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480" yWindow="510" windowWidth="15480" windowHeight="8220" tabRatio="711"/>
  </bookViews>
  <sheets>
    <sheet name="GR-KY-GA PRESS CAPACITY" sheetId="1" r:id="rId1"/>
    <sheet name="pivot table" sheetId="5" r:id="rId2"/>
    <sheet name="Equipment Listing" sheetId="10" r:id="rId3"/>
    <sheet name="Summary" sheetId="15" r:id="rId4"/>
    <sheet name="2015 Demand Explosion 12.17.14" sheetId="16" r:id="rId5"/>
    <sheet name="Consolidation Summary 1.14.15" sheetId="17" r:id="rId6"/>
  </sheets>
  <definedNames>
    <definedName name="_xlnm._FilterDatabase" localSheetId="2" hidden="1">'Equipment Listing'!$A$1:$E$46</definedName>
    <definedName name="_xlnm._FilterDatabase" localSheetId="0" hidden="1">'GR-KY-GA PRESS CAPACITY'!$A$4:$BD$116</definedName>
    <definedName name="_xlnm._FilterDatabase" localSheetId="3" hidden="1">Summary!$A$9:$H$54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5" i="1"/>
  <c r="L6" i="1"/>
  <c r="M6" i="1"/>
  <c r="N6" i="1"/>
  <c r="L7" i="1"/>
  <c r="M7" i="1"/>
  <c r="N7" i="1"/>
  <c r="L19" i="1"/>
  <c r="M19" i="1"/>
  <c r="N19" i="1"/>
  <c r="L26" i="1"/>
  <c r="M26" i="1"/>
  <c r="N26" i="1"/>
  <c r="L32" i="1"/>
  <c r="M32" i="1"/>
  <c r="N32" i="1"/>
  <c r="L86" i="1"/>
  <c r="M86" i="1"/>
  <c r="N86" i="1"/>
  <c r="L87" i="1"/>
  <c r="M87" i="1"/>
  <c r="N87" i="1"/>
  <c r="L97" i="1"/>
  <c r="M97" i="1"/>
  <c r="N97" i="1"/>
  <c r="L98" i="1"/>
  <c r="M98" i="1"/>
  <c r="N98" i="1"/>
  <c r="K6" i="1"/>
  <c r="K7" i="1"/>
  <c r="K19" i="1"/>
  <c r="K26" i="1"/>
  <c r="K32" i="1"/>
  <c r="K86" i="1"/>
  <c r="K87" i="1"/>
  <c r="K97" i="1"/>
  <c r="K98" i="1"/>
  <c r="J6" i="1"/>
  <c r="J7" i="1"/>
  <c r="J19" i="1"/>
  <c r="J26" i="1"/>
  <c r="J32" i="1"/>
  <c r="J86" i="1"/>
  <c r="J87" i="1"/>
  <c r="J97" i="1"/>
  <c r="J98" i="1"/>
  <c r="I12" i="1"/>
  <c r="I13" i="1"/>
  <c r="I14" i="1"/>
  <c r="I15" i="1"/>
  <c r="I16" i="1"/>
  <c r="I17" i="1"/>
  <c r="I18" i="1"/>
  <c r="I19" i="1"/>
  <c r="I20" i="1"/>
  <c r="I21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E114" i="1"/>
  <c r="F114" i="1"/>
  <c r="G114" i="1"/>
  <c r="H114" i="1"/>
  <c r="I114" i="1"/>
  <c r="E115" i="1"/>
  <c r="F115" i="1"/>
  <c r="G115" i="1"/>
  <c r="H115" i="1"/>
  <c r="I115" i="1"/>
  <c r="E116" i="1"/>
  <c r="F116" i="1"/>
  <c r="G116" i="1"/>
  <c r="H116" i="1"/>
  <c r="I116" i="1"/>
  <c r="I5" i="1"/>
  <c r="H5" i="1"/>
  <c r="G5" i="1" l="1"/>
  <c r="F5" i="1"/>
  <c r="E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5" i="1"/>
  <c r="E5" i="17" l="1"/>
  <c r="AC21" i="1"/>
  <c r="AC20" i="1"/>
  <c r="AC16" i="1"/>
  <c r="AC15" i="1"/>
  <c r="AC14" i="1"/>
  <c r="AC12" i="1"/>
  <c r="AC13" i="1"/>
  <c r="AC17" i="1"/>
  <c r="AC18" i="1"/>
  <c r="L17" i="1" l="1"/>
  <c r="M17" i="1"/>
  <c r="N17" i="1"/>
  <c r="M15" i="1"/>
  <c r="N15" i="1"/>
  <c r="L15" i="1"/>
  <c r="L13" i="1"/>
  <c r="M13" i="1"/>
  <c r="N13" i="1"/>
  <c r="N16" i="1"/>
  <c r="L16" i="1"/>
  <c r="M16" i="1"/>
  <c r="N12" i="1"/>
  <c r="L12" i="1"/>
  <c r="M12" i="1"/>
  <c r="N20" i="1"/>
  <c r="L20" i="1"/>
  <c r="M20" i="1"/>
  <c r="L18" i="1"/>
  <c r="M18" i="1"/>
  <c r="N18" i="1"/>
  <c r="L14" i="1"/>
  <c r="M14" i="1"/>
  <c r="N14" i="1"/>
  <c r="L21" i="1"/>
  <c r="M21" i="1"/>
  <c r="N21" i="1"/>
  <c r="J17" i="1"/>
  <c r="K17" i="1"/>
  <c r="J15" i="1"/>
  <c r="K15" i="1"/>
  <c r="J13" i="1"/>
  <c r="K13" i="1"/>
  <c r="J16" i="1"/>
  <c r="K16" i="1"/>
  <c r="J12" i="1"/>
  <c r="K12" i="1"/>
  <c r="J20" i="1"/>
  <c r="K20" i="1"/>
  <c r="J18" i="1"/>
  <c r="K18" i="1"/>
  <c r="J14" i="1"/>
  <c r="K14" i="1"/>
  <c r="J21" i="1"/>
  <c r="K21" i="1"/>
  <c r="D9" i="17"/>
  <c r="E9" i="17"/>
  <c r="F9" i="17"/>
  <c r="G9" i="17"/>
  <c r="H9" i="17"/>
  <c r="I9" i="17"/>
  <c r="J9" i="17"/>
  <c r="K9" i="17"/>
  <c r="B6" i="17"/>
  <c r="C6" i="17"/>
  <c r="B7" i="17"/>
  <c r="C7" i="17"/>
  <c r="B8" i="17"/>
  <c r="C8" i="17"/>
  <c r="C5" i="17"/>
  <c r="B5" i="17"/>
  <c r="B9" i="17" l="1"/>
  <c r="C9" i="17"/>
  <c r="AL32" i="1"/>
  <c r="AT32" i="1" l="1"/>
  <c r="AS32" i="1"/>
  <c r="AN32" i="1"/>
  <c r="AM32" i="1"/>
  <c r="AU32" i="1"/>
  <c r="AX32" i="1" s="1"/>
  <c r="AV32" i="1" l="1"/>
  <c r="AW32" i="1" s="1"/>
  <c r="W51" i="15"/>
  <c r="X17" i="15"/>
  <c r="AC5" i="1"/>
  <c r="E49" i="15"/>
  <c r="E51" i="15"/>
  <c r="E50" i="15"/>
  <c r="F52" i="15"/>
  <c r="F48" i="15"/>
  <c r="E52" i="15"/>
  <c r="F53" i="15"/>
  <c r="F49" i="15"/>
  <c r="E54" i="15"/>
  <c r="E47" i="15"/>
  <c r="F50" i="15"/>
  <c r="E48" i="15"/>
  <c r="F47" i="15"/>
  <c r="E53" i="15"/>
  <c r="F54" i="15"/>
  <c r="F51" i="15"/>
  <c r="K5" i="1" l="1"/>
  <c r="L5" i="1"/>
  <c r="M5" i="1"/>
  <c r="N5" i="1"/>
  <c r="J5" i="1"/>
  <c r="H48" i="15"/>
  <c r="G48" i="15"/>
  <c r="H50" i="15"/>
  <c r="G50" i="15"/>
  <c r="H52" i="15"/>
  <c r="G52" i="15"/>
  <c r="H47" i="15"/>
  <c r="G47" i="15"/>
  <c r="H49" i="15"/>
  <c r="G49" i="15"/>
  <c r="H51" i="15"/>
  <c r="G51" i="15"/>
  <c r="H53" i="15"/>
  <c r="G53" i="15"/>
  <c r="H54" i="15"/>
  <c r="G54" i="15"/>
  <c r="AC31" i="1"/>
  <c r="AC23" i="1"/>
  <c r="AC73" i="1"/>
  <c r="AC29" i="1"/>
  <c r="AC99" i="1"/>
  <c r="AC112" i="1"/>
  <c r="L29" i="1" l="1"/>
  <c r="M29" i="1"/>
  <c r="N29" i="1"/>
  <c r="L73" i="1"/>
  <c r="M73" i="1"/>
  <c r="N73" i="1"/>
  <c r="M31" i="1"/>
  <c r="N31" i="1"/>
  <c r="L31" i="1"/>
  <c r="N112" i="1"/>
  <c r="L112" i="1"/>
  <c r="M112" i="1"/>
  <c r="M23" i="1"/>
  <c r="N23" i="1"/>
  <c r="L23" i="1"/>
  <c r="M99" i="1"/>
  <c r="N99" i="1"/>
  <c r="L99" i="1"/>
  <c r="J73" i="1"/>
  <c r="K73" i="1"/>
  <c r="J112" i="1"/>
  <c r="K112" i="1"/>
  <c r="J23" i="1"/>
  <c r="K23" i="1"/>
  <c r="J31" i="1"/>
  <c r="K31" i="1"/>
  <c r="J29" i="1"/>
  <c r="K29" i="1"/>
  <c r="J99" i="1"/>
  <c r="K99" i="1"/>
  <c r="AC47" i="1"/>
  <c r="AC54" i="1"/>
  <c r="AC35" i="1"/>
  <c r="AC30" i="1"/>
  <c r="AC28" i="1"/>
  <c r="AC41" i="1"/>
  <c r="AC39" i="1"/>
  <c r="AC63" i="1"/>
  <c r="AC42" i="1"/>
  <c r="AC80" i="1"/>
  <c r="AC104" i="1"/>
  <c r="AC79" i="1"/>
  <c r="AC72" i="1"/>
  <c r="AC115" i="1"/>
  <c r="AC38" i="1"/>
  <c r="AC62" i="1"/>
  <c r="AC94" i="1"/>
  <c r="AC69" i="1"/>
  <c r="AC55" i="1"/>
  <c r="AC93" i="1"/>
  <c r="AC92" i="1"/>
  <c r="AC46" i="1"/>
  <c r="AC89" i="1"/>
  <c r="AC109" i="1"/>
  <c r="AC40" i="1"/>
  <c r="AC58" i="1"/>
  <c r="AC114" i="1"/>
  <c r="AC81" i="1"/>
  <c r="AC106" i="1"/>
  <c r="AC105" i="1"/>
  <c r="AC103" i="1"/>
  <c r="AC24" i="1"/>
  <c r="AC25" i="1"/>
  <c r="AC49" i="1"/>
  <c r="AC37" i="1"/>
  <c r="AC61" i="1"/>
  <c r="AC77" i="1"/>
  <c r="AC22" i="1"/>
  <c r="AC8" i="1"/>
  <c r="AC34" i="1"/>
  <c r="AC50" i="1"/>
  <c r="AC36" i="1"/>
  <c r="AC48" i="1"/>
  <c r="AC100" i="1"/>
  <c r="AC113" i="1"/>
  <c r="AC11" i="1"/>
  <c r="AC10" i="1"/>
  <c r="AC102" i="1"/>
  <c r="AC33" i="1"/>
  <c r="AC78" i="1"/>
  <c r="AC65" i="1"/>
  <c r="AC70" i="1"/>
  <c r="AC75" i="1"/>
  <c r="AC67" i="1"/>
  <c r="AC9" i="1"/>
  <c r="AC83" i="1"/>
  <c r="AC52" i="1"/>
  <c r="AC88" i="1"/>
  <c r="AC53" i="1"/>
  <c r="AC108" i="1"/>
  <c r="AC76" i="1"/>
  <c r="AC45" i="1"/>
  <c r="AC85" i="1"/>
  <c r="AC110" i="1"/>
  <c r="AC91" i="1"/>
  <c r="AC90" i="1"/>
  <c r="AC44" i="1"/>
  <c r="AC96" i="1"/>
  <c r="AC74" i="1"/>
  <c r="AC111" i="1"/>
  <c r="AC107" i="1"/>
  <c r="AC82" i="1"/>
  <c r="AC68" i="1"/>
  <c r="AC66" i="1"/>
  <c r="AC51" i="1"/>
  <c r="AC71" i="1"/>
  <c r="AC43" i="1"/>
  <c r="AC27" i="1"/>
  <c r="AC95" i="1"/>
  <c r="AC101" i="1"/>
  <c r="AC84" i="1"/>
  <c r="AC57" i="1"/>
  <c r="AC64" i="1"/>
  <c r="AC56" i="1"/>
  <c r="AC60" i="1"/>
  <c r="AC59" i="1"/>
  <c r="AC116" i="1"/>
  <c r="N116" i="1" l="1"/>
  <c r="L116" i="1"/>
  <c r="M116" i="1"/>
  <c r="M107" i="1"/>
  <c r="N107" i="1"/>
  <c r="L107" i="1"/>
  <c r="L66" i="1"/>
  <c r="M66" i="1"/>
  <c r="N66" i="1"/>
  <c r="M111" i="1"/>
  <c r="N111" i="1"/>
  <c r="L111" i="1"/>
  <c r="L90" i="1"/>
  <c r="M90" i="1"/>
  <c r="N90" i="1"/>
  <c r="L45" i="1"/>
  <c r="M45" i="1"/>
  <c r="N45" i="1"/>
  <c r="N88" i="1"/>
  <c r="L88" i="1"/>
  <c r="M88" i="1"/>
  <c r="M67" i="1"/>
  <c r="N67" i="1"/>
  <c r="L67" i="1"/>
  <c r="L78" i="1"/>
  <c r="M78" i="1"/>
  <c r="N78" i="1"/>
  <c r="M11" i="1"/>
  <c r="N11" i="1"/>
  <c r="L11" i="1"/>
  <c r="N36" i="1"/>
  <c r="L36" i="1"/>
  <c r="M36" i="1"/>
  <c r="L22" i="1"/>
  <c r="M22" i="1"/>
  <c r="N22" i="1"/>
  <c r="L49" i="1"/>
  <c r="M49" i="1"/>
  <c r="N49" i="1"/>
  <c r="L105" i="1"/>
  <c r="M105" i="1"/>
  <c r="N105" i="1"/>
  <c r="L58" i="1"/>
  <c r="M58" i="1"/>
  <c r="N58" i="1"/>
  <c r="L46" i="1"/>
  <c r="M46" i="1"/>
  <c r="N46" i="1"/>
  <c r="L69" i="1"/>
  <c r="M69" i="1"/>
  <c r="N69" i="1"/>
  <c r="M115" i="1"/>
  <c r="N115" i="1"/>
  <c r="L115" i="1"/>
  <c r="N80" i="1"/>
  <c r="L80" i="1"/>
  <c r="M80" i="1"/>
  <c r="L41" i="1"/>
  <c r="M41" i="1"/>
  <c r="N41" i="1"/>
  <c r="L54" i="1"/>
  <c r="M54" i="1"/>
  <c r="N54" i="1"/>
  <c r="M59" i="1"/>
  <c r="N59" i="1"/>
  <c r="L59" i="1"/>
  <c r="L57" i="1"/>
  <c r="M57" i="1"/>
  <c r="N57" i="1"/>
  <c r="M27" i="1"/>
  <c r="N27" i="1"/>
  <c r="L27" i="1"/>
  <c r="N60" i="1"/>
  <c r="L60" i="1"/>
  <c r="M60" i="1"/>
  <c r="N84" i="1"/>
  <c r="L84" i="1"/>
  <c r="M84" i="1"/>
  <c r="M43" i="1"/>
  <c r="N43" i="1"/>
  <c r="L43" i="1"/>
  <c r="N68" i="1"/>
  <c r="L68" i="1"/>
  <c r="M68" i="1"/>
  <c r="L74" i="1"/>
  <c r="M74" i="1"/>
  <c r="N74" i="1"/>
  <c r="M91" i="1"/>
  <c r="N91" i="1"/>
  <c r="L91" i="1"/>
  <c r="N76" i="1"/>
  <c r="L76" i="1"/>
  <c r="M76" i="1"/>
  <c r="N52" i="1"/>
  <c r="L52" i="1"/>
  <c r="M52" i="1"/>
  <c r="M75" i="1"/>
  <c r="N75" i="1"/>
  <c r="L75" i="1"/>
  <c r="L33" i="1"/>
  <c r="M33" i="1"/>
  <c r="N33" i="1"/>
  <c r="L113" i="1"/>
  <c r="M113" i="1"/>
  <c r="N113" i="1"/>
  <c r="L50" i="1"/>
  <c r="M50" i="1"/>
  <c r="N50" i="1"/>
  <c r="L77" i="1"/>
  <c r="M77" i="1"/>
  <c r="N77" i="1"/>
  <c r="L25" i="1"/>
  <c r="M25" i="1"/>
  <c r="N25" i="1"/>
  <c r="L106" i="1"/>
  <c r="M106" i="1"/>
  <c r="N106" i="1"/>
  <c r="N40" i="1"/>
  <c r="L40" i="1"/>
  <c r="M40" i="1"/>
  <c r="N92" i="1"/>
  <c r="L92" i="1"/>
  <c r="M92" i="1"/>
  <c r="L94" i="1"/>
  <c r="M94" i="1"/>
  <c r="N94" i="1"/>
  <c r="N72" i="1"/>
  <c r="L72" i="1"/>
  <c r="M72" i="1"/>
  <c r="L42" i="1"/>
  <c r="M42" i="1"/>
  <c r="N42" i="1"/>
  <c r="N28" i="1"/>
  <c r="L28" i="1"/>
  <c r="M28" i="1"/>
  <c r="M47" i="1"/>
  <c r="N47" i="1"/>
  <c r="L47" i="1"/>
  <c r="N64" i="1"/>
  <c r="L64" i="1"/>
  <c r="M64" i="1"/>
  <c r="M95" i="1"/>
  <c r="N95" i="1"/>
  <c r="L95" i="1"/>
  <c r="M51" i="1"/>
  <c r="N51" i="1"/>
  <c r="L51" i="1"/>
  <c r="N56" i="1"/>
  <c r="L56" i="1"/>
  <c r="M56" i="1"/>
  <c r="L101" i="1"/>
  <c r="M101" i="1"/>
  <c r="N101" i="1"/>
  <c r="M71" i="1"/>
  <c r="N71" i="1"/>
  <c r="L71" i="1"/>
  <c r="L82" i="1"/>
  <c r="M82" i="1"/>
  <c r="N82" i="1"/>
  <c r="N96" i="1"/>
  <c r="L96" i="1"/>
  <c r="M96" i="1"/>
  <c r="L110" i="1"/>
  <c r="M110" i="1"/>
  <c r="N110" i="1"/>
  <c r="N108" i="1"/>
  <c r="L108" i="1"/>
  <c r="M108" i="1"/>
  <c r="M83" i="1"/>
  <c r="N83" i="1"/>
  <c r="L83" i="1"/>
  <c r="L70" i="1"/>
  <c r="M70" i="1"/>
  <c r="N70" i="1"/>
  <c r="L102" i="1"/>
  <c r="M102" i="1"/>
  <c r="N102" i="1"/>
  <c r="N100" i="1"/>
  <c r="L100" i="1"/>
  <c r="M100" i="1"/>
  <c r="L34" i="1"/>
  <c r="M34" i="1"/>
  <c r="N34" i="1"/>
  <c r="L61" i="1"/>
  <c r="M61" i="1"/>
  <c r="N61" i="1"/>
  <c r="N24" i="1"/>
  <c r="L24" i="1"/>
  <c r="M24" i="1"/>
  <c r="L81" i="1"/>
  <c r="M81" i="1"/>
  <c r="N81" i="1"/>
  <c r="L109" i="1"/>
  <c r="M109" i="1"/>
  <c r="N109" i="1"/>
  <c r="L93" i="1"/>
  <c r="M93" i="1"/>
  <c r="N93" i="1"/>
  <c r="L62" i="1"/>
  <c r="M62" i="1"/>
  <c r="N62" i="1"/>
  <c r="M79" i="1"/>
  <c r="N79" i="1"/>
  <c r="L79" i="1"/>
  <c r="M63" i="1"/>
  <c r="N63" i="1"/>
  <c r="L63" i="1"/>
  <c r="L30" i="1"/>
  <c r="M30" i="1"/>
  <c r="N30" i="1"/>
  <c r="N44" i="1"/>
  <c r="L44" i="1"/>
  <c r="M44" i="1"/>
  <c r="L85" i="1"/>
  <c r="M85" i="1"/>
  <c r="N85" i="1"/>
  <c r="L53" i="1"/>
  <c r="M53" i="1"/>
  <c r="N53" i="1"/>
  <c r="L9" i="1"/>
  <c r="M9" i="1"/>
  <c r="N9" i="1"/>
  <c r="L65" i="1"/>
  <c r="M65" i="1"/>
  <c r="N65" i="1"/>
  <c r="L10" i="1"/>
  <c r="M10" i="1"/>
  <c r="N10" i="1"/>
  <c r="N48" i="1"/>
  <c r="L48" i="1"/>
  <c r="M48" i="1"/>
  <c r="N8" i="1"/>
  <c r="L8" i="1"/>
  <c r="M8" i="1"/>
  <c r="L37" i="1"/>
  <c r="M37" i="1"/>
  <c r="N37" i="1"/>
  <c r="M103" i="1"/>
  <c r="N103" i="1"/>
  <c r="L103" i="1"/>
  <c r="L114" i="1"/>
  <c r="M114" i="1"/>
  <c r="N114" i="1"/>
  <c r="L89" i="1"/>
  <c r="M89" i="1"/>
  <c r="N89" i="1"/>
  <c r="M55" i="1"/>
  <c r="N55" i="1"/>
  <c r="L55" i="1"/>
  <c r="L38" i="1"/>
  <c r="M38" i="1"/>
  <c r="N38" i="1"/>
  <c r="N104" i="1"/>
  <c r="L104" i="1"/>
  <c r="M104" i="1"/>
  <c r="M39" i="1"/>
  <c r="N39" i="1"/>
  <c r="L39" i="1"/>
  <c r="M35" i="1"/>
  <c r="N35" i="1"/>
  <c r="L35" i="1"/>
  <c r="J59" i="1"/>
  <c r="K59" i="1"/>
  <c r="J56" i="1"/>
  <c r="K56" i="1"/>
  <c r="J101" i="1"/>
  <c r="K101" i="1"/>
  <c r="J71" i="1"/>
  <c r="K71" i="1"/>
  <c r="J82" i="1"/>
  <c r="K82" i="1"/>
  <c r="J96" i="1"/>
  <c r="K96" i="1"/>
  <c r="J110" i="1"/>
  <c r="K110" i="1"/>
  <c r="J108" i="1"/>
  <c r="K108" i="1"/>
  <c r="J83" i="1"/>
  <c r="K83" i="1"/>
  <c r="J70" i="1"/>
  <c r="K70" i="1"/>
  <c r="J102" i="1"/>
  <c r="K102" i="1"/>
  <c r="J100" i="1"/>
  <c r="K100" i="1"/>
  <c r="J34" i="1"/>
  <c r="K34" i="1"/>
  <c r="J61" i="1"/>
  <c r="K61" i="1"/>
  <c r="J24" i="1"/>
  <c r="K24" i="1"/>
  <c r="J81" i="1"/>
  <c r="K81" i="1"/>
  <c r="J109" i="1"/>
  <c r="K109" i="1"/>
  <c r="J93" i="1"/>
  <c r="K93" i="1"/>
  <c r="J62" i="1"/>
  <c r="K62" i="1"/>
  <c r="J79" i="1"/>
  <c r="K79" i="1"/>
  <c r="J63" i="1"/>
  <c r="K63" i="1"/>
  <c r="J30" i="1"/>
  <c r="K30" i="1"/>
  <c r="J44" i="1"/>
  <c r="K44" i="1"/>
  <c r="J85" i="1"/>
  <c r="K85" i="1"/>
  <c r="J53" i="1"/>
  <c r="K53" i="1"/>
  <c r="J9" i="1"/>
  <c r="K9" i="1"/>
  <c r="J65" i="1"/>
  <c r="K65" i="1"/>
  <c r="J10" i="1"/>
  <c r="K10" i="1"/>
  <c r="J48" i="1"/>
  <c r="K48" i="1"/>
  <c r="J8" i="1"/>
  <c r="K8" i="1"/>
  <c r="J37" i="1"/>
  <c r="K37" i="1"/>
  <c r="J103" i="1"/>
  <c r="K103" i="1"/>
  <c r="J114" i="1"/>
  <c r="K114" i="1"/>
  <c r="J89" i="1"/>
  <c r="K89" i="1"/>
  <c r="J55" i="1"/>
  <c r="K55" i="1"/>
  <c r="J38" i="1"/>
  <c r="K38" i="1"/>
  <c r="J104" i="1"/>
  <c r="K104" i="1"/>
  <c r="J39" i="1"/>
  <c r="K39" i="1"/>
  <c r="J35" i="1"/>
  <c r="K35" i="1"/>
  <c r="J116" i="1"/>
  <c r="K116" i="1"/>
  <c r="J51" i="1"/>
  <c r="K51" i="1"/>
  <c r="J66" i="1"/>
  <c r="K66" i="1"/>
  <c r="J111" i="1"/>
  <c r="K111" i="1"/>
  <c r="J90" i="1"/>
  <c r="K90" i="1"/>
  <c r="J45" i="1"/>
  <c r="K45" i="1"/>
  <c r="J88" i="1"/>
  <c r="K88" i="1"/>
  <c r="J67" i="1"/>
  <c r="K67" i="1"/>
  <c r="J78" i="1"/>
  <c r="K78" i="1"/>
  <c r="J11" i="1"/>
  <c r="K11" i="1"/>
  <c r="J36" i="1"/>
  <c r="K36" i="1"/>
  <c r="J22" i="1"/>
  <c r="K22" i="1"/>
  <c r="J49" i="1"/>
  <c r="K49" i="1"/>
  <c r="J105" i="1"/>
  <c r="K105" i="1"/>
  <c r="J58" i="1"/>
  <c r="K58" i="1"/>
  <c r="J46" i="1"/>
  <c r="K46" i="1"/>
  <c r="J69" i="1"/>
  <c r="K69" i="1"/>
  <c r="J115" i="1"/>
  <c r="K115" i="1"/>
  <c r="J80" i="1"/>
  <c r="K80" i="1"/>
  <c r="J41" i="1"/>
  <c r="K41" i="1"/>
  <c r="J54" i="1"/>
  <c r="K54" i="1"/>
  <c r="J64" i="1"/>
  <c r="K64" i="1"/>
  <c r="J95" i="1"/>
  <c r="K95" i="1"/>
  <c r="J107" i="1"/>
  <c r="K107" i="1"/>
  <c r="J57" i="1"/>
  <c r="K57" i="1"/>
  <c r="J27" i="1"/>
  <c r="K27" i="1"/>
  <c r="J60" i="1"/>
  <c r="K60" i="1"/>
  <c r="J84" i="1"/>
  <c r="K84" i="1"/>
  <c r="J43" i="1"/>
  <c r="K43" i="1"/>
  <c r="J68" i="1"/>
  <c r="K68" i="1"/>
  <c r="J74" i="1"/>
  <c r="K74" i="1"/>
  <c r="J91" i="1"/>
  <c r="K91" i="1"/>
  <c r="J76" i="1"/>
  <c r="K76" i="1"/>
  <c r="J52" i="1"/>
  <c r="K52" i="1"/>
  <c r="J75" i="1"/>
  <c r="K75" i="1"/>
  <c r="J33" i="1"/>
  <c r="K33" i="1"/>
  <c r="J113" i="1"/>
  <c r="K113" i="1"/>
  <c r="J50" i="1"/>
  <c r="K50" i="1"/>
  <c r="J77" i="1"/>
  <c r="K77" i="1"/>
  <c r="J25" i="1"/>
  <c r="K25" i="1"/>
  <c r="J106" i="1"/>
  <c r="K106" i="1"/>
  <c r="J40" i="1"/>
  <c r="K40" i="1"/>
  <c r="J92" i="1"/>
  <c r="K92" i="1"/>
  <c r="J94" i="1"/>
  <c r="K94" i="1"/>
  <c r="J72" i="1"/>
  <c r="K72" i="1"/>
  <c r="J42" i="1"/>
  <c r="K42" i="1"/>
  <c r="J28" i="1"/>
  <c r="K28" i="1"/>
  <c r="J47" i="1"/>
  <c r="K47" i="1"/>
  <c r="AV54" i="1"/>
  <c r="AU54" i="1"/>
  <c r="AX54" i="1" s="1"/>
  <c r="AT54" i="1"/>
  <c r="AS54" i="1"/>
  <c r="AN54" i="1"/>
  <c r="AM54" i="1"/>
  <c r="AL54" i="1"/>
  <c r="AV35" i="1"/>
  <c r="AU35" i="1"/>
  <c r="AX35" i="1" s="1"/>
  <c r="AT35" i="1"/>
  <c r="AS35" i="1"/>
  <c r="AN35" i="1"/>
  <c r="AM35" i="1"/>
  <c r="AL35" i="1"/>
  <c r="AV30" i="1"/>
  <c r="AU30" i="1"/>
  <c r="AX30" i="1" s="1"/>
  <c r="AT30" i="1"/>
  <c r="AS30" i="1"/>
  <c r="AN30" i="1"/>
  <c r="AM30" i="1"/>
  <c r="AL30" i="1"/>
  <c r="AV28" i="1"/>
  <c r="AU28" i="1"/>
  <c r="AX28" i="1" s="1"/>
  <c r="AT28" i="1"/>
  <c r="AS28" i="1"/>
  <c r="AN28" i="1"/>
  <c r="AM28" i="1"/>
  <c r="AL28" i="1"/>
  <c r="AV64" i="1"/>
  <c r="AT64" i="1"/>
  <c r="AS64" i="1"/>
  <c r="AN64" i="1"/>
  <c r="AM64" i="1"/>
  <c r="AL64" i="1"/>
  <c r="AW28" i="1" l="1"/>
  <c r="AW35" i="1"/>
  <c r="AW64" i="1"/>
  <c r="AW30" i="1"/>
  <c r="AW54" i="1"/>
  <c r="AU64" i="1"/>
  <c r="AX64" i="1" s="1"/>
  <c r="G42" i="15"/>
  <c r="H42" i="15"/>
  <c r="I42" i="15"/>
  <c r="G43" i="15"/>
  <c r="H43" i="15"/>
  <c r="I43" i="15"/>
  <c r="G44" i="15"/>
  <c r="H44" i="15"/>
  <c r="I44" i="15"/>
  <c r="G45" i="15"/>
  <c r="H45" i="15"/>
  <c r="I45" i="15"/>
  <c r="G46" i="15"/>
  <c r="H46" i="15"/>
  <c r="I46" i="15"/>
  <c r="I47" i="15"/>
  <c r="J47" i="15" s="1"/>
  <c r="I48" i="15"/>
  <c r="I49" i="15"/>
  <c r="J49" i="15" s="1"/>
  <c r="I50" i="15"/>
  <c r="I51" i="15"/>
  <c r="J51" i="15" s="1"/>
  <c r="I52" i="15"/>
  <c r="I53" i="15"/>
  <c r="I54" i="15"/>
  <c r="J46" i="15" l="1"/>
  <c r="J44" i="15"/>
  <c r="J43" i="15"/>
  <c r="J45" i="15"/>
  <c r="J42" i="15"/>
  <c r="J54" i="15"/>
  <c r="J52" i="15"/>
  <c r="J50" i="15"/>
  <c r="J53" i="15"/>
  <c r="J48" i="15"/>
  <c r="AS47" i="1" l="1"/>
  <c r="AT47" i="1"/>
  <c r="AU47" i="1"/>
  <c r="AX47" i="1" s="1"/>
  <c r="AV47" i="1"/>
  <c r="AS26" i="1"/>
  <c r="AT26" i="1"/>
  <c r="AU26" i="1"/>
  <c r="AX26" i="1" s="1"/>
  <c r="AV26" i="1"/>
  <c r="AS116" i="1"/>
  <c r="AT116" i="1"/>
  <c r="AU116" i="1"/>
  <c r="AX116" i="1" s="1"/>
  <c r="AV116" i="1"/>
  <c r="AS59" i="1"/>
  <c r="AT59" i="1"/>
  <c r="AU59" i="1"/>
  <c r="AX59" i="1" s="1"/>
  <c r="AV59" i="1"/>
  <c r="AS60" i="1"/>
  <c r="AT60" i="1"/>
  <c r="AU60" i="1"/>
  <c r="AX60" i="1" s="1"/>
  <c r="AV60" i="1"/>
  <c r="AS56" i="1"/>
  <c r="AT56" i="1"/>
  <c r="AU56" i="1"/>
  <c r="AX56" i="1" s="1"/>
  <c r="AV56" i="1"/>
  <c r="AS57" i="1"/>
  <c r="AT57" i="1"/>
  <c r="AU57" i="1"/>
  <c r="AX57" i="1" s="1"/>
  <c r="AV57" i="1"/>
  <c r="AS84" i="1"/>
  <c r="AT84" i="1"/>
  <c r="AU84" i="1"/>
  <c r="AX84" i="1" s="1"/>
  <c r="AV84" i="1"/>
  <c r="AS88" i="1"/>
  <c r="AT88" i="1"/>
  <c r="AU88" i="1"/>
  <c r="AX88" i="1" s="1"/>
  <c r="AV88" i="1"/>
  <c r="AS52" i="1"/>
  <c r="AT52" i="1"/>
  <c r="AU52" i="1"/>
  <c r="AX52" i="1" s="1"/>
  <c r="AV52" i="1"/>
  <c r="AS83" i="1"/>
  <c r="AT83" i="1"/>
  <c r="AU83" i="1"/>
  <c r="AX83" i="1" s="1"/>
  <c r="AV83" i="1"/>
  <c r="AS9" i="1"/>
  <c r="AT9" i="1"/>
  <c r="AU9" i="1"/>
  <c r="AX9" i="1" s="1"/>
  <c r="AV9" i="1"/>
  <c r="AS67" i="1"/>
  <c r="AT67" i="1"/>
  <c r="AU67" i="1"/>
  <c r="AX67" i="1" s="1"/>
  <c r="AV67" i="1"/>
  <c r="AS86" i="1"/>
  <c r="AT86" i="1"/>
  <c r="AU86" i="1"/>
  <c r="AX86" i="1" s="1"/>
  <c r="AV86" i="1"/>
  <c r="AS75" i="1"/>
  <c r="AT75" i="1"/>
  <c r="AU75" i="1"/>
  <c r="AX75" i="1" s="1"/>
  <c r="AV75" i="1"/>
  <c r="AS70" i="1"/>
  <c r="AT70" i="1"/>
  <c r="AU70" i="1"/>
  <c r="AX70" i="1" s="1"/>
  <c r="AV70" i="1"/>
  <c r="AS65" i="1"/>
  <c r="AT65" i="1"/>
  <c r="AU65" i="1"/>
  <c r="AX65" i="1" s="1"/>
  <c r="AV65" i="1"/>
  <c r="AS78" i="1"/>
  <c r="AT78" i="1"/>
  <c r="AU78" i="1"/>
  <c r="AX78" i="1" s="1"/>
  <c r="AV78" i="1"/>
  <c r="AS33" i="1"/>
  <c r="AT33" i="1"/>
  <c r="AU33" i="1"/>
  <c r="AX33" i="1" s="1"/>
  <c r="AV33" i="1"/>
  <c r="AS12" i="1"/>
  <c r="AT12" i="1"/>
  <c r="AU12" i="1"/>
  <c r="AX12" i="1" s="1"/>
  <c r="AV12" i="1"/>
  <c r="AS102" i="1"/>
  <c r="AT102" i="1"/>
  <c r="AU102" i="1"/>
  <c r="AX102" i="1" s="1"/>
  <c r="AV102" i="1"/>
  <c r="AS10" i="1"/>
  <c r="AT10" i="1"/>
  <c r="AU10" i="1"/>
  <c r="AX10" i="1" s="1"/>
  <c r="AV10" i="1"/>
  <c r="AS11" i="1"/>
  <c r="AT11" i="1"/>
  <c r="AU11" i="1"/>
  <c r="AX11" i="1" s="1"/>
  <c r="AV11" i="1"/>
  <c r="AS113" i="1"/>
  <c r="AT113" i="1"/>
  <c r="AU113" i="1"/>
  <c r="AX113" i="1" s="1"/>
  <c r="AV113" i="1"/>
  <c r="AS100" i="1"/>
  <c r="AT100" i="1"/>
  <c r="AU100" i="1"/>
  <c r="AX100" i="1" s="1"/>
  <c r="AV100" i="1"/>
  <c r="AS48" i="1"/>
  <c r="AT48" i="1"/>
  <c r="AU48" i="1"/>
  <c r="AX48" i="1" s="1"/>
  <c r="AV48" i="1"/>
  <c r="AS36" i="1"/>
  <c r="AT36" i="1"/>
  <c r="AU36" i="1"/>
  <c r="AX36" i="1" s="1"/>
  <c r="AV36" i="1"/>
  <c r="AS101" i="1"/>
  <c r="AT101" i="1"/>
  <c r="AU101" i="1"/>
  <c r="AX101" i="1" s="1"/>
  <c r="AV101" i="1"/>
  <c r="AS95" i="1"/>
  <c r="AT95" i="1"/>
  <c r="AU95" i="1"/>
  <c r="AX95" i="1" s="1"/>
  <c r="AV95" i="1"/>
  <c r="AS27" i="1"/>
  <c r="AT27" i="1"/>
  <c r="AU27" i="1"/>
  <c r="AX27" i="1" s="1"/>
  <c r="AV27" i="1"/>
  <c r="AS43" i="1"/>
  <c r="AT43" i="1"/>
  <c r="AU43" i="1"/>
  <c r="AX43" i="1" s="1"/>
  <c r="AV43" i="1"/>
  <c r="AS71" i="1"/>
  <c r="AT71" i="1"/>
  <c r="AU71" i="1"/>
  <c r="AX71" i="1" s="1"/>
  <c r="AV71" i="1"/>
  <c r="AS51" i="1"/>
  <c r="AT51" i="1"/>
  <c r="AU51" i="1"/>
  <c r="AX51" i="1" s="1"/>
  <c r="AV51" i="1"/>
  <c r="AS66" i="1"/>
  <c r="AT66" i="1"/>
  <c r="AU66" i="1"/>
  <c r="AX66" i="1" s="1"/>
  <c r="AV66" i="1"/>
  <c r="AS20" i="1"/>
  <c r="AT20" i="1"/>
  <c r="AU20" i="1"/>
  <c r="AX20" i="1" s="1"/>
  <c r="AV20" i="1"/>
  <c r="AS68" i="1"/>
  <c r="AT68" i="1"/>
  <c r="AU68" i="1"/>
  <c r="AX68" i="1" s="1"/>
  <c r="AV68" i="1"/>
  <c r="AS21" i="1"/>
  <c r="AT21" i="1"/>
  <c r="AU21" i="1"/>
  <c r="AX21" i="1" s="1"/>
  <c r="AV21" i="1"/>
  <c r="AS82" i="1"/>
  <c r="AT82" i="1"/>
  <c r="AU82" i="1"/>
  <c r="AX82" i="1" s="1"/>
  <c r="AV82" i="1"/>
  <c r="AS107" i="1"/>
  <c r="AT107" i="1"/>
  <c r="AU107" i="1"/>
  <c r="AX107" i="1" s="1"/>
  <c r="AV107" i="1"/>
  <c r="AS19" i="1"/>
  <c r="AT19" i="1"/>
  <c r="AU19" i="1"/>
  <c r="AX19" i="1" s="1"/>
  <c r="AV19" i="1"/>
  <c r="AS87" i="1"/>
  <c r="AT87" i="1"/>
  <c r="AU87" i="1"/>
  <c r="AX87" i="1" s="1"/>
  <c r="AV87" i="1"/>
  <c r="AS111" i="1"/>
  <c r="AT111" i="1"/>
  <c r="AU111" i="1"/>
  <c r="AX111" i="1" s="1"/>
  <c r="AV111" i="1"/>
  <c r="AS97" i="1"/>
  <c r="AT97" i="1"/>
  <c r="AU97" i="1"/>
  <c r="AX97" i="1" s="1"/>
  <c r="AV97" i="1"/>
  <c r="AS98" i="1"/>
  <c r="AT98" i="1"/>
  <c r="AU98" i="1"/>
  <c r="AX98" i="1" s="1"/>
  <c r="AV98" i="1"/>
  <c r="AS74" i="1"/>
  <c r="AT74" i="1"/>
  <c r="AU74" i="1"/>
  <c r="AX74" i="1" s="1"/>
  <c r="AV74" i="1"/>
  <c r="AS96" i="1"/>
  <c r="AT96" i="1"/>
  <c r="AU96" i="1"/>
  <c r="AX96" i="1" s="1"/>
  <c r="AV96" i="1"/>
  <c r="AS44" i="1"/>
  <c r="AT44" i="1"/>
  <c r="AU44" i="1"/>
  <c r="AX44" i="1" s="1"/>
  <c r="AV44" i="1"/>
  <c r="AS90" i="1"/>
  <c r="AT90" i="1"/>
  <c r="AU90" i="1"/>
  <c r="AX90" i="1" s="1"/>
  <c r="AV90" i="1"/>
  <c r="AS91" i="1"/>
  <c r="AT91" i="1"/>
  <c r="AU91" i="1"/>
  <c r="AX91" i="1" s="1"/>
  <c r="AV91" i="1"/>
  <c r="AS110" i="1"/>
  <c r="AT110" i="1"/>
  <c r="AU110" i="1"/>
  <c r="AX110" i="1" s="1"/>
  <c r="AV110" i="1"/>
  <c r="AS85" i="1"/>
  <c r="AT85" i="1"/>
  <c r="AU85" i="1"/>
  <c r="AX85" i="1" s="1"/>
  <c r="AV85" i="1"/>
  <c r="AS45" i="1"/>
  <c r="AT45" i="1"/>
  <c r="AU45" i="1"/>
  <c r="AX45" i="1" s="1"/>
  <c r="AV45" i="1"/>
  <c r="AS76" i="1"/>
  <c r="AT76" i="1"/>
  <c r="AU76" i="1"/>
  <c r="AX76" i="1" s="1"/>
  <c r="AV76" i="1"/>
  <c r="AS108" i="1"/>
  <c r="AT108" i="1"/>
  <c r="AU108" i="1"/>
  <c r="AX108" i="1" s="1"/>
  <c r="AV108" i="1"/>
  <c r="AS53" i="1"/>
  <c r="AT53" i="1"/>
  <c r="AU53" i="1"/>
  <c r="AX53" i="1" s="1"/>
  <c r="AV53" i="1"/>
  <c r="AS73" i="1"/>
  <c r="AT73" i="1"/>
  <c r="AU73" i="1"/>
  <c r="AX73" i="1" s="1"/>
  <c r="AV73" i="1"/>
  <c r="AS29" i="1"/>
  <c r="AT29" i="1"/>
  <c r="AU29" i="1"/>
  <c r="AX29" i="1" s="1"/>
  <c r="AV29" i="1"/>
  <c r="AS99" i="1"/>
  <c r="AT99" i="1"/>
  <c r="AU99" i="1"/>
  <c r="AX99" i="1" s="1"/>
  <c r="AV99" i="1"/>
  <c r="AS112" i="1"/>
  <c r="AT112" i="1"/>
  <c r="AU112" i="1"/>
  <c r="AX112" i="1" s="1"/>
  <c r="AV112" i="1"/>
  <c r="AS31" i="1"/>
  <c r="AT31" i="1"/>
  <c r="AU31" i="1"/>
  <c r="AX31" i="1" s="1"/>
  <c r="AV31" i="1"/>
  <c r="AS23" i="1"/>
  <c r="AT23" i="1"/>
  <c r="AU23" i="1"/>
  <c r="AX23" i="1" s="1"/>
  <c r="AV23" i="1"/>
  <c r="AS16" i="1"/>
  <c r="AT16" i="1"/>
  <c r="AU16" i="1"/>
  <c r="AX16" i="1" s="1"/>
  <c r="AV16" i="1"/>
  <c r="AS5" i="1"/>
  <c r="AT5" i="1"/>
  <c r="AU5" i="1"/>
  <c r="AX5" i="1" s="1"/>
  <c r="AV5" i="1"/>
  <c r="AW5" i="1" s="1"/>
  <c r="AS41" i="1"/>
  <c r="AT41" i="1"/>
  <c r="AU41" i="1"/>
  <c r="AX41" i="1" s="1"/>
  <c r="AV41" i="1"/>
  <c r="AS17" i="1"/>
  <c r="AT17" i="1"/>
  <c r="AU17" i="1"/>
  <c r="AX17" i="1" s="1"/>
  <c r="AV17" i="1"/>
  <c r="AS18" i="1"/>
  <c r="AT18" i="1"/>
  <c r="AU18" i="1"/>
  <c r="AX18" i="1" s="1"/>
  <c r="AV18" i="1"/>
  <c r="AS69" i="1"/>
  <c r="AT69" i="1"/>
  <c r="AU69" i="1"/>
  <c r="AX69" i="1" s="1"/>
  <c r="AV69" i="1"/>
  <c r="AS13" i="1"/>
  <c r="AT13" i="1"/>
  <c r="AU13" i="1"/>
  <c r="AX13" i="1" s="1"/>
  <c r="AV13" i="1"/>
  <c r="AS94" i="1"/>
  <c r="AT94" i="1"/>
  <c r="AU94" i="1"/>
  <c r="AX94" i="1" s="1"/>
  <c r="AV94" i="1"/>
  <c r="AS14" i="1"/>
  <c r="AT14" i="1"/>
  <c r="AU14" i="1"/>
  <c r="AX14" i="1" s="1"/>
  <c r="AV14" i="1"/>
  <c r="AS15" i="1"/>
  <c r="AT15" i="1"/>
  <c r="AU15" i="1"/>
  <c r="AX15" i="1" s="1"/>
  <c r="AV15" i="1"/>
  <c r="AS105" i="1"/>
  <c r="AT105" i="1"/>
  <c r="AU105" i="1"/>
  <c r="AX105" i="1" s="1"/>
  <c r="AV105" i="1"/>
  <c r="AS106" i="1"/>
  <c r="AT106" i="1"/>
  <c r="AU106" i="1"/>
  <c r="AX106" i="1" s="1"/>
  <c r="AV106" i="1"/>
  <c r="AS81" i="1"/>
  <c r="AT81" i="1"/>
  <c r="AU81" i="1"/>
  <c r="AX81" i="1" s="1"/>
  <c r="AV81" i="1"/>
  <c r="AS114" i="1"/>
  <c r="AT114" i="1"/>
  <c r="AU114" i="1"/>
  <c r="AX114" i="1" s="1"/>
  <c r="AV114" i="1"/>
  <c r="AS58" i="1"/>
  <c r="AT58" i="1"/>
  <c r="AU58" i="1"/>
  <c r="AX58" i="1" s="1"/>
  <c r="AV58" i="1"/>
  <c r="AS40" i="1"/>
  <c r="AT40" i="1"/>
  <c r="AU40" i="1"/>
  <c r="AX40" i="1" s="1"/>
  <c r="AV40" i="1"/>
  <c r="AS109" i="1"/>
  <c r="AT109" i="1"/>
  <c r="AU109" i="1"/>
  <c r="AX109" i="1" s="1"/>
  <c r="AV109" i="1"/>
  <c r="AS89" i="1"/>
  <c r="AT89" i="1"/>
  <c r="AU89" i="1"/>
  <c r="AX89" i="1" s="1"/>
  <c r="AV89" i="1"/>
  <c r="AS46" i="1"/>
  <c r="AT46" i="1"/>
  <c r="AU46" i="1"/>
  <c r="AX46" i="1" s="1"/>
  <c r="AV46" i="1"/>
  <c r="AS92" i="1"/>
  <c r="AT92" i="1"/>
  <c r="AU92" i="1"/>
  <c r="AX92" i="1" s="1"/>
  <c r="AV92" i="1"/>
  <c r="AS93" i="1"/>
  <c r="AT93" i="1"/>
  <c r="AU93" i="1"/>
  <c r="AX93" i="1" s="1"/>
  <c r="AV93" i="1"/>
  <c r="AS55" i="1"/>
  <c r="AT55" i="1"/>
  <c r="AU55" i="1"/>
  <c r="AX55" i="1" s="1"/>
  <c r="AV55" i="1"/>
  <c r="AS62" i="1"/>
  <c r="AT62" i="1"/>
  <c r="AU62" i="1"/>
  <c r="AX62" i="1" s="1"/>
  <c r="AV62" i="1"/>
  <c r="AS38" i="1"/>
  <c r="AT38" i="1"/>
  <c r="AU38" i="1"/>
  <c r="AX38" i="1" s="1"/>
  <c r="AV38" i="1"/>
  <c r="AS115" i="1"/>
  <c r="AT115" i="1"/>
  <c r="AU115" i="1"/>
  <c r="AX115" i="1" s="1"/>
  <c r="AV115" i="1"/>
  <c r="AS72" i="1"/>
  <c r="AT72" i="1"/>
  <c r="AU72" i="1"/>
  <c r="AX72" i="1" s="1"/>
  <c r="AV72" i="1"/>
  <c r="AS79" i="1"/>
  <c r="AT79" i="1"/>
  <c r="AU79" i="1"/>
  <c r="AX79" i="1" s="1"/>
  <c r="AV79" i="1"/>
  <c r="AS104" i="1"/>
  <c r="AT104" i="1"/>
  <c r="AU104" i="1"/>
  <c r="AX104" i="1" s="1"/>
  <c r="AV104" i="1"/>
  <c r="AS80" i="1"/>
  <c r="AT80" i="1"/>
  <c r="AU80" i="1"/>
  <c r="AX80" i="1" s="1"/>
  <c r="AV80" i="1"/>
  <c r="AS42" i="1"/>
  <c r="AT42" i="1"/>
  <c r="AU42" i="1"/>
  <c r="AX42" i="1" s="1"/>
  <c r="AV42" i="1"/>
  <c r="AS63" i="1"/>
  <c r="AT63" i="1"/>
  <c r="AU63" i="1"/>
  <c r="AX63" i="1" s="1"/>
  <c r="AV63" i="1"/>
  <c r="AS39" i="1"/>
  <c r="AT39" i="1"/>
  <c r="AU39" i="1"/>
  <c r="AX39" i="1" s="1"/>
  <c r="AV39" i="1"/>
  <c r="AS50" i="1"/>
  <c r="AT50" i="1"/>
  <c r="AU50" i="1"/>
  <c r="AX50" i="1" s="1"/>
  <c r="AV50" i="1"/>
  <c r="AS34" i="1"/>
  <c r="AT34" i="1"/>
  <c r="AU34" i="1"/>
  <c r="AX34" i="1" s="1"/>
  <c r="AV34" i="1"/>
  <c r="AS8" i="1"/>
  <c r="AT8" i="1"/>
  <c r="AU8" i="1"/>
  <c r="AX8" i="1" s="1"/>
  <c r="AV8" i="1"/>
  <c r="AS22" i="1"/>
  <c r="AT22" i="1"/>
  <c r="AU22" i="1"/>
  <c r="AX22" i="1" s="1"/>
  <c r="AV22" i="1"/>
  <c r="AS77" i="1"/>
  <c r="AT77" i="1"/>
  <c r="AU77" i="1"/>
  <c r="AX77" i="1" s="1"/>
  <c r="AV77" i="1"/>
  <c r="AS61" i="1"/>
  <c r="AT61" i="1"/>
  <c r="AU61" i="1"/>
  <c r="AX61" i="1" s="1"/>
  <c r="AV61" i="1"/>
  <c r="AS37" i="1"/>
  <c r="AT37" i="1"/>
  <c r="AU37" i="1"/>
  <c r="AX37" i="1" s="1"/>
  <c r="AV37" i="1"/>
  <c r="AS49" i="1"/>
  <c r="AT49" i="1"/>
  <c r="AU49" i="1"/>
  <c r="AX49" i="1" s="1"/>
  <c r="AV49" i="1"/>
  <c r="AS25" i="1"/>
  <c r="AT25" i="1"/>
  <c r="AU25" i="1"/>
  <c r="AX25" i="1" s="1"/>
  <c r="AV25" i="1"/>
  <c r="AS24" i="1"/>
  <c r="AT24" i="1"/>
  <c r="AU24" i="1"/>
  <c r="AX24" i="1" s="1"/>
  <c r="AV24" i="1"/>
  <c r="AS103" i="1"/>
  <c r="AT103" i="1"/>
  <c r="AU103" i="1"/>
  <c r="AX103" i="1" s="1"/>
  <c r="AV103" i="1"/>
  <c r="AS7" i="1"/>
  <c r="AT7" i="1"/>
  <c r="AU7" i="1"/>
  <c r="AX7" i="1" s="1"/>
  <c r="AV7" i="1"/>
  <c r="AS6" i="1"/>
  <c r="AT6" i="1"/>
  <c r="AU6" i="1"/>
  <c r="AX6" i="1" s="1"/>
  <c r="AV6" i="1"/>
  <c r="AL26" i="1"/>
  <c r="AM26" i="1"/>
  <c r="AN26" i="1"/>
  <c r="AL116" i="1"/>
  <c r="AM116" i="1"/>
  <c r="AN116" i="1"/>
  <c r="AL59" i="1"/>
  <c r="AM59" i="1"/>
  <c r="AN59" i="1"/>
  <c r="AL60" i="1"/>
  <c r="AM60" i="1"/>
  <c r="AN60" i="1"/>
  <c r="AL56" i="1"/>
  <c r="AM56" i="1"/>
  <c r="AN56" i="1"/>
  <c r="AL57" i="1"/>
  <c r="AM57" i="1"/>
  <c r="AN57" i="1"/>
  <c r="AL84" i="1"/>
  <c r="AM84" i="1"/>
  <c r="AN84" i="1"/>
  <c r="AL88" i="1"/>
  <c r="AM88" i="1"/>
  <c r="AN88" i="1"/>
  <c r="AL52" i="1"/>
  <c r="AM52" i="1"/>
  <c r="AN52" i="1"/>
  <c r="AL83" i="1"/>
  <c r="AM83" i="1"/>
  <c r="AN83" i="1"/>
  <c r="AL9" i="1"/>
  <c r="AM9" i="1"/>
  <c r="AN9" i="1"/>
  <c r="AL67" i="1"/>
  <c r="AM67" i="1"/>
  <c r="AN67" i="1"/>
  <c r="AL86" i="1"/>
  <c r="AM86" i="1"/>
  <c r="AN86" i="1"/>
  <c r="AL75" i="1"/>
  <c r="AM75" i="1"/>
  <c r="AN75" i="1"/>
  <c r="AL70" i="1"/>
  <c r="AM70" i="1"/>
  <c r="AN70" i="1"/>
  <c r="AL65" i="1"/>
  <c r="AM65" i="1"/>
  <c r="AN65" i="1"/>
  <c r="AL78" i="1"/>
  <c r="AM78" i="1"/>
  <c r="AN78" i="1"/>
  <c r="AL33" i="1"/>
  <c r="AM33" i="1"/>
  <c r="AN33" i="1"/>
  <c r="AL12" i="1"/>
  <c r="AM12" i="1"/>
  <c r="AN12" i="1"/>
  <c r="AL102" i="1"/>
  <c r="AM102" i="1"/>
  <c r="AN102" i="1"/>
  <c r="AL10" i="1"/>
  <c r="AM10" i="1"/>
  <c r="AN10" i="1"/>
  <c r="AL11" i="1"/>
  <c r="AM11" i="1"/>
  <c r="AN11" i="1"/>
  <c r="AL113" i="1"/>
  <c r="AM113" i="1"/>
  <c r="AN113" i="1"/>
  <c r="AL100" i="1"/>
  <c r="AM100" i="1"/>
  <c r="AN100" i="1"/>
  <c r="AL48" i="1"/>
  <c r="AM48" i="1"/>
  <c r="AN48" i="1"/>
  <c r="AL36" i="1"/>
  <c r="AM36" i="1"/>
  <c r="AN36" i="1"/>
  <c r="AL101" i="1"/>
  <c r="AM101" i="1"/>
  <c r="AN101" i="1"/>
  <c r="AL95" i="1"/>
  <c r="AM95" i="1"/>
  <c r="AN95" i="1"/>
  <c r="AL27" i="1"/>
  <c r="AM27" i="1"/>
  <c r="AN27" i="1"/>
  <c r="AL43" i="1"/>
  <c r="AM43" i="1"/>
  <c r="AN43" i="1"/>
  <c r="AL71" i="1"/>
  <c r="AM71" i="1"/>
  <c r="AN71" i="1"/>
  <c r="AL51" i="1"/>
  <c r="AM51" i="1"/>
  <c r="AN51" i="1"/>
  <c r="AL66" i="1"/>
  <c r="AM66" i="1"/>
  <c r="AN66" i="1"/>
  <c r="AL20" i="1"/>
  <c r="AM20" i="1"/>
  <c r="AN20" i="1"/>
  <c r="AL68" i="1"/>
  <c r="AM68" i="1"/>
  <c r="AN68" i="1"/>
  <c r="AL21" i="1"/>
  <c r="AM21" i="1"/>
  <c r="AN21" i="1"/>
  <c r="AL82" i="1"/>
  <c r="AM82" i="1"/>
  <c r="AN82" i="1"/>
  <c r="AL107" i="1"/>
  <c r="AM107" i="1"/>
  <c r="AN107" i="1"/>
  <c r="AL19" i="1"/>
  <c r="AM19" i="1"/>
  <c r="AN19" i="1"/>
  <c r="AL87" i="1"/>
  <c r="AM87" i="1"/>
  <c r="AN87" i="1"/>
  <c r="AL111" i="1"/>
  <c r="AM111" i="1"/>
  <c r="AN111" i="1"/>
  <c r="AL97" i="1"/>
  <c r="AM97" i="1"/>
  <c r="AN97" i="1"/>
  <c r="AL98" i="1"/>
  <c r="AM98" i="1"/>
  <c r="AN98" i="1"/>
  <c r="AL74" i="1"/>
  <c r="AM74" i="1"/>
  <c r="AN74" i="1"/>
  <c r="AL96" i="1"/>
  <c r="AM96" i="1"/>
  <c r="AN96" i="1"/>
  <c r="AL44" i="1"/>
  <c r="AM44" i="1"/>
  <c r="AN44" i="1"/>
  <c r="AL90" i="1"/>
  <c r="AM90" i="1"/>
  <c r="AN90" i="1"/>
  <c r="AL91" i="1"/>
  <c r="AM91" i="1"/>
  <c r="AN91" i="1"/>
  <c r="AL110" i="1"/>
  <c r="AM110" i="1"/>
  <c r="AN110" i="1"/>
  <c r="AL85" i="1"/>
  <c r="AM85" i="1"/>
  <c r="AN85" i="1"/>
  <c r="AL45" i="1"/>
  <c r="AM45" i="1"/>
  <c r="AN45" i="1"/>
  <c r="AL76" i="1"/>
  <c r="AM76" i="1"/>
  <c r="AN76" i="1"/>
  <c r="AL108" i="1"/>
  <c r="AM108" i="1"/>
  <c r="AN108" i="1"/>
  <c r="AL53" i="1"/>
  <c r="AM53" i="1"/>
  <c r="AN53" i="1"/>
  <c r="AL73" i="1"/>
  <c r="AM73" i="1"/>
  <c r="AN73" i="1"/>
  <c r="AL29" i="1"/>
  <c r="AM29" i="1"/>
  <c r="AN29" i="1"/>
  <c r="AL99" i="1"/>
  <c r="AM99" i="1"/>
  <c r="AN99" i="1"/>
  <c r="AL112" i="1"/>
  <c r="AM112" i="1"/>
  <c r="AN112" i="1"/>
  <c r="AL31" i="1"/>
  <c r="AM31" i="1"/>
  <c r="AN31" i="1"/>
  <c r="AL23" i="1"/>
  <c r="AM23" i="1"/>
  <c r="AN23" i="1"/>
  <c r="AL16" i="1"/>
  <c r="AM16" i="1"/>
  <c r="AN16" i="1"/>
  <c r="AL5" i="1"/>
  <c r="AM5" i="1"/>
  <c r="AN5" i="1"/>
  <c r="AL41" i="1"/>
  <c r="AM41" i="1"/>
  <c r="AN41" i="1"/>
  <c r="AL17" i="1"/>
  <c r="AM17" i="1"/>
  <c r="AN17" i="1"/>
  <c r="AL18" i="1"/>
  <c r="AM18" i="1"/>
  <c r="AN18" i="1"/>
  <c r="AL69" i="1"/>
  <c r="AM69" i="1"/>
  <c r="AN69" i="1"/>
  <c r="AL13" i="1"/>
  <c r="AM13" i="1"/>
  <c r="AN13" i="1"/>
  <c r="AL94" i="1"/>
  <c r="AM94" i="1"/>
  <c r="AN94" i="1"/>
  <c r="AL14" i="1"/>
  <c r="AM14" i="1"/>
  <c r="AN14" i="1"/>
  <c r="AL15" i="1"/>
  <c r="AM15" i="1"/>
  <c r="AN15" i="1"/>
  <c r="AL105" i="1"/>
  <c r="AM105" i="1"/>
  <c r="AN105" i="1"/>
  <c r="AL106" i="1"/>
  <c r="AM106" i="1"/>
  <c r="AN106" i="1"/>
  <c r="AL81" i="1"/>
  <c r="AM81" i="1"/>
  <c r="AN81" i="1"/>
  <c r="AL114" i="1"/>
  <c r="AM114" i="1"/>
  <c r="AN114" i="1"/>
  <c r="AL58" i="1"/>
  <c r="AM58" i="1"/>
  <c r="AN58" i="1"/>
  <c r="AL40" i="1"/>
  <c r="AM40" i="1"/>
  <c r="AN40" i="1"/>
  <c r="AL109" i="1"/>
  <c r="AM109" i="1"/>
  <c r="AN109" i="1"/>
  <c r="AL89" i="1"/>
  <c r="AM89" i="1"/>
  <c r="AN89" i="1"/>
  <c r="AL46" i="1"/>
  <c r="AM46" i="1"/>
  <c r="AN46" i="1"/>
  <c r="AL92" i="1"/>
  <c r="AM92" i="1"/>
  <c r="AN92" i="1"/>
  <c r="AL93" i="1"/>
  <c r="AM93" i="1"/>
  <c r="AN93" i="1"/>
  <c r="AL55" i="1"/>
  <c r="AM55" i="1"/>
  <c r="AN55" i="1"/>
  <c r="AL62" i="1"/>
  <c r="AM62" i="1"/>
  <c r="AN62" i="1"/>
  <c r="AL38" i="1"/>
  <c r="AM38" i="1"/>
  <c r="AN38" i="1"/>
  <c r="AL115" i="1"/>
  <c r="AM115" i="1"/>
  <c r="AN115" i="1"/>
  <c r="AL72" i="1"/>
  <c r="AM72" i="1"/>
  <c r="AN72" i="1"/>
  <c r="AL79" i="1"/>
  <c r="AM79" i="1"/>
  <c r="AN79" i="1"/>
  <c r="AL104" i="1"/>
  <c r="AM104" i="1"/>
  <c r="AN104" i="1"/>
  <c r="AL80" i="1"/>
  <c r="AM80" i="1"/>
  <c r="AN80" i="1"/>
  <c r="AL42" i="1"/>
  <c r="AM42" i="1"/>
  <c r="AN42" i="1"/>
  <c r="AL63" i="1"/>
  <c r="AM63" i="1"/>
  <c r="AN63" i="1"/>
  <c r="AL39" i="1"/>
  <c r="AM39" i="1"/>
  <c r="AN39" i="1"/>
  <c r="AL50" i="1"/>
  <c r="AM50" i="1"/>
  <c r="AN50" i="1"/>
  <c r="AL34" i="1"/>
  <c r="AM34" i="1"/>
  <c r="AN34" i="1"/>
  <c r="AL8" i="1"/>
  <c r="AM8" i="1"/>
  <c r="AN8" i="1"/>
  <c r="AL22" i="1"/>
  <c r="AM22" i="1"/>
  <c r="AN22" i="1"/>
  <c r="AL77" i="1"/>
  <c r="AM77" i="1"/>
  <c r="AN77" i="1"/>
  <c r="AL61" i="1"/>
  <c r="AM61" i="1"/>
  <c r="AN61" i="1"/>
  <c r="AL37" i="1"/>
  <c r="AM37" i="1"/>
  <c r="AN37" i="1"/>
  <c r="AL49" i="1"/>
  <c r="AM49" i="1"/>
  <c r="AN49" i="1"/>
  <c r="AL25" i="1"/>
  <c r="AM25" i="1"/>
  <c r="AN25" i="1"/>
  <c r="AL24" i="1"/>
  <c r="AM24" i="1"/>
  <c r="AN24" i="1"/>
  <c r="AL103" i="1"/>
  <c r="AM103" i="1"/>
  <c r="AN103" i="1"/>
  <c r="AL7" i="1"/>
  <c r="AM7" i="1"/>
  <c r="AN7" i="1"/>
  <c r="AL6" i="1"/>
  <c r="AM6" i="1"/>
  <c r="AN6" i="1"/>
  <c r="AL47" i="1"/>
  <c r="AM47" i="1"/>
  <c r="AN47" i="1"/>
  <c r="AW15" i="1" l="1"/>
  <c r="AW14" i="1"/>
  <c r="AW13" i="1"/>
  <c r="AW18" i="1"/>
  <c r="AW17" i="1"/>
  <c r="AW16" i="1"/>
  <c r="AW21" i="1"/>
  <c r="AW20" i="1"/>
  <c r="AW12" i="1"/>
  <c r="AW6" i="1"/>
  <c r="AW7" i="1"/>
  <c r="AW103" i="1"/>
  <c r="AW24" i="1"/>
  <c r="AW25" i="1"/>
  <c r="AW49" i="1"/>
  <c r="AW37" i="1"/>
  <c r="AW61" i="1"/>
  <c r="AW77" i="1"/>
  <c r="AW22" i="1"/>
  <c r="AW8" i="1"/>
  <c r="AW34" i="1"/>
  <c r="AW50" i="1"/>
  <c r="AW39" i="1"/>
  <c r="AW63" i="1"/>
  <c r="AW42" i="1"/>
  <c r="AW80" i="1"/>
  <c r="AW104" i="1"/>
  <c r="AW79" i="1"/>
  <c r="AW72" i="1"/>
  <c r="AW115" i="1"/>
  <c r="AW38" i="1"/>
  <c r="AW62" i="1"/>
  <c r="AW55" i="1"/>
  <c r="AW93" i="1"/>
  <c r="AW92" i="1"/>
  <c r="AW46" i="1"/>
  <c r="AW89" i="1"/>
  <c r="AW109" i="1"/>
  <c r="AW40" i="1"/>
  <c r="AW58" i="1"/>
  <c r="AW114" i="1"/>
  <c r="AW81" i="1"/>
  <c r="AW106" i="1"/>
  <c r="AW105" i="1"/>
  <c r="AW94" i="1"/>
  <c r="AW69" i="1"/>
  <c r="AW41" i="1"/>
  <c r="AW23" i="1"/>
  <c r="AW31" i="1"/>
  <c r="AW112" i="1"/>
  <c r="AW99" i="1"/>
  <c r="AW29" i="1"/>
  <c r="AW73" i="1"/>
  <c r="AW53" i="1"/>
  <c r="AW108" i="1"/>
  <c r="AW76" i="1"/>
  <c r="AW45" i="1"/>
  <c r="AW85" i="1"/>
  <c r="AW110" i="1"/>
  <c r="AW91" i="1"/>
  <c r="AW90" i="1"/>
  <c r="AW44" i="1"/>
  <c r="AW96" i="1"/>
  <c r="AW74" i="1"/>
  <c r="AW98" i="1"/>
  <c r="AW97" i="1"/>
  <c r="AW111" i="1"/>
  <c r="AW87" i="1"/>
  <c r="AW19" i="1"/>
  <c r="AW107" i="1"/>
  <c r="AW82" i="1"/>
  <c r="AW68" i="1"/>
  <c r="AW66" i="1"/>
  <c r="AW51" i="1"/>
  <c r="AW71" i="1"/>
  <c r="AW43" i="1"/>
  <c r="AW27" i="1"/>
  <c r="AW95" i="1"/>
  <c r="AW101" i="1"/>
  <c r="AW36" i="1"/>
  <c r="AW48" i="1"/>
  <c r="AW100" i="1"/>
  <c r="AW113" i="1"/>
  <c r="AW11" i="1"/>
  <c r="AW10" i="1"/>
  <c r="AW102" i="1"/>
  <c r="AW33" i="1"/>
  <c r="AW78" i="1"/>
  <c r="AW65" i="1"/>
  <c r="AW70" i="1"/>
  <c r="AW75" i="1"/>
  <c r="AW86" i="1"/>
  <c r="AW67" i="1"/>
  <c r="AW9" i="1"/>
  <c r="AW83" i="1"/>
  <c r="AW52" i="1"/>
  <c r="AW88" i="1"/>
  <c r="AW84" i="1"/>
  <c r="AW57" i="1"/>
  <c r="AW56" i="1"/>
  <c r="AW60" i="1"/>
  <c r="AW59" i="1"/>
  <c r="AW116" i="1"/>
  <c r="AW26" i="1"/>
  <c r="AW47" i="1"/>
  <c r="I11" i="15" l="1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10" i="15"/>
  <c r="H11" i="15"/>
  <c r="J11" i="15" s="1"/>
  <c r="H12" i="15"/>
  <c r="H13" i="15"/>
  <c r="J13" i="15" s="1"/>
  <c r="H14" i="15"/>
  <c r="H15" i="15"/>
  <c r="J15" i="15" s="1"/>
  <c r="H16" i="15"/>
  <c r="H17" i="15"/>
  <c r="J17" i="15" s="1"/>
  <c r="H18" i="15"/>
  <c r="H19" i="15"/>
  <c r="J19" i="15" s="1"/>
  <c r="H20" i="15"/>
  <c r="H21" i="15"/>
  <c r="J21" i="15" s="1"/>
  <c r="H22" i="15"/>
  <c r="H23" i="15"/>
  <c r="J23" i="15" s="1"/>
  <c r="H24" i="15"/>
  <c r="H25" i="15"/>
  <c r="J25" i="15" s="1"/>
  <c r="H26" i="15"/>
  <c r="H27" i="15"/>
  <c r="J27" i="15" s="1"/>
  <c r="H28" i="15"/>
  <c r="H29" i="15"/>
  <c r="J29" i="15" s="1"/>
  <c r="H30" i="15"/>
  <c r="H31" i="15"/>
  <c r="J31" i="15" s="1"/>
  <c r="H32" i="15"/>
  <c r="H33" i="15"/>
  <c r="J33" i="15" s="1"/>
  <c r="H34" i="15"/>
  <c r="H35" i="15"/>
  <c r="J35" i="15" s="1"/>
  <c r="H36" i="15"/>
  <c r="H37" i="15"/>
  <c r="J37" i="15" s="1"/>
  <c r="H38" i="15"/>
  <c r="H39" i="15"/>
  <c r="J39" i="15" s="1"/>
  <c r="H40" i="15"/>
  <c r="H41" i="15"/>
  <c r="J41" i="15" s="1"/>
  <c r="H10" i="15"/>
  <c r="J10" i="15" s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10" i="15"/>
  <c r="J38" i="15" l="1"/>
  <c r="J34" i="15"/>
  <c r="J30" i="15"/>
  <c r="J26" i="15"/>
  <c r="J22" i="15"/>
  <c r="J18" i="15"/>
  <c r="J14" i="15"/>
  <c r="J40" i="15"/>
  <c r="J36" i="15"/>
  <c r="J32" i="15"/>
  <c r="J28" i="15"/>
  <c r="J24" i="15"/>
  <c r="J20" i="15"/>
  <c r="J16" i="15"/>
  <c r="J12" i="15"/>
  <c r="AT2" i="1"/>
  <c r="AT1" i="1" l="1"/>
  <c r="AW1" i="1" l="1"/>
  <c r="AW2" i="1" s="1"/>
  <c r="AW3" i="1"/>
  <c r="AU2" i="1"/>
</calcChain>
</file>

<file path=xl/comments1.xml><?xml version="1.0" encoding="utf-8"?>
<comments xmlns="http://schemas.openxmlformats.org/spreadsheetml/2006/main">
  <authors>
    <author>chollier</author>
    <author>Dan Armock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Used in column AA</t>
        </r>
      </text>
    </comment>
    <comment ref="AZ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Used in column AA</t>
        </r>
      </text>
    </comment>
    <comment ref="AO4" authorId="1">
      <text>
        <r>
          <rPr>
            <b/>
            <sz val="9"/>
            <color indexed="81"/>
            <rFont val="Tahoma"/>
            <family val="2"/>
          </rPr>
          <t xml:space="preserve">For 2,3-out common, only when will affect pcs/hour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Changed column header from PCS/HR to Strokes/HR</t>
        </r>
      </text>
    </comment>
    <comment ref="AF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Was 6 2015
</t>
        </r>
      </text>
    </comment>
    <comment ref="AF1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AF1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AC1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7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8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2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AC2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A2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2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2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2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Using Trenton sales data since it is a transfer</t>
        </r>
      </text>
    </comment>
    <comment ref="A2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31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3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3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77035R at same time</t>
        </r>
      </text>
    </comment>
    <comment ref="A4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4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48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29191RS at same time</t>
        </r>
      </text>
    </comment>
    <comment ref="A4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5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5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5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C5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6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6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7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7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7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8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Using 10.24.14 budget volume</t>
        </r>
      </text>
    </comment>
    <comment ref="A9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556422 same time</t>
        </r>
      </text>
    </comment>
    <comment ref="A9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556522S</t>
        </r>
      </text>
    </comment>
    <comment ref="A9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100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29172R</t>
        </r>
      </text>
    </comment>
    <comment ref="A10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11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RH out die only to account for imbalance in customer pull</t>
        </r>
      </text>
    </comment>
    <comment ref="AC11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Manually entered volume because of L/R common</t>
        </r>
      </text>
    </comment>
    <comment ref="AC11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723,000 and 1.125M units. Expected SOP Aug 2014</t>
        </r>
      </text>
    </comment>
    <comment ref="AC11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  <comment ref="AC11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</commentList>
</comments>
</file>

<file path=xl/comments2.xml><?xml version="1.0" encoding="utf-8"?>
<comments xmlns="http://schemas.openxmlformats.org/spreadsheetml/2006/main">
  <authors>
    <author>chollier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Plainfield values shown using 400 avail. hours</t>
        </r>
      </text>
    </comment>
  </commentList>
</comments>
</file>

<file path=xl/sharedStrings.xml><?xml version="1.0" encoding="utf-8"?>
<sst xmlns="http://schemas.openxmlformats.org/spreadsheetml/2006/main" count="3876" uniqueCount="1745">
  <si>
    <t>400T</t>
  </si>
  <si>
    <t>KY</t>
  </si>
  <si>
    <t>Prog</t>
  </si>
  <si>
    <t>PR 332</t>
  </si>
  <si>
    <t>800T</t>
  </si>
  <si>
    <t>PR 331</t>
  </si>
  <si>
    <t>Transfer</t>
  </si>
  <si>
    <t>600T</t>
  </si>
  <si>
    <t>PR 330</t>
  </si>
  <si>
    <t>330T</t>
  </si>
  <si>
    <t>PR 329</t>
  </si>
  <si>
    <t>300T</t>
  </si>
  <si>
    <t>PR 328</t>
  </si>
  <si>
    <t>PR 327</t>
  </si>
  <si>
    <t>100T</t>
  </si>
  <si>
    <t>PR 325</t>
  </si>
  <si>
    <t>PR 319</t>
  </si>
  <si>
    <t>PR 318</t>
  </si>
  <si>
    <t>150T</t>
  </si>
  <si>
    <t>PR 305</t>
  </si>
  <si>
    <t>180T (in-die)</t>
  </si>
  <si>
    <t>PR 304</t>
  </si>
  <si>
    <t>200T</t>
  </si>
  <si>
    <t>PR 303</t>
  </si>
  <si>
    <t>PR 302</t>
  </si>
  <si>
    <t>PR 301</t>
  </si>
  <si>
    <t>1000T (xfer)</t>
  </si>
  <si>
    <t>PR 021</t>
  </si>
  <si>
    <t>PR 020</t>
  </si>
  <si>
    <t>PR 019</t>
  </si>
  <si>
    <t>PR 018</t>
  </si>
  <si>
    <t>500T</t>
  </si>
  <si>
    <t>PR 017</t>
  </si>
  <si>
    <t>PR 016</t>
  </si>
  <si>
    <t>PR 015</t>
  </si>
  <si>
    <t>PR 014</t>
  </si>
  <si>
    <t>PR 013</t>
  </si>
  <si>
    <t>PR 011</t>
  </si>
  <si>
    <t>250T</t>
  </si>
  <si>
    <t>PR 010</t>
  </si>
  <si>
    <t>60T</t>
  </si>
  <si>
    <t>PR 009</t>
  </si>
  <si>
    <t>110T</t>
  </si>
  <si>
    <t>PR 008</t>
  </si>
  <si>
    <t>120T (in-die)</t>
  </si>
  <si>
    <t>PR 005</t>
  </si>
  <si>
    <t>PR 004</t>
  </si>
  <si>
    <t>160T</t>
  </si>
  <si>
    <t>PR 003</t>
  </si>
  <si>
    <t>PR 002</t>
  </si>
  <si>
    <t>175T</t>
  </si>
  <si>
    <t>PR 001</t>
  </si>
  <si>
    <t>Setup</t>
  </si>
  <si>
    <t>Multi-out</t>
  </si>
  <si>
    <t>Worcenter Descr</t>
  </si>
  <si>
    <t>BLDG</t>
  </si>
  <si>
    <t>Tool Type</t>
  </si>
  <si>
    <t>Workcenter</t>
  </si>
  <si>
    <t>Part No</t>
  </si>
  <si>
    <t>Part # for ref to volume</t>
  </si>
  <si>
    <t># set-up/month</t>
  </si>
  <si>
    <t>Set-up Hours/Month</t>
  </si>
  <si>
    <t>Monthly Hours Required (Run + Set-up)</t>
  </si>
  <si>
    <t>Tonnage Range</t>
  </si>
  <si>
    <t>60-200</t>
  </si>
  <si>
    <t>Grand Total</t>
  </si>
  <si>
    <t>Sum of Monthly Hours Required (Run + Set-up)</t>
  </si>
  <si>
    <t>600+</t>
  </si>
  <si>
    <t>201-330</t>
  </si>
  <si>
    <t>331-600</t>
  </si>
  <si>
    <t>Monthly Planning Volume</t>
  </si>
  <si>
    <t>Annual Pcs/Yr</t>
  </si>
  <si>
    <t>Avg Pcs/Hr</t>
  </si>
  <si>
    <t>Avg Sec/PC</t>
  </si>
  <si>
    <t>Avg Pcs/Day</t>
  </si>
  <si>
    <t>NET 
Pcs/hr</t>
  </si>
  <si>
    <t>Total 
Pcs/Month</t>
  </si>
  <si>
    <t>Hrs/Month</t>
  </si>
  <si>
    <t>Customer</t>
  </si>
  <si>
    <t>Part #</t>
  </si>
  <si>
    <t>Program</t>
  </si>
  <si>
    <t>Press</t>
  </si>
  <si>
    <t>Type</t>
  </si>
  <si>
    <t>Location</t>
  </si>
  <si>
    <t>Tonnage</t>
  </si>
  <si>
    <t>Range</t>
  </si>
  <si>
    <t>v-lookup</t>
  </si>
  <si>
    <t>calculation</t>
  </si>
  <si>
    <t>v-look from forecast</t>
  </si>
  <si>
    <t>Die (F-B)
(inches)</t>
  </si>
  <si>
    <t>Die (L-R)
(inches)</t>
  </si>
  <si>
    <t>Die Weight
(lbs)</t>
  </si>
  <si>
    <t>Shut Height
(inches)</t>
  </si>
  <si>
    <t>EAU Capacity</t>
  </si>
  <si>
    <t>BLDG2</t>
  </si>
  <si>
    <t>Hits/Month</t>
  </si>
  <si>
    <t>Assumptions</t>
  </si>
  <si>
    <t>GR/KY Press Capacity Study</t>
  </si>
  <si>
    <t xml:space="preserve"> - current production + awarded business not yet in production</t>
  </si>
  <si>
    <t xml:space="preserve"> - no consideration for tryout time</t>
  </si>
  <si>
    <t xml:space="preserve"> - 75% efficiency</t>
  </si>
  <si>
    <t>Available monthly hours</t>
  </si>
  <si>
    <t>% capacity 
464 hrs/mos</t>
  </si>
  <si>
    <t>avg hits/hr</t>
  </si>
  <si>
    <t>Available hits/month</t>
  </si>
  <si>
    <t>EOP DATE</t>
  </si>
  <si>
    <t>Strokes/Hr</t>
  </si>
  <si>
    <t>Plainfield</t>
  </si>
  <si>
    <t>TR200</t>
  </si>
  <si>
    <t>TR300</t>
  </si>
  <si>
    <t>TR400</t>
  </si>
  <si>
    <t>TR600M</t>
  </si>
  <si>
    <t>GA</t>
  </si>
  <si>
    <t>600T (xfer)</t>
  </si>
  <si>
    <t>JCI</t>
  </si>
  <si>
    <t>M38181</t>
  </si>
  <si>
    <t>.055/.061 x 31.15</t>
  </si>
  <si>
    <t>Club Car</t>
  </si>
  <si>
    <t>M50849</t>
  </si>
  <si>
    <t>.175/.183 x 28.5</t>
  </si>
  <si>
    <t>97045A</t>
  </si>
  <si>
    <t>Ford</t>
  </si>
  <si>
    <t>M97044</t>
  </si>
  <si>
    <t>.118/.126 x 23.71</t>
  </si>
  <si>
    <t>84321L</t>
  </si>
  <si>
    <t>Continental Teves</t>
  </si>
  <si>
    <t xml:space="preserve">M84321         </t>
  </si>
  <si>
    <t xml:space="preserve">.035/.039 X 16.25             </t>
  </si>
  <si>
    <t>84321R</t>
  </si>
  <si>
    <t>77002/12</t>
  </si>
  <si>
    <t>HMI</t>
  </si>
  <si>
    <t xml:space="preserve">M77003         </t>
  </si>
  <si>
    <t xml:space="preserve">.112/.118 X 11.5              </t>
  </si>
  <si>
    <t>TBD</t>
  </si>
  <si>
    <t>M77005</t>
  </si>
  <si>
    <t xml:space="preserve">.152/.160 X 17.25             </t>
  </si>
  <si>
    <t>97026A/97034A</t>
  </si>
  <si>
    <t>97024R</t>
  </si>
  <si>
    <t>M97024</t>
  </si>
  <si>
    <t xml:space="preserve">.126/.134 X 7.875              </t>
  </si>
  <si>
    <t>Lear</t>
  </si>
  <si>
    <t>M29161</t>
  </si>
  <si>
    <t>.036/.042 x 5.73</t>
  </si>
  <si>
    <t>M29175</t>
  </si>
  <si>
    <t>.121/.129 x 7.25</t>
  </si>
  <si>
    <t>M29176</t>
  </si>
  <si>
    <t>.121/.129 x 4.95</t>
  </si>
  <si>
    <t>M29180</t>
  </si>
  <si>
    <t>.038/.041 x 17.25</t>
  </si>
  <si>
    <t>M29181</t>
  </si>
  <si>
    <t>.056/.062 x 7.925</t>
  </si>
  <si>
    <t>29178A</t>
  </si>
  <si>
    <t>M29185</t>
  </si>
  <si>
    <t>.075/.083 x 5.5</t>
  </si>
  <si>
    <t>29202A/29186A</t>
  </si>
  <si>
    <t>M29187</t>
  </si>
  <si>
    <t>.076/.082 x 7.52</t>
  </si>
  <si>
    <t>29226A</t>
  </si>
  <si>
    <t>M29244</t>
  </si>
  <si>
    <t>.056/.062 x 16.5</t>
  </si>
  <si>
    <t>M29255</t>
  </si>
  <si>
    <t>.0536/.0567 x 16.9</t>
  </si>
  <si>
    <t>??</t>
  </si>
  <si>
    <t>37139A</t>
  </si>
  <si>
    <t xml:space="preserve">M37222         </t>
  </si>
  <si>
    <t xml:space="preserve">.028/.031 X 27                </t>
  </si>
  <si>
    <t>38250A</t>
  </si>
  <si>
    <t>37275/38252</t>
  </si>
  <si>
    <t>M37275</t>
  </si>
  <si>
    <t xml:space="preserve">.075/.083 X 11                </t>
  </si>
  <si>
    <t>75054A</t>
  </si>
  <si>
    <t>M37607</t>
  </si>
  <si>
    <t xml:space="preserve">.113/.119 X 25.5              </t>
  </si>
  <si>
    <t>M37608</t>
  </si>
  <si>
    <t xml:space="preserve">.113/.119 X 25.0              </t>
  </si>
  <si>
    <t>M97051</t>
  </si>
  <si>
    <t>.094/.100 x 7.25</t>
  </si>
  <si>
    <t>29157A/29158A</t>
  </si>
  <si>
    <t>29159L/172R</t>
  </si>
  <si>
    <t>M29159</t>
  </si>
  <si>
    <t>.076/.082 x 7.35</t>
  </si>
  <si>
    <t>29191L/R</t>
  </si>
  <si>
    <t>M29191</t>
  </si>
  <si>
    <t>.059/.067 x 9</t>
  </si>
  <si>
    <t>77031a</t>
  </si>
  <si>
    <t>77035L/R</t>
  </si>
  <si>
    <t xml:space="preserve">M77035         </t>
  </si>
  <si>
    <t xml:space="preserve">.114 / .122 X 14.25           </t>
  </si>
  <si>
    <t>M29160</t>
  </si>
  <si>
    <t>.076/.082 x 2.68</t>
  </si>
  <si>
    <t>M29163</t>
  </si>
  <si>
    <t>.076/.081 x 3.41</t>
  </si>
  <si>
    <t>M29166</t>
  </si>
  <si>
    <t>.056/.062 x 6.75</t>
  </si>
  <si>
    <t>29167LA/RA</t>
  </si>
  <si>
    <t>M29170</t>
  </si>
  <si>
    <t>.055/.063 x 1.93</t>
  </si>
  <si>
    <t>M29184</t>
  </si>
  <si>
    <t>.099/.106 x 5.65</t>
  </si>
  <si>
    <t>29193A</t>
  </si>
  <si>
    <t>M29194</t>
  </si>
  <si>
    <t>.086/.094 x 4.2</t>
  </si>
  <si>
    <t>M29198</t>
  </si>
  <si>
    <t>.114/.122 x 2.45</t>
  </si>
  <si>
    <t>M29201</t>
  </si>
  <si>
    <t>.075/.083 x 4.25</t>
  </si>
  <si>
    <t>M29203</t>
  </si>
  <si>
    <t>.055/.063 x 3.375</t>
  </si>
  <si>
    <t>M29242</t>
  </si>
  <si>
    <t>.0394/.0433 x 16.44</t>
  </si>
  <si>
    <t>M29245</t>
  </si>
  <si>
    <t>.0394/.0433 x 6.125</t>
  </si>
  <si>
    <t>M29360</t>
  </si>
  <si>
    <t>.055/.063 x 8.50</t>
  </si>
  <si>
    <t>37103/432</t>
  </si>
  <si>
    <t xml:space="preserve">M37103         </t>
  </si>
  <si>
    <t xml:space="preserve">.075/.081 X 1.75              </t>
  </si>
  <si>
    <t xml:space="preserve">M37274         </t>
  </si>
  <si>
    <t xml:space="preserve">.055/.061 X 2.165             </t>
  </si>
  <si>
    <t>M37959</t>
  </si>
  <si>
    <t xml:space="preserve">.120/.126 X 5.875             </t>
  </si>
  <si>
    <t xml:space="preserve">M37960         </t>
  </si>
  <si>
    <t xml:space="preserve">.120/.126 X 3.875             </t>
  </si>
  <si>
    <t>97053A</t>
  </si>
  <si>
    <t>M97054</t>
  </si>
  <si>
    <t>.118/.126 x 4.5</t>
  </si>
  <si>
    <t>97055A</t>
  </si>
  <si>
    <t>M97056</t>
  </si>
  <si>
    <t>.118/.126 x 4.25</t>
  </si>
  <si>
    <t>29113A</t>
  </si>
  <si>
    <t xml:space="preserve">M460           </t>
  </si>
  <si>
    <t xml:space="preserve">.096/.100 X 3.63              </t>
  </si>
  <si>
    <t>97026A/34A</t>
  </si>
  <si>
    <t xml:space="preserve">M3022          </t>
  </si>
  <si>
    <t xml:space="preserve">.094/.102 X 3.50              </t>
  </si>
  <si>
    <t>97027A/35A</t>
  </si>
  <si>
    <t>97036/37A, 75066LA/RA</t>
  </si>
  <si>
    <t xml:space="preserve">M3021          </t>
  </si>
  <si>
    <t xml:space="preserve">.094/.102 X 5.25              </t>
  </si>
  <si>
    <t>29133A, 29115A</t>
  </si>
  <si>
    <t xml:space="preserve">M3019          </t>
  </si>
  <si>
    <t xml:space="preserve">.094/.102 X 7.50              </t>
  </si>
  <si>
    <t>29114A</t>
  </si>
  <si>
    <t xml:space="preserve">M2061          </t>
  </si>
  <si>
    <t xml:space="preserve">.075/.082 X 4.75              </t>
  </si>
  <si>
    <t>97019A</t>
  </si>
  <si>
    <t xml:space="preserve">M2071          </t>
  </si>
  <si>
    <t xml:space="preserve">.075/.082 X 5.75              </t>
  </si>
  <si>
    <t>37370A</t>
  </si>
  <si>
    <t xml:space="preserve">M103           </t>
  </si>
  <si>
    <t xml:space="preserve">.050/.056 X 4.25              </t>
  </si>
  <si>
    <t>37374A,37375A</t>
  </si>
  <si>
    <t xml:space="preserve">M2055          </t>
  </si>
  <si>
    <t xml:space="preserve">.074/.083  X 5.125            </t>
  </si>
  <si>
    <t>29165L/R</t>
  </si>
  <si>
    <t>M29165</t>
  </si>
  <si>
    <t>.057/.062 x 8.5</t>
  </si>
  <si>
    <t>29169L/R</t>
  </si>
  <si>
    <t>M29169</t>
  </si>
  <si>
    <t>.114/.122 x 7</t>
  </si>
  <si>
    <t>29316LA/RA</t>
  </si>
  <si>
    <t>29317L/R</t>
  </si>
  <si>
    <t>M29317</t>
  </si>
  <si>
    <t>.095/.102 x 5.4</t>
  </si>
  <si>
    <t>29316RA</t>
  </si>
  <si>
    <t>29317R</t>
  </si>
  <si>
    <t>M29316</t>
  </si>
  <si>
    <t>.095/.102 x 3.6</t>
  </si>
  <si>
    <t>37260L/R</t>
  </si>
  <si>
    <t xml:space="preserve">M37260         </t>
  </si>
  <si>
    <t xml:space="preserve">.0925/.0985 X 12.375          </t>
  </si>
  <si>
    <t>37325L/R</t>
  </si>
  <si>
    <t xml:space="preserve">M37325         </t>
  </si>
  <si>
    <t xml:space="preserve">.099/.105 X 4.40              </t>
  </si>
  <si>
    <t>37139A/37190A</t>
  </si>
  <si>
    <t xml:space="preserve">M37223         </t>
  </si>
  <si>
    <t xml:space="preserve">.028/.031 X 34.75             </t>
  </si>
  <si>
    <t xml:space="preserve">M29089         </t>
  </si>
  <si>
    <t xml:space="preserve">.0394/.0433x15.00             </t>
  </si>
  <si>
    <t>77031A</t>
  </si>
  <si>
    <t xml:space="preserve">M77040         </t>
  </si>
  <si>
    <t xml:space="preserve">.152 / .160 X 12.125          </t>
  </si>
  <si>
    <t>37221L</t>
  </si>
  <si>
    <t xml:space="preserve">M37221         </t>
  </si>
  <si>
    <t xml:space="preserve">.028/.031 X 41                </t>
  </si>
  <si>
    <t>37221R</t>
  </si>
  <si>
    <t>38254A</t>
  </si>
  <si>
    <t>38182/254</t>
  </si>
  <si>
    <t xml:space="preserve">M37451         </t>
  </si>
  <si>
    <t xml:space="preserve">.063/.067 X 6.53          </t>
  </si>
  <si>
    <t>M37114</t>
  </si>
  <si>
    <t xml:space="preserve">.028/.031 X 31.25             </t>
  </si>
  <si>
    <t>37453A</t>
  </si>
  <si>
    <t>37220L</t>
  </si>
  <si>
    <t>M37132</t>
  </si>
  <si>
    <t>.028/.031 x 29.9</t>
  </si>
  <si>
    <t>37220R</t>
  </si>
  <si>
    <t>29226/29227</t>
  </si>
  <si>
    <t>M29236</t>
  </si>
  <si>
    <t>.0577/.0604 x 20.5</t>
  </si>
  <si>
    <t>M29240</t>
  </si>
  <si>
    <t>.113/.121 x 15.89</t>
  </si>
  <si>
    <t>75055A</t>
  </si>
  <si>
    <t>Magna</t>
  </si>
  <si>
    <t>M75056</t>
  </si>
  <si>
    <t>.114/.122 X 10.56</t>
  </si>
  <si>
    <t>77001A/AE</t>
  </si>
  <si>
    <t xml:space="preserve">M77007         </t>
  </si>
  <si>
    <t xml:space="preserve">.129/.136 X 7.5               </t>
  </si>
  <si>
    <t xml:space="preserve">M77038         </t>
  </si>
  <si>
    <t xml:space="preserve">.114 / .122 X 15.625          </t>
  </si>
  <si>
    <t>97026A/7A, 97034A/5A</t>
  </si>
  <si>
    <t>M97023</t>
  </si>
  <si>
    <t xml:space="preserve">.153/.161 X 5.50             </t>
  </si>
  <si>
    <t>97027A97035A</t>
  </si>
  <si>
    <t xml:space="preserve">M5100          </t>
  </si>
  <si>
    <t xml:space="preserve">.126/.134 X 8.00              </t>
  </si>
  <si>
    <t>38168ABLK/BRN/PLT
38153ABLK/BRN/PLT
75067ABLK</t>
  </si>
  <si>
    <t>38180L/R</t>
  </si>
  <si>
    <t>M38180</t>
  </si>
  <si>
    <t>.075/.079 x 8.625</t>
  </si>
  <si>
    <t>29137A/29139A</t>
  </si>
  <si>
    <t>556421/422</t>
  </si>
  <si>
    <t xml:space="preserve">M3016          </t>
  </si>
  <si>
    <t xml:space="preserve">.084/.088 X 13.00             </t>
  </si>
  <si>
    <t>29136A/29138A</t>
  </si>
  <si>
    <t>556521/522</t>
  </si>
  <si>
    <t>77004L/R</t>
  </si>
  <si>
    <t xml:space="preserve">M77004         </t>
  </si>
  <si>
    <t xml:space="preserve">.112/.118 X 9.25              </t>
  </si>
  <si>
    <t>77009A/AE</t>
  </si>
  <si>
    <t xml:space="preserve">M77014         </t>
  </si>
  <si>
    <t xml:space="preserve">.112/.118 X 17.1              </t>
  </si>
  <si>
    <t xml:space="preserve">M77041         </t>
  </si>
  <si>
    <t xml:space="preserve">.152 / .160 X 11.75           </t>
  </si>
  <si>
    <t>97047A</t>
  </si>
  <si>
    <t>M97046</t>
  </si>
  <si>
    <t>.0787/.0866 x 17.3</t>
  </si>
  <si>
    <t>29164L/R</t>
  </si>
  <si>
    <t>M29164</t>
  </si>
  <si>
    <t>.114/.122 x 14.86</t>
  </si>
  <si>
    <t>29225A/29224A</t>
  </si>
  <si>
    <t>29235L/R</t>
  </si>
  <si>
    <t>37, needs 54 for nut spools</t>
  </si>
  <si>
    <t>M29235</t>
  </si>
  <si>
    <t>.073/.081 x 10.875</t>
  </si>
  <si>
    <t>29243L</t>
  </si>
  <si>
    <t>M29243</t>
  </si>
  <si>
    <t>.113/.121 x 15.675</t>
  </si>
  <si>
    <t>29227A</t>
  </si>
  <si>
    <t>29243R</t>
  </si>
  <si>
    <t>37322L/R</t>
  </si>
  <si>
    <t xml:space="preserve">M37322         </t>
  </si>
  <si>
    <t xml:space="preserve">.099/.105 X 17.80             </t>
  </si>
  <si>
    <t>77016L/R</t>
  </si>
  <si>
    <t xml:space="preserve">M77016         </t>
  </si>
  <si>
    <t xml:space="preserve">.112/.118 X 26.5              </t>
  </si>
  <si>
    <t xml:space="preserve">M77033         </t>
  </si>
  <si>
    <t xml:space="preserve">.171 / .179 X 11.812          </t>
  </si>
  <si>
    <t>29195A</t>
  </si>
  <si>
    <t>M29196</t>
  </si>
  <si>
    <t>.086/.094 x 5.75</t>
  </si>
  <si>
    <t>M29254</t>
  </si>
  <si>
    <t>.0536/.0567 x 15.875</t>
  </si>
  <si>
    <t>37377A</t>
  </si>
  <si>
    <t xml:space="preserve">M37269         </t>
  </si>
  <si>
    <t xml:space="preserve">.073/.079 X 8                 </t>
  </si>
  <si>
    <t>37452A</t>
  </si>
  <si>
    <t xml:space="preserve">M37452         </t>
  </si>
  <si>
    <t xml:space="preserve">.095/.102 X 5.5         </t>
  </si>
  <si>
    <t>75063A</t>
  </si>
  <si>
    <t>M75065</t>
  </si>
  <si>
    <t>.114/.122 x  10.25</t>
  </si>
  <si>
    <t>77009/77009AE</t>
  </si>
  <si>
    <t xml:space="preserve">M77015         </t>
  </si>
  <si>
    <t xml:space="preserve">.112/.118 X 16.25             </t>
  </si>
  <si>
    <t xml:space="preserve">M77034         </t>
  </si>
  <si>
    <t xml:space="preserve">.133 / .141 X 10.375          </t>
  </si>
  <si>
    <t>29188L/R</t>
  </si>
  <si>
    <t>M29188</t>
  </si>
  <si>
    <t>.121/.129 x 10.375</t>
  </si>
  <si>
    <t>37323L/R</t>
  </si>
  <si>
    <t xml:space="preserve">M37323         </t>
  </si>
  <si>
    <t xml:space="preserve">.118/.124 X 8.11              </t>
  </si>
  <si>
    <t>37324L/R</t>
  </si>
  <si>
    <t>M37324</t>
  </si>
  <si>
    <t xml:space="preserve">.118/.124 X 8.346             </t>
  </si>
  <si>
    <t>37357LA/RA</t>
  </si>
  <si>
    <t>37357L/R</t>
  </si>
  <si>
    <t xml:space="preserve">M37357         </t>
  </si>
  <si>
    <t xml:space="preserve">.118 / .124 X 11.25           </t>
  </si>
  <si>
    <t>75006LA</t>
  </si>
  <si>
    <t>75006L</t>
  </si>
  <si>
    <t xml:space="preserve">M75006         </t>
  </si>
  <si>
    <t xml:space="preserve">.055/.059 X 13.55             </t>
  </si>
  <si>
    <t>75006RA</t>
  </si>
  <si>
    <t>75006R</t>
  </si>
  <si>
    <t>Actual Tonnage</t>
  </si>
  <si>
    <t>Steel P/N</t>
  </si>
  <si>
    <t>Blank Weight (lbs)</t>
  </si>
  <si>
    <t>Coil Size (in)</t>
  </si>
  <si>
    <t>Feed Height (in.)</t>
  </si>
  <si>
    <t>TR600P</t>
  </si>
  <si>
    <t>Bond</t>
  </si>
  <si>
    <t>4.24.14 Update</t>
  </si>
  <si>
    <t>DO NOT ENTER VALUES</t>
  </si>
  <si>
    <t>10.24.14 Updated Plainfield data using 2015 budget data dated 10.24.14 1:53PM</t>
  </si>
  <si>
    <t>SOP DATE</t>
  </si>
  <si>
    <t>97050A</t>
  </si>
  <si>
    <t>77001A/AE
77009A/AE
77048A
77018A</t>
  </si>
  <si>
    <t>77009A/AE
77048A
77018A</t>
  </si>
  <si>
    <t>38153A
38168A
38172A
75067A</t>
  </si>
  <si>
    <t>75068A</t>
  </si>
  <si>
    <t>38258A</t>
  </si>
  <si>
    <t>12.17.14  Updated with latest 2015 budget volume. Excludes RU seat frame and ISRI bus seat</t>
  </si>
  <si>
    <t>Forecast Summary by Quantity and Dollar</t>
  </si>
  <si>
    <t>2015 Budget.01</t>
  </si>
  <si>
    <r>
      <t xml:space="preserve">*Double-click the </t>
    </r>
    <r>
      <rPr>
        <b/>
        <sz val="10"/>
        <color indexed="12"/>
        <rFont val="Arial"/>
        <family val="2"/>
      </rPr>
      <t xml:space="preserve">Class </t>
    </r>
    <r>
      <rPr>
        <sz val="10"/>
        <color indexed="12"/>
        <rFont val="Arial"/>
        <family val="2"/>
      </rPr>
      <t>header to report on a single class.</t>
    </r>
  </si>
  <si>
    <t>Selection Criteria:</t>
  </si>
  <si>
    <t xml:space="preserve">( {V_FORECASTING_QTY_DOLLAR.YYYY} &gt;= '2015' and {V_FORECASTING_QTY_DOLLAR.YYYY} &lt;= '2015'  ) AND 
( {V_FORECASTING_QTY_DOLLAR.FORE_HEAD_ID} &gt;= 31 and {V_FORECASTING_QTY_DOLLAR.FORE_HEAD_ID} &lt;= 31 ) 
</t>
  </si>
  <si>
    <t>CLASS</t>
  </si>
  <si>
    <t>CUSTOMER</t>
  </si>
  <si>
    <t>VENDOR</t>
  </si>
  <si>
    <t>ITEMNO</t>
  </si>
  <si>
    <t>REV</t>
  </si>
  <si>
    <t>DESCRIP</t>
  </si>
  <si>
    <t>QTY</t>
  </si>
  <si>
    <t>UOM</t>
  </si>
  <si>
    <t>FG</t>
  </si>
  <si>
    <t>4</t>
  </si>
  <si>
    <t>SCREW BRACKET LH</t>
  </si>
  <si>
    <t>EACH</t>
  </si>
  <si>
    <t>SCREW BRACKET RH</t>
  </si>
  <si>
    <t>3</t>
  </si>
  <si>
    <t>BRACKET RH BEARING RING</t>
  </si>
  <si>
    <t>29164L</t>
  </si>
  <si>
    <t>7</t>
  </si>
  <si>
    <t>PLATE-RECLINER, LOWER FR. LH</t>
  </si>
  <si>
    <t>29164R</t>
  </si>
  <si>
    <t>PLATE-RECLINER, LOWER FR. RH</t>
  </si>
  <si>
    <t>29165L</t>
  </si>
  <si>
    <t>6</t>
  </si>
  <si>
    <t>PLATE-RECLINER, UPPER FRONT, LH</t>
  </si>
  <si>
    <t>29165R</t>
  </si>
  <si>
    <t>PLATE-RECLINER, UPPER FRONT RH</t>
  </si>
  <si>
    <t>BRACKET D/SEAT ADJR MEM RR</t>
  </si>
  <si>
    <t>FREEDOM FINISHING INC</t>
  </si>
  <si>
    <t>BRACKET -RECLINER LH W/O ENDSTOPS</t>
  </si>
  <si>
    <t>29167LA</t>
  </si>
  <si>
    <t>BRACKET-RECLINER RH W/O ENDSTOPS</t>
  </si>
  <si>
    <t>29167RA</t>
  </si>
  <si>
    <t>D</t>
  </si>
  <si>
    <t>LEVER BRKT-H/ADJ, LH (LAP PT)</t>
  </si>
  <si>
    <t>CUSHION UNIT MTG BRKT FRONT</t>
  </si>
  <si>
    <t>UPPER BRACKET</t>
  </si>
  <si>
    <t>29186A</t>
  </si>
  <si>
    <t>5</t>
  </si>
  <si>
    <t>ASSEMBLY BRACKET LEFT W/BLACK COVER</t>
  </si>
  <si>
    <t>LEVER BRACKET H/ADJ, LEFT</t>
  </si>
  <si>
    <t>29188L</t>
  </si>
  <si>
    <t>LEVER BRACKET H/ADJ, RIGHT</t>
  </si>
  <si>
    <t>29188R</t>
  </si>
  <si>
    <t>HINGE BRACKET, INNER A-RR</t>
  </si>
  <si>
    <t>INTERCONNECT BRACKET LH</t>
  </si>
  <si>
    <t>29202A</t>
  </si>
  <si>
    <t>ASSEMBLY BRACKET W/ NEUTRAL COVER</t>
  </si>
  <si>
    <t>BRACKET, BLOW MOLD LOWER</t>
  </si>
  <si>
    <t>BRACKET-FERROUS .FSC MTF ASSEMBLY</t>
  </si>
  <si>
    <t>29204A</t>
  </si>
  <si>
    <t>INTERCONNECT BRACKET RH</t>
  </si>
  <si>
    <t>37242A</t>
  </si>
  <si>
    <t>LAMBDA 3RD ROW HEADREST</t>
  </si>
  <si>
    <t>37260L</t>
  </si>
  <si>
    <t>004</t>
  </si>
  <si>
    <t>LH FLOOR SUPPORT BRKT U354</t>
  </si>
  <si>
    <t>37260R</t>
  </si>
  <si>
    <t>RH FLOOR SUPPORT BRKT U354</t>
  </si>
  <si>
    <t>40% ACTUATOR &amp; CABLE ASSY</t>
  </si>
  <si>
    <t>37374A</t>
  </si>
  <si>
    <t>LX48 CABLE ACTUATOR</t>
  </si>
  <si>
    <t>37375A</t>
  </si>
  <si>
    <t>ASM BRKT VERTICAL PIVOT RR LH</t>
  </si>
  <si>
    <t>ASM BRKT VERTICAL PIVOT RR RH</t>
  </si>
  <si>
    <t>M1</t>
  </si>
  <si>
    <t>SUPPORT ASSEMBLY AB</t>
  </si>
  <si>
    <t>N1A</t>
  </si>
  <si>
    <t>WK 2ND/WD 2ND ROW HEADREST</t>
  </si>
  <si>
    <t>M3B</t>
  </si>
  <si>
    <t>WD 3RD ROW HEADREST MECHANISM</t>
  </si>
  <si>
    <t>75064A</t>
  </si>
  <si>
    <t>CABLE COMPLETE- WD 3RD ROW</t>
  </si>
  <si>
    <t>77009A</t>
  </si>
  <si>
    <t>V</t>
  </si>
  <si>
    <t>HMI MC CELLE TILT MECHANISM</t>
  </si>
  <si>
    <t>77009AE</t>
  </si>
  <si>
    <t>HMI MC CELLA TILT MECHANISM(EXPORT)</t>
  </si>
  <si>
    <t>77017CDH</t>
  </si>
  <si>
    <t>L</t>
  </si>
  <si>
    <t>AERON ESP FOOTRING POLISHED HG</t>
  </si>
  <si>
    <t>77017CDL</t>
  </si>
  <si>
    <t>F</t>
  </si>
  <si>
    <t>AERON ESP FOOTRING POLISHED LW</t>
  </si>
  <si>
    <t>77017G1H</t>
  </si>
  <si>
    <t>AERON ESP FOOTRING GRAPHITE HG</t>
  </si>
  <si>
    <t>77017G1L</t>
  </si>
  <si>
    <t>AERON ESP FOOTRING GRAPHITE LW</t>
  </si>
  <si>
    <t>77017XTH</t>
  </si>
  <si>
    <t>AERON ESP FOOTRING TITANIUM HG</t>
  </si>
  <si>
    <t>77017XTL</t>
  </si>
  <si>
    <t>AERON ESP FOOTRING TITANIUM LW</t>
  </si>
  <si>
    <t>77018ABU</t>
  </si>
  <si>
    <t>5A</t>
  </si>
  <si>
    <t>GEIGER NEWGEN BLACK TILT MECH</t>
  </si>
  <si>
    <t>77018ACD</t>
  </si>
  <si>
    <t>GEIGER NEWGEN POLISH TILT MECH</t>
  </si>
  <si>
    <t>77018AMS</t>
  </si>
  <si>
    <t>GEIGER NEWGEN SILVER TILT MECH</t>
  </si>
  <si>
    <t>M</t>
  </si>
  <si>
    <t>STOCKHOLM TILT CONTROL ASSY</t>
  </si>
  <si>
    <t>77048A</t>
  </si>
  <si>
    <t>EVOLVE TILT ASM LEVEL 1</t>
  </si>
  <si>
    <t>03</t>
  </si>
  <si>
    <t>LH STAMPING</t>
  </si>
  <si>
    <t>RH STAMPING</t>
  </si>
  <si>
    <t>3RD ROW BACK LATCH (RIGHT HAND)</t>
  </si>
  <si>
    <t>97034A</t>
  </si>
  <si>
    <t>3RD ROW BACK LATCH (LEFT HAND)</t>
  </si>
  <si>
    <t>97035A</t>
  </si>
  <si>
    <t>FLOOR LATCH AND CABLE ASM (RIGHT HAND)</t>
  </si>
  <si>
    <t>97036A</t>
  </si>
  <si>
    <t>FLOOR LATCH AND CABLE ASSEMBLY (LEFT HAND)</t>
  </si>
  <si>
    <t>97037A</t>
  </si>
  <si>
    <t>LATCH ASSEMBLY</t>
  </si>
  <si>
    <t>PC</t>
  </si>
  <si>
    <t>02A</t>
  </si>
  <si>
    <t>STRIKER</t>
  </si>
  <si>
    <t>LAT-2RSB RR 60/40 SEAT BACK</t>
  </si>
  <si>
    <t>29133A</t>
  </si>
  <si>
    <t>ASSEMBLY  RECLINER - 1RS MAN O/B</t>
  </si>
  <si>
    <t>29136A</t>
  </si>
  <si>
    <t>ADJUSTR ASSY-DRIVE O/B GMT-610</t>
  </si>
  <si>
    <t>29137A</t>
  </si>
  <si>
    <t>ASM RCLR - 1RS MAN I/B W/CABLE</t>
  </si>
  <si>
    <t>29138A</t>
  </si>
  <si>
    <t>ASM RCLR-1RS MAN I/B W/CABLE</t>
  </si>
  <si>
    <t>29139A</t>
  </si>
  <si>
    <t>29157A</t>
  </si>
  <si>
    <t>SIDE SHIELD ATTACHMENT LH</t>
  </si>
  <si>
    <t>29158A</t>
  </si>
  <si>
    <t>SIDE SHIELD ATTACHMENT RH</t>
  </si>
  <si>
    <t>37322L</t>
  </si>
  <si>
    <t>05</t>
  </si>
  <si>
    <t>RECLINER UPPER BRKT LH</t>
  </si>
  <si>
    <t>37322R</t>
  </si>
  <si>
    <t>RECLINER UPPER BRKT RH</t>
  </si>
  <si>
    <t>37323R</t>
  </si>
  <si>
    <t>04</t>
  </si>
  <si>
    <t>RECLINER LOWER BRKT 60% RH</t>
  </si>
  <si>
    <t>37323L</t>
  </si>
  <si>
    <t>RECLINER LOWER BRKT 40% LH</t>
  </si>
  <si>
    <t>37324L</t>
  </si>
  <si>
    <t>RECLINER LOWER BRKT 60% LH</t>
  </si>
  <si>
    <t>37324R</t>
  </si>
  <si>
    <t>RECLINER LOWER BRKT 40% RH</t>
  </si>
  <si>
    <t>37325L</t>
  </si>
  <si>
    <t>LOCK PLATE LH</t>
  </si>
  <si>
    <t>37325R</t>
  </si>
  <si>
    <t>LOCK PLATE RH</t>
  </si>
  <si>
    <t>37357LA</t>
  </si>
  <si>
    <t>11</t>
  </si>
  <si>
    <t>PLATE LOWER LH ASSEMBLY</t>
  </si>
  <si>
    <t>37357RA</t>
  </si>
  <si>
    <t>PLATE LOWER RH ASSEMBLY</t>
  </si>
  <si>
    <t>77017ZRL</t>
  </si>
  <si>
    <t>SPECIAL OPT ZR FTR.LOW ASSMBLY</t>
  </si>
  <si>
    <t>77017ZRH</t>
  </si>
  <si>
    <t>SPECIAL OPT ZR FTR.HIGH ASSMBLY</t>
  </si>
  <si>
    <t>ASM CBL MECH ACTUATING FRT 1</t>
  </si>
  <si>
    <t>29126LA</t>
  </si>
  <si>
    <t>ASM CBL MECH ACTUATING FRT1</t>
  </si>
  <si>
    <t>29126RA</t>
  </si>
  <si>
    <t>610 STRIKER-DICHROM DTE</t>
  </si>
  <si>
    <t>INSERT MOLDED LATCH S/A</t>
  </si>
  <si>
    <t>557702SH</t>
  </si>
  <si>
    <t>77001A</t>
  </si>
  <si>
    <t>AG</t>
  </si>
  <si>
    <t>MIRRA CHAIR TILT MECHANISM</t>
  </si>
  <si>
    <t>77001AE</t>
  </si>
  <si>
    <t>MIRRA CHAIR TILT MECHANISM EXP</t>
  </si>
  <si>
    <t>06B</t>
  </si>
  <si>
    <t>LX LATCH ASSEMBLY</t>
  </si>
  <si>
    <t>SPS BRACKET ASSEMBLY LH</t>
  </si>
  <si>
    <t>29316LA</t>
  </si>
  <si>
    <t>SPS BRACKET ASSEMBLY RH</t>
  </si>
  <si>
    <t>BRACKET FERROUS WIRE HARNESS STD</t>
  </si>
  <si>
    <t>SUMMIT INDUSTRIAL COATINGS</t>
  </si>
  <si>
    <t>BRACKET FERROUS WIRE HARNESS SBR</t>
  </si>
  <si>
    <t>06A</t>
  </si>
  <si>
    <t>REAR SEAT STRIKER</t>
  </si>
  <si>
    <t>A</t>
  </si>
  <si>
    <t>HINGE BRACKET OUTER A-R/R A/REST, SPLIT</t>
  </si>
  <si>
    <t>JK HEAD REST MECHANISM</t>
  </si>
  <si>
    <t>C</t>
  </si>
  <si>
    <t>GMT300 LEVEL BRKT-H/ADJ, LH</t>
  </si>
  <si>
    <t>AA02</t>
  </si>
  <si>
    <t>BRACKET A-FRNT A/REST, LH</t>
  </si>
  <si>
    <t>GMT561 ASM,BRKT REINFORCEMENT,RH</t>
  </si>
  <si>
    <t>B</t>
  </si>
  <si>
    <t>HINGE ASSEMBLY-REAR SEAT BK FLR PNL</t>
  </si>
  <si>
    <t>PVI INDUSTRIAL WASHING</t>
  </si>
  <si>
    <t>SIAB RR MOUNTING BRACKET (WASHED)</t>
  </si>
  <si>
    <t>29191L</t>
  </si>
  <si>
    <t>BRACKET - FERROUS, BOLSTER LH (WASHED)</t>
  </si>
  <si>
    <t>29191R</t>
  </si>
  <si>
    <t>BRACKET FERROUS, BOLSTER RH (WASHED)</t>
  </si>
  <si>
    <t>29224A</t>
  </si>
  <si>
    <t>09</t>
  </si>
  <si>
    <t>60% CUSHION FRAME</t>
  </si>
  <si>
    <t>29225A</t>
  </si>
  <si>
    <t>40% CUSHION ASSEMBLY</t>
  </si>
  <si>
    <t>13</t>
  </si>
  <si>
    <t>60% BACK FRAME</t>
  </si>
  <si>
    <t>40% BACK FRAME</t>
  </si>
  <si>
    <t>85143A</t>
  </si>
  <si>
    <t>10</t>
  </si>
  <si>
    <t>FINAL ASM HR LAMBDA 2ND ROW</t>
  </si>
  <si>
    <t>85150A</t>
  </si>
  <si>
    <t>Y555 HEADREST</t>
  </si>
  <si>
    <t>85152A</t>
  </si>
  <si>
    <t>MDX 3RD ROW HEADREST - EUCALYPTUS</t>
  </si>
  <si>
    <t>BRACKET ASSEMBLY FRONT MOUNTING (PAINTED)</t>
  </si>
  <si>
    <t>BRACKET ASSEMBLY FRONT MTNG (E-COATED)</t>
  </si>
  <si>
    <t>STRIKER ASSEMBLY ST BK LAT RH</t>
  </si>
  <si>
    <t>UM 3RD ROW HR MECH</t>
  </si>
  <si>
    <t>85162A</t>
  </si>
  <si>
    <t>85159A</t>
  </si>
  <si>
    <t>1A</t>
  </si>
  <si>
    <t>HR MECH NEUTRAL BLACK</t>
  </si>
  <si>
    <t>M3</t>
  </si>
  <si>
    <t>LATCH ASSEMBLY-ARMREST OB (INERTIA)</t>
  </si>
  <si>
    <t>E</t>
  </si>
  <si>
    <t>STRIKER ASSEMBLY RR ST BK LAT</t>
  </si>
  <si>
    <t>38153ABLK</t>
  </si>
  <si>
    <t>2</t>
  </si>
  <si>
    <t>ASM,ALPHA PAN UPPER SLIDER BLACK</t>
  </si>
  <si>
    <t>L550 3RD ROW HR MECHANISM</t>
  </si>
  <si>
    <t>HW</t>
  </si>
  <si>
    <t>GEXPRO SERVICES</t>
  </si>
  <si>
    <t>STEEL SPACER</t>
  </si>
  <si>
    <t>BIL-MAC CORPORATION</t>
  </si>
  <si>
    <t>10915B</t>
  </si>
  <si>
    <t>BUSHING - HIP PIVOT</t>
  </si>
  <si>
    <t>MECHANICAL INTEGRATION INC</t>
  </si>
  <si>
    <t>10917C</t>
  </si>
  <si>
    <t>CABLE</t>
  </si>
  <si>
    <t>GORDON COMPOSITES INC</t>
  </si>
  <si>
    <t>10919S</t>
  </si>
  <si>
    <t>SPRING-LEAF COMPOSITE</t>
  </si>
  <si>
    <t>10920S</t>
  </si>
  <si>
    <t>RIVET-PIVOT</t>
  </si>
  <si>
    <t>KAM PLASTICS CORPORATION</t>
  </si>
  <si>
    <t>10921L</t>
  </si>
  <si>
    <t>LIMIT-FORWARD</t>
  </si>
  <si>
    <t>10922A</t>
  </si>
  <si>
    <t>ARM-CONTROL RR LIMIT</t>
  </si>
  <si>
    <t>WOLVERINE COIL SPRING</t>
  </si>
  <si>
    <t>10923L</t>
  </si>
  <si>
    <t>LINK-RR LIMIT CONTROL</t>
  </si>
  <si>
    <t>10924L</t>
  </si>
  <si>
    <t>LINK-FRONT CONTROL</t>
  </si>
  <si>
    <t>10925L</t>
  </si>
  <si>
    <t>ARM-CONTROL FRONT LIMIT</t>
  </si>
  <si>
    <t>VOGELSANG CORPORATION</t>
  </si>
  <si>
    <t>10927P</t>
  </si>
  <si>
    <t>PIN-ROLL 7/32</t>
  </si>
  <si>
    <t>10933S</t>
  </si>
  <si>
    <t>SPRING-HANDLE RETURN</t>
  </si>
  <si>
    <t>WARMINGTON INDUSTRIES INC</t>
  </si>
  <si>
    <t>10936S</t>
  </si>
  <si>
    <t>SCREW-PAN HEAD</t>
  </si>
  <si>
    <t>OVIDON MANUFACTURING LLC</t>
  </si>
  <si>
    <t>10941W</t>
  </si>
  <si>
    <t>WASHER STOP</t>
  </si>
  <si>
    <t>10942L</t>
  </si>
  <si>
    <t>LIMIT-REARWARD</t>
  </si>
  <si>
    <t>UNITED TUBE CORPORATION</t>
  </si>
  <si>
    <t>ARM SUPPORT TUBE - BLANK</t>
  </si>
  <si>
    <t>10963S</t>
  </si>
  <si>
    <t>SHIM-GEARBOX</t>
  </si>
  <si>
    <t>NATIONAL BEARING COMPANY</t>
  </si>
  <si>
    <t>10964S</t>
  </si>
  <si>
    <t>SLUG-THRUST</t>
  </si>
  <si>
    <t>10965W</t>
  </si>
  <si>
    <t>WASHER-THRUST</t>
  </si>
  <si>
    <t>10966B</t>
  </si>
  <si>
    <t>BEARING RING-BALL</t>
  </si>
  <si>
    <t>IGUS INC</t>
  </si>
  <si>
    <t>11025B</t>
  </si>
  <si>
    <t>PIVOT BUSHING</t>
  </si>
  <si>
    <t>11107R</t>
  </si>
  <si>
    <t>STOP RIVET</t>
  </si>
  <si>
    <t>PRINCIPAL MANUFACTURING CO</t>
  </si>
  <si>
    <t>11109C</t>
  </si>
  <si>
    <t>CAM</t>
  </si>
  <si>
    <t>SAINT-GOBAIN PERFORMANCE PLASTICS</t>
  </si>
  <si>
    <t>11110B</t>
  </si>
  <si>
    <t>BUSHING, NORGLIDE</t>
  </si>
  <si>
    <t>11111R</t>
  </si>
  <si>
    <t>CONNECTING ROD</t>
  </si>
  <si>
    <t>RITUS CORPORATION</t>
  </si>
  <si>
    <t>11113B</t>
  </si>
  <si>
    <t>STOP BUMPER</t>
  </si>
  <si>
    <t>11114S</t>
  </si>
  <si>
    <t>CAM SPRING</t>
  </si>
  <si>
    <t>11116R</t>
  </si>
  <si>
    <t>PIVOT SHAFT</t>
  </si>
  <si>
    <t>NATIONAL BOLT &amp; NUT</t>
  </si>
  <si>
    <t>11117P</t>
  </si>
  <si>
    <t>PIVOT CAM</t>
  </si>
  <si>
    <t>11138A</t>
  </si>
  <si>
    <t>CLIP ACTUATOR S/A</t>
  </si>
  <si>
    <t>11192S</t>
  </si>
  <si>
    <t>ARTICULATING SPRING</t>
  </si>
  <si>
    <t>11310B</t>
  </si>
  <si>
    <t>METAL MAIN PIVOT BUSHING</t>
  </si>
  <si>
    <t>11311B</t>
  </si>
  <si>
    <t>PLASTIC MAIN PIVOT BUSHING</t>
  </si>
  <si>
    <t>11312A</t>
  </si>
  <si>
    <t>FORWARD LIMIT CONTROL ARM</t>
  </si>
  <si>
    <t>11313A</t>
  </si>
  <si>
    <t>REAR LIMIT CONTROL ARM</t>
  </si>
  <si>
    <t>11314L</t>
  </si>
  <si>
    <t>FORWARD LIMIT CONTROL LINK</t>
  </si>
  <si>
    <t>ROYAL TECHNOLOGIES</t>
  </si>
  <si>
    <t>11316L</t>
  </si>
  <si>
    <t>REAR LIMIT STOP</t>
  </si>
  <si>
    <t>11317L</t>
  </si>
  <si>
    <t>INNER FORWARD LIMIT</t>
  </si>
  <si>
    <t>11318L</t>
  </si>
  <si>
    <t>OUTER FORWARD LIMIT</t>
  </si>
  <si>
    <t>11322S</t>
  </si>
  <si>
    <t>COMPOSITE LEAF SPRING</t>
  </si>
  <si>
    <t>11327B</t>
  </si>
  <si>
    <t>THRUST BLOCK</t>
  </si>
  <si>
    <t>11329P</t>
  </si>
  <si>
    <t>WEAR PAD</t>
  </si>
  <si>
    <t>TOP CAP OUTER (BK)</t>
  </si>
  <si>
    <t>AACOA EXTRUSIONS INC</t>
  </si>
  <si>
    <t>SUPPORT TUBE, HIGH (BK)</t>
  </si>
  <si>
    <t>SUPPORT TUBE, LOW (BK)</t>
  </si>
  <si>
    <t>GLOBAL CONCEPTS ENTERPRISE INC</t>
  </si>
  <si>
    <t>11342CD</t>
  </si>
  <si>
    <t>FOOTRING, AERON ESP (CD)</t>
  </si>
  <si>
    <t>11342G1</t>
  </si>
  <si>
    <t>FOOTRING, AERON ESP (G1)</t>
  </si>
  <si>
    <t>11342XT</t>
  </si>
  <si>
    <t>FOOTRING, AERON (XT)</t>
  </si>
  <si>
    <t>MATRIX MANUFACTURING</t>
  </si>
  <si>
    <t>CORE NUT (BK)</t>
  </si>
  <si>
    <t>BEARING, CANISTER (BK)</t>
  </si>
  <si>
    <t>M K CHAMBERS COMPANY</t>
  </si>
  <si>
    <t>LEAD SCREW COMPLETE, HIHG (BK)</t>
  </si>
  <si>
    <t>LEAD SCREW COMPLETE, LOW (BK)</t>
  </si>
  <si>
    <t>GREAT LAKES FASTENERS &amp; SUPPLY COMPANY</t>
  </si>
  <si>
    <t>#10-24 SELF TAPPING SCREW</t>
  </si>
  <si>
    <t>WEST MICHIGAN MOLDING</t>
  </si>
  <si>
    <t>11361F</t>
  </si>
  <si>
    <t>LEADSCREW FULCRUM S/A</t>
  </si>
  <si>
    <t>SUNDIAL TECH INTERNATIONAL INC</t>
  </si>
  <si>
    <t>11364B</t>
  </si>
  <si>
    <t>CYLINDER BUSHING</t>
  </si>
  <si>
    <t>11397R</t>
  </si>
  <si>
    <t>OVERMOLDED ROD</t>
  </si>
  <si>
    <t>11398R</t>
  </si>
  <si>
    <t>RIVET CAM</t>
  </si>
  <si>
    <t>11399S</t>
  </si>
  <si>
    <t>ARTICULATION SPRING</t>
  </si>
  <si>
    <t>BEMIS MANUFACTURING</t>
  </si>
  <si>
    <t>11405G1</t>
  </si>
  <si>
    <t>FOOTRING COVER, COMPLETE (G1)</t>
  </si>
  <si>
    <t>11405S8</t>
  </si>
  <si>
    <t>FOOTRING COVER, COMPLETE (S8)</t>
  </si>
  <si>
    <t>PINION HOUSING (BK)</t>
  </si>
  <si>
    <t>GEAR RETAINER</t>
  </si>
  <si>
    <t>COVER - PINION HOUSING (BK)</t>
  </si>
  <si>
    <t>STURGIS MOLDED PRODUCTS</t>
  </si>
  <si>
    <t>GEAR - MAIN DRIVE</t>
  </si>
  <si>
    <t>11416BK</t>
  </si>
  <si>
    <t>KNOB COMP. - HEIGHT ADJ. (BK)</t>
  </si>
  <si>
    <t>5/16" DOWEL PIN</t>
  </si>
  <si>
    <t>BOTTOM CAP, OUTER (BK)</t>
  </si>
  <si>
    <t>ROD CAM RELEASE</t>
  </si>
  <si>
    <t>ROD STOP</t>
  </si>
  <si>
    <t>11432L</t>
  </si>
  <si>
    <t>SPRING RETURN LH</t>
  </si>
  <si>
    <t>11432R</t>
  </si>
  <si>
    <t>SPRING RETURN RH</t>
  </si>
  <si>
    <t>PIN CAM PIVOT</t>
  </si>
  <si>
    <t>BOWON FASTENER CO LTD</t>
  </si>
  <si>
    <t>PIN MAIN PIVOT</t>
  </si>
  <si>
    <t>FORWARD LIMIT DETENT SPRING</t>
  </si>
  <si>
    <t>SPRING-RR LIMIT DETENT</t>
  </si>
  <si>
    <t>11470L</t>
  </si>
  <si>
    <t>SPRING CAM LH</t>
  </si>
  <si>
    <t>11470R</t>
  </si>
  <si>
    <t>SPRING CAM RH</t>
  </si>
  <si>
    <t>11472BU</t>
  </si>
  <si>
    <t>J-BAR BLACK</t>
  </si>
  <si>
    <t>11472CD</t>
  </si>
  <si>
    <t>J-BAR POLISHED</t>
  </si>
  <si>
    <t>11472MS</t>
  </si>
  <si>
    <t xml:space="preserve"> H 1/23/08</t>
  </si>
  <si>
    <t>J-BAR SILVER</t>
  </si>
  <si>
    <t>TPI POWDER METALLURGY INC</t>
  </si>
  <si>
    <t>SHOULDER BOLT - HOLLOW</t>
  </si>
  <si>
    <t>BUSHING - PIVOT</t>
  </si>
  <si>
    <t>CONTROL ARM - FORWARD LIMIT</t>
  </si>
  <si>
    <t>CONTROL ARM - REAR LIMIT</t>
  </si>
  <si>
    <t>NUT - WELD</t>
  </si>
  <si>
    <t>SLEEVE - IMPUT SHAFT</t>
  </si>
  <si>
    <t>#6-19 PAN HEAD TAPPING SCREW</t>
  </si>
  <si>
    <t>CUSTOM PROFILE</t>
  </si>
  <si>
    <t>SINGLE PIECE IMPACT BUMPER</t>
  </si>
  <si>
    <t>FULCRUM - PLASTIC</t>
  </si>
  <si>
    <t>BOTTOM CAP, INNER (BK)</t>
  </si>
  <si>
    <t>PUSHNUT</t>
  </si>
  <si>
    <t>SCREW - SELF DRILLING</t>
  </si>
  <si>
    <t>11593A</t>
  </si>
  <si>
    <t>ACTUATOR ASSY - PNEUMATIC</t>
  </si>
  <si>
    <t>11612L</t>
  </si>
  <si>
    <t>BEAR LINK LH</t>
  </si>
  <si>
    <t>11612R</t>
  </si>
  <si>
    <t>BEAR LINK RH</t>
  </si>
  <si>
    <t>GEAR - PINION BEVEL</t>
  </si>
  <si>
    <t>INPUT SHAFT</t>
  </si>
  <si>
    <t>FULCRUM BODY</t>
  </si>
  <si>
    <t>ROLLER</t>
  </si>
  <si>
    <t>DYNACAST INC</t>
  </si>
  <si>
    <t>BEVEL GEAR - IDLER</t>
  </si>
  <si>
    <t>BEVEL GEAR - CORE NUT</t>
  </si>
  <si>
    <t>GEAR - PINION</t>
  </si>
  <si>
    <t>SCREW - PAN HEAD</t>
  </si>
  <si>
    <t>NUT - WELD, M6 X 1</t>
  </si>
  <si>
    <t>11651L</t>
  </si>
  <si>
    <t>LIMIT - RECLINE, LH</t>
  </si>
  <si>
    <t>11651R</t>
  </si>
  <si>
    <t>LIMIT - RECLINE, RH</t>
  </si>
  <si>
    <t>RIVET - RECLINE STOP</t>
  </si>
  <si>
    <t>BUSHING - MAIN PIVOT</t>
  </si>
  <si>
    <t>SPRING - LEAF</t>
  </si>
  <si>
    <t>SHAFT - CAM</t>
  </si>
  <si>
    <t>SCREW - FWD STOP</t>
  </si>
  <si>
    <t>LEADSCREW</t>
  </si>
  <si>
    <t>353 SCREW</t>
  </si>
  <si>
    <t>LINKAGE - RECLINE CONTROL</t>
  </si>
  <si>
    <t>#10-14 WASHER HEAD THRD ROLLIN</t>
  </si>
  <si>
    <t>WELD NUT</t>
  </si>
  <si>
    <t>MSC INDUSTRIAL SUPPLY CO</t>
  </si>
  <si>
    <t>O-RING</t>
  </si>
  <si>
    <t>NUT - FRONT PIVOT, M 10 X 1.5</t>
  </si>
  <si>
    <t>PIN - MAIN PIVOT</t>
  </si>
  <si>
    <t>PIN - STUB PIVOT</t>
  </si>
  <si>
    <t>PAD - KICKER, ALIGN</t>
  </si>
  <si>
    <t>U-NUT, M8 X 1.25</t>
  </si>
  <si>
    <t>SPRING - DETENT, RECLINE</t>
  </si>
  <si>
    <t>RIVET - CAM</t>
  </si>
  <si>
    <t>CAP - ACTUATOR</t>
  </si>
  <si>
    <t>RIVET - STUB PIVOT, SOLID</t>
  </si>
  <si>
    <t>INPUT GEAR</t>
  </si>
  <si>
    <t>O-RING, BACKDRIVE</t>
  </si>
  <si>
    <t>FULCRUM COVER</t>
  </si>
  <si>
    <t>SPRING - EXTENSION</t>
  </si>
  <si>
    <t>ACTUATOR TUBE ASM</t>
  </si>
  <si>
    <t>DECKER MFG CORP</t>
  </si>
  <si>
    <t>HEX WELD NUT M10</t>
  </si>
  <si>
    <t>LATCH W/ OVERMOLD</t>
  </si>
  <si>
    <t>CAM - LOCK</t>
  </si>
  <si>
    <t>SPRING - CAM</t>
  </si>
  <si>
    <t>PIVOT PIN - CAM</t>
  </si>
  <si>
    <t>STOP - FORWARD</t>
  </si>
  <si>
    <t>PAD - RECLINE STOP</t>
  </si>
  <si>
    <t>MISC PRODUCTS, INC.</t>
  </si>
  <si>
    <t>STRAP - PULL</t>
  </si>
  <si>
    <t>LEAD SCREW/GEAR</t>
  </si>
  <si>
    <t>GFM, LLC.</t>
  </si>
  <si>
    <t>SECTOR INJECTION OVER-MOLD</t>
  </si>
  <si>
    <t>MIG WIRE &amp; TUBE LLC</t>
  </si>
  <si>
    <t>BENT ROD LH</t>
  </si>
  <si>
    <t>BENT ROD RH</t>
  </si>
  <si>
    <t>GEARBOX LH</t>
  </si>
  <si>
    <t>CABLE - WD 3RD ROW</t>
  </si>
  <si>
    <t>ROD COMPLETE - WD H/R</t>
  </si>
  <si>
    <t>CAM, LOCK-WD</t>
  </si>
  <si>
    <t>SHAFT, PIVOT - WD</t>
  </si>
  <si>
    <t>PIN, STOP - WD</t>
  </si>
  <si>
    <t>SPRING, DUMP - WD</t>
  </si>
  <si>
    <t>SPRING, CAM - WD</t>
  </si>
  <si>
    <t>BEARING</t>
  </si>
  <si>
    <t>ROLL PIN 1/8" - WD</t>
  </si>
  <si>
    <t>HELLA FAHRZEUGKOMPONENTEN GMBH</t>
  </si>
  <si>
    <t>CENTRAL LOCKING ACTUATOR ELECT</t>
  </si>
  <si>
    <t>EFC INTERNATIONAL</t>
  </si>
  <si>
    <t>M5 X 27 THREAD-ROLLING</t>
  </si>
  <si>
    <t>PIN - ACTUATOR</t>
  </si>
  <si>
    <t>GEARBOX RH</t>
  </si>
  <si>
    <t>STOPPER PIN FRNT A/REST</t>
  </si>
  <si>
    <t>SOCKET PIN - FRNT A/REST</t>
  </si>
  <si>
    <t>WELD BOLT NO1-FRT A/REST</t>
  </si>
  <si>
    <t>WELD BOLT NO2-FRT A/REST</t>
  </si>
  <si>
    <t>12081B</t>
  </si>
  <si>
    <t>COVER BRACKET LH BLACK</t>
  </si>
  <si>
    <t>12081N</t>
  </si>
  <si>
    <t>COVER BRACKET LH NEUTRAL</t>
  </si>
  <si>
    <t>RIVET</t>
  </si>
  <si>
    <t>SPRING G-LOCK</t>
  </si>
  <si>
    <t>ZATKOFF SEALS &amp; PACKINGS</t>
  </si>
  <si>
    <t>WASHER</t>
  </si>
  <si>
    <t>BLIND RIVET</t>
  </si>
  <si>
    <t>BUSHING</t>
  </si>
  <si>
    <t>MICHIGAN SHIPPERS SUPPLY</t>
  </si>
  <si>
    <t>1.500"W X 1.000"L LABEL</t>
  </si>
  <si>
    <t>GRAND RIVER RUBBER &amp; PLASTICS CO.</t>
  </si>
  <si>
    <t>BACKDRIVE WASHER</t>
  </si>
  <si>
    <t>DIAMOND HEAT TREAT INC</t>
  </si>
  <si>
    <t>501699AA</t>
  </si>
  <si>
    <t>N STRIKER PIN - NI</t>
  </si>
  <si>
    <t>RICH INDUSTRIES</t>
  </si>
  <si>
    <t>501795AB</t>
  </si>
  <si>
    <t>SPRING</t>
  </si>
  <si>
    <t>PEARSON FASTENER</t>
  </si>
  <si>
    <t>501796AB</t>
  </si>
  <si>
    <t>PIVOT</t>
  </si>
  <si>
    <t>VISION PLASTICS INC</t>
  </si>
  <si>
    <t>501798AA</t>
  </si>
  <si>
    <t>502321AB</t>
  </si>
  <si>
    <t>N LATCH (NITROTE)</t>
  </si>
  <si>
    <t>502398AC</t>
  </si>
  <si>
    <t>502499AA</t>
  </si>
  <si>
    <t>STRIKER-NITROTEC BLACK OR EQUI</t>
  </si>
  <si>
    <t>ROCKFORD CENTRAL PLASTICS</t>
  </si>
  <si>
    <t>502596AA</t>
  </si>
  <si>
    <t>SLEEVE, SPRING REV 01</t>
  </si>
  <si>
    <t>501797AC</t>
  </si>
  <si>
    <t>BUMPER</t>
  </si>
  <si>
    <t>MR INFRAAUTO</t>
  </si>
  <si>
    <t>556025AC</t>
  </si>
  <si>
    <t>LEVER (PHOS./OIL)</t>
  </si>
  <si>
    <t>556094AC</t>
  </si>
  <si>
    <t>PIVOT-LEVER</t>
  </si>
  <si>
    <t>SPECIALTY SCREW CORP</t>
  </si>
  <si>
    <t>556095AA</t>
  </si>
  <si>
    <t>PIVOT-MAIN</t>
  </si>
  <si>
    <t>556096AB</t>
  </si>
  <si>
    <t>POST-SPRING</t>
  </si>
  <si>
    <t>SPRING DYNAMICS INC</t>
  </si>
  <si>
    <t>556097AB</t>
  </si>
  <si>
    <t>SPRING, CLOCK RH</t>
  </si>
  <si>
    <t>556098AA</t>
  </si>
  <si>
    <t>SPRING RH</t>
  </si>
  <si>
    <t>556198AB</t>
  </si>
  <si>
    <t>SPRING L/H (WHITE)</t>
  </si>
  <si>
    <t>556423AB</t>
  </si>
  <si>
    <t>SECTOR (PURCH COMP)</t>
  </si>
  <si>
    <t>556424AB</t>
  </si>
  <si>
    <t>PAWL-BRCH-HT-TR/PHOS/OIL/BK</t>
  </si>
  <si>
    <t>556494AB</t>
  </si>
  <si>
    <t>557024AC</t>
  </si>
  <si>
    <t>LEVER (ZINC CLEAR/BAKE)</t>
  </si>
  <si>
    <t>557094AA</t>
  </si>
  <si>
    <t>NORGLIDE BUSHING</t>
  </si>
  <si>
    <t>557095AC</t>
  </si>
  <si>
    <t>STUD-STRAP REV.4</t>
  </si>
  <si>
    <t>557097AB</t>
  </si>
  <si>
    <t>SPRING-LEVER D219</t>
  </si>
  <si>
    <t>557098AA</t>
  </si>
  <si>
    <t>PIVOT-MAIN REV.2</t>
  </si>
  <si>
    <t>557099AA</t>
  </si>
  <si>
    <t>RIVET-LEVER</t>
  </si>
  <si>
    <t>557197AB</t>
  </si>
  <si>
    <t>557722AB</t>
  </si>
  <si>
    <t>D219 PAWL (PHOS./OIL)</t>
  </si>
  <si>
    <t>ROCKFORD SPRING CO</t>
  </si>
  <si>
    <t>557796AE</t>
  </si>
  <si>
    <t>D219 SPRING-LH FLOOR LOCK</t>
  </si>
  <si>
    <t>557797AD</t>
  </si>
  <si>
    <t>D219 BUMPER</t>
  </si>
  <si>
    <t>557798AE</t>
  </si>
  <si>
    <t>RIVET-D219</t>
  </si>
  <si>
    <t>SHANGHAI WINNER SCIENCE</t>
  </si>
  <si>
    <t>558099AE</t>
  </si>
  <si>
    <t>D219 CABLE ASSY-BUCKET (CHINA)</t>
  </si>
  <si>
    <t>558396AE</t>
  </si>
  <si>
    <t>D219 SPRING-RH FLOOR LOCK</t>
  </si>
  <si>
    <t>FREEWAY ROCKFORD</t>
  </si>
  <si>
    <t>559098AAPP</t>
  </si>
  <si>
    <t>FLAT WASHER (PURCHASE)</t>
  </si>
  <si>
    <t>559122AA</t>
  </si>
  <si>
    <t>LATCH D258-NITROTECH BLK</t>
  </si>
  <si>
    <t>559199AA</t>
  </si>
  <si>
    <t>RIVET-STOP</t>
  </si>
  <si>
    <t>562499AA</t>
  </si>
  <si>
    <t>WASHER-LEAR</t>
  </si>
  <si>
    <t>652094AA</t>
  </si>
  <si>
    <t>PIVOT REV. AA1</t>
  </si>
  <si>
    <t>SPIROL INTERNATIONAL CORPORATION</t>
  </si>
  <si>
    <t>652096AC</t>
  </si>
  <si>
    <t>ROLL PIN</t>
  </si>
  <si>
    <t>663121AB</t>
  </si>
  <si>
    <t>LEVER (ZINC BLACK)</t>
  </si>
  <si>
    <t>KONGSBERG AUTOMOTIVE INC</t>
  </si>
  <si>
    <t>663195AA</t>
  </si>
  <si>
    <t>CABLE ASSY - 40%</t>
  </si>
  <si>
    <t>663197AB</t>
  </si>
  <si>
    <t>663198AA</t>
  </si>
  <si>
    <t>FASCO INC</t>
  </si>
  <si>
    <t>663199AA</t>
  </si>
  <si>
    <t>PIN</t>
  </si>
  <si>
    <t>663699AA</t>
  </si>
  <si>
    <t>CABLE ASSY - LX</t>
  </si>
  <si>
    <t>GENERAL FASTENERS</t>
  </si>
  <si>
    <t>PAN HEAD SCREW</t>
  </si>
  <si>
    <t>PIVOT LEVER</t>
  </si>
  <si>
    <t>LOCKER PIVOT</t>
  </si>
  <si>
    <t>SHANGHAI YANFENG JOHNSON CONTROLS SEATING CO LTD</t>
  </si>
  <si>
    <t>12133L</t>
  </si>
  <si>
    <t>12133R</t>
  </si>
  <si>
    <t>LOCKER SPRING</t>
  </si>
  <si>
    <t>SUNHILL AMERICA, LLC</t>
  </si>
  <si>
    <t>CIRCLIP</t>
  </si>
  <si>
    <t>11342ZR</t>
  </si>
  <si>
    <t>FOOTRING, AERON ESP (ZR)</t>
  </si>
  <si>
    <t>RB&amp;W CORPORATION OF CANADA</t>
  </si>
  <si>
    <t>NUT, CLINCH M10 X 1.5</t>
  </si>
  <si>
    <t>NUT, CLINCH M8 X 1.25 X 2.80</t>
  </si>
  <si>
    <t>DEMLOW PRODUCTS INC</t>
  </si>
  <si>
    <t>LONG SINUOUS WIRE</t>
  </si>
  <si>
    <t>SHORT SINUOUS WIRE</t>
  </si>
  <si>
    <t>FABRISTEEL</t>
  </si>
  <si>
    <t>NUT, CLINCH M6 X 1.0</t>
  </si>
  <si>
    <t>12141A</t>
  </si>
  <si>
    <t>SLIDER UPPER W/INSERT</t>
  </si>
  <si>
    <t>12144A</t>
  </si>
  <si>
    <t>LOCKER ASSY</t>
  </si>
  <si>
    <t>E R WAGNER MFG CO</t>
  </si>
  <si>
    <t>H/R GUIDE TUBE</t>
  </si>
  <si>
    <t>12134ABLK</t>
  </si>
  <si>
    <t>ASSY LEVER HANDLE ASSY - BLACK</t>
  </si>
  <si>
    <t>29126LAPR</t>
  </si>
  <si>
    <t>29126RAPR</t>
  </si>
  <si>
    <t>28001PR</t>
  </si>
  <si>
    <t>RELEASE LEVER</t>
  </si>
  <si>
    <t>SPRING - RELEASE LEVER</t>
  </si>
  <si>
    <t>DUDEK AND BOCK, S. DE R.L.</t>
  </si>
  <si>
    <t>VERTICAL SUPPORT WIRE</t>
  </si>
  <si>
    <t>RIVERVIEW PRODUCTS</t>
  </si>
  <si>
    <t>CHILD SEAT ANCHOR WIRE</t>
  </si>
  <si>
    <t>FOAM SUPPORT WIRE</t>
  </si>
  <si>
    <t>INBOARD STRUCTURAL WIRE</t>
  </si>
  <si>
    <t>SPS BRACKET PIN</t>
  </si>
  <si>
    <t>SUPERIOR ROLL FORMING COMPANY</t>
  </si>
  <si>
    <t>UPPER CROSSMEMBER</t>
  </si>
  <si>
    <t>LOWER CROSSMEMBER</t>
  </si>
  <si>
    <t>LOWER CROSS MEMBER</t>
  </si>
  <si>
    <t>WHITE ZINC PLATED NUT, CLINCH M10 X 1.5    L0374016</t>
  </si>
  <si>
    <t>TROXEL COMPANY</t>
  </si>
  <si>
    <t>REAR TUBE FOR 60% CUSHION</t>
  </si>
  <si>
    <t>REAR TUBE FOR 40% CUSHION</t>
  </si>
  <si>
    <t>SLEEVE, STRIKER</t>
  </si>
  <si>
    <t>BUSHING SPRING</t>
  </si>
  <si>
    <t>BUSHING WITH PILOT ADDED</t>
  </si>
  <si>
    <t>FORMED TUBE (UNBENT)</t>
  </si>
  <si>
    <t>CONTINENTAL MIDLAND, LLC</t>
  </si>
  <si>
    <t>303596AA</t>
  </si>
  <si>
    <t>SCREW-M8 X 25</t>
  </si>
  <si>
    <t>617295AA</t>
  </si>
  <si>
    <t>PUSH-NUT</t>
  </si>
  <si>
    <t>RIVES MANUFACTURING INC</t>
  </si>
  <si>
    <t>STRIKER RR ST BK LAT (WIRE)</t>
  </si>
  <si>
    <t>NUT WELD THDLS 10 RD PIL 10</t>
  </si>
  <si>
    <t>NUT M6 HEX FLNG WLD</t>
  </si>
  <si>
    <t>ANKARA INDUSTRIES INC.</t>
  </si>
  <si>
    <t>STRIKER RR ST BK LAT WIRE</t>
  </si>
  <si>
    <t>PIN FRT ST REG MTNG BRKT</t>
  </si>
  <si>
    <t>PIN RR ST BK FLOOR SUPT</t>
  </si>
  <si>
    <t>BRACKET</t>
  </si>
  <si>
    <t>INVENTIX MANUFACTURING LLC</t>
  </si>
  <si>
    <t>LOCK</t>
  </si>
  <si>
    <t>ALL-RITE SPRING COMPANY</t>
  </si>
  <si>
    <t>COMPRESSION SPRING</t>
  </si>
  <si>
    <t>TORSION SPRING</t>
  </si>
  <si>
    <t>STOP PIN</t>
  </si>
  <si>
    <t>P&amp;R FASTENERS, INC.</t>
  </si>
  <si>
    <t>THEADED HEX FLANGE SCREW</t>
  </si>
  <si>
    <t>11711A</t>
  </si>
  <si>
    <t>PIVOT PIN ASSEMBLY</t>
  </si>
  <si>
    <t>XIAMEN HONGSHENGKUN IND</t>
  </si>
  <si>
    <t>SPRING CAP</t>
  </si>
  <si>
    <t>11890L</t>
  </si>
  <si>
    <t>LAMBDA OVERMOLDED ROD-LH</t>
  </si>
  <si>
    <t>11890R</t>
  </si>
  <si>
    <t>LAMBDA OVERMOLDED ROD-RH</t>
  </si>
  <si>
    <t>11918A</t>
  </si>
  <si>
    <t>CABLE ASM LAMBDA</t>
  </si>
  <si>
    <t>12168E</t>
  </si>
  <si>
    <t>3RD ROW RD EUCALYPTUS</t>
  </si>
  <si>
    <t>MDX 3RD ROLL CABLE ASSEMBLY</t>
  </si>
  <si>
    <t>JUNCTION BOX</t>
  </si>
  <si>
    <t>JUNCTION</t>
  </si>
  <si>
    <t>BRACKET Y555</t>
  </si>
  <si>
    <t>HR CABLE ASM</t>
  </si>
  <si>
    <t>MINUTEMAN DISTRIBUTION</t>
  </si>
  <si>
    <t>SCREW, SOCKET PAN HEAD, VOLVO</t>
  </si>
  <si>
    <t>LATCH OVERMOLD-ROD</t>
  </si>
  <si>
    <t>2 -1/4 X 2 INCH LABEL</t>
  </si>
  <si>
    <t>COVER, FRONT</t>
  </si>
  <si>
    <t>COVER, REAR</t>
  </si>
  <si>
    <t>PIN, SPACER</t>
  </si>
  <si>
    <t>PIVOT PIN</t>
  </si>
  <si>
    <t>12444L</t>
  </si>
  <si>
    <t>CAM SPRING LH</t>
  </si>
  <si>
    <t>12444R</t>
  </si>
  <si>
    <t>CAM SPRING RH</t>
  </si>
  <si>
    <t>JACKSON PRECISION INDUSTRIES, INC.</t>
  </si>
  <si>
    <t>CAM  HIGH PIVOT</t>
  </si>
  <si>
    <t>RELEASE CONNECTOR</t>
  </si>
  <si>
    <t>L550 FOLD SPRING</t>
  </si>
  <si>
    <t>L550 TORSION SPRING SPACER</t>
  </si>
  <si>
    <t>LATCH, HIGH PIVOT</t>
  </si>
  <si>
    <t>PERCOR MANUFACTURING INC.</t>
  </si>
  <si>
    <t>PIVOT TUBE</t>
  </si>
  <si>
    <t>CONDUIT FITTING, OUTER 90</t>
  </si>
  <si>
    <t>12454A</t>
  </si>
  <si>
    <t>L550 CABLE ASSEMBLY</t>
  </si>
  <si>
    <t>STOP PIN LARGE FLARED</t>
  </si>
  <si>
    <t>12430BL</t>
  </si>
  <si>
    <t>3RD ROW ROD-NEUTRAL BLACK</t>
  </si>
  <si>
    <t>TG7A CABLE ASM</t>
  </si>
  <si>
    <t>UM OVERMOLDED ROD</t>
  </si>
  <si>
    <t>UM CABLE ASSEMBLY</t>
  </si>
  <si>
    <t>RIVET-LATCH</t>
  </si>
  <si>
    <t>557702AA</t>
  </si>
  <si>
    <t>MOTION INDUSTRIES</t>
  </si>
  <si>
    <t>ZIP TIE</t>
  </si>
  <si>
    <t>A. RAYMOND TINNERMAN AUTOMOTIVE, INC.</t>
  </si>
  <si>
    <t>DOUBLE EDGE CLIP</t>
  </si>
  <si>
    <t>SPRING INERTIA LATCH</t>
  </si>
  <si>
    <t>1MM SPACER</t>
  </si>
  <si>
    <t>NORTON BUSHING</t>
  </si>
  <si>
    <t>WASHER, FOAM</t>
  </si>
  <si>
    <t>OS</t>
  </si>
  <si>
    <t>77013AE</t>
  </si>
  <si>
    <t>S/A TILT WELDMENT E-COATED</t>
  </si>
  <si>
    <t>77019AE</t>
  </si>
  <si>
    <t>GEIGER TILT S/A (E-COAT)</t>
  </si>
  <si>
    <t>77032AE</t>
  </si>
  <si>
    <t>HOUSING, ASM(E-COAT)</t>
  </si>
  <si>
    <t>77037AE</t>
  </si>
  <si>
    <t>SPINE WELDMENT, ASM(E-COAT)</t>
  </si>
  <si>
    <t>BODYCOTE THERMAL PROCESSING INC.</t>
  </si>
  <si>
    <t>97023H</t>
  </si>
  <si>
    <t>STOP (HARDEN)</t>
  </si>
  <si>
    <t>MIDWEST PLATING CO</t>
  </si>
  <si>
    <t>97023P</t>
  </si>
  <si>
    <t>STOP (PHOS&amp;OIL)</t>
  </si>
  <si>
    <t>JACKSON TUMBLE FINISH</t>
  </si>
  <si>
    <t>97024RP</t>
  </si>
  <si>
    <t>PLATE - INNER RH(PHOS&amp;OIL)</t>
  </si>
  <si>
    <t>502322E</t>
  </si>
  <si>
    <t>N BRACKET (E-COATED)</t>
  </si>
  <si>
    <t>556421P</t>
  </si>
  <si>
    <t>PLATE-OUTER L/H(PHOS./OIL)</t>
  </si>
  <si>
    <t>556422P</t>
  </si>
  <si>
    <t>PLATE-INNER L/H (PHOS./OIL)</t>
  </si>
  <si>
    <t>556521P</t>
  </si>
  <si>
    <t>PLATE-OUTER (PHOS./OIL)</t>
  </si>
  <si>
    <t>556522P</t>
  </si>
  <si>
    <t>PLATE - INNER PHOS/OIL</t>
  </si>
  <si>
    <t>557022P</t>
  </si>
  <si>
    <t>OUTER PLATE (PHOS./OIL)</t>
  </si>
  <si>
    <t>557121P</t>
  </si>
  <si>
    <t>INNER PLATE (PHOS./OIL)</t>
  </si>
  <si>
    <t>557122P</t>
  </si>
  <si>
    <t>559101AA</t>
  </si>
  <si>
    <t>LATCH S/A-INSERT MOLDED</t>
  </si>
  <si>
    <t>559121E</t>
  </si>
  <si>
    <t>LATCH BRACKET-D258 (E-COAT)</t>
  </si>
  <si>
    <t>562421E</t>
  </si>
  <si>
    <t>N STRIKER BRACKET(E-COAT)</t>
  </si>
  <si>
    <t>652021P</t>
  </si>
  <si>
    <t>BRACKET (PHOS./OIL-DRY)</t>
  </si>
  <si>
    <t>CONTROLLED PLATING TECHNOLOGIES INC</t>
  </si>
  <si>
    <t>663122Z</t>
  </si>
  <si>
    <t>HOUSING</t>
  </si>
  <si>
    <t>29204SA</t>
  </si>
  <si>
    <t>BRACKET FERROUSFSC MFT ASSBLY</t>
  </si>
  <si>
    <t>569021E</t>
  </si>
  <si>
    <t>STRIKER BRACKET(E-COAT)</t>
  </si>
  <si>
    <t>559098P</t>
  </si>
  <si>
    <t>FLAT WASHER (PHOS./OIL)</t>
  </si>
  <si>
    <t>29198Z</t>
  </si>
  <si>
    <t>G-LOCK STAMPING (ZINC CLEAR)</t>
  </si>
  <si>
    <t>29187E</t>
  </si>
  <si>
    <t>BRACKET LH ( E-COAT)</t>
  </si>
  <si>
    <t>GRAND NORTHERN PRODUCTS LTD</t>
  </si>
  <si>
    <t>29205T</t>
  </si>
  <si>
    <t>HRNES BRKT FRT CUSHION TUMBLE</t>
  </si>
  <si>
    <t>77005AE</t>
  </si>
  <si>
    <t>HMI SPINE S/A (E-COAT)</t>
  </si>
  <si>
    <t>77002AE</t>
  </si>
  <si>
    <t>HMI TILT S/A (E-COAT)</t>
  </si>
  <si>
    <t>77007E</t>
  </si>
  <si>
    <t>SPRING LINK (E-COAT)</t>
  </si>
  <si>
    <t>29196E</t>
  </si>
  <si>
    <t>BRACKET INNER, A-RR A/REST (E-COAT)</t>
  </si>
  <si>
    <t>557721P</t>
  </si>
  <si>
    <t>COVER (PHOS./OIL)</t>
  </si>
  <si>
    <t>38172AE</t>
  </si>
  <si>
    <t>ASMBL CUSHION EXT (ECOATED)</t>
  </si>
  <si>
    <t>562499P</t>
  </si>
  <si>
    <t>WASHER - LEAR (PHOS/OIL)</t>
  </si>
  <si>
    <t>12233Z</t>
  </si>
  <si>
    <t>RELEASE LEVER (ZINC PLATED)</t>
  </si>
  <si>
    <t>97045SAE</t>
  </si>
  <si>
    <t>97047SAE</t>
  </si>
  <si>
    <t>97053SAE</t>
  </si>
  <si>
    <t>97055SAE</t>
  </si>
  <si>
    <t>75069E</t>
  </si>
  <si>
    <t>BRACKET (E-COATED)</t>
  </si>
  <si>
    <t>75070Z</t>
  </si>
  <si>
    <t>LEVER (CLEAR ZINC)</t>
  </si>
  <si>
    <t>CHEMICAL PROCESS INDUSTRIES, LLC</t>
  </si>
  <si>
    <t>97052SAF</t>
  </si>
  <si>
    <t>SUBASSEMBLY STRIKER P552 40% ANTI-FRICTION</t>
  </si>
  <si>
    <t>PK</t>
  </si>
  <si>
    <t>SHORELINE CONTAINER, INC.</t>
  </si>
  <si>
    <t>S900023</t>
  </si>
  <si>
    <t>33" 3/8 X 41" PAD</t>
  </si>
  <si>
    <t>S900025</t>
  </si>
  <si>
    <t xml:space="preserve">31" 3/4 X 29" 3/4 X 22" FLG TUBE
</t>
  </si>
  <si>
    <t>S900028</t>
  </si>
  <si>
    <t>9" X 9" X 9" RSC</t>
  </si>
  <si>
    <t>S900029</t>
  </si>
  <si>
    <t>15" X 15" X 12"  44 ECT</t>
  </si>
  <si>
    <t>S900085</t>
  </si>
  <si>
    <t>41"  X 44" PAD, 125 ECT</t>
  </si>
  <si>
    <t>S900133</t>
  </si>
  <si>
    <t>RSC L/W/JNT  22" X 21.5" X 8.75"</t>
  </si>
  <si>
    <t>S900134</t>
  </si>
  <si>
    <t>MIRRA 33.5 X 8.5   36.5 X 8.5</t>
  </si>
  <si>
    <t>S900135</t>
  </si>
  <si>
    <t xml:space="preserve">43 X 34 X 22 FLANGED TUBE 700 CAA
</t>
  </si>
  <si>
    <t>PACKAGING CORPORATION OF AMERICA</t>
  </si>
  <si>
    <t>S900143</t>
  </si>
  <si>
    <t>18 X 9.75 X 17.5  40 ECTC HSC</t>
  </si>
  <si>
    <t>S900144</t>
  </si>
  <si>
    <t>17 7/8 x 17 1/8 POLY COATED PAD</t>
  </si>
  <si>
    <t>S900145</t>
  </si>
  <si>
    <t>47 X 30 1/4 X 4 COVER</t>
  </si>
  <si>
    <t>S900148</t>
  </si>
  <si>
    <t>10" X 10" X 10" RSC, #275</t>
  </si>
  <si>
    <t>S900153</t>
  </si>
  <si>
    <t>10"  X 10" X 14" RSC</t>
  </si>
  <si>
    <t>WB PALLETS INC</t>
  </si>
  <si>
    <t>S900018</t>
  </si>
  <si>
    <t>32" X 30" PALLET</t>
  </si>
  <si>
    <t>S900019</t>
  </si>
  <si>
    <t>35" X 44" PALLET</t>
  </si>
  <si>
    <t>S900020</t>
  </si>
  <si>
    <t>22" CORNER POST</t>
  </si>
  <si>
    <t>S900109</t>
  </si>
  <si>
    <t>22" HEAT TREATED CORNER POST</t>
  </si>
  <si>
    <t>S900108</t>
  </si>
  <si>
    <t>35" X 44" HEAT TREATED PALLET</t>
  </si>
  <si>
    <t>TOTE151207</t>
  </si>
  <si>
    <t>PLASTIC TOTE 15"X12"X07"</t>
  </si>
  <si>
    <t>TOTE241505</t>
  </si>
  <si>
    <t>PLASTIC TOTE 24"X15"X05"</t>
  </si>
  <si>
    <t>KD484525</t>
  </si>
  <si>
    <t>KNOCKDOWN 48" X 45" X 25"</t>
  </si>
  <si>
    <t>KD484534</t>
  </si>
  <si>
    <t>KNOCKDOWN 48" X 45" X 34"</t>
  </si>
  <si>
    <t>KD484534W/I</t>
  </si>
  <si>
    <t>KNOCKDOWN 48" X 45" X 34"W/I</t>
  </si>
  <si>
    <t>RACKCELLE</t>
  </si>
  <si>
    <t>CELLE FG STEEL RACK</t>
  </si>
  <si>
    <t>RACKMIRRA</t>
  </si>
  <si>
    <t>MIRRA FG STEEL RACK</t>
  </si>
  <si>
    <t>RACKMIRRATILT</t>
  </si>
  <si>
    <t>MIRRA TILT STEEL RACK</t>
  </si>
  <si>
    <t>RACKMIRRASPINE</t>
  </si>
  <si>
    <t>MIRRA SPINE STEEL RACK</t>
  </si>
  <si>
    <t>RACKCELLETILT</t>
  </si>
  <si>
    <t>CELLE TILT STEEL RACK</t>
  </si>
  <si>
    <t>RACKEMBODYPAINT</t>
  </si>
  <si>
    <t>EMBODY PAINT STEEL RACK</t>
  </si>
  <si>
    <t>ST26 FWNVA</t>
  </si>
  <si>
    <t>1/12 S-WALL CROSS-STOCK</t>
  </si>
  <si>
    <t>S004397</t>
  </si>
  <si>
    <t>18" X 14" X 8" BOX</t>
  </si>
  <si>
    <t>S900146</t>
  </si>
  <si>
    <t>48" X 45 PALLET 4 WAY ENTRY</t>
  </si>
  <si>
    <t>TOTE24159 W/I</t>
  </si>
  <si>
    <t>PLASTIC TOTE 24"X15"X9" W/I</t>
  </si>
  <si>
    <t>LC34-2</t>
  </si>
  <si>
    <t>LC-34 (GILL)</t>
  </si>
  <si>
    <t>TOTE241505-GILL</t>
  </si>
  <si>
    <t>S900158</t>
  </si>
  <si>
    <t>MIRRA EXPORT SKID</t>
  </si>
  <si>
    <t>S900159</t>
  </si>
  <si>
    <t>12"  X 12"  X 12" RSC</t>
  </si>
  <si>
    <t>LC64</t>
  </si>
  <si>
    <t>KNOCKDOWN 64" X 48" X 34"</t>
  </si>
  <si>
    <t>C130</t>
  </si>
  <si>
    <t>64X48X46 WIRE BASKET</t>
  </si>
  <si>
    <t>REUSABLE TRANSPORT PACKAGING, INC.</t>
  </si>
  <si>
    <t>SB09 FWNVA</t>
  </si>
  <si>
    <t>PLASTIC KNOCKDOWN 32 X 30 X 34</t>
  </si>
  <si>
    <t>S900163</t>
  </si>
  <si>
    <t>45 X 29 X 33 EXPORT BOX</t>
  </si>
  <si>
    <t>KENTWOOD PACKAGING CORPORATION</t>
  </si>
  <si>
    <t>S900164</t>
  </si>
  <si>
    <t>27 X 29 LAYER PADS</t>
  </si>
  <si>
    <t>1</t>
  </si>
  <si>
    <t>ST</t>
  </si>
  <si>
    <t>SPOT BUY</t>
  </si>
  <si>
    <t>M103</t>
  </si>
  <si>
    <t>.050/.056 X 4.250</t>
  </si>
  <si>
    <t>LBS</t>
  </si>
  <si>
    <t>KENWAL STEEL CORPORATION</t>
  </si>
  <si>
    <t>M2055</t>
  </si>
  <si>
    <t>.075/.083 X 5.125</t>
  </si>
  <si>
    <t>M2061</t>
  </si>
  <si>
    <t>.075/.082 X 4.750</t>
  </si>
  <si>
    <t>M2071</t>
  </si>
  <si>
    <t>.075/.082 X 5.750</t>
  </si>
  <si>
    <t>.076/.082 X 7.350</t>
  </si>
  <si>
    <t>.076/.082 X 2.680</t>
  </si>
  <si>
    <t>.036/.042 X 5.730</t>
  </si>
  <si>
    <t>HASCALL STEEL COMPANY</t>
  </si>
  <si>
    <t>.076/.081 X 3.410</t>
  </si>
  <si>
    <t>.114/.122 X 14.860</t>
  </si>
  <si>
    <t>.057/.062 X 8.500</t>
  </si>
  <si>
    <t>.056/.062 X 6.750</t>
  </si>
  <si>
    <t>.114/.122 X 7.000</t>
  </si>
  <si>
    <t>.055/.061 X 1.930</t>
  </si>
  <si>
    <t>.121/.129 X 7.250</t>
  </si>
  <si>
    <t>.121/.129 X 4.950</t>
  </si>
  <si>
    <t>M29179</t>
  </si>
  <si>
    <t>.038/.041 X 6.475</t>
  </si>
  <si>
    <t>MILL STEEL</t>
  </si>
  <si>
    <t>.038/0.41 X 17.250</t>
  </si>
  <si>
    <t>.056/.063 X 7.925</t>
  </si>
  <si>
    <t>.099/.106 X 5.650</t>
  </si>
  <si>
    <t>.075/.083 X 5.500</t>
  </si>
  <si>
    <t>.076/.082 X 7.520</t>
  </si>
  <si>
    <t>.121/.129 X 10.375</t>
  </si>
  <si>
    <t>.059/0.67 X 9.000</t>
  </si>
  <si>
    <t>M29192</t>
  </si>
  <si>
    <t>.0378/.0409 X 6.800</t>
  </si>
  <si>
    <t>.086/0.94 X 4.200</t>
  </si>
  <si>
    <t>.086/.094 X 5.750</t>
  </si>
  <si>
    <t>.114/.122 X 2.450</t>
  </si>
  <si>
    <t>.075/.083 X 4.250</t>
  </si>
  <si>
    <t>KENWAL STEEL CORP - LEAR - RESALE</t>
  </si>
  <si>
    <t>.055/.063 X 3.375</t>
  </si>
  <si>
    <t>M29205</t>
  </si>
  <si>
    <t>.057/.061 X 13.875</t>
  </si>
  <si>
    <t>HEIDTMAN STEEL PRODUCTS</t>
  </si>
  <si>
    <t>M3016</t>
  </si>
  <si>
    <t>.084/.088 X 13.000</t>
  </si>
  <si>
    <t>M3019</t>
  </si>
  <si>
    <t>.094/.102 X 7.500</t>
  </si>
  <si>
    <t>M3021</t>
  </si>
  <si>
    <t>.094/.102 X 5.250</t>
  </si>
  <si>
    <t>IMPACT STEEL INC</t>
  </si>
  <si>
    <t>M3022</t>
  </si>
  <si>
    <t>.094/.102 X 3.500</t>
  </si>
  <si>
    <t>KENWAL STEEL CORP JCI RESALE</t>
  </si>
  <si>
    <t>M37260</t>
  </si>
  <si>
    <t>.0925/.0985 X 12.375</t>
  </si>
  <si>
    <t>M37269</t>
  </si>
  <si>
    <t>.073/.079 X 8.000</t>
  </si>
  <si>
    <t>M37274</t>
  </si>
  <si>
    <t>.055/.061 X 2.165</t>
  </si>
  <si>
    <t>.075/.083 X 11.000</t>
  </si>
  <si>
    <t>M37322</t>
  </si>
  <si>
    <t>.099/.105 X 17.800</t>
  </si>
  <si>
    <t>M37323</t>
  </si>
  <si>
    <t>.118/.124 X 8.110</t>
  </si>
  <si>
    <t>.118/.124 X 8.346</t>
  </si>
  <si>
    <t>M37325</t>
  </si>
  <si>
    <t>.099/.105 X 4.400</t>
  </si>
  <si>
    <t>M37357</t>
  </si>
  <si>
    <t>.118/.124 X 11.25</t>
  </si>
  <si>
    <t>M37451</t>
  </si>
  <si>
    <t>.063/.067 X 6.530</t>
  </si>
  <si>
    <t>M37452</t>
  </si>
  <si>
    <t>.095/.102 X 5.5</t>
  </si>
  <si>
    <t>.113/.119 X 25.500</t>
  </si>
  <si>
    <t>.113/.119 X 25.000</t>
  </si>
  <si>
    <t>M460</t>
  </si>
  <si>
    <t>.096/.100 X 3.630</t>
  </si>
  <si>
    <t>M5100</t>
  </si>
  <si>
    <t>.126/.134 X 8.000</t>
  </si>
  <si>
    <t>.114/.122 X 10.560</t>
  </si>
  <si>
    <t>.114/.122 X 10.250</t>
  </si>
  <si>
    <t>M77003</t>
  </si>
  <si>
    <t>.112/.118 X 11.500</t>
  </si>
  <si>
    <t>M77004</t>
  </si>
  <si>
    <t>.112/.118 X 9.250</t>
  </si>
  <si>
    <t>.152/.160 X 17.250</t>
  </si>
  <si>
    <t>M77007</t>
  </si>
  <si>
    <t>.129/.136 X 7.500</t>
  </si>
  <si>
    <t>M77014</t>
  </si>
  <si>
    <t>.112/.118 X 17.100</t>
  </si>
  <si>
    <t>M77015</t>
  </si>
  <si>
    <t>.112/.118 X 16.250</t>
  </si>
  <si>
    <t>M77016</t>
  </si>
  <si>
    <t>.112/.118 X 26.500</t>
  </si>
  <si>
    <t>M77033</t>
  </si>
  <si>
    <t>.171 / .179 X 11.812</t>
  </si>
  <si>
    <t>M77034</t>
  </si>
  <si>
    <t>.133 / .141 X 10.375</t>
  </si>
  <si>
    <t>M77035</t>
  </si>
  <si>
    <t>.114 / .122 X 14.250</t>
  </si>
  <si>
    <t>M77038</t>
  </si>
  <si>
    <t>.114 / .122 X 15.625</t>
  </si>
  <si>
    <t>M77040</t>
  </si>
  <si>
    <t>.152 / .160 X 12.125</t>
  </si>
  <si>
    <t>M77041</t>
  </si>
  <si>
    <t>.152 / .160 X 11.750</t>
  </si>
  <si>
    <t>M84321</t>
  </si>
  <si>
    <t>.035/.039 X 16.250</t>
  </si>
  <si>
    <t>STEEL TECHNOLOGIES, LLC</t>
  </si>
  <si>
    <t>.153/.161 X 5.500</t>
  </si>
  <si>
    <t>.126 /.134 X 7.875</t>
  </si>
  <si>
    <t>.075/.079 X 8.625</t>
  </si>
  <si>
    <t>.055/.061 X 31.15</t>
  </si>
  <si>
    <t>.095/.102 X 5.40</t>
  </si>
  <si>
    <t>.073/.081 X 10.875</t>
  </si>
  <si>
    <t>DORAL STEEL</t>
  </si>
  <si>
    <t>.0577/.0604 X 20.5</t>
  </si>
  <si>
    <t>.113/.121 X 15.675</t>
  </si>
  <si>
    <t>.0394/.0433 X 16.44</t>
  </si>
  <si>
    <t>.113/121 X 15.89</t>
  </si>
  <si>
    <t>.0394/.0433 X 6.125</t>
  </si>
  <si>
    <t>.056/.062 X 16.5</t>
  </si>
  <si>
    <t>.0536/.0567 X 15.875</t>
  </si>
  <si>
    <t>.0536/.0567 X 16.9</t>
  </si>
  <si>
    <t>.095/.102 X 3.60</t>
  </si>
  <si>
    <t>LEE STEEL CORPORATION</t>
  </si>
  <si>
    <t>.094/.100 X 7.25</t>
  </si>
  <si>
    <t>.118/.126 X 4.25</t>
  </si>
  <si>
    <t>.118/.126 X 4.5</t>
  </si>
  <si>
    <t>.118/.126 X 23.71</t>
  </si>
  <si>
    <t>.0787/.0866 X 17.3</t>
  </si>
  <si>
    <t>M38255</t>
  </si>
  <si>
    <t>.132/.140 X 22.50</t>
  </si>
  <si>
    <t>M38256</t>
  </si>
  <si>
    <t>.132/.140 X 6.745</t>
  </si>
  <si>
    <t>M75069</t>
  </si>
  <si>
    <t>.075/.082 X 6.27</t>
  </si>
  <si>
    <t>M75070</t>
  </si>
  <si>
    <t>.107/.114 X 2.20</t>
  </si>
  <si>
    <t>WP</t>
  </si>
  <si>
    <t>FLAT RR BRACKET</t>
  </si>
  <si>
    <t>METAL BRKT F/SEAT REC</t>
  </si>
  <si>
    <t>BRACKET FRONT A/REST, LH</t>
  </si>
  <si>
    <t>PATCH A/REST</t>
  </si>
  <si>
    <t>29159L</t>
  </si>
  <si>
    <t>Z FRONT BRACKET</t>
  </si>
  <si>
    <t>29169L</t>
  </si>
  <si>
    <t>METAL BRKT CNTRL F/SEAT REC LH</t>
  </si>
  <si>
    <t>29169R</t>
  </si>
  <si>
    <t>METAL BRKT CNTRL F/SEAT REC RH</t>
  </si>
  <si>
    <t>UNIT MTG BRACKET  FRONT</t>
  </si>
  <si>
    <t>HINGE BRCK OUTER, A/REST SP.</t>
  </si>
  <si>
    <t>10962T</t>
  </si>
  <si>
    <t>ARM SUPPORT TUBE</t>
  </si>
  <si>
    <t>MAIN BRACKET</t>
  </si>
  <si>
    <t>LEVER RELEASE</t>
  </si>
  <si>
    <t>37357L</t>
  </si>
  <si>
    <t>PLATE LOWER LH</t>
  </si>
  <si>
    <t>37357R</t>
  </si>
  <si>
    <t>PLATE LOWER RH</t>
  </si>
  <si>
    <t>BRACKET, PIVOT REAR OB, LH</t>
  </si>
  <si>
    <t>BRACKET, PIVOT REAR OB, RH</t>
  </si>
  <si>
    <t>37607B</t>
  </si>
  <si>
    <t>BRACKET W/6MM HOLE</t>
  </si>
  <si>
    <t>37608B</t>
  </si>
  <si>
    <t>502322S</t>
  </si>
  <si>
    <t>N BRACKET</t>
  </si>
  <si>
    <t>556421S</t>
  </si>
  <si>
    <t>PLATE-OUTER L/H</t>
  </si>
  <si>
    <t>556422S</t>
  </si>
  <si>
    <t>PLATE-INNER L/H</t>
  </si>
  <si>
    <t>556521S</t>
  </si>
  <si>
    <t>PLATE-OUTER</t>
  </si>
  <si>
    <t>556522S</t>
  </si>
  <si>
    <t>PLATE - INNER</t>
  </si>
  <si>
    <t>557022S</t>
  </si>
  <si>
    <t>OUTER PLATE</t>
  </si>
  <si>
    <t>557121S</t>
  </si>
  <si>
    <t>INNER PLATE</t>
  </si>
  <si>
    <t>557122S</t>
  </si>
  <si>
    <t>559121S</t>
  </si>
  <si>
    <t>LATCH BRACKET-D258</t>
  </si>
  <si>
    <t>562421S</t>
  </si>
  <si>
    <t>N STRIKER BRACKET</t>
  </si>
  <si>
    <t>652021S</t>
  </si>
  <si>
    <t>663122S</t>
  </si>
  <si>
    <t>HOUSING STAMPING</t>
  </si>
  <si>
    <t>97024RS</t>
  </si>
  <si>
    <t>PLATE - INNER RH</t>
  </si>
  <si>
    <t>WK 2ND ROW H/R BRACKET</t>
  </si>
  <si>
    <t>BRACKET - WD3RD ROW</t>
  </si>
  <si>
    <t>OUTER TILT</t>
  </si>
  <si>
    <t>SPINE</t>
  </si>
  <si>
    <t>77004L</t>
  </si>
  <si>
    <t>DORSAL SUPPORT LEFT</t>
  </si>
  <si>
    <t>77004R</t>
  </si>
  <si>
    <t>DORSAL SUPPORT RIGHT</t>
  </si>
  <si>
    <t>INNER TILT</t>
  </si>
  <si>
    <t>UPPER MAIN BRACKET</t>
  </si>
  <si>
    <t>LOWER MAIN BRACKET</t>
  </si>
  <si>
    <t>77013A</t>
  </si>
  <si>
    <t>S/A TILT WELDMENT</t>
  </si>
  <si>
    <t>77016L</t>
  </si>
  <si>
    <t>LH SPRING LINK SIDE BRACKET</t>
  </si>
  <si>
    <t>77016R</t>
  </si>
  <si>
    <t>RH SPRING LINK SIDE BRACKET</t>
  </si>
  <si>
    <t>TILT - OUTER NEWGEN</t>
  </si>
  <si>
    <t>HOUSING - UPPER BRACKET</t>
  </si>
  <si>
    <t>HOUSING - LOWER BRACKET</t>
  </si>
  <si>
    <t>77035L</t>
  </si>
  <si>
    <t>HOUSING - SIDE, LH</t>
  </si>
  <si>
    <t>77035R</t>
  </si>
  <si>
    <t>HOUSING - SIDE, RH</t>
  </si>
  <si>
    <t>SEAT BRACKET, LOWER</t>
  </si>
  <si>
    <t>SPINE BRACKET, LOWER</t>
  </si>
  <si>
    <t>SPINE STUB BRKT</t>
  </si>
  <si>
    <t>84321LS</t>
  </si>
  <si>
    <t>84321RS</t>
  </si>
  <si>
    <t>77032A</t>
  </si>
  <si>
    <t>HOUSING, ASM</t>
  </si>
  <si>
    <t>77037A</t>
  </si>
  <si>
    <t>SPINE WEDLMENT, ASM</t>
  </si>
  <si>
    <t>77019A</t>
  </si>
  <si>
    <t>GEIGER TILT S/A</t>
  </si>
  <si>
    <t>97023S</t>
  </si>
  <si>
    <t>STOP</t>
  </si>
  <si>
    <t>29193SA</t>
  </si>
  <si>
    <t>HINGE BRCKT OUTER A-R/R A/REST</t>
  </si>
  <si>
    <t>12008L</t>
  </si>
  <si>
    <t>CABLE ASSEMBLY WITH LABEL</t>
  </si>
  <si>
    <t>569021S</t>
  </si>
  <si>
    <t>STRIKER BRACKET</t>
  </si>
  <si>
    <t>29166S</t>
  </si>
  <si>
    <t>BRACKET -D/SEAT ADJR MEM RR</t>
  </si>
  <si>
    <t>29167SAL</t>
  </si>
  <si>
    <t>BRKT-RECLINER LH-W/O ENDSTOP</t>
  </si>
  <si>
    <t>29167SAR</t>
  </si>
  <si>
    <t>BRKT-RECLINER RH W/O ENDSTOPS</t>
  </si>
  <si>
    <t>29181S</t>
  </si>
  <si>
    <t>SIAB RR MOUNTING BRACKET</t>
  </si>
  <si>
    <t>29188LS</t>
  </si>
  <si>
    <t>29188RS</t>
  </si>
  <si>
    <t>29191LS</t>
  </si>
  <si>
    <t>BRCKT FERROUS, BOLSTER SIAB LH (RAW)</t>
  </si>
  <si>
    <t>29191RS</t>
  </si>
  <si>
    <t>BRCKT FERROUS, BOLSTER SIAB RH (RAW)</t>
  </si>
  <si>
    <t>29198S</t>
  </si>
  <si>
    <t>G-LOCK STAMPING</t>
  </si>
  <si>
    <t>29196S</t>
  </si>
  <si>
    <t>BRACKET INNER, A-RR A/REST</t>
  </si>
  <si>
    <t>29187S</t>
  </si>
  <si>
    <t>BRACKET LH</t>
  </si>
  <si>
    <t>29205S</t>
  </si>
  <si>
    <t>HARNESS BRACKET-FRONT CUSHION</t>
  </si>
  <si>
    <t>37260LS</t>
  </si>
  <si>
    <t>U354 LH FLOOR SUPPORT BRKT</t>
  </si>
  <si>
    <t>37260RS</t>
  </si>
  <si>
    <t>U354 RH FLOOR SUPPORT BRKT</t>
  </si>
  <si>
    <t>77005A</t>
  </si>
  <si>
    <t>HMI SPINE S/A</t>
  </si>
  <si>
    <t>77002A</t>
  </si>
  <si>
    <t>HMI TILT S/A</t>
  </si>
  <si>
    <t>663122SS</t>
  </si>
  <si>
    <t>BRACKET (SECONDARY)</t>
  </si>
  <si>
    <t>77007S</t>
  </si>
  <si>
    <t>SPRING LINK</t>
  </si>
  <si>
    <t>557721S</t>
  </si>
  <si>
    <t>COVER</t>
  </si>
  <si>
    <t>29178SA</t>
  </si>
  <si>
    <t>BRACKET A FRT A/REST LH SA.</t>
  </si>
  <si>
    <t>38180R</t>
  </si>
  <si>
    <t>BRACKET, TRIM VALENCE, RH</t>
  </si>
  <si>
    <t>38180L</t>
  </si>
  <si>
    <t>BRACKET, TRIM VALENCE, LH</t>
  </si>
  <si>
    <t>PAN STAMPING</t>
  </si>
  <si>
    <t>38172SA</t>
  </si>
  <si>
    <t>ASSEMBLY, CUSHION EXTENSION (RAW)</t>
  </si>
  <si>
    <t>77020A</t>
  </si>
  <si>
    <t>GEAR BOX SA</t>
  </si>
  <si>
    <t>12233SH</t>
  </si>
  <si>
    <t>RELEASE LEVER SHIP TO CPT</t>
  </si>
  <si>
    <t>29317L</t>
  </si>
  <si>
    <t>SPS BRACKET STAMPING LH</t>
  </si>
  <si>
    <t>SPS BRACKET STAMPING RH</t>
  </si>
  <si>
    <t>29254S</t>
  </si>
  <si>
    <t>HARNESS BRACKET, STD (RAW)</t>
  </si>
  <si>
    <t>29255S</t>
  </si>
  <si>
    <t>BRACKET FERROUS WIRE HARNESS (RAW)</t>
  </si>
  <si>
    <t>29235L</t>
  </si>
  <si>
    <t>BRACKET HOOK ASSEMBLY ( LEFT)</t>
  </si>
  <si>
    <t>29235R</t>
  </si>
  <si>
    <t>BRACKET HOOK ASSEMBLY RIGHT</t>
  </si>
  <si>
    <t>RH SIDE RAIL</t>
  </si>
  <si>
    <t>LH SIDE RAIL</t>
  </si>
  <si>
    <t>BAYONET BRACKET (RIGHT)</t>
  </si>
  <si>
    <t>BAYONET BRACKET ( LEFT)</t>
  </si>
  <si>
    <t>ARMREST BRACKET 60% BACK FRAME</t>
  </si>
  <si>
    <t>CROSSMEMBER BRACKET</t>
  </si>
  <si>
    <t>BAYONET MOUNTING BRACKET</t>
  </si>
  <si>
    <t>ARMREST ATTACHMENT</t>
  </si>
  <si>
    <t>BRACKET HEADREST MOUNT</t>
  </si>
  <si>
    <t>29178SMA</t>
  </si>
  <si>
    <t>SUBASSEMBLY (MIG WELDED/PRE E-COAT).</t>
  </si>
  <si>
    <t>BRACKET REINFORCEMENT,RH</t>
  </si>
  <si>
    <t>BRACKET STRIKER RR ST BK LAT</t>
  </si>
  <si>
    <t>97052SA</t>
  </si>
  <si>
    <t>RAW SUBASSEMBLY STRIKER</t>
  </si>
  <si>
    <t>97045SA</t>
  </si>
  <si>
    <t>BRACKET SUBASSEMBLY FRT ST MTNG (RAW)</t>
  </si>
  <si>
    <t>PLT FRT CS LWR MBR</t>
  </si>
  <si>
    <t>BRA-RR ST SUPT</t>
  </si>
  <si>
    <t>97053SA</t>
  </si>
  <si>
    <t>BRACKET REAR SEAT SUPPORT</t>
  </si>
  <si>
    <t>97055SA</t>
  </si>
  <si>
    <t>S550 STRIKER PEEN ASSEMBLY (RAW)</t>
  </si>
  <si>
    <t>97047SA</t>
  </si>
  <si>
    <t>BRKT SUASY FRT ST MTNG (RAW)</t>
  </si>
  <si>
    <t>97052SAW</t>
  </si>
  <si>
    <t>RAW SUBASSEMBLY STRIKER WELDED</t>
  </si>
  <si>
    <t>L550 SEAT ATTACHMENT BRACKET</t>
  </si>
  <si>
    <t>38255R</t>
  </si>
  <si>
    <t>BRACKET, RH</t>
  </si>
  <si>
    <t>38255L</t>
  </si>
  <si>
    <t>BRACKET, LH</t>
  </si>
  <si>
    <t>75069S</t>
  </si>
  <si>
    <t>BRACKET (RAW)</t>
  </si>
  <si>
    <t>75070S</t>
  </si>
  <si>
    <t>LEVER (RAW)</t>
  </si>
  <si>
    <t>_gill_fcst_sum_bqd.rpt</t>
  </si>
  <si>
    <t>Printed 11/12/2014 at  2:29 pm.</t>
  </si>
  <si>
    <t>Page 22 of 22</t>
  </si>
  <si>
    <t>502322s</t>
  </si>
  <si>
    <t>557022s</t>
  </si>
  <si>
    <t>557122s</t>
  </si>
  <si>
    <t>557721s</t>
  </si>
  <si>
    <t>569021s</t>
  </si>
  <si>
    <t>559121s</t>
  </si>
  <si>
    <t>562421s</t>
  </si>
  <si>
    <t>652021s</t>
  </si>
  <si>
    <t>663122s</t>
  </si>
  <si>
    <t>97024Rs</t>
  </si>
  <si>
    <t>29187s</t>
  </si>
  <si>
    <t>29255s</t>
  </si>
  <si>
    <t>37607b</t>
  </si>
  <si>
    <t>37608b</t>
  </si>
  <si>
    <t>29191Ls</t>
  </si>
  <si>
    <t>29196s</t>
  </si>
  <si>
    <t>77007s</t>
  </si>
  <si>
    <t>97023s</t>
  </si>
  <si>
    <t>557121s</t>
  </si>
  <si>
    <t>556421s</t>
  </si>
  <si>
    <t>556521s</t>
  </si>
  <si>
    <t>75069s</t>
  </si>
  <si>
    <t>75070s</t>
  </si>
  <si>
    <t>Ford P552 Ford volume at 718,673eau</t>
  </si>
  <si>
    <t>OEE</t>
  </si>
  <si>
    <t>OEE added into formula for Plainfield on CAPACITY sheet and adjusted to 55%</t>
  </si>
  <si>
    <t>Available Hours</t>
  </si>
  <si>
    <t>Monday</t>
  </si>
  <si>
    <t>Tuesday</t>
  </si>
  <si>
    <t>Wednesday</t>
  </si>
  <si>
    <t>Thursday</t>
  </si>
  <si>
    <t>Friday</t>
  </si>
  <si>
    <t>Saturday</t>
  </si>
  <si>
    <t>Sunday</t>
  </si>
  <si>
    <t>1st</t>
  </si>
  <si>
    <t>2nd</t>
  </si>
  <si>
    <t>3rd</t>
  </si>
  <si>
    <t>Available hours added into formula for Plainfield on Summary sheet, modified to reflect 100hrs per week</t>
  </si>
  <si>
    <t xml:space="preserve"> - 116 hours/week = 464 available hours/month (M-F 20hrs, Sat-Sun 8hrs)</t>
  </si>
  <si>
    <t>A = Assemble
SS = Stamp/Ship
SOS = 1 OSP
SMOS = Multiple OSP</t>
  </si>
  <si>
    <t>SS</t>
  </si>
  <si>
    <t>SOS</t>
  </si>
  <si>
    <t>SMOS</t>
  </si>
  <si>
    <t>Arvin Meritor</t>
  </si>
  <si>
    <t>BOND</t>
  </si>
  <si>
    <t>GEORGIA</t>
  </si>
  <si>
    <t>M36018</t>
  </si>
  <si>
    <t>.038/.041 x 7.5</t>
  </si>
  <si>
    <t>Stamp &amp; Ship</t>
  </si>
  <si>
    <t>Stamp, 1 OSP, Ship</t>
  </si>
  <si>
    <t>Stamp, Mutiple OSP, Ship</t>
  </si>
  <si>
    <t>Assembly</t>
  </si>
  <si>
    <t>Total Dies</t>
  </si>
  <si>
    <t>Annualized Hits</t>
  </si>
  <si>
    <t>Total Annualized Hits</t>
  </si>
  <si>
    <t>Qty Dies</t>
  </si>
  <si>
    <t>Category</t>
  </si>
  <si>
    <t xml:space="preserve">Summary compiled with 12.17.14 data. </t>
  </si>
  <si>
    <t>NOTES:</t>
  </si>
  <si>
    <t>Excludes RU seat frame, ISRI bus seat, service tools</t>
  </si>
  <si>
    <t>Ford P552 Ford volume at 718,673 eau</t>
  </si>
  <si>
    <t>Hits required</t>
  </si>
  <si>
    <t>Customer Location</t>
  </si>
  <si>
    <t>IMA Detroit, Lear Ramos</t>
  </si>
  <si>
    <t>MIG (Manufacturers Industrial Group)</t>
  </si>
  <si>
    <t>IMA Detroit</t>
  </si>
  <si>
    <t>Merritor</t>
  </si>
  <si>
    <t>CNI Inc.</t>
  </si>
  <si>
    <t>Ramos</t>
  </si>
  <si>
    <t>Rochester Hills</t>
  </si>
  <si>
    <t>Tlahuac</t>
  </si>
  <si>
    <t>Ajax</t>
  </si>
  <si>
    <t>Whitby</t>
  </si>
  <si>
    <t>Southview</t>
  </si>
  <si>
    <t>Shelbyville</t>
  </si>
  <si>
    <t>Ajax, possible Lear Italy</t>
  </si>
  <si>
    <t>Ramos/Rochester Hills</t>
  </si>
  <si>
    <t>Issues</t>
  </si>
  <si>
    <t>press</t>
  </si>
  <si>
    <t>parts per stroke</t>
  </si>
  <si>
    <t>strokes per hr</t>
  </si>
  <si>
    <t>su hrs</t>
  </si>
  <si>
    <t>setup #</t>
  </si>
  <si>
    <t>sop</t>
  </si>
  <si>
    <t>eop</t>
  </si>
  <si>
    <t>Routing</t>
  </si>
  <si>
    <t>min date</t>
  </si>
  <si>
    <t>max date</t>
  </si>
  <si>
    <t>Cust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</si>
</sst>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0.00_)"/>
    <numFmt numFmtId="168" formatCode="0_)"/>
    <numFmt numFmtId="169" formatCode="yyyy\-mm"/>
    <numFmt numFmtId="170" formatCode="_ * #,##0_ ;_ * \-#,##0_ ;_ * &quot;-&quot;_ ;_ @_ "/>
    <numFmt numFmtId="171" formatCode="_ * #,##0.00_ ;_ * \-#,##0.00_ ;_ * &quot;-&quot;??_ ;_ @_ 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-* #,##0.00\ _F_-;\-* #,##0.00\ _F_-;_-* &quot;-&quot;??\ _F_-;_-@_-"/>
    <numFmt numFmtId="175" formatCode="_-* #,##0\ _F_-;\-* #,##0\ _F_-;_-* &quot;-&quot;\ _F_-;_-@_-"/>
    <numFmt numFmtId="176" formatCode="_-* #,##0.00\ &quot;F&quot;_-;\-* #,##0.00\ &quot;F&quot;_-;_-* &quot;-&quot;??\ &quot;F&quot;_-;_-@_-"/>
    <numFmt numFmtId="177" formatCode="_-* #,##0\ &quot;F&quot;_-;\-* #,##0\ &quot;F&quot;_-;_-* &quot;-&quot;\ &quot;F&quot;_-;_-@_-"/>
    <numFmt numFmtId="178" formatCode="0.0"/>
    <numFmt numFmtId="179" formatCode="_(* #,##0_);_(* \(#,##0\);_(* &quot;-&quot;??_);_(@_)"/>
  </numFmts>
  <fonts count="1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8"/>
      <color theme="0"/>
      <name val="Calibri"/>
      <family val="2"/>
    </font>
    <font>
      <sz val="9"/>
      <name val="Arial MT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sz val="8"/>
      <color rgb="FF9C0006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b/>
      <sz val="8"/>
      <color rgb="FFFA7D00"/>
      <name val="Calibri"/>
      <family val="2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Comic Sans MS"/>
      <family val="4"/>
    </font>
    <font>
      <sz val="11"/>
      <name val="ＭＳ Ｐゴシック"/>
      <family val="3"/>
      <charset val="128"/>
    </font>
    <font>
      <sz val="10"/>
      <color rgb="FF4157AB"/>
      <name val="Arial"/>
      <family val="2"/>
    </font>
    <font>
      <sz val="10"/>
      <color indexed="8"/>
      <name val="MS Sans Serif"/>
      <family val="2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i/>
      <sz val="8"/>
      <color rgb="FF7F7F7F"/>
      <name val="Calibri"/>
      <family val="2"/>
    </font>
    <font>
      <b/>
      <sz val="8"/>
      <name val="Arial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sz val="8"/>
      <color rgb="FF00610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sz val="8"/>
      <color rgb="FF3F3F76"/>
      <name val="Calibri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8"/>
      <color rgb="FFFA7D00"/>
      <name val="Calibri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8"/>
      <color rgb="FF9C650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i/>
      <sz val="16"/>
      <name val="Helv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sz val="8"/>
      <color rgb="FF3F3F3F"/>
      <name val="Calibri"/>
      <family val="2"/>
    </font>
    <font>
      <sz val="10"/>
      <name val="Arial"/>
      <family val="2"/>
      <charset val="204"/>
    </font>
    <font>
      <b/>
      <sz val="11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8"/>
      <color rgb="FFFF0000"/>
      <name val="Calibri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b/>
      <sz val="18"/>
      <color theme="3"/>
      <name val="Cambria"/>
      <family val="2"/>
      <scheme val="major"/>
    </font>
    <font>
      <sz val="9"/>
      <color theme="1"/>
      <name val="Segoe UI"/>
      <family val="2"/>
    </font>
    <font>
      <sz val="8"/>
      <color theme="1"/>
      <name val="Segoe UI"/>
      <family val="2"/>
    </font>
    <font>
      <sz val="8"/>
      <color rgb="FF000000"/>
      <name val="Segoe UI"/>
      <family val="2"/>
    </font>
    <font>
      <sz val="9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u/>
      <sz val="8"/>
      <color indexed="8"/>
      <name val="Arial"/>
      <family val="2"/>
    </font>
    <font>
      <i/>
      <sz val="8"/>
      <color indexed="8"/>
      <name val="Arial"/>
      <family val="2"/>
    </font>
    <font>
      <u/>
      <sz val="6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12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0" tint="-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indexed="8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001">
    <xf numFmtId="0" fontId="0" fillId="0" borderId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45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22" fillId="12" borderId="0" applyNumberFormat="0" applyBorder="0" applyAlignment="0" applyProtection="0"/>
    <xf numFmtId="0" fontId="20" fillId="42" borderId="0" applyNumberFormat="0" applyBorder="0" applyAlignment="0" applyProtection="0"/>
    <xf numFmtId="0" fontId="21" fillId="16" borderId="0" applyNumberFormat="0" applyBorder="0" applyAlignment="0" applyProtection="0"/>
    <xf numFmtId="0" fontId="16" fillId="16" borderId="0" applyNumberFormat="0" applyBorder="0" applyAlignment="0" applyProtection="0"/>
    <xf numFmtId="0" fontId="22" fillId="16" borderId="0" applyNumberFormat="0" applyBorder="0" applyAlignment="0" applyProtection="0"/>
    <xf numFmtId="0" fontId="20" fillId="43" borderId="0" applyNumberFormat="0" applyBorder="0" applyAlignment="0" applyProtection="0"/>
    <xf numFmtId="0" fontId="21" fillId="20" borderId="0" applyNumberFormat="0" applyBorder="0" applyAlignment="0" applyProtection="0"/>
    <xf numFmtId="0" fontId="16" fillId="20" borderId="0" applyNumberFormat="0" applyBorder="0" applyAlignment="0" applyProtection="0"/>
    <xf numFmtId="0" fontId="22" fillId="20" borderId="0" applyNumberFormat="0" applyBorder="0" applyAlignment="0" applyProtection="0"/>
    <xf numFmtId="0" fontId="20" fillId="46" borderId="0" applyNumberFormat="0" applyBorder="0" applyAlignment="0" applyProtection="0"/>
    <xf numFmtId="0" fontId="21" fillId="24" borderId="0" applyNumberFormat="0" applyBorder="0" applyAlignment="0" applyProtection="0"/>
    <xf numFmtId="0" fontId="16" fillId="24" borderId="0" applyNumberFormat="0" applyBorder="0" applyAlignment="0" applyProtection="0"/>
    <xf numFmtId="0" fontId="22" fillId="24" borderId="0" applyNumberFormat="0" applyBorder="0" applyAlignment="0" applyProtection="0"/>
    <xf numFmtId="0" fontId="20" fillId="47" borderId="0" applyNumberFormat="0" applyBorder="0" applyAlignment="0" applyProtection="0"/>
    <xf numFmtId="0" fontId="21" fillId="28" borderId="0" applyNumberFormat="0" applyBorder="0" applyAlignment="0" applyProtection="0"/>
    <xf numFmtId="0" fontId="16" fillId="28" borderId="0" applyNumberFormat="0" applyBorder="0" applyAlignment="0" applyProtection="0"/>
    <xf numFmtId="0" fontId="22" fillId="28" borderId="0" applyNumberFormat="0" applyBorder="0" applyAlignment="0" applyProtection="0"/>
    <xf numFmtId="0" fontId="20" fillId="48" borderId="0" applyNumberFormat="0" applyBorder="0" applyAlignment="0" applyProtection="0"/>
    <xf numFmtId="0" fontId="21" fillId="32" borderId="0" applyNumberFormat="0" applyBorder="0" applyAlignment="0" applyProtection="0"/>
    <xf numFmtId="0" fontId="16" fillId="32" borderId="0" applyNumberFormat="0" applyBorder="0" applyAlignment="0" applyProtection="0"/>
    <xf numFmtId="0" fontId="22" fillId="32" borderId="0" applyNumberFormat="0" applyBorder="0" applyAlignment="0" applyProtection="0"/>
    <xf numFmtId="0" fontId="20" fillId="49" borderId="0" applyNumberFormat="0" applyBorder="0" applyAlignment="0" applyProtection="0"/>
    <xf numFmtId="0" fontId="21" fillId="9" borderId="0" applyNumberFormat="0" applyBorder="0" applyAlignment="0" applyProtection="0"/>
    <xf numFmtId="0" fontId="16" fillId="9" borderId="0" applyNumberFormat="0" applyBorder="0" applyAlignment="0" applyProtection="0"/>
    <xf numFmtId="0" fontId="22" fillId="9" borderId="0" applyNumberFormat="0" applyBorder="0" applyAlignment="0" applyProtection="0"/>
    <xf numFmtId="0" fontId="20" fillId="50" borderId="0" applyNumberFormat="0" applyBorder="0" applyAlignment="0" applyProtection="0"/>
    <xf numFmtId="0" fontId="21" fillId="13" borderId="0" applyNumberFormat="0" applyBorder="0" applyAlignment="0" applyProtection="0"/>
    <xf numFmtId="0" fontId="16" fillId="13" borderId="0" applyNumberFormat="0" applyBorder="0" applyAlignment="0" applyProtection="0"/>
    <xf numFmtId="0" fontId="22" fillId="13" borderId="0" applyNumberFormat="0" applyBorder="0" applyAlignment="0" applyProtection="0"/>
    <xf numFmtId="0" fontId="20" fillId="51" borderId="0" applyNumberFormat="0" applyBorder="0" applyAlignment="0" applyProtection="0"/>
    <xf numFmtId="0" fontId="21" fillId="17" borderId="0" applyNumberFormat="0" applyBorder="0" applyAlignment="0" applyProtection="0"/>
    <xf numFmtId="0" fontId="16" fillId="17" borderId="0" applyNumberFormat="0" applyBorder="0" applyAlignment="0" applyProtection="0"/>
    <xf numFmtId="0" fontId="22" fillId="17" borderId="0" applyNumberFormat="0" applyBorder="0" applyAlignment="0" applyProtection="0"/>
    <xf numFmtId="0" fontId="20" fillId="46" borderId="0" applyNumberFormat="0" applyBorder="0" applyAlignment="0" applyProtection="0"/>
    <xf numFmtId="0" fontId="21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21" borderId="0" applyNumberFormat="0" applyBorder="0" applyAlignment="0" applyProtection="0"/>
    <xf numFmtId="0" fontId="20" fillId="47" borderId="0" applyNumberFormat="0" applyBorder="0" applyAlignment="0" applyProtection="0"/>
    <xf numFmtId="0" fontId="21" fillId="25" borderId="0" applyNumberFormat="0" applyBorder="0" applyAlignment="0" applyProtection="0"/>
    <xf numFmtId="0" fontId="16" fillId="25" borderId="0" applyNumberFormat="0" applyBorder="0" applyAlignment="0" applyProtection="0"/>
    <xf numFmtId="0" fontId="22" fillId="25" borderId="0" applyNumberFormat="0" applyBorder="0" applyAlignment="0" applyProtection="0"/>
    <xf numFmtId="0" fontId="20" fillId="52" borderId="0" applyNumberFormat="0" applyBorder="0" applyAlignment="0" applyProtection="0"/>
    <xf numFmtId="0" fontId="21" fillId="29" borderId="0" applyNumberFormat="0" applyBorder="0" applyAlignment="0" applyProtection="0"/>
    <xf numFmtId="0" fontId="16" fillId="29" borderId="0" applyNumberFormat="0" applyBorder="0" applyAlignment="0" applyProtection="0"/>
    <xf numFmtId="0" fontId="22" fillId="29" borderId="0" applyNumberFormat="0" applyBorder="0" applyAlignment="0" applyProtection="0"/>
    <xf numFmtId="0" fontId="23" fillId="0" borderId="0"/>
    <xf numFmtId="0" fontId="24" fillId="36" borderId="0" applyNumberFormat="0" applyBorder="0" applyAlignment="0" applyProtection="0"/>
    <xf numFmtId="0" fontId="25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3" borderId="0" applyNumberFormat="0" applyBorder="0" applyAlignment="0" applyProtection="0"/>
    <xf numFmtId="164" fontId="27" fillId="0" borderId="0" applyFill="0" applyBorder="0" applyAlignment="0"/>
    <xf numFmtId="0" fontId="28" fillId="53" borderId="10" applyNumberFormat="0" applyAlignment="0" applyProtection="0"/>
    <xf numFmtId="0" fontId="29" fillId="6" borderId="4" applyNumberFormat="0" applyAlignment="0" applyProtection="0"/>
    <xf numFmtId="0" fontId="10" fillId="6" borderId="4" applyNumberFormat="0" applyAlignment="0" applyProtection="0"/>
    <xf numFmtId="0" fontId="30" fillId="6" borderId="4" applyNumberFormat="0" applyAlignment="0" applyProtection="0"/>
    <xf numFmtId="0" fontId="31" fillId="54" borderId="11" applyNumberFormat="0" applyAlignment="0" applyProtection="0"/>
    <xf numFmtId="0" fontId="32" fillId="7" borderId="7" applyNumberFormat="0" applyAlignment="0" applyProtection="0"/>
    <xf numFmtId="0" fontId="12" fillId="7" borderId="7" applyNumberFormat="0" applyAlignment="0" applyProtection="0"/>
    <xf numFmtId="0" fontId="33" fillId="7" borderId="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2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4" fillId="0" borderId="12" applyFont="0" applyFill="0" applyAlignment="0" applyProtection="0"/>
    <xf numFmtId="0" fontId="38" fillId="0" borderId="12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Protection="0">
      <alignment wrapText="1"/>
    </xf>
    <xf numFmtId="0" fontId="39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7" borderId="0" applyNumberFormat="0" applyBorder="0" applyAlignment="0" applyProtection="0"/>
    <xf numFmtId="0" fontId="45" fillId="2" borderId="0" applyNumberFormat="0" applyBorder="0" applyAlignment="0" applyProtection="0"/>
    <xf numFmtId="0" fontId="5" fillId="2" borderId="0" applyNumberFormat="0" applyBorder="0" applyAlignment="0" applyProtection="0"/>
    <xf numFmtId="0" fontId="46" fillId="2" borderId="0" applyNumberFormat="0" applyBorder="0" applyAlignment="0" applyProtection="0"/>
    <xf numFmtId="38" fontId="47" fillId="55" borderId="0" applyNumberFormat="0" applyBorder="0" applyAlignment="0" applyProtection="0"/>
    <xf numFmtId="0" fontId="48" fillId="0" borderId="13" applyNumberFormat="0" applyAlignment="0" applyProtection="0">
      <alignment horizontal="left" vertical="center"/>
    </xf>
    <xf numFmtId="0" fontId="48" fillId="0" borderId="14">
      <alignment horizontal="left" vertical="center"/>
    </xf>
    <xf numFmtId="0" fontId="49" fillId="0" borderId="12" applyNumberFormat="0" applyFill="0" applyProtection="0">
      <alignment horizontal="center"/>
    </xf>
    <xf numFmtId="0" fontId="50" fillId="0" borderId="15" applyNumberFormat="0" applyFill="0" applyAlignment="0" applyProtection="0"/>
    <xf numFmtId="0" fontId="51" fillId="0" borderId="1" applyNumberFormat="0" applyFill="0" applyAlignment="0" applyProtection="0"/>
    <xf numFmtId="0" fontId="2" fillId="0" borderId="1" applyNumberFormat="0" applyFill="0" applyAlignment="0" applyProtection="0"/>
    <xf numFmtId="0" fontId="52" fillId="0" borderId="16" applyNumberFormat="0" applyFill="0" applyAlignment="0" applyProtection="0"/>
    <xf numFmtId="0" fontId="53" fillId="0" borderId="2" applyNumberFormat="0" applyFill="0" applyAlignment="0" applyProtection="0"/>
    <xf numFmtId="0" fontId="3" fillId="0" borderId="2" applyNumberFormat="0" applyFill="0" applyAlignment="0" applyProtection="0"/>
    <xf numFmtId="0" fontId="54" fillId="0" borderId="17" applyNumberFormat="0" applyFill="0" applyAlignment="0" applyProtection="0"/>
    <xf numFmtId="0" fontId="55" fillId="0" borderId="3" applyNumberFormat="0" applyFill="0" applyAlignment="0" applyProtection="0"/>
    <xf numFmtId="0" fontId="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10" fontId="47" fillId="56" borderId="12" applyNumberFormat="0" applyBorder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0" fillId="5" borderId="4" applyNumberFormat="0" applyAlignment="0" applyProtection="0"/>
    <xf numFmtId="0" fontId="8" fillId="5" borderId="4" applyNumberFormat="0" applyAlignment="0" applyProtection="0"/>
    <xf numFmtId="0" fontId="61" fillId="5" borderId="4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2" fillId="0" borderId="18" applyNumberFormat="0" applyFill="0" applyAlignment="0" applyProtection="0"/>
    <xf numFmtId="0" fontId="63" fillId="0" borderId="6" applyNumberFormat="0" applyFill="0" applyAlignment="0" applyProtection="0"/>
    <xf numFmtId="0" fontId="11" fillId="0" borderId="6" applyNumberFormat="0" applyFill="0" applyAlignment="0" applyProtection="0"/>
    <xf numFmtId="0" fontId="64" fillId="0" borderId="6" applyNumberFormat="0" applyFill="0" applyAlignment="0" applyProtection="0"/>
    <xf numFmtId="43" fontId="34" fillId="0" borderId="0" applyFont="0" applyFill="0" applyBorder="0" applyAlignment="0" applyProtection="0"/>
    <xf numFmtId="0" fontId="65" fillId="57" borderId="0" applyNumberFormat="0" applyBorder="0" applyAlignment="0" applyProtection="0"/>
    <xf numFmtId="0" fontId="66" fillId="4" borderId="0" applyNumberFormat="0" applyBorder="0" applyAlignment="0" applyProtection="0"/>
    <xf numFmtId="0" fontId="7" fillId="4" borderId="0" applyNumberFormat="0" applyBorder="0" applyAlignment="0" applyProtection="0"/>
    <xf numFmtId="0" fontId="67" fillId="4" borderId="0" applyNumberFormat="0" applyBorder="0" applyAlignment="0" applyProtection="0"/>
    <xf numFmtId="37" fontId="68" fillId="0" borderId="0"/>
    <xf numFmtId="167" fontId="69" fillId="0" borderId="0"/>
    <xf numFmtId="167" fontId="7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4" fillId="0" borderId="0"/>
    <xf numFmtId="0" fontId="72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6" fillId="0" borderId="0"/>
    <xf numFmtId="0" fontId="36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71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73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168" fontId="34" fillId="0" borderId="0"/>
    <xf numFmtId="168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74" fillId="53" borderId="20" applyNumberFormat="0" applyAlignment="0" applyProtection="0"/>
    <xf numFmtId="0" fontId="75" fillId="6" borderId="5" applyNumberFormat="0" applyAlignment="0" applyProtection="0"/>
    <xf numFmtId="0" fontId="9" fillId="6" borderId="5" applyNumberFormat="0" applyAlignment="0" applyProtection="0"/>
    <xf numFmtId="0" fontId="76" fillId="6" borderId="5" applyNumberFormat="0" applyAlignment="0" applyProtection="0"/>
    <xf numFmtId="10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77" fillId="0" borderId="0"/>
    <xf numFmtId="0" fontId="78" fillId="0" borderId="0"/>
    <xf numFmtId="0" fontId="79" fillId="0" borderId="0" applyNumberFormat="0" applyFill="0" applyBorder="0" applyAlignment="0" applyProtection="0"/>
    <xf numFmtId="0" fontId="80" fillId="0" borderId="21" applyNumberFormat="0" applyFill="0" applyAlignment="0" applyProtection="0"/>
    <xf numFmtId="0" fontId="81" fillId="0" borderId="9" applyNumberFormat="0" applyFill="0" applyAlignment="0" applyProtection="0"/>
    <xf numFmtId="0" fontId="15" fillId="0" borderId="9" applyNumberFormat="0" applyFill="0" applyAlignment="0" applyProtection="0"/>
    <xf numFmtId="0" fontId="82" fillId="0" borderId="9" applyNumberFormat="0" applyFill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69" fontId="34" fillId="0" borderId="12" applyFont="0" applyFill="0" applyProtection="0">
      <alignment horizontal="right"/>
    </xf>
    <xf numFmtId="169" fontId="38" fillId="0" borderId="12" applyFill="0" applyProtection="0">
      <alignment horizontal="right"/>
    </xf>
    <xf numFmtId="9" fontId="86" fillId="0" borderId="0" applyFont="0" applyFill="0" applyBorder="0" applyAlignment="0" applyProtection="0"/>
    <xf numFmtId="170" fontId="87" fillId="0" borderId="0" applyFont="0" applyFill="0" applyBorder="0" applyAlignment="0" applyProtection="0"/>
    <xf numFmtId="171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0" fontId="87" fillId="0" borderId="0"/>
    <xf numFmtId="0" fontId="86" fillId="0" borderId="0" applyFont="0" applyFill="0" applyBorder="0" applyAlignment="0" applyProtection="0"/>
    <xf numFmtId="0" fontId="88" fillId="0" borderId="0"/>
    <xf numFmtId="174" fontId="71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34" fillId="0" borderId="0"/>
    <xf numFmtId="176" fontId="71" fillId="0" borderId="0" applyFont="0" applyFill="0" applyBorder="0" applyAlignment="0" applyProtection="0"/>
    <xf numFmtId="177" fontId="71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7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9" fillId="0" borderId="0">
      <alignment vertical="top"/>
    </xf>
    <xf numFmtId="0" fontId="115" fillId="7" borderId="0" applyNumberFormat="0" applyAlignment="0" applyProtection="0"/>
  </cellStyleXfs>
  <cellXfs count="180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90" fillId="0" borderId="0" xfId="0" applyFont="1"/>
    <xf numFmtId="0" fontId="91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3" fontId="90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0" fontId="91" fillId="60" borderId="12" xfId="0" applyFont="1" applyFill="1" applyBorder="1" applyAlignment="1">
      <alignment horizontal="center" wrapText="1"/>
    </xf>
    <xf numFmtId="0" fontId="92" fillId="60" borderId="12" xfId="0" applyFont="1" applyFill="1" applyBorder="1" applyAlignment="1">
      <alignment horizontal="center" wrapText="1"/>
    </xf>
    <xf numFmtId="3" fontId="92" fillId="60" borderId="12" xfId="0" applyNumberFormat="1" applyFont="1" applyFill="1" applyBorder="1" applyAlignment="1">
      <alignment horizontal="center" wrapText="1"/>
    </xf>
    <xf numFmtId="0" fontId="91" fillId="0" borderId="0" xfId="0" applyFont="1"/>
    <xf numFmtId="0" fontId="91" fillId="0" borderId="12" xfId="0" applyNumberFormat="1" applyFont="1" applyBorder="1" applyAlignment="1">
      <alignment horizontal="center"/>
    </xf>
    <xf numFmtId="0" fontId="92" fillId="33" borderId="12" xfId="0" applyFont="1" applyFill="1" applyBorder="1" applyAlignment="1">
      <alignment horizontal="center" vertical="center"/>
    </xf>
    <xf numFmtId="0" fontId="92" fillId="33" borderId="12" xfId="0" applyFont="1" applyFill="1" applyBorder="1" applyAlignment="1">
      <alignment horizontal="center" vertical="top" wrapText="1"/>
    </xf>
    <xf numFmtId="0" fontId="92" fillId="33" borderId="12" xfId="0" applyFont="1" applyFill="1" applyBorder="1" applyAlignment="1">
      <alignment horizontal="center" vertical="center" wrapText="1"/>
    </xf>
    <xf numFmtId="3" fontId="92" fillId="33" borderId="12" xfId="0" applyNumberFormat="1" applyFont="1" applyFill="1" applyBorder="1" applyAlignment="1">
      <alignment horizontal="center" vertical="center" wrapText="1"/>
    </xf>
    <xf numFmtId="178" fontId="92" fillId="33" borderId="12" xfId="0" applyNumberFormat="1" applyFont="1" applyFill="1" applyBorder="1" applyAlignment="1">
      <alignment horizontal="center" vertical="center" wrapText="1"/>
    </xf>
    <xf numFmtId="0" fontId="90" fillId="0" borderId="0" xfId="0" applyFont="1" applyAlignment="1">
      <alignment horizontal="center" wrapText="1"/>
    </xf>
    <xf numFmtId="3" fontId="90" fillId="0" borderId="22" xfId="0" applyNumberFormat="1" applyFont="1" applyBorder="1" applyAlignment="1">
      <alignment horizontal="center" wrapText="1"/>
    </xf>
    <xf numFmtId="3" fontId="90" fillId="0" borderId="23" xfId="0" applyNumberFormat="1" applyFont="1" applyBorder="1" applyAlignment="1">
      <alignment horizontal="center" wrapText="1"/>
    </xf>
    <xf numFmtId="3" fontId="90" fillId="0" borderId="22" xfId="0" applyNumberFormat="1" applyFont="1" applyBorder="1" applyAlignment="1">
      <alignment horizontal="center"/>
    </xf>
    <xf numFmtId="3" fontId="90" fillId="0" borderId="23" xfId="0" applyNumberFormat="1" applyFont="1" applyBorder="1" applyAlignment="1">
      <alignment horizontal="center"/>
    </xf>
    <xf numFmtId="3" fontId="90" fillId="0" borderId="0" xfId="0" applyNumberFormat="1" applyFont="1" applyAlignment="1">
      <alignment horizontal="center" wrapText="1"/>
    </xf>
    <xf numFmtId="0" fontId="90" fillId="34" borderId="0" xfId="0" applyFont="1" applyFill="1" applyAlignment="1">
      <alignment horizontal="center"/>
    </xf>
    <xf numFmtId="0" fontId="93" fillId="33" borderId="12" xfId="0" applyFont="1" applyFill="1" applyBorder="1" applyAlignment="1">
      <alignment horizontal="center" vertical="top" wrapText="1"/>
    </xf>
    <xf numFmtId="0" fontId="93" fillId="34" borderId="12" xfId="0" applyFont="1" applyFill="1" applyBorder="1" applyAlignment="1">
      <alignment horizontal="center" vertical="top" wrapText="1"/>
    </xf>
    <xf numFmtId="0" fontId="93" fillId="33" borderId="12" xfId="0" applyFont="1" applyFill="1" applyBorder="1" applyAlignment="1">
      <alignment horizontal="center" wrapText="1"/>
    </xf>
    <xf numFmtId="0" fontId="90" fillId="59" borderId="12" xfId="0" applyFont="1" applyFill="1" applyBorder="1" applyAlignment="1">
      <alignment horizontal="center"/>
    </xf>
    <xf numFmtId="0" fontId="93" fillId="33" borderId="12" xfId="0" applyFont="1" applyFill="1" applyBorder="1" applyAlignment="1">
      <alignment horizontal="center" vertical="center" wrapText="1"/>
    </xf>
    <xf numFmtId="3" fontId="92" fillId="33" borderId="12" xfId="1997" applyNumberFormat="1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wrapText="1"/>
    </xf>
    <xf numFmtId="3" fontId="92" fillId="62" borderId="12" xfId="0" applyNumberFormat="1" applyFont="1" applyFill="1" applyBorder="1" applyAlignment="1">
      <alignment horizontal="center" wrapText="1"/>
    </xf>
    <xf numFmtId="1" fontId="92" fillId="62" borderId="12" xfId="0" applyNumberFormat="1" applyFont="1" applyFill="1" applyBorder="1" applyAlignment="1">
      <alignment horizontal="center" wrapText="1"/>
    </xf>
    <xf numFmtId="0" fontId="90" fillId="0" borderId="0" xfId="0" applyFont="1" applyAlignment="1">
      <alignment horizontal="center" vertical="center"/>
    </xf>
    <xf numFmtId="0" fontId="92" fillId="60" borderId="12" xfId="0" applyFont="1" applyFill="1" applyBorder="1" applyAlignment="1">
      <alignment horizontal="center" vertical="center" wrapText="1"/>
    </xf>
    <xf numFmtId="0" fontId="93" fillId="33" borderId="12" xfId="0" quotePrefix="1" applyFont="1" applyFill="1" applyBorder="1" applyAlignment="1">
      <alignment horizontal="center" vertical="center" wrapText="1"/>
    </xf>
    <xf numFmtId="49" fontId="90" fillId="0" borderId="0" xfId="0" applyNumberFormat="1" applyFont="1"/>
    <xf numFmtId="49" fontId="92" fillId="61" borderId="12" xfId="0" applyNumberFormat="1" applyFont="1" applyFill="1" applyBorder="1" applyAlignment="1">
      <alignment horizontal="center" wrapText="1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vertical="center" wrapText="1"/>
    </xf>
    <xf numFmtId="179" fontId="0" fillId="0" borderId="0" xfId="1997" applyNumberFormat="1" applyFont="1" applyAlignment="1">
      <alignment vertical="center"/>
    </xf>
    <xf numFmtId="1" fontId="0" fillId="0" borderId="0" xfId="0" applyNumberFormat="1"/>
    <xf numFmtId="9" fontId="0" fillId="0" borderId="12" xfId="1998" applyFont="1" applyBorder="1" applyAlignment="1">
      <alignment horizontal="center" wrapText="1"/>
    </xf>
    <xf numFmtId="0" fontId="0" fillId="0" borderId="0" xfId="0" applyAlignment="1">
      <alignment horizontal="left" indent="3"/>
    </xf>
    <xf numFmtId="0" fontId="96" fillId="0" borderId="0" xfId="0" applyFont="1"/>
    <xf numFmtId="38" fontId="0" fillId="0" borderId="12" xfId="1998" applyNumberFormat="1" applyFont="1" applyBorder="1" applyAlignment="1">
      <alignment horizontal="center"/>
    </xf>
    <xf numFmtId="9" fontId="0" fillId="0" borderId="24" xfId="1998" applyFont="1" applyBorder="1" applyAlignment="1">
      <alignment horizontal="center" wrapText="1"/>
    </xf>
    <xf numFmtId="38" fontId="0" fillId="0" borderId="24" xfId="1998" applyNumberFormat="1" applyFont="1" applyBorder="1" applyAlignment="1">
      <alignment horizontal="center"/>
    </xf>
    <xf numFmtId="38" fontId="0" fillId="0" borderId="25" xfId="1998" applyNumberFormat="1" applyFont="1" applyBorder="1" applyAlignment="1">
      <alignment horizontal="center"/>
    </xf>
    <xf numFmtId="38" fontId="0" fillId="0" borderId="26" xfId="1998" applyNumberFormat="1" applyFont="1" applyBorder="1" applyAlignment="1">
      <alignment horizontal="center"/>
    </xf>
    <xf numFmtId="9" fontId="0" fillId="0" borderId="27" xfId="1998" applyFont="1" applyBorder="1" applyAlignment="1">
      <alignment horizontal="center" wrapText="1"/>
    </xf>
    <xf numFmtId="38" fontId="0" fillId="0" borderId="27" xfId="1998" applyNumberFormat="1" applyFont="1" applyBorder="1" applyAlignment="1">
      <alignment horizontal="center"/>
    </xf>
    <xf numFmtId="38" fontId="0" fillId="0" borderId="28" xfId="1998" applyNumberFormat="1" applyFont="1" applyBorder="1" applyAlignment="1">
      <alignment horizontal="center"/>
    </xf>
    <xf numFmtId="0" fontId="0" fillId="0" borderId="0" xfId="0" applyBorder="1"/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78" fontId="15" fillId="0" borderId="30" xfId="0" applyNumberFormat="1" applyFont="1" applyBorder="1" applyAlignment="1">
      <alignment horizontal="center" wrapText="1"/>
    </xf>
    <xf numFmtId="1" fontId="15" fillId="0" borderId="30" xfId="0" applyNumberFormat="1" applyFont="1" applyBorder="1" applyAlignment="1">
      <alignment horizontal="center" wrapText="1"/>
    </xf>
    <xf numFmtId="1" fontId="15" fillId="0" borderId="30" xfId="0" quotePrefix="1" applyNumberFormat="1" applyFont="1" applyBorder="1" applyAlignment="1">
      <alignment horizontal="center" wrapText="1"/>
    </xf>
    <xf numFmtId="0" fontId="15" fillId="0" borderId="30" xfId="0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15" fillId="0" borderId="31" xfId="0" applyFont="1" applyBorder="1" applyAlignment="1">
      <alignment horizontal="center" wrapText="1"/>
    </xf>
    <xf numFmtId="14" fontId="92" fillId="33" borderId="12" xfId="0" applyNumberFormat="1" applyFont="1" applyFill="1" applyBorder="1" applyAlignment="1">
      <alignment horizontal="center" vertical="center"/>
    </xf>
    <xf numFmtId="0" fontId="90" fillId="0" borderId="12" xfId="0" applyFont="1" applyFill="1" applyBorder="1" applyAlignment="1">
      <alignment horizontal="center"/>
    </xf>
    <xf numFmtId="3" fontId="91" fillId="59" borderId="12" xfId="0" applyNumberFormat="1" applyFont="1" applyFill="1" applyBorder="1" applyAlignment="1">
      <alignment horizontal="center"/>
    </xf>
    <xf numFmtId="0" fontId="91" fillId="0" borderId="12" xfId="0" applyFont="1" applyBorder="1"/>
    <xf numFmtId="0" fontId="92" fillId="0" borderId="1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78" fontId="0" fillId="0" borderId="32" xfId="0" applyNumberFormat="1" applyFont="1" applyBorder="1" applyAlignment="1">
      <alignment horizontal="center" wrapText="1"/>
    </xf>
    <xf numFmtId="179" fontId="0" fillId="0" borderId="34" xfId="0" applyNumberFormat="1" applyFont="1" applyBorder="1" applyAlignment="1">
      <alignment vertical="center" wrapText="1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178" fontId="0" fillId="0" borderId="35" xfId="0" applyNumberFormat="1" applyFont="1" applyBorder="1" applyAlignment="1">
      <alignment horizontal="center" wrapText="1"/>
    </xf>
    <xf numFmtId="179" fontId="0" fillId="0" borderId="35" xfId="0" applyNumberFormat="1" applyFont="1" applyBorder="1" applyAlignment="1">
      <alignment vertical="center" wrapText="1"/>
    </xf>
    <xf numFmtId="0" fontId="15" fillId="0" borderId="32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178" fontId="0" fillId="0" borderId="38" xfId="0" applyNumberFormat="1" applyFont="1" applyBorder="1" applyAlignment="1">
      <alignment horizontal="center" wrapText="1"/>
    </xf>
    <xf numFmtId="179" fontId="0" fillId="0" borderId="40" xfId="0" applyNumberFormat="1" applyFont="1" applyBorder="1" applyAlignment="1">
      <alignment vertical="center" wrapText="1"/>
    </xf>
    <xf numFmtId="0" fontId="15" fillId="0" borderId="42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178" fontId="0" fillId="0" borderId="42" xfId="0" applyNumberFormat="1" applyFont="1" applyBorder="1" applyAlignment="1">
      <alignment horizontal="center" wrapText="1"/>
    </xf>
    <xf numFmtId="179" fontId="0" fillId="0" borderId="42" xfId="0" applyNumberFormat="1" applyFont="1" applyBorder="1" applyAlignment="1">
      <alignment vertical="center" wrapText="1"/>
    </xf>
    <xf numFmtId="9" fontId="0" fillId="0" borderId="30" xfId="1998" applyFont="1" applyBorder="1" applyAlignment="1">
      <alignment horizontal="center" wrapText="1"/>
    </xf>
    <xf numFmtId="38" fontId="0" fillId="0" borderId="30" xfId="1998" applyNumberFormat="1" applyFont="1" applyBorder="1" applyAlignment="1">
      <alignment horizontal="center"/>
    </xf>
    <xf numFmtId="38" fontId="0" fillId="0" borderId="31" xfId="1998" applyNumberFormat="1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178" fontId="0" fillId="0" borderId="44" xfId="0" applyNumberFormat="1" applyFont="1" applyBorder="1" applyAlignment="1">
      <alignment horizontal="center" wrapText="1"/>
    </xf>
    <xf numFmtId="179" fontId="0" fillId="0" borderId="46" xfId="0" applyNumberFormat="1" applyFont="1" applyBorder="1" applyAlignment="1">
      <alignment vertical="center" wrapText="1"/>
    </xf>
    <xf numFmtId="0" fontId="15" fillId="0" borderId="47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178" fontId="0" fillId="0" borderId="47" xfId="0" applyNumberFormat="1" applyFont="1" applyBorder="1" applyAlignment="1">
      <alignment horizontal="center" wrapText="1"/>
    </xf>
    <xf numFmtId="179" fontId="0" fillId="0" borderId="47" xfId="0" applyNumberFormat="1" applyFont="1" applyBorder="1" applyAlignment="1">
      <alignment vertical="center" wrapText="1"/>
    </xf>
    <xf numFmtId="0" fontId="90" fillId="0" borderId="52" xfId="0" applyFont="1" applyBorder="1" applyAlignment="1">
      <alignment horizontal="center"/>
    </xf>
    <xf numFmtId="0" fontId="90" fillId="0" borderId="53" xfId="0" applyFont="1" applyBorder="1" applyAlignment="1">
      <alignment horizontal="center"/>
    </xf>
    <xf numFmtId="49" fontId="90" fillId="0" borderId="54" xfId="0" applyNumberFormat="1" applyFont="1" applyBorder="1" applyAlignment="1">
      <alignment horizontal="center"/>
    </xf>
    <xf numFmtId="179" fontId="92" fillId="67" borderId="12" xfId="1997" applyNumberFormat="1" applyFont="1" applyFill="1" applyBorder="1" applyAlignment="1">
      <alignment horizontal="center"/>
    </xf>
    <xf numFmtId="0" fontId="91" fillId="0" borderId="12" xfId="0" applyNumberFormat="1" applyFont="1" applyBorder="1" applyAlignment="1">
      <alignment horizontal="center" wrapText="1"/>
    </xf>
    <xf numFmtId="0" fontId="90" fillId="0" borderId="0" xfId="0" applyFont="1" applyFill="1" applyAlignment="1">
      <alignment horizontal="center" vertical="center"/>
    </xf>
    <xf numFmtId="0" fontId="99" fillId="0" borderId="0" xfId="1999">
      <alignment vertical="top"/>
    </xf>
    <xf numFmtId="0" fontId="106" fillId="0" borderId="0" xfId="1999" applyFont="1" applyAlignment="1">
      <alignment horizontal="left" vertical="top" wrapText="1" readingOrder="1"/>
    </xf>
    <xf numFmtId="0" fontId="106" fillId="0" borderId="0" xfId="1999" applyFont="1" applyAlignment="1">
      <alignment horizontal="right" vertical="top" wrapText="1" readingOrder="1"/>
    </xf>
    <xf numFmtId="0" fontId="99" fillId="0" borderId="0" xfId="1999" applyAlignment="1">
      <alignment vertical="top"/>
    </xf>
    <xf numFmtId="0" fontId="107" fillId="68" borderId="0" xfId="1999" applyFont="1" applyFill="1" applyAlignment="1">
      <alignment horizontal="left" vertical="top"/>
    </xf>
    <xf numFmtId="0" fontId="108" fillId="53" borderId="0" xfId="1999" applyFont="1" applyFill="1" applyAlignment="1">
      <alignment horizontal="left" vertical="top"/>
    </xf>
    <xf numFmtId="0" fontId="99" fillId="53" borderId="0" xfId="1999" applyFill="1" applyAlignment="1">
      <alignment vertical="top"/>
    </xf>
    <xf numFmtId="0" fontId="99" fillId="68" borderId="0" xfId="1999" applyFill="1" applyAlignment="1">
      <alignment vertical="top"/>
    </xf>
    <xf numFmtId="0" fontId="99" fillId="0" borderId="0" xfId="1999" applyFill="1" applyAlignment="1">
      <alignment vertical="top"/>
    </xf>
    <xf numFmtId="0" fontId="109" fillId="0" borderId="0" xfId="1999" applyFont="1" applyFill="1" applyAlignment="1">
      <alignment horizontal="left" vertical="top"/>
    </xf>
    <xf numFmtId="0" fontId="109" fillId="0" borderId="0" xfId="1999" applyFont="1" applyAlignment="1">
      <alignment horizontal="left" vertical="top"/>
    </xf>
    <xf numFmtId="3" fontId="109" fillId="0" borderId="0" xfId="1999" applyNumberFormat="1" applyFont="1" applyAlignment="1">
      <alignment horizontal="right" vertical="top"/>
    </xf>
    <xf numFmtId="3" fontId="108" fillId="0" borderId="0" xfId="1999" applyNumberFormat="1" applyFont="1" applyAlignment="1">
      <alignment horizontal="right" vertical="top"/>
    </xf>
    <xf numFmtId="3" fontId="110" fillId="0" borderId="0" xfId="1999" applyNumberFormat="1" applyFont="1" applyAlignment="1">
      <alignment horizontal="right" vertical="top"/>
    </xf>
    <xf numFmtId="0" fontId="111" fillId="0" borderId="0" xfId="1999" applyFont="1" applyAlignment="1">
      <alignment horizontal="left" vertical="top"/>
    </xf>
    <xf numFmtId="0" fontId="111" fillId="0" borderId="0" xfId="1999" applyFont="1" applyAlignment="1">
      <alignment horizontal="right" vertical="top" wrapText="1" readingOrder="1"/>
    </xf>
    <xf numFmtId="0" fontId="112" fillId="0" borderId="0" xfId="1999" applyFont="1" applyAlignment="1">
      <alignment horizontal="center" vertical="top"/>
    </xf>
    <xf numFmtId="0" fontId="109" fillId="0" borderId="0" xfId="1999" applyNumberFormat="1" applyFont="1" applyAlignment="1">
      <alignment horizontal="left" vertical="top"/>
    </xf>
    <xf numFmtId="0" fontId="92" fillId="33" borderId="12" xfId="0" quotePrefix="1" applyNumberFormat="1" applyFont="1" applyFill="1" applyBorder="1" applyAlignment="1">
      <alignment horizontal="center" vertical="center"/>
    </xf>
    <xf numFmtId="0" fontId="92" fillId="33" borderId="12" xfId="0" quotePrefix="1" applyFont="1" applyFill="1" applyBorder="1" applyAlignment="1">
      <alignment horizontal="center" vertical="center"/>
    </xf>
    <xf numFmtId="179" fontId="92" fillId="34" borderId="12" xfId="1997" applyNumberFormat="1" applyFont="1" applyFill="1" applyBorder="1" applyAlignment="1">
      <alignment horizontal="center"/>
    </xf>
    <xf numFmtId="1" fontId="90" fillId="34" borderId="0" xfId="0" applyNumberFormat="1" applyFont="1" applyFill="1" applyAlignment="1">
      <alignment horizontal="center"/>
    </xf>
    <xf numFmtId="2" fontId="90" fillId="34" borderId="0" xfId="0" applyNumberFormat="1" applyFont="1" applyFill="1" applyAlignment="1">
      <alignment horizontal="center"/>
    </xf>
    <xf numFmtId="0" fontId="0" fillId="34" borderId="0" xfId="0" applyFill="1"/>
    <xf numFmtId="0" fontId="91" fillId="0" borderId="12" xfId="0" applyNumberFormat="1" applyFont="1" applyFill="1" applyBorder="1" applyAlignment="1">
      <alignment horizontal="center"/>
    </xf>
    <xf numFmtId="0" fontId="15" fillId="66" borderId="37" xfId="0" applyFont="1" applyFill="1" applyBorder="1" applyAlignment="1">
      <alignment vertical="center"/>
    </xf>
    <xf numFmtId="0" fontId="15" fillId="66" borderId="41" xfId="0" applyFont="1" applyFill="1" applyBorder="1" applyAlignment="1">
      <alignment vertical="center"/>
    </xf>
    <xf numFmtId="0" fontId="15" fillId="63" borderId="37" xfId="0" applyFont="1" applyFill="1" applyBorder="1" applyAlignment="1">
      <alignment vertical="center"/>
    </xf>
    <xf numFmtId="0" fontId="15" fillId="63" borderId="41" xfId="0" applyFont="1" applyFill="1" applyBorder="1" applyAlignment="1">
      <alignment vertical="center"/>
    </xf>
    <xf numFmtId="0" fontId="15" fillId="64" borderId="37" xfId="0" applyFont="1" applyFill="1" applyBorder="1" applyAlignment="1">
      <alignment vertical="center"/>
    </xf>
    <xf numFmtId="0" fontId="15" fillId="64" borderId="41" xfId="0" applyFont="1" applyFill="1" applyBorder="1" applyAlignment="1">
      <alignment vertical="center"/>
    </xf>
    <xf numFmtId="0" fontId="15" fillId="65" borderId="37" xfId="0" applyFont="1" applyFill="1" applyBorder="1" applyAlignment="1">
      <alignment vertical="center"/>
    </xf>
    <xf numFmtId="0" fontId="15" fillId="65" borderId="41" xfId="0" applyFont="1" applyFill="1" applyBorder="1" applyAlignment="1">
      <alignment vertical="center"/>
    </xf>
    <xf numFmtId="0" fontId="15" fillId="0" borderId="0" xfId="0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0" fillId="0" borderId="12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0" fillId="0" borderId="12" xfId="0" applyBorder="1"/>
    <xf numFmtId="0" fontId="0" fillId="0" borderId="55" xfId="0" applyBorder="1"/>
    <xf numFmtId="0" fontId="0" fillId="0" borderId="55" xfId="0" applyBorder="1" applyAlignment="1">
      <alignment horizontal="right"/>
    </xf>
    <xf numFmtId="3" fontId="0" fillId="0" borderId="55" xfId="0" applyNumberFormat="1" applyBorder="1" applyAlignment="1">
      <alignment horizontal="right"/>
    </xf>
    <xf numFmtId="0" fontId="15" fillId="0" borderId="27" xfId="0" applyFont="1" applyBorder="1"/>
    <xf numFmtId="0" fontId="15" fillId="0" borderId="27" xfId="0" applyFont="1" applyBorder="1" applyAlignment="1">
      <alignment horizontal="center"/>
    </xf>
    <xf numFmtId="0" fontId="15" fillId="0" borderId="27" xfId="0" applyFont="1" applyBorder="1" applyAlignment="1">
      <alignment horizontal="center" wrapText="1"/>
    </xf>
    <xf numFmtId="0" fontId="0" fillId="0" borderId="56" xfId="0" applyBorder="1"/>
    <xf numFmtId="0" fontId="0" fillId="0" borderId="56" xfId="0" applyBorder="1" applyAlignment="1">
      <alignment horizontal="right"/>
    </xf>
    <xf numFmtId="3" fontId="0" fillId="0" borderId="56" xfId="0" applyNumberFormat="1" applyBorder="1" applyAlignment="1">
      <alignment horizontal="right"/>
    </xf>
    <xf numFmtId="3" fontId="90" fillId="0" borderId="0" xfId="0" applyNumberFormat="1" applyFont="1" applyBorder="1" applyAlignment="1">
      <alignment horizontal="center" wrapText="1"/>
    </xf>
    <xf numFmtId="3" fontId="90" fillId="0" borderId="0" xfId="0" applyNumberFormat="1" applyFont="1" applyBorder="1" applyAlignment="1">
      <alignment horizontal="center"/>
    </xf>
    <xf numFmtId="3" fontId="0" fillId="0" borderId="55" xfId="0" applyNumberFormat="1" applyFill="1" applyBorder="1" applyAlignment="1">
      <alignment horizontal="right"/>
    </xf>
    <xf numFmtId="0" fontId="0" fillId="0" borderId="55" xfId="0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3" fontId="0" fillId="0" borderId="56" xfId="0" applyNumberFormat="1" applyFill="1" applyBorder="1" applyAlignment="1">
      <alignment horizontal="right"/>
    </xf>
    <xf numFmtId="0" fontId="0" fillId="0" borderId="56" xfId="0" applyFill="1" applyBorder="1" applyAlignment="1">
      <alignment horizontal="right"/>
    </xf>
    <xf numFmtId="0" fontId="92" fillId="60" borderId="0" xfId="0" applyFont="1" applyFill="1" applyBorder="1" applyAlignment="1">
      <alignment horizontal="center" wrapText="1"/>
    </xf>
    <xf numFmtId="3" fontId="92" fillId="33" borderId="12" xfId="0" applyNumberFormat="1" applyFont="1" applyFill="1" applyBorder="1" applyAlignment="1">
      <alignment horizontal="center" vertical="center"/>
    </xf>
    <xf numFmtId="0" fontId="116" fillId="5" borderId="0" xfId="1885" applyFont="1" applyFill="1" applyBorder="1"/>
    <xf numFmtId="14" fontId="90" fillId="0" borderId="0" xfId="0" applyNumberFormat="1" applyFont="1"/>
    <xf numFmtId="179" fontId="92" fillId="33" borderId="12" xfId="0" applyNumberFormat="1" applyFont="1" applyFill="1" applyBorder="1" applyAlignment="1">
      <alignment horizontal="center" vertical="center"/>
    </xf>
    <xf numFmtId="0" fontId="90" fillId="0" borderId="49" xfId="0" applyFont="1" applyBorder="1" applyAlignment="1">
      <alignment horizontal="center"/>
    </xf>
    <xf numFmtId="0" fontId="90" fillId="0" borderId="50" xfId="0" applyFont="1" applyBorder="1" applyAlignment="1">
      <alignment horizontal="center"/>
    </xf>
    <xf numFmtId="0" fontId="90" fillId="0" borderId="51" xfId="0" applyFont="1" applyBorder="1" applyAlignment="1">
      <alignment horizontal="center"/>
    </xf>
    <xf numFmtId="0" fontId="100" fillId="0" borderId="0" xfId="1999" applyFont="1" applyAlignment="1">
      <alignment horizontal="left" vertical="top" wrapText="1" readingOrder="1"/>
    </xf>
    <xf numFmtId="0" fontId="101" fillId="0" borderId="0" xfId="1999" applyFont="1" applyAlignment="1">
      <alignment horizontal="left" vertical="top"/>
    </xf>
    <xf numFmtId="0" fontId="102" fillId="0" borderId="0" xfId="1999" applyFont="1" applyAlignment="1">
      <alignment horizontal="left" vertical="top" wrapText="1" readingOrder="1"/>
    </xf>
    <xf numFmtId="0" fontId="104" fillId="0" borderId="0" xfId="1999" applyFont="1" applyAlignment="1">
      <alignment horizontal="left" vertical="top" wrapText="1" readingOrder="1"/>
    </xf>
    <xf numFmtId="0" fontId="105" fillId="0" borderId="0" xfId="1999" applyFont="1" applyAlignment="1">
      <alignment horizontal="left" vertical="top" wrapText="1" readingOrder="1"/>
    </xf>
    <xf numFmtId="0" fontId="15" fillId="0" borderId="12" xfId="0" applyFont="1" applyBorder="1" applyAlignment="1">
      <alignment horizontal="center"/>
    </xf>
  </cellXfs>
  <cellStyles count="2001">
    <cellStyle name="20% - Accent1" xfId="1895" builtinId="30" customBuiltin="1"/>
    <cellStyle name="20% - Accent1 2" xfId="1"/>
    <cellStyle name="20% - Accent1 2 2" xfId="2"/>
    <cellStyle name="20% - Accent1 2 2 2" xfId="3"/>
    <cellStyle name="20% - Accent1 2 3" xfId="4"/>
    <cellStyle name="20% - Accent1 3" xfId="5"/>
    <cellStyle name="20% - Accent1 3 2" xfId="6"/>
    <cellStyle name="20% - Accent1 3 2 2" xfId="7"/>
    <cellStyle name="20% - Accent1 3 3" xfId="8"/>
    <cellStyle name="20% - Accent1 3 4" xfId="9"/>
    <cellStyle name="20% - Accent1 3 4 2" xfId="10"/>
    <cellStyle name="20% - Accent1 3 4 2 2" xfId="11"/>
    <cellStyle name="20% - Accent1 3 4 3" xfId="12"/>
    <cellStyle name="20% - Accent1 3 4 4" xfId="13"/>
    <cellStyle name="20% - Accent1 3 5" xfId="14"/>
    <cellStyle name="20% - Accent1 4" xfId="15"/>
    <cellStyle name="20% - Accent1 5" xfId="16"/>
    <cellStyle name="20% - Accent1 5 2" xfId="17"/>
    <cellStyle name="20% - Accent1 6" xfId="18"/>
    <cellStyle name="20% - Accent1 7" xfId="19"/>
    <cellStyle name="20% - Accent2" xfId="1899" builtinId="34" customBuiltin="1"/>
    <cellStyle name="20% - Accent2 2" xfId="20"/>
    <cellStyle name="20% - Accent2 2 2" xfId="21"/>
    <cellStyle name="20% - Accent2 2 2 2" xfId="22"/>
    <cellStyle name="20% - Accent2 2 3" xfId="23"/>
    <cellStyle name="20% - Accent2 3" xfId="24"/>
    <cellStyle name="20% - Accent2 3 2" xfId="25"/>
    <cellStyle name="20% - Accent2 3 2 2" xfId="26"/>
    <cellStyle name="20% - Accent2 3 3" xfId="27"/>
    <cellStyle name="20% - Accent2 3 4" xfId="28"/>
    <cellStyle name="20% - Accent2 3 4 2" xfId="29"/>
    <cellStyle name="20% - Accent2 3 4 2 2" xfId="30"/>
    <cellStyle name="20% - Accent2 3 4 3" xfId="31"/>
    <cellStyle name="20% - Accent2 3 4 4" xfId="32"/>
    <cellStyle name="20% - Accent2 3 5" xfId="33"/>
    <cellStyle name="20% - Accent2 4" xfId="34"/>
    <cellStyle name="20% - Accent2 5" xfId="35"/>
    <cellStyle name="20% - Accent2 5 2" xfId="36"/>
    <cellStyle name="20% - Accent2 6" xfId="37"/>
    <cellStyle name="20% - Accent2 7" xfId="38"/>
    <cellStyle name="20% - Accent3" xfId="1903" builtinId="38" customBuiltin="1"/>
    <cellStyle name="20% - Accent3 2" xfId="39"/>
    <cellStyle name="20% - Accent3 2 2" xfId="40"/>
    <cellStyle name="20% - Accent3 2 2 2" xfId="41"/>
    <cellStyle name="20% - Accent3 2 3" xfId="42"/>
    <cellStyle name="20% - Accent3 3" xfId="43"/>
    <cellStyle name="20% - Accent3 3 2" xfId="44"/>
    <cellStyle name="20% - Accent3 3 2 2" xfId="45"/>
    <cellStyle name="20% - Accent3 3 3" xfId="46"/>
    <cellStyle name="20% - Accent3 3 4" xfId="47"/>
    <cellStyle name="20% - Accent3 3 4 2" xfId="48"/>
    <cellStyle name="20% - Accent3 3 4 2 2" xfId="49"/>
    <cellStyle name="20% - Accent3 3 4 3" xfId="50"/>
    <cellStyle name="20% - Accent3 3 4 4" xfId="51"/>
    <cellStyle name="20% - Accent3 3 5" xfId="52"/>
    <cellStyle name="20% - Accent3 4" xfId="53"/>
    <cellStyle name="20% - Accent3 5" xfId="54"/>
    <cellStyle name="20% - Accent3 5 2" xfId="55"/>
    <cellStyle name="20% - Accent3 6" xfId="56"/>
    <cellStyle name="20% - Accent3 7" xfId="57"/>
    <cellStyle name="20% - Accent4" xfId="1907" builtinId="42" customBuiltin="1"/>
    <cellStyle name="20% - Accent4 2" xfId="58"/>
    <cellStyle name="20% - Accent4 2 2" xfId="59"/>
    <cellStyle name="20% - Accent4 2 2 2" xfId="60"/>
    <cellStyle name="20% - Accent4 2 3" xfId="61"/>
    <cellStyle name="20% - Accent4 3" xfId="62"/>
    <cellStyle name="20% - Accent4 3 2" xfId="63"/>
    <cellStyle name="20% - Accent4 3 2 2" xfId="64"/>
    <cellStyle name="20% - Accent4 3 3" xfId="65"/>
    <cellStyle name="20% - Accent4 3 4" xfId="66"/>
    <cellStyle name="20% - Accent4 3 4 2" xfId="67"/>
    <cellStyle name="20% - Accent4 3 4 2 2" xfId="68"/>
    <cellStyle name="20% - Accent4 3 4 3" xfId="69"/>
    <cellStyle name="20% - Accent4 3 4 4" xfId="70"/>
    <cellStyle name="20% - Accent4 3 5" xfId="71"/>
    <cellStyle name="20% - Accent4 4" xfId="72"/>
    <cellStyle name="20% - Accent4 5" xfId="73"/>
    <cellStyle name="20% - Accent4 5 2" xfId="74"/>
    <cellStyle name="20% - Accent4 6" xfId="75"/>
    <cellStyle name="20% - Accent4 7" xfId="76"/>
    <cellStyle name="20% - Accent5" xfId="1911" builtinId="46" customBuiltin="1"/>
    <cellStyle name="20% - Accent5 2" xfId="77"/>
    <cellStyle name="20% - Accent5 2 2" xfId="78"/>
    <cellStyle name="20% - Accent5 2 2 2" xfId="79"/>
    <cellStyle name="20% - Accent5 2 3" xfId="80"/>
    <cellStyle name="20% - Accent5 3" xfId="81"/>
    <cellStyle name="20% - Accent5 3 2" xfId="82"/>
    <cellStyle name="20% - Accent5 3 2 2" xfId="83"/>
    <cellStyle name="20% - Accent5 3 3" xfId="84"/>
    <cellStyle name="20% - Accent5 3 4" xfId="85"/>
    <cellStyle name="20% - Accent5 3 4 2" xfId="86"/>
    <cellStyle name="20% - Accent5 3 4 2 2" xfId="87"/>
    <cellStyle name="20% - Accent5 3 4 3" xfId="88"/>
    <cellStyle name="20% - Accent5 3 4 4" xfId="89"/>
    <cellStyle name="20% - Accent5 3 5" xfId="90"/>
    <cellStyle name="20% - Accent5 4" xfId="91"/>
    <cellStyle name="20% - Accent5 5" xfId="92"/>
    <cellStyle name="20% - Accent5 5 2" xfId="93"/>
    <cellStyle name="20% - Accent5 6" xfId="94"/>
    <cellStyle name="20% - Accent5 7" xfId="95"/>
    <cellStyle name="20% - Accent6" xfId="1915" builtinId="50" customBuiltin="1"/>
    <cellStyle name="20% - Accent6 2" xfId="96"/>
    <cellStyle name="20% - Accent6 2 2" xfId="97"/>
    <cellStyle name="20% - Accent6 2 2 2" xfId="98"/>
    <cellStyle name="20% - Accent6 2 3" xfId="99"/>
    <cellStyle name="20% - Accent6 3" xfId="100"/>
    <cellStyle name="20% - Accent6 3 2" xfId="101"/>
    <cellStyle name="20% - Accent6 3 2 2" xfId="102"/>
    <cellStyle name="20% - Accent6 3 3" xfId="103"/>
    <cellStyle name="20% - Accent6 3 4" xfId="104"/>
    <cellStyle name="20% - Accent6 3 4 2" xfId="105"/>
    <cellStyle name="20% - Accent6 3 4 2 2" xfId="106"/>
    <cellStyle name="20% - Accent6 3 4 3" xfId="107"/>
    <cellStyle name="20% - Accent6 3 4 4" xfId="108"/>
    <cellStyle name="20% - Accent6 3 5" xfId="109"/>
    <cellStyle name="20% - Accent6 4" xfId="110"/>
    <cellStyle name="20% - Accent6 5" xfId="111"/>
    <cellStyle name="20% - Accent6 5 2" xfId="112"/>
    <cellStyle name="20% - Accent6 6" xfId="113"/>
    <cellStyle name="20% - Accent6 7" xfId="114"/>
    <cellStyle name="40% - Accent1" xfId="1896" builtinId="31" customBuiltin="1"/>
    <cellStyle name="40% - Accent1 2" xfId="115"/>
    <cellStyle name="40% - Accent1 2 2" xfId="116"/>
    <cellStyle name="40% - Accent1 2 2 2" xfId="117"/>
    <cellStyle name="40% - Accent1 2 3" xfId="118"/>
    <cellStyle name="40% - Accent1 3" xfId="119"/>
    <cellStyle name="40% - Accent1 3 2" xfId="120"/>
    <cellStyle name="40% - Accent1 3 2 2" xfId="121"/>
    <cellStyle name="40% - Accent1 3 3" xfId="122"/>
    <cellStyle name="40% - Accent1 3 4" xfId="123"/>
    <cellStyle name="40% - Accent1 3 4 2" xfId="124"/>
    <cellStyle name="40% - Accent1 3 4 2 2" xfId="125"/>
    <cellStyle name="40% - Accent1 3 4 3" xfId="126"/>
    <cellStyle name="40% - Accent1 3 4 4" xfId="127"/>
    <cellStyle name="40% - Accent1 3 5" xfId="128"/>
    <cellStyle name="40% - Accent1 4" xfId="129"/>
    <cellStyle name="40% - Accent1 5" xfId="130"/>
    <cellStyle name="40% - Accent1 5 2" xfId="131"/>
    <cellStyle name="40% - Accent1 6" xfId="132"/>
    <cellStyle name="40% - Accent1 7" xfId="133"/>
    <cellStyle name="40% - Accent2" xfId="1900" builtinId="35" customBuiltin="1"/>
    <cellStyle name="40% - Accent2 2" xfId="134"/>
    <cellStyle name="40% - Accent2 2 2" xfId="135"/>
    <cellStyle name="40% - Accent2 2 2 2" xfId="136"/>
    <cellStyle name="40% - Accent2 2 3" xfId="137"/>
    <cellStyle name="40% - Accent2 3" xfId="138"/>
    <cellStyle name="40% - Accent2 3 2" xfId="139"/>
    <cellStyle name="40% - Accent2 3 2 2" xfId="140"/>
    <cellStyle name="40% - Accent2 3 3" xfId="141"/>
    <cellStyle name="40% - Accent2 3 4" xfId="142"/>
    <cellStyle name="40% - Accent2 3 4 2" xfId="143"/>
    <cellStyle name="40% - Accent2 3 4 2 2" xfId="144"/>
    <cellStyle name="40% - Accent2 3 4 3" xfId="145"/>
    <cellStyle name="40% - Accent2 3 4 4" xfId="146"/>
    <cellStyle name="40% - Accent2 3 5" xfId="147"/>
    <cellStyle name="40% - Accent2 4" xfId="148"/>
    <cellStyle name="40% - Accent2 5" xfId="149"/>
    <cellStyle name="40% - Accent2 5 2" xfId="150"/>
    <cellStyle name="40% - Accent2 6" xfId="151"/>
    <cellStyle name="40% - Accent2 7" xfId="152"/>
    <cellStyle name="40% - Accent3" xfId="1904" builtinId="39" customBuiltin="1"/>
    <cellStyle name="40% - Accent3 2" xfId="153"/>
    <cellStyle name="40% - Accent3 2 2" xfId="154"/>
    <cellStyle name="40% - Accent3 2 2 2" xfId="155"/>
    <cellStyle name="40% - Accent3 2 3" xfId="156"/>
    <cellStyle name="40% - Accent3 3" xfId="157"/>
    <cellStyle name="40% - Accent3 3 2" xfId="158"/>
    <cellStyle name="40% - Accent3 3 2 2" xfId="159"/>
    <cellStyle name="40% - Accent3 3 3" xfId="160"/>
    <cellStyle name="40% - Accent3 3 4" xfId="161"/>
    <cellStyle name="40% - Accent3 3 4 2" xfId="162"/>
    <cellStyle name="40% - Accent3 3 4 2 2" xfId="163"/>
    <cellStyle name="40% - Accent3 3 4 3" xfId="164"/>
    <cellStyle name="40% - Accent3 3 4 4" xfId="165"/>
    <cellStyle name="40% - Accent3 3 5" xfId="166"/>
    <cellStyle name="40% - Accent3 4" xfId="167"/>
    <cellStyle name="40% - Accent3 5" xfId="168"/>
    <cellStyle name="40% - Accent3 5 2" xfId="169"/>
    <cellStyle name="40% - Accent3 6" xfId="170"/>
    <cellStyle name="40% - Accent3 7" xfId="171"/>
    <cellStyle name="40% - Accent4" xfId="1908" builtinId="43" customBuiltin="1"/>
    <cellStyle name="40% - Accent4 2" xfId="172"/>
    <cellStyle name="40% - Accent4 2 2" xfId="173"/>
    <cellStyle name="40% - Accent4 2 2 2" xfId="174"/>
    <cellStyle name="40% - Accent4 2 3" xfId="175"/>
    <cellStyle name="40% - Accent4 3" xfId="176"/>
    <cellStyle name="40% - Accent4 3 2" xfId="177"/>
    <cellStyle name="40% - Accent4 3 2 2" xfId="178"/>
    <cellStyle name="40% - Accent4 3 3" xfId="179"/>
    <cellStyle name="40% - Accent4 3 4" xfId="180"/>
    <cellStyle name="40% - Accent4 3 4 2" xfId="181"/>
    <cellStyle name="40% - Accent4 3 4 2 2" xfId="182"/>
    <cellStyle name="40% - Accent4 3 4 3" xfId="183"/>
    <cellStyle name="40% - Accent4 3 4 4" xfId="184"/>
    <cellStyle name="40% - Accent4 3 5" xfId="185"/>
    <cellStyle name="40% - Accent4 4" xfId="186"/>
    <cellStyle name="40% - Accent4 5" xfId="187"/>
    <cellStyle name="40% - Accent4 5 2" xfId="188"/>
    <cellStyle name="40% - Accent4 6" xfId="189"/>
    <cellStyle name="40% - Accent4 7" xfId="190"/>
    <cellStyle name="40% - Accent5" xfId="1912" builtinId="47" customBuiltin="1"/>
    <cellStyle name="40% - Accent5 2" xfId="191"/>
    <cellStyle name="40% - Accent5 2 2" xfId="192"/>
    <cellStyle name="40% - Accent5 2 2 2" xfId="193"/>
    <cellStyle name="40% - Accent5 2 3" xfId="194"/>
    <cellStyle name="40% - Accent5 3" xfId="195"/>
    <cellStyle name="40% - Accent5 3 2" xfId="196"/>
    <cellStyle name="40% - Accent5 3 2 2" xfId="197"/>
    <cellStyle name="40% - Accent5 3 3" xfId="198"/>
    <cellStyle name="40% - Accent5 3 4" xfId="199"/>
    <cellStyle name="40% - Accent5 3 4 2" xfId="200"/>
    <cellStyle name="40% - Accent5 3 4 2 2" xfId="201"/>
    <cellStyle name="40% - Accent5 3 4 3" xfId="202"/>
    <cellStyle name="40% - Accent5 3 4 4" xfId="203"/>
    <cellStyle name="40% - Accent5 3 5" xfId="204"/>
    <cellStyle name="40% - Accent5 4" xfId="205"/>
    <cellStyle name="40% - Accent5 5" xfId="206"/>
    <cellStyle name="40% - Accent5 5 2" xfId="207"/>
    <cellStyle name="40% - Accent5 6" xfId="208"/>
    <cellStyle name="40% - Accent5 7" xfId="209"/>
    <cellStyle name="40% - Accent6" xfId="1916" builtinId="51" customBuiltin="1"/>
    <cellStyle name="40% - Accent6 2" xfId="210"/>
    <cellStyle name="40% - Accent6 2 2" xfId="211"/>
    <cellStyle name="40% - Accent6 2 2 2" xfId="212"/>
    <cellStyle name="40% - Accent6 2 3" xfId="213"/>
    <cellStyle name="40% - Accent6 3" xfId="214"/>
    <cellStyle name="40% - Accent6 3 2" xfId="215"/>
    <cellStyle name="40% - Accent6 3 2 2" xfId="216"/>
    <cellStyle name="40% - Accent6 3 3" xfId="217"/>
    <cellStyle name="40% - Accent6 3 4" xfId="218"/>
    <cellStyle name="40% - Accent6 3 4 2" xfId="219"/>
    <cellStyle name="40% - Accent6 3 4 2 2" xfId="220"/>
    <cellStyle name="40% - Accent6 3 4 3" xfId="221"/>
    <cellStyle name="40% - Accent6 3 4 4" xfId="222"/>
    <cellStyle name="40% - Accent6 3 5" xfId="223"/>
    <cellStyle name="40% - Accent6 4" xfId="224"/>
    <cellStyle name="40% - Accent6 5" xfId="225"/>
    <cellStyle name="40% - Accent6 5 2" xfId="226"/>
    <cellStyle name="40% - Accent6 6" xfId="227"/>
    <cellStyle name="40% - Accent6 7" xfId="228"/>
    <cellStyle name="60% - Accent1" xfId="1897" builtinId="32" customBuiltin="1"/>
    <cellStyle name="60% - Accent1 2" xfId="229"/>
    <cellStyle name="60% - Accent1 2 2" xfId="230"/>
    <cellStyle name="60% - Accent1 3" xfId="231"/>
    <cellStyle name="60% - Accent1 3 2" xfId="232"/>
    <cellStyle name="60% - Accent2" xfId="1901" builtinId="36" customBuiltin="1"/>
    <cellStyle name="60% - Accent2 2" xfId="233"/>
    <cellStyle name="60% - Accent2 2 2" xfId="234"/>
    <cellStyle name="60% - Accent2 3" xfId="235"/>
    <cellStyle name="60% - Accent2 3 2" xfId="236"/>
    <cellStyle name="60% - Accent3" xfId="1905" builtinId="40" customBuiltin="1"/>
    <cellStyle name="60% - Accent3 2" xfId="237"/>
    <cellStyle name="60% - Accent3 2 2" xfId="238"/>
    <cellStyle name="60% - Accent3 3" xfId="239"/>
    <cellStyle name="60% - Accent3 3 2" xfId="240"/>
    <cellStyle name="60% - Accent4" xfId="1909" builtinId="44" customBuiltin="1"/>
    <cellStyle name="60% - Accent4 2" xfId="241"/>
    <cellStyle name="60% - Accent4 2 2" xfId="242"/>
    <cellStyle name="60% - Accent4 3" xfId="243"/>
    <cellStyle name="60% - Accent4 3 2" xfId="244"/>
    <cellStyle name="60% - Accent5" xfId="1913" builtinId="48" customBuiltin="1"/>
    <cellStyle name="60% - Accent5 2" xfId="245"/>
    <cellStyle name="60% - Accent5 2 2" xfId="246"/>
    <cellStyle name="60% - Accent5 3" xfId="247"/>
    <cellStyle name="60% - Accent5 3 2" xfId="248"/>
    <cellStyle name="60% - Accent6" xfId="1917" builtinId="52" customBuiltin="1"/>
    <cellStyle name="60% - Accent6 2" xfId="249"/>
    <cellStyle name="60% - Accent6 2 2" xfId="250"/>
    <cellStyle name="60% - Accent6 3" xfId="251"/>
    <cellStyle name="60% - Accent6 3 2" xfId="252"/>
    <cellStyle name="Accent1" xfId="1894" builtinId="29" customBuiltin="1"/>
    <cellStyle name="Accent1 2" xfId="253"/>
    <cellStyle name="Accent1 2 2" xfId="254"/>
    <cellStyle name="Accent1 3" xfId="255"/>
    <cellStyle name="Accent1 3 2" xfId="256"/>
    <cellStyle name="Accent2" xfId="1898" builtinId="33" customBuiltin="1"/>
    <cellStyle name="Accent2 2" xfId="257"/>
    <cellStyle name="Accent2 2 2" xfId="258"/>
    <cellStyle name="Accent2 3" xfId="259"/>
    <cellStyle name="Accent2 3 2" xfId="260"/>
    <cellStyle name="Accent3" xfId="1902" builtinId="37" customBuiltin="1"/>
    <cellStyle name="Accent3 2" xfId="261"/>
    <cellStyle name="Accent3 2 2" xfId="262"/>
    <cellStyle name="Accent3 3" xfId="263"/>
    <cellStyle name="Accent3 3 2" xfId="264"/>
    <cellStyle name="Accent4" xfId="1906" builtinId="41" customBuiltin="1"/>
    <cellStyle name="Accent4 2" xfId="265"/>
    <cellStyle name="Accent4 2 2" xfId="266"/>
    <cellStyle name="Accent4 3" xfId="267"/>
    <cellStyle name="Accent4 3 2" xfId="268"/>
    <cellStyle name="Accent5" xfId="1910" builtinId="45" customBuiltin="1"/>
    <cellStyle name="Accent5 2" xfId="269"/>
    <cellStyle name="Accent5 2 2" xfId="270"/>
    <cellStyle name="Accent5 3" xfId="271"/>
    <cellStyle name="Accent5 3 2" xfId="272"/>
    <cellStyle name="Accent6" xfId="1914" builtinId="49" customBuiltin="1"/>
    <cellStyle name="Accent6 2" xfId="273"/>
    <cellStyle name="Accent6 2 2" xfId="274"/>
    <cellStyle name="Accent6 3" xfId="275"/>
    <cellStyle name="Accent6 3 2" xfId="276"/>
    <cellStyle name="AutoFormat-Optionen" xfId="277"/>
    <cellStyle name="Bad" xfId="1883" builtinId="27" customBuiltin="1"/>
    <cellStyle name="Bad 2" xfId="278"/>
    <cellStyle name="Bad 2 2" xfId="279"/>
    <cellStyle name="Bad 3" xfId="280"/>
    <cellStyle name="Bad 3 2" xfId="281"/>
    <cellStyle name="Calc Currency (0)" xfId="282"/>
    <cellStyle name="Calculation" xfId="1887" builtinId="22" customBuiltin="1"/>
    <cellStyle name="Calculation 2" xfId="283"/>
    <cellStyle name="Calculation 2 2" xfId="284"/>
    <cellStyle name="Calculation 3" xfId="285"/>
    <cellStyle name="Calculation 3 2" xfId="286"/>
    <cellStyle name="Check Cell" xfId="1889" builtinId="23" customBuiltin="1"/>
    <cellStyle name="Check Cell 2" xfId="287"/>
    <cellStyle name="Check Cell 2 2" xfId="288"/>
    <cellStyle name="Check Cell 3" xfId="289"/>
    <cellStyle name="Check Cell 3 2" xfId="290"/>
    <cellStyle name="Check Cell 4" xfId="2000"/>
    <cellStyle name="Comma" xfId="1997" builtinId="3"/>
    <cellStyle name="Comma [0] 2" xfId="291"/>
    <cellStyle name="Comma [0] 2 2" xfId="292"/>
    <cellStyle name="Comma [0] 3" xfId="293"/>
    <cellStyle name="Comma [0] 4" xfId="294"/>
    <cellStyle name="Comma 10" xfId="295"/>
    <cellStyle name="Comma 10 2" xfId="296"/>
    <cellStyle name="Comma 10 3" xfId="297"/>
    <cellStyle name="Comma 100" xfId="298"/>
    <cellStyle name="Comma 101" xfId="299"/>
    <cellStyle name="Comma 102" xfId="300"/>
    <cellStyle name="Comma 103" xfId="301"/>
    <cellStyle name="Comma 104" xfId="302"/>
    <cellStyle name="Comma 105" xfId="303"/>
    <cellStyle name="Comma 106" xfId="304"/>
    <cellStyle name="Comma 107" xfId="305"/>
    <cellStyle name="Comma 107 2" xfId="306"/>
    <cellStyle name="Comma 107 2 2" xfId="307"/>
    <cellStyle name="Comma 107 3" xfId="308"/>
    <cellStyle name="Comma 108" xfId="309"/>
    <cellStyle name="Comma 109" xfId="310"/>
    <cellStyle name="Comma 11" xfId="311"/>
    <cellStyle name="Comma 11 2" xfId="312"/>
    <cellStyle name="Comma 11 3" xfId="313"/>
    <cellStyle name="Comma 110" xfId="314"/>
    <cellStyle name="Comma 111" xfId="315"/>
    <cellStyle name="Comma 112" xfId="316"/>
    <cellStyle name="Comma 113" xfId="317"/>
    <cellStyle name="Comma 114" xfId="318"/>
    <cellStyle name="Comma 115" xfId="319"/>
    <cellStyle name="Comma 116" xfId="320"/>
    <cellStyle name="Comma 117" xfId="321"/>
    <cellStyle name="Comma 118" xfId="322"/>
    <cellStyle name="Comma 119" xfId="323"/>
    <cellStyle name="Comma 12" xfId="324"/>
    <cellStyle name="Comma 12 2" xfId="325"/>
    <cellStyle name="Comma 12 3" xfId="326"/>
    <cellStyle name="Comma 120" xfId="327"/>
    <cellStyle name="Comma 121" xfId="328"/>
    <cellStyle name="Comma 122" xfId="329"/>
    <cellStyle name="Comma 123" xfId="330"/>
    <cellStyle name="Comma 124" xfId="331"/>
    <cellStyle name="Comma 125" xfId="332"/>
    <cellStyle name="Comma 126" xfId="333"/>
    <cellStyle name="Comma 127" xfId="334"/>
    <cellStyle name="Comma 128" xfId="335"/>
    <cellStyle name="Comma 129" xfId="336"/>
    <cellStyle name="Comma 13" xfId="337"/>
    <cellStyle name="Comma 13 2" xfId="338"/>
    <cellStyle name="Comma 13 3" xfId="339"/>
    <cellStyle name="Comma 130" xfId="340"/>
    <cellStyle name="Comma 131" xfId="341"/>
    <cellStyle name="Comma 132" xfId="342"/>
    <cellStyle name="Comma 133" xfId="343"/>
    <cellStyle name="Comma 134" xfId="344"/>
    <cellStyle name="Comma 135" xfId="345"/>
    <cellStyle name="Comma 136" xfId="346"/>
    <cellStyle name="Comma 137" xfId="347"/>
    <cellStyle name="Comma 138" xfId="348"/>
    <cellStyle name="Comma 139" xfId="349"/>
    <cellStyle name="Comma 14" xfId="350"/>
    <cellStyle name="Comma 14 2" xfId="351"/>
    <cellStyle name="Comma 14 3" xfId="352"/>
    <cellStyle name="Comma 140" xfId="353"/>
    <cellStyle name="Comma 141" xfId="354"/>
    <cellStyle name="Comma 142" xfId="355"/>
    <cellStyle name="Comma 143" xfId="356"/>
    <cellStyle name="Comma 144" xfId="357"/>
    <cellStyle name="Comma 145" xfId="358"/>
    <cellStyle name="Comma 146" xfId="359"/>
    <cellStyle name="Comma 147" xfId="360"/>
    <cellStyle name="Comma 148" xfId="361"/>
    <cellStyle name="Comma 149" xfId="362"/>
    <cellStyle name="Comma 15" xfId="363"/>
    <cellStyle name="Comma 15 2" xfId="364"/>
    <cellStyle name="Comma 15 3" xfId="365"/>
    <cellStyle name="Comma 150" xfId="366"/>
    <cellStyle name="Comma 151" xfId="367"/>
    <cellStyle name="Comma 152" xfId="368"/>
    <cellStyle name="Comma 153" xfId="369"/>
    <cellStyle name="Comma 154" xfId="370"/>
    <cellStyle name="Comma 155" xfId="371"/>
    <cellStyle name="Comma 156" xfId="372"/>
    <cellStyle name="Comma 157" xfId="373"/>
    <cellStyle name="Comma 158" xfId="374"/>
    <cellStyle name="Comma 159" xfId="375"/>
    <cellStyle name="Comma 16" xfId="376"/>
    <cellStyle name="Comma 16 2" xfId="377"/>
    <cellStyle name="Comma 16 3" xfId="378"/>
    <cellStyle name="Comma 160" xfId="379"/>
    <cellStyle name="Comma 161" xfId="380"/>
    <cellStyle name="Comma 162" xfId="381"/>
    <cellStyle name="Comma 163" xfId="382"/>
    <cellStyle name="Comma 164" xfId="383"/>
    <cellStyle name="Comma 164 2" xfId="384"/>
    <cellStyle name="Comma 164 3" xfId="385"/>
    <cellStyle name="Comma 164 3 2" xfId="386"/>
    <cellStyle name="Comma 164 3 2 2" xfId="1978"/>
    <cellStyle name="Comma 164 4" xfId="387"/>
    <cellStyle name="Comma 165" xfId="388"/>
    <cellStyle name="Comma 165 2" xfId="389"/>
    <cellStyle name="Comma 165 3" xfId="390"/>
    <cellStyle name="Comma 165 3 2" xfId="391"/>
    <cellStyle name="Comma 165 3 2 2" xfId="1981"/>
    <cellStyle name="Comma 165 4" xfId="392"/>
    <cellStyle name="Comma 166" xfId="393"/>
    <cellStyle name="Comma 166 2" xfId="394"/>
    <cellStyle name="Comma 166 3" xfId="395"/>
    <cellStyle name="Comma 167" xfId="396"/>
    <cellStyle name="Comma 167 2" xfId="397"/>
    <cellStyle name="Comma 167 3" xfId="398"/>
    <cellStyle name="Comma 168" xfId="399"/>
    <cellStyle name="Comma 168 2" xfId="400"/>
    <cellStyle name="Comma 168 3" xfId="401"/>
    <cellStyle name="Comma 169" xfId="402"/>
    <cellStyle name="Comma 169 2" xfId="403"/>
    <cellStyle name="Comma 169 3" xfId="404"/>
    <cellStyle name="Comma 17" xfId="405"/>
    <cellStyle name="Comma 17 2" xfId="406"/>
    <cellStyle name="Comma 17 3" xfId="407"/>
    <cellStyle name="Comma 170" xfId="408"/>
    <cellStyle name="Comma 170 2" xfId="409"/>
    <cellStyle name="Comma 170 3" xfId="410"/>
    <cellStyle name="Comma 171" xfId="411"/>
    <cellStyle name="Comma 171 2" xfId="412"/>
    <cellStyle name="Comma 171 3" xfId="413"/>
    <cellStyle name="Comma 172" xfId="414"/>
    <cellStyle name="Comma 172 2" xfId="415"/>
    <cellStyle name="Comma 172 3" xfId="416"/>
    <cellStyle name="Comma 173" xfId="417"/>
    <cellStyle name="Comma 173 2" xfId="418"/>
    <cellStyle name="Comma 173 3" xfId="419"/>
    <cellStyle name="Comma 174" xfId="420"/>
    <cellStyle name="Comma 174 2" xfId="421"/>
    <cellStyle name="Comma 174 2 2" xfId="1928"/>
    <cellStyle name="Comma 175" xfId="422"/>
    <cellStyle name="Comma 175 2" xfId="423"/>
    <cellStyle name="Comma 175 3" xfId="424"/>
    <cellStyle name="Comma 175 3 2" xfId="1949"/>
    <cellStyle name="Comma 176" xfId="425"/>
    <cellStyle name="Comma 176 2" xfId="426"/>
    <cellStyle name="Comma 176 3" xfId="427"/>
    <cellStyle name="Comma 176 3 2" xfId="1943"/>
    <cellStyle name="Comma 177" xfId="428"/>
    <cellStyle name="Comma 177 2" xfId="429"/>
    <cellStyle name="Comma 177 3" xfId="430"/>
    <cellStyle name="Comma 177 3 2" xfId="1953"/>
    <cellStyle name="Comma 178" xfId="431"/>
    <cellStyle name="Comma 178 2" xfId="432"/>
    <cellStyle name="Comma 178 2 2" xfId="1948"/>
    <cellStyle name="Comma 179" xfId="433"/>
    <cellStyle name="Comma 179 2" xfId="434"/>
    <cellStyle name="Comma 179 2 2" xfId="1963"/>
    <cellStyle name="Comma 18" xfId="435"/>
    <cellStyle name="Comma 18 2" xfId="436"/>
    <cellStyle name="Comma 18 3" xfId="437"/>
    <cellStyle name="Comma 180" xfId="438"/>
    <cellStyle name="Comma 180 2" xfId="439"/>
    <cellStyle name="Comma 180 2 2" xfId="1947"/>
    <cellStyle name="Comma 181" xfId="440"/>
    <cellStyle name="Comma 181 2" xfId="441"/>
    <cellStyle name="Comma 181 2 2" xfId="1967"/>
    <cellStyle name="Comma 182" xfId="442"/>
    <cellStyle name="Comma 182 2" xfId="443"/>
    <cellStyle name="Comma 182 2 2" xfId="1945"/>
    <cellStyle name="Comma 183" xfId="444"/>
    <cellStyle name="Comma 183 2" xfId="445"/>
    <cellStyle name="Comma 183 2 2" xfId="1964"/>
    <cellStyle name="Comma 184" xfId="446"/>
    <cellStyle name="Comma 184 2" xfId="447"/>
    <cellStyle name="Comma 184 2 2" xfId="1934"/>
    <cellStyle name="Comma 185" xfId="448"/>
    <cellStyle name="Comma 185 2" xfId="449"/>
    <cellStyle name="Comma 185 2 2" xfId="1966"/>
    <cellStyle name="Comma 186" xfId="450"/>
    <cellStyle name="Comma 186 2" xfId="451"/>
    <cellStyle name="Comma 186 2 2" xfId="1959"/>
    <cellStyle name="Comma 187" xfId="452"/>
    <cellStyle name="Comma 187 2" xfId="453"/>
    <cellStyle name="Comma 187 2 2" xfId="1960"/>
    <cellStyle name="Comma 188" xfId="454"/>
    <cellStyle name="Comma 188 2" xfId="455"/>
    <cellStyle name="Comma 188 2 2" xfId="1969"/>
    <cellStyle name="Comma 189" xfId="456"/>
    <cellStyle name="Comma 189 2" xfId="457"/>
    <cellStyle name="Comma 189 2 2" xfId="1937"/>
    <cellStyle name="Comma 19" xfId="458"/>
    <cellStyle name="Comma 19 2" xfId="459"/>
    <cellStyle name="Comma 19 3" xfId="460"/>
    <cellStyle name="Comma 190" xfId="461"/>
    <cellStyle name="Comma 190 2" xfId="462"/>
    <cellStyle name="Comma 190 2 2" xfId="1954"/>
    <cellStyle name="Comma 191" xfId="463"/>
    <cellStyle name="Comma 191 2" xfId="464"/>
    <cellStyle name="Comma 191 2 2" xfId="1970"/>
    <cellStyle name="Comma 192" xfId="465"/>
    <cellStyle name="Comma 192 2" xfId="466"/>
    <cellStyle name="Comma 192 2 2" xfId="1972"/>
    <cellStyle name="Comma 193" xfId="467"/>
    <cellStyle name="Comma 193 2" xfId="468"/>
    <cellStyle name="Comma 193 2 2" xfId="1974"/>
    <cellStyle name="Comma 194" xfId="469"/>
    <cellStyle name="Comma 194 2" xfId="1975"/>
    <cellStyle name="Comma 195" xfId="470"/>
    <cellStyle name="Comma 195 2" xfId="1925"/>
    <cellStyle name="Comma 196" xfId="471"/>
    <cellStyle name="Comma 197" xfId="472"/>
    <cellStyle name="Comma 198" xfId="473"/>
    <cellStyle name="Comma 199" xfId="474"/>
    <cellStyle name="Comma 2" xfId="475"/>
    <cellStyle name="Comma 2 2" xfId="476"/>
    <cellStyle name="Comma 2 2 2" xfId="477"/>
    <cellStyle name="Comma 2 2 3" xfId="478"/>
    <cellStyle name="Comma 2 3" xfId="479"/>
    <cellStyle name="Comma 2 4" xfId="480"/>
    <cellStyle name="Comma 2 5" xfId="481"/>
    <cellStyle name="Comma 2 6" xfId="482"/>
    <cellStyle name="Comma 2 7" xfId="483"/>
    <cellStyle name="Comma 2 7 2" xfId="484"/>
    <cellStyle name="Comma 2 7 2 2" xfId="1939"/>
    <cellStyle name="Comma 2 8" xfId="485"/>
    <cellStyle name="Comma 2 8 2" xfId="1919"/>
    <cellStyle name="Comma 20" xfId="486"/>
    <cellStyle name="Comma 20 2" xfId="487"/>
    <cellStyle name="Comma 20 3" xfId="488"/>
    <cellStyle name="Comma 200" xfId="489"/>
    <cellStyle name="Comma 201" xfId="490"/>
    <cellStyle name="Comma 202" xfId="491"/>
    <cellStyle name="Comma 203" xfId="492"/>
    <cellStyle name="Comma 204" xfId="493"/>
    <cellStyle name="Comma 205" xfId="494"/>
    <cellStyle name="Comma 206" xfId="495"/>
    <cellStyle name="Comma 21" xfId="496"/>
    <cellStyle name="Comma 21 2" xfId="497"/>
    <cellStyle name="Comma 21 3" xfId="498"/>
    <cellStyle name="Comma 22" xfId="499"/>
    <cellStyle name="Comma 22 2" xfId="500"/>
    <cellStyle name="Comma 22 3" xfId="501"/>
    <cellStyle name="Comma 23" xfId="502"/>
    <cellStyle name="Comma 23 2" xfId="503"/>
    <cellStyle name="Comma 23 3" xfId="504"/>
    <cellStyle name="Comma 24" xfId="505"/>
    <cellStyle name="Comma 24 2" xfId="506"/>
    <cellStyle name="Comma 24 3" xfId="507"/>
    <cellStyle name="Comma 25" xfId="508"/>
    <cellStyle name="Comma 25 2" xfId="509"/>
    <cellStyle name="Comma 25 3" xfId="510"/>
    <cellStyle name="Comma 26" xfId="511"/>
    <cellStyle name="Comma 26 2" xfId="512"/>
    <cellStyle name="Comma 26 3" xfId="513"/>
    <cellStyle name="Comma 27" xfId="514"/>
    <cellStyle name="Comma 27 2" xfId="515"/>
    <cellStyle name="Comma 27 3" xfId="516"/>
    <cellStyle name="Comma 28" xfId="517"/>
    <cellStyle name="Comma 28 2" xfId="518"/>
    <cellStyle name="Comma 28 3" xfId="519"/>
    <cellStyle name="Comma 29" xfId="520"/>
    <cellStyle name="Comma 29 2" xfId="521"/>
    <cellStyle name="Comma 29 3" xfId="522"/>
    <cellStyle name="Comma 3" xfId="523"/>
    <cellStyle name="Comma 3 10" xfId="524"/>
    <cellStyle name="Comma 3 2" xfId="525"/>
    <cellStyle name="Comma 3 2 2" xfId="526"/>
    <cellStyle name="Comma 3 2 2 2" xfId="527"/>
    <cellStyle name="Comma 3 2 3" xfId="528"/>
    <cellStyle name="Comma 3 3" xfId="529"/>
    <cellStyle name="Comma 3 3 2" xfId="530"/>
    <cellStyle name="Comma 3 4" xfId="531"/>
    <cellStyle name="Comma 3 4 2" xfId="532"/>
    <cellStyle name="Comma 3 5" xfId="533"/>
    <cellStyle name="Comma 3 6" xfId="534"/>
    <cellStyle name="Comma 3 7" xfId="535"/>
    <cellStyle name="Comma 3 8" xfId="536"/>
    <cellStyle name="Comma 3 9" xfId="537"/>
    <cellStyle name="Comma 30" xfId="538"/>
    <cellStyle name="Comma 30 2" xfId="539"/>
    <cellStyle name="Comma 30 3" xfId="540"/>
    <cellStyle name="Comma 31" xfId="541"/>
    <cellStyle name="Comma 31 2" xfId="542"/>
    <cellStyle name="Comma 31 3" xfId="543"/>
    <cellStyle name="Comma 32" xfId="544"/>
    <cellStyle name="Comma 33" xfId="545"/>
    <cellStyle name="Comma 34" xfId="546"/>
    <cellStyle name="Comma 35" xfId="547"/>
    <cellStyle name="Comma 36" xfId="548"/>
    <cellStyle name="Comma 37" xfId="549"/>
    <cellStyle name="Comma 38" xfId="550"/>
    <cellStyle name="Comma 39" xfId="551"/>
    <cellStyle name="Comma 4" xfId="552"/>
    <cellStyle name="Comma 4 2" xfId="553"/>
    <cellStyle name="Comma 4 3" xfId="554"/>
    <cellStyle name="Comma 4 4" xfId="555"/>
    <cellStyle name="Comma 40" xfId="556"/>
    <cellStyle name="Comma 41" xfId="557"/>
    <cellStyle name="Comma 42" xfId="558"/>
    <cellStyle name="Comma 43" xfId="559"/>
    <cellStyle name="Comma 44" xfId="560"/>
    <cellStyle name="Comma 45" xfId="561"/>
    <cellStyle name="Comma 46" xfId="562"/>
    <cellStyle name="Comma 47" xfId="563"/>
    <cellStyle name="Comma 48" xfId="564"/>
    <cellStyle name="Comma 49" xfId="565"/>
    <cellStyle name="Comma 5" xfId="566"/>
    <cellStyle name="Comma 5 2" xfId="567"/>
    <cellStyle name="Comma 5 2 2" xfId="568"/>
    <cellStyle name="Comma 5 3" xfId="569"/>
    <cellStyle name="Comma 5 4" xfId="570"/>
    <cellStyle name="Comma 5 5" xfId="571"/>
    <cellStyle name="Comma 50" xfId="572"/>
    <cellStyle name="Comma 51" xfId="573"/>
    <cellStyle name="Comma 52" xfId="574"/>
    <cellStyle name="Comma 53" xfId="575"/>
    <cellStyle name="Comma 54" xfId="576"/>
    <cellStyle name="Comma 55" xfId="577"/>
    <cellStyle name="Comma 56" xfId="578"/>
    <cellStyle name="Comma 57" xfId="579"/>
    <cellStyle name="Comma 58" xfId="580"/>
    <cellStyle name="Comma 59" xfId="581"/>
    <cellStyle name="Comma 6" xfId="582"/>
    <cellStyle name="Comma 6 2" xfId="583"/>
    <cellStyle name="Comma 6 3" xfId="584"/>
    <cellStyle name="Comma 6 4" xfId="585"/>
    <cellStyle name="Comma 60" xfId="586"/>
    <cellStyle name="Comma 61" xfId="587"/>
    <cellStyle name="Comma 62" xfId="588"/>
    <cellStyle name="Comma 62 2" xfId="589"/>
    <cellStyle name="Comma 62 3" xfId="590"/>
    <cellStyle name="Comma 63" xfId="591"/>
    <cellStyle name="Comma 64" xfId="592"/>
    <cellStyle name="Comma 64 2" xfId="593"/>
    <cellStyle name="Comma 64 3" xfId="594"/>
    <cellStyle name="Comma 65" xfId="595"/>
    <cellStyle name="Comma 65 2" xfId="596"/>
    <cellStyle name="Comma 65 3" xfId="597"/>
    <cellStyle name="Comma 66" xfId="598"/>
    <cellStyle name="Comma 66 2" xfId="599"/>
    <cellStyle name="Comma 66 3" xfId="600"/>
    <cellStyle name="Comma 67" xfId="601"/>
    <cellStyle name="Comma 67 2" xfId="602"/>
    <cellStyle name="Comma 67 3" xfId="603"/>
    <cellStyle name="Comma 68" xfId="604"/>
    <cellStyle name="Comma 68 2" xfId="605"/>
    <cellStyle name="Comma 68 3" xfId="606"/>
    <cellStyle name="Comma 69" xfId="607"/>
    <cellStyle name="Comma 69 2" xfId="608"/>
    <cellStyle name="Comma 69 3" xfId="609"/>
    <cellStyle name="Comma 7" xfId="610"/>
    <cellStyle name="Comma 7 2" xfId="611"/>
    <cellStyle name="Comma 7 3" xfId="612"/>
    <cellStyle name="Comma 7 4" xfId="613"/>
    <cellStyle name="Comma 70" xfId="614"/>
    <cellStyle name="Comma 70 2" xfId="615"/>
    <cellStyle name="Comma 70 3" xfId="616"/>
    <cellStyle name="Comma 71" xfId="617"/>
    <cellStyle name="Comma 72" xfId="618"/>
    <cellStyle name="Comma 73" xfId="619"/>
    <cellStyle name="Comma 74" xfId="620"/>
    <cellStyle name="Comma 75" xfId="621"/>
    <cellStyle name="Comma 76" xfId="622"/>
    <cellStyle name="Comma 77" xfId="623"/>
    <cellStyle name="Comma 78" xfId="624"/>
    <cellStyle name="Comma 79" xfId="625"/>
    <cellStyle name="Comma 8" xfId="626"/>
    <cellStyle name="Comma 8 2" xfId="627"/>
    <cellStyle name="Comma 8 3" xfId="628"/>
    <cellStyle name="Comma 8 4" xfId="629"/>
    <cellStyle name="Comma 80" xfId="630"/>
    <cellStyle name="Comma 81" xfId="631"/>
    <cellStyle name="Comma 82" xfId="632"/>
    <cellStyle name="Comma 83" xfId="633"/>
    <cellStyle name="Comma 84" xfId="634"/>
    <cellStyle name="Comma 85" xfId="635"/>
    <cellStyle name="Comma 86" xfId="636"/>
    <cellStyle name="Comma 87" xfId="637"/>
    <cellStyle name="Comma 88" xfId="638"/>
    <cellStyle name="Comma 89" xfId="639"/>
    <cellStyle name="Comma 9" xfId="640"/>
    <cellStyle name="Comma 9 2" xfId="641"/>
    <cellStyle name="Comma 9 3" xfId="642"/>
    <cellStyle name="Comma 90" xfId="643"/>
    <cellStyle name="Comma 91" xfId="644"/>
    <cellStyle name="Comma 92" xfId="645"/>
    <cellStyle name="Comma 93" xfId="646"/>
    <cellStyle name="Comma 94" xfId="647"/>
    <cellStyle name="Comma 95" xfId="648"/>
    <cellStyle name="Comma 96" xfId="649"/>
    <cellStyle name="Comma 97" xfId="650"/>
    <cellStyle name="Comma 98" xfId="651"/>
    <cellStyle name="Comma 99" xfId="652"/>
    <cellStyle name="Currency [0] 2" xfId="653"/>
    <cellStyle name="Currency 10" xfId="654"/>
    <cellStyle name="Currency 11" xfId="655"/>
    <cellStyle name="Currency 12" xfId="656"/>
    <cellStyle name="Currency 13" xfId="657"/>
    <cellStyle name="Currency 13 2" xfId="658"/>
    <cellStyle name="Currency 13 2 2" xfId="659"/>
    <cellStyle name="Currency 13 3" xfId="660"/>
    <cellStyle name="Currency 14" xfId="661"/>
    <cellStyle name="Currency 15" xfId="662"/>
    <cellStyle name="Currency 15 2" xfId="663"/>
    <cellStyle name="Currency 15 3" xfId="664"/>
    <cellStyle name="Currency 16" xfId="665"/>
    <cellStyle name="Currency 16 2" xfId="666"/>
    <cellStyle name="Currency 16 2 2" xfId="1929"/>
    <cellStyle name="Currency 17" xfId="667"/>
    <cellStyle name="Currency 17 2" xfId="668"/>
    <cellStyle name="Currency 18" xfId="669"/>
    <cellStyle name="Currency 19" xfId="670"/>
    <cellStyle name="Currency 2" xfId="671"/>
    <cellStyle name="Currency 2 2" xfId="672"/>
    <cellStyle name="Currency 2 2 2" xfId="673"/>
    <cellStyle name="Currency 2 2 3" xfId="674"/>
    <cellStyle name="Currency 2 3" xfId="675"/>
    <cellStyle name="Currency 2 4" xfId="676"/>
    <cellStyle name="Currency 2 5" xfId="677"/>
    <cellStyle name="Currency 2 5 2" xfId="678"/>
    <cellStyle name="Currency 2 5 2 2" xfId="1930"/>
    <cellStyle name="Currency 2 6" xfId="679"/>
    <cellStyle name="Currency 2 6 2" xfId="1921"/>
    <cellStyle name="Currency 20" xfId="680"/>
    <cellStyle name="Currency 21" xfId="681"/>
    <cellStyle name="Currency 22" xfId="682"/>
    <cellStyle name="Currency 23" xfId="683"/>
    <cellStyle name="Currency 24" xfId="684"/>
    <cellStyle name="Currency 25" xfId="685"/>
    <cellStyle name="Currency 26" xfId="686"/>
    <cellStyle name="Currency 27" xfId="687"/>
    <cellStyle name="Currency 28" xfId="688"/>
    <cellStyle name="Currency 29" xfId="689"/>
    <cellStyle name="Currency 3" xfId="690"/>
    <cellStyle name="Currency 3 10" xfId="691"/>
    <cellStyle name="Currency 3 10 2" xfId="1920"/>
    <cellStyle name="Currency 3 11" xfId="692"/>
    <cellStyle name="Currency 3 2" xfId="693"/>
    <cellStyle name="Currency 3 2 2" xfId="694"/>
    <cellStyle name="Currency 3 2 2 2" xfId="695"/>
    <cellStyle name="Currency 3 2 3" xfId="696"/>
    <cellStyle name="Currency 3 2 4" xfId="697"/>
    <cellStyle name="Currency 3 2 5" xfId="698"/>
    <cellStyle name="Currency 3 2 6" xfId="699"/>
    <cellStyle name="Currency 3 2 7" xfId="700"/>
    <cellStyle name="Currency 3 3" xfId="701"/>
    <cellStyle name="Currency 3 3 2" xfId="702"/>
    <cellStyle name="Currency 3 4" xfId="703"/>
    <cellStyle name="Currency 3 4 2" xfId="704"/>
    <cellStyle name="Currency 3 4 3" xfId="705"/>
    <cellStyle name="Currency 3 4 4" xfId="706"/>
    <cellStyle name="Currency 3 5" xfId="707"/>
    <cellStyle name="Currency 3 6" xfId="708"/>
    <cellStyle name="Currency 3 7" xfId="709"/>
    <cellStyle name="Currency 3 8" xfId="710"/>
    <cellStyle name="Currency 3 9" xfId="711"/>
    <cellStyle name="Currency 3 9 2" xfId="712"/>
    <cellStyle name="Currency 3 9 2 2" xfId="1940"/>
    <cellStyle name="Currency 30" xfId="713"/>
    <cellStyle name="Currency 31" xfId="714"/>
    <cellStyle name="Currency 32" xfId="715"/>
    <cellStyle name="Currency 33" xfId="716"/>
    <cellStyle name="Currency 34" xfId="717"/>
    <cellStyle name="Currency 35" xfId="718"/>
    <cellStyle name="Currency 36" xfId="719"/>
    <cellStyle name="Currency 37" xfId="720"/>
    <cellStyle name="Currency 38" xfId="721"/>
    <cellStyle name="Currency 39" xfId="722"/>
    <cellStyle name="Currency 4" xfId="723"/>
    <cellStyle name="Currency 4 2" xfId="724"/>
    <cellStyle name="Currency 4 3" xfId="725"/>
    <cellStyle name="Currency 4 4" xfId="726"/>
    <cellStyle name="Currency 40" xfId="727"/>
    <cellStyle name="Currency 41" xfId="728"/>
    <cellStyle name="Currency 42" xfId="729"/>
    <cellStyle name="Currency 43" xfId="730"/>
    <cellStyle name="Currency 5" xfId="731"/>
    <cellStyle name="Currency 5 2" xfId="732"/>
    <cellStyle name="Currency 5 3" xfId="733"/>
    <cellStyle name="Currency 5 4" xfId="734"/>
    <cellStyle name="Currency 5 5" xfId="735"/>
    <cellStyle name="Currency 6" xfId="736"/>
    <cellStyle name="Currency 6 2" xfId="737"/>
    <cellStyle name="Currency 6 3" xfId="738"/>
    <cellStyle name="Currency 6 4" xfId="739"/>
    <cellStyle name="Currency 7" xfId="740"/>
    <cellStyle name="Currency 7 2" xfId="741"/>
    <cellStyle name="Currency 7 3" xfId="742"/>
    <cellStyle name="Currency 8" xfId="743"/>
    <cellStyle name="Currency 8 2" xfId="744"/>
    <cellStyle name="Currency 8 3" xfId="745"/>
    <cellStyle name="Currency 9" xfId="746"/>
    <cellStyle name="CurreP" xfId="747"/>
    <cellStyle name="DataStyle" xfId="748"/>
    <cellStyle name="DataStyleForecast" xfId="749"/>
    <cellStyle name="DescriptionStyle" xfId="750"/>
    <cellStyle name="DescriptionWrappedStyle" xfId="751"/>
    <cellStyle name="Estilo 1" xfId="752"/>
    <cellStyle name="Explanatory Text" xfId="1892" builtinId="53" customBuiltin="1"/>
    <cellStyle name="Explanatory Text 2" xfId="753"/>
    <cellStyle name="Explanatory Text 2 2" xfId="754"/>
    <cellStyle name="Explanatory Text 3" xfId="755"/>
    <cellStyle name="Explanatory Text 3 2" xfId="756"/>
    <cellStyle name="FooterStyle" xfId="757"/>
    <cellStyle name="Good" xfId="1882" builtinId="26" customBuiltin="1"/>
    <cellStyle name="Good 2" xfId="758"/>
    <cellStyle name="Good 2 2" xfId="759"/>
    <cellStyle name="Good 3" xfId="760"/>
    <cellStyle name="Good 3 2" xfId="761"/>
    <cellStyle name="Grey" xfId="762"/>
    <cellStyle name="Header1" xfId="763"/>
    <cellStyle name="Header2" xfId="764"/>
    <cellStyle name="HeaderStyle" xfId="765"/>
    <cellStyle name="Heading 1" xfId="1878" builtinId="16" customBuiltin="1"/>
    <cellStyle name="Heading 1 2" xfId="766"/>
    <cellStyle name="Heading 1 2 2" xfId="767"/>
    <cellStyle name="Heading 1 3" xfId="768"/>
    <cellStyle name="Heading 2" xfId="1879" builtinId="17" customBuiltin="1"/>
    <cellStyle name="Heading 2 2" xfId="769"/>
    <cellStyle name="Heading 2 2 2" xfId="770"/>
    <cellStyle name="Heading 2 3" xfId="771"/>
    <cellStyle name="Heading 3" xfId="1880" builtinId="18" customBuiltin="1"/>
    <cellStyle name="Heading 3 2" xfId="772"/>
    <cellStyle name="Heading 3 2 2" xfId="773"/>
    <cellStyle name="Heading 3 3" xfId="774"/>
    <cellStyle name="Heading 4" xfId="1881" builtinId="19" customBuiltin="1"/>
    <cellStyle name="Heading 4 2" xfId="775"/>
    <cellStyle name="Heading 4 2 2" xfId="776"/>
    <cellStyle name="Heading 4 3" xfId="777"/>
    <cellStyle name="Hyperlink 2" xfId="778"/>
    <cellStyle name="Hyperlink 2 2" xfId="779"/>
    <cellStyle name="Hyperlink 3" xfId="780"/>
    <cellStyle name="Input" xfId="1885" builtinId="20" customBuiltin="1"/>
    <cellStyle name="Input [yellow]" xfId="781"/>
    <cellStyle name="Input 10" xfId="782"/>
    <cellStyle name="Input 11" xfId="783"/>
    <cellStyle name="Input 12" xfId="784"/>
    <cellStyle name="Input 13" xfId="785"/>
    <cellStyle name="Input 2" xfId="786"/>
    <cellStyle name="Input 2 2" xfId="787"/>
    <cellStyle name="Input 3" xfId="788"/>
    <cellStyle name="Input 3 2" xfId="789"/>
    <cellStyle name="Input 4" xfId="790"/>
    <cellStyle name="Input 5" xfId="791"/>
    <cellStyle name="Input 6" xfId="792"/>
    <cellStyle name="Input 7" xfId="793"/>
    <cellStyle name="Input 8" xfId="794"/>
    <cellStyle name="Input 9" xfId="795"/>
    <cellStyle name="Linked Cell" xfId="1888" builtinId="24" customBuiltin="1"/>
    <cellStyle name="Linked Cell 2" xfId="796"/>
    <cellStyle name="Linked Cell 2 2" xfId="797"/>
    <cellStyle name="Linked Cell 3" xfId="798"/>
    <cellStyle name="Linked Cell 3 2" xfId="799"/>
    <cellStyle name="Millares 2" xfId="800"/>
    <cellStyle name="Neutral" xfId="1884" builtinId="28" customBuiltin="1"/>
    <cellStyle name="Neutral 2" xfId="801"/>
    <cellStyle name="Neutral 2 2" xfId="802"/>
    <cellStyle name="Neutral 3" xfId="803"/>
    <cellStyle name="Neutral 3 2" xfId="804"/>
    <cellStyle name="no dec" xfId="805"/>
    <cellStyle name="Normal" xfId="0" builtinId="0"/>
    <cellStyle name="Normal - Style1" xfId="806"/>
    <cellStyle name="Normal - Style1 2" xfId="807"/>
    <cellStyle name="Normal 10" xfId="808"/>
    <cellStyle name="Normal 10 2" xfId="809"/>
    <cellStyle name="Normal 10 3" xfId="810"/>
    <cellStyle name="Normal 10 3 2" xfId="811"/>
    <cellStyle name="Normal 10 3 2 2" xfId="812"/>
    <cellStyle name="Normal 10 3 3" xfId="813"/>
    <cellStyle name="Normal 10 3 4" xfId="814"/>
    <cellStyle name="Normal 10 4" xfId="815"/>
    <cellStyle name="Normal 100" xfId="816"/>
    <cellStyle name="Normal 100 2" xfId="817"/>
    <cellStyle name="Normal 100 3" xfId="818"/>
    <cellStyle name="Normal 101" xfId="819"/>
    <cellStyle name="Normal 101 2" xfId="820"/>
    <cellStyle name="Normal 101 3" xfId="821"/>
    <cellStyle name="Normal 102" xfId="822"/>
    <cellStyle name="Normal 102 2" xfId="823"/>
    <cellStyle name="Normal 102 3" xfId="824"/>
    <cellStyle name="Normal 103" xfId="825"/>
    <cellStyle name="Normal 103 2" xfId="826"/>
    <cellStyle name="Normal 103 3" xfId="827"/>
    <cellStyle name="Normal 104" xfId="828"/>
    <cellStyle name="Normal 104 2" xfId="829"/>
    <cellStyle name="Normal 104 3" xfId="830"/>
    <cellStyle name="Normal 105" xfId="831"/>
    <cellStyle name="Normal 105 2" xfId="832"/>
    <cellStyle name="Normal 105 3" xfId="833"/>
    <cellStyle name="Normal 106" xfId="834"/>
    <cellStyle name="Normal 106 2" xfId="835"/>
    <cellStyle name="Normal 106 3" xfId="836"/>
    <cellStyle name="Normal 107" xfId="837"/>
    <cellStyle name="Normal 107 2" xfId="838"/>
    <cellStyle name="Normal 107 3" xfId="839"/>
    <cellStyle name="Normal 108" xfId="840"/>
    <cellStyle name="Normal 108 2" xfId="841"/>
    <cellStyle name="Normal 108 3" xfId="842"/>
    <cellStyle name="Normal 109" xfId="843"/>
    <cellStyle name="Normal 109 2" xfId="844"/>
    <cellStyle name="Normal 109 3" xfId="845"/>
    <cellStyle name="Normal 11" xfId="846"/>
    <cellStyle name="Normal 11 2" xfId="847"/>
    <cellStyle name="Normal 11 3" xfId="848"/>
    <cellStyle name="Normal 11 3 2" xfId="849"/>
    <cellStyle name="Normal 11 3 2 2" xfId="850"/>
    <cellStyle name="Normal 11 3 3" xfId="851"/>
    <cellStyle name="Normal 11 3 4" xfId="852"/>
    <cellStyle name="Normal 11 4" xfId="853"/>
    <cellStyle name="Normal 110" xfId="854"/>
    <cellStyle name="Normal 110 2" xfId="855"/>
    <cellStyle name="Normal 110 3" xfId="856"/>
    <cellStyle name="Normal 111" xfId="857"/>
    <cellStyle name="Normal 111 2" xfId="858"/>
    <cellStyle name="Normal 111 3" xfId="859"/>
    <cellStyle name="Normal 112" xfId="860"/>
    <cellStyle name="Normal 112 2" xfId="861"/>
    <cellStyle name="Normal 112 3" xfId="862"/>
    <cellStyle name="Normal 113" xfId="863"/>
    <cellStyle name="Normal 113 2" xfId="864"/>
    <cellStyle name="Normal 113 3" xfId="865"/>
    <cellStyle name="Normal 114" xfId="866"/>
    <cellStyle name="Normal 114 2" xfId="867"/>
    <cellStyle name="Normal 114 3" xfId="868"/>
    <cellStyle name="Normal 115" xfId="869"/>
    <cellStyle name="Normal 115 2" xfId="870"/>
    <cellStyle name="Normal 115 3" xfId="871"/>
    <cellStyle name="Normal 116" xfId="872"/>
    <cellStyle name="Normal 116 2" xfId="873"/>
    <cellStyle name="Normal 116 3" xfId="874"/>
    <cellStyle name="Normal 117" xfId="875"/>
    <cellStyle name="Normal 117 2" xfId="876"/>
    <cellStyle name="Normal 117 3" xfId="877"/>
    <cellStyle name="Normal 118" xfId="878"/>
    <cellStyle name="Normal 118 2" xfId="879"/>
    <cellStyle name="Normal 118 3" xfId="880"/>
    <cellStyle name="Normal 119" xfId="881"/>
    <cellStyle name="Normal 119 2" xfId="882"/>
    <cellStyle name="Normal 119 3" xfId="883"/>
    <cellStyle name="Normal 12" xfId="884"/>
    <cellStyle name="Normal 12 2" xfId="885"/>
    <cellStyle name="Normal 12 3" xfId="886"/>
    <cellStyle name="Normal 12 3 2" xfId="887"/>
    <cellStyle name="Normal 12 3 2 2" xfId="888"/>
    <cellStyle name="Normal 12 3 3" xfId="889"/>
    <cellStyle name="Normal 12 3 4" xfId="890"/>
    <cellStyle name="Normal 12 4" xfId="891"/>
    <cellStyle name="Normal 120" xfId="892"/>
    <cellStyle name="Normal 120 2" xfId="893"/>
    <cellStyle name="Normal 121" xfId="894"/>
    <cellStyle name="Normal 121 2" xfId="895"/>
    <cellStyle name="Normal 122" xfId="896"/>
    <cellStyle name="Normal 122 2" xfId="897"/>
    <cellStyle name="Normal 123" xfId="898"/>
    <cellStyle name="Normal 124" xfId="899"/>
    <cellStyle name="Normal 125" xfId="900"/>
    <cellStyle name="Normal 126" xfId="901"/>
    <cellStyle name="Normal 127" xfId="902"/>
    <cellStyle name="Normal 128" xfId="903"/>
    <cellStyle name="Normal 129" xfId="904"/>
    <cellStyle name="Normal 13" xfId="905"/>
    <cellStyle name="Normal 13 2" xfId="906"/>
    <cellStyle name="Normal 13 3" xfId="907"/>
    <cellStyle name="Normal 13 3 2" xfId="908"/>
    <cellStyle name="Normal 13 3 2 2" xfId="909"/>
    <cellStyle name="Normal 13 3 3" xfId="910"/>
    <cellStyle name="Normal 13 3 4" xfId="911"/>
    <cellStyle name="Normal 13 4" xfId="912"/>
    <cellStyle name="Normal 130" xfId="913"/>
    <cellStyle name="Normal 131" xfId="914"/>
    <cellStyle name="Normal 132" xfId="915"/>
    <cellStyle name="Normal 133" xfId="916"/>
    <cellStyle name="Normal 134" xfId="917"/>
    <cellStyle name="Normal 135" xfId="918"/>
    <cellStyle name="Normal 136" xfId="919"/>
    <cellStyle name="Normal 137" xfId="920"/>
    <cellStyle name="Normal 138" xfId="921"/>
    <cellStyle name="Normal 139" xfId="922"/>
    <cellStyle name="Normal 139 2" xfId="923"/>
    <cellStyle name="Normal 139 2 2" xfId="924"/>
    <cellStyle name="Normal 139 3" xfId="925"/>
    <cellStyle name="Normal 14" xfId="926"/>
    <cellStyle name="Normal 14 2" xfId="927"/>
    <cellStyle name="Normal 14 3" xfId="928"/>
    <cellStyle name="Normal 14 3 2" xfId="929"/>
    <cellStyle name="Normal 14 3 2 2" xfId="930"/>
    <cellStyle name="Normal 14 3 3" xfId="931"/>
    <cellStyle name="Normal 14 3 4" xfId="932"/>
    <cellStyle name="Normal 14 4" xfId="933"/>
    <cellStyle name="Normal 140" xfId="934"/>
    <cellStyle name="Normal 141" xfId="935"/>
    <cellStyle name="Normal 142" xfId="936"/>
    <cellStyle name="Normal 143" xfId="937"/>
    <cellStyle name="Normal 144" xfId="938"/>
    <cellStyle name="Normal 145" xfId="939"/>
    <cellStyle name="Normal 146" xfId="940"/>
    <cellStyle name="Normal 147" xfId="941"/>
    <cellStyle name="Normal 148" xfId="942"/>
    <cellStyle name="Normal 149" xfId="943"/>
    <cellStyle name="Normal 15" xfId="944"/>
    <cellStyle name="Normal 15 2" xfId="945"/>
    <cellStyle name="Normal 15 3" xfId="946"/>
    <cellStyle name="Normal 15 3 2" xfId="947"/>
    <cellStyle name="Normal 15 3 2 2" xfId="948"/>
    <cellStyle name="Normal 15 3 3" xfId="949"/>
    <cellStyle name="Normal 15 3 4" xfId="950"/>
    <cellStyle name="Normal 15 4" xfId="951"/>
    <cellStyle name="Normal 150" xfId="952"/>
    <cellStyle name="Normal 151" xfId="953"/>
    <cellStyle name="Normal 152" xfId="954"/>
    <cellStyle name="Normal 153" xfId="955"/>
    <cellStyle name="Normal 154" xfId="956"/>
    <cellStyle name="Normal 155" xfId="957"/>
    <cellStyle name="Normal 156" xfId="958"/>
    <cellStyle name="Normal 157" xfId="959"/>
    <cellStyle name="Normal 158" xfId="960"/>
    <cellStyle name="Normal 159" xfId="961"/>
    <cellStyle name="Normal 16" xfId="962"/>
    <cellStyle name="Normal 16 2" xfId="963"/>
    <cellStyle name="Normal 16 3" xfId="964"/>
    <cellStyle name="Normal 16 3 2" xfId="965"/>
    <cellStyle name="Normal 16 3 2 2" xfId="966"/>
    <cellStyle name="Normal 16 3 3" xfId="967"/>
    <cellStyle name="Normal 16 3 4" xfId="968"/>
    <cellStyle name="Normal 16 4" xfId="969"/>
    <cellStyle name="Normal 160" xfId="970"/>
    <cellStyle name="Normal 161" xfId="971"/>
    <cellStyle name="Normal 162" xfId="972"/>
    <cellStyle name="Normal 163" xfId="973"/>
    <cellStyle name="Normal 164" xfId="974"/>
    <cellStyle name="Normal 165" xfId="975"/>
    <cellStyle name="Normal 166" xfId="976"/>
    <cellStyle name="Normal 167" xfId="977"/>
    <cellStyle name="Normal 168" xfId="978"/>
    <cellStyle name="Normal 169" xfId="979"/>
    <cellStyle name="Normal 17" xfId="980"/>
    <cellStyle name="Normal 17 2" xfId="981"/>
    <cellStyle name="Normal 17 3" xfId="982"/>
    <cellStyle name="Normal 17 3 2" xfId="983"/>
    <cellStyle name="Normal 17 3 2 2" xfId="984"/>
    <cellStyle name="Normal 17 3 3" xfId="985"/>
    <cellStyle name="Normal 17 3 4" xfId="986"/>
    <cellStyle name="Normal 17 4" xfId="987"/>
    <cellStyle name="Normal 170" xfId="988"/>
    <cellStyle name="Normal 171" xfId="989"/>
    <cellStyle name="Normal 172" xfId="990"/>
    <cellStyle name="Normal 173" xfId="991"/>
    <cellStyle name="Normal 174" xfId="992"/>
    <cellStyle name="Normal 175" xfId="993"/>
    <cellStyle name="Normal 176" xfId="994"/>
    <cellStyle name="Normal 177" xfId="995"/>
    <cellStyle name="Normal 178" xfId="996"/>
    <cellStyle name="Normal 179" xfId="997"/>
    <cellStyle name="Normal 18" xfId="998"/>
    <cellStyle name="Normal 18 2" xfId="999"/>
    <cellStyle name="Normal 18 3" xfId="1000"/>
    <cellStyle name="Normal 18 3 2" xfId="1001"/>
    <cellStyle name="Normal 18 3 2 2" xfId="1002"/>
    <cellStyle name="Normal 18 3 3" xfId="1003"/>
    <cellStyle name="Normal 18 3 4" xfId="1004"/>
    <cellStyle name="Normal 18 4" xfId="1005"/>
    <cellStyle name="Normal 180" xfId="1006"/>
    <cellStyle name="Normal 181" xfId="1007"/>
    <cellStyle name="Normal 182" xfId="1008"/>
    <cellStyle name="Normal 183" xfId="1009"/>
    <cellStyle name="Normal 184" xfId="1010"/>
    <cellStyle name="Normal 185" xfId="1011"/>
    <cellStyle name="Normal 186" xfId="1012"/>
    <cellStyle name="Normal 187" xfId="1013"/>
    <cellStyle name="Normal 188" xfId="1014"/>
    <cellStyle name="Normal 189" xfId="1015"/>
    <cellStyle name="Normal 19" xfId="1016"/>
    <cellStyle name="Normal 19 2" xfId="1017"/>
    <cellStyle name="Normal 19 3" xfId="1018"/>
    <cellStyle name="Normal 19 3 2" xfId="1019"/>
    <cellStyle name="Normal 19 3 2 2" xfId="1020"/>
    <cellStyle name="Normal 19 3 3" xfId="1021"/>
    <cellStyle name="Normal 19 3 4" xfId="1022"/>
    <cellStyle name="Normal 19 4" xfId="1023"/>
    <cellStyle name="Normal 190" xfId="1024"/>
    <cellStyle name="Normal 191" xfId="1025"/>
    <cellStyle name="Normal 192" xfId="1026"/>
    <cellStyle name="Normal 193" xfId="1027"/>
    <cellStyle name="Normal 194" xfId="1028"/>
    <cellStyle name="Normal 195" xfId="1029"/>
    <cellStyle name="Normal 196" xfId="1030"/>
    <cellStyle name="Normal 196 2" xfId="1031"/>
    <cellStyle name="Normal 196 3" xfId="1032"/>
    <cellStyle name="Normal 196 3 2" xfId="1033"/>
    <cellStyle name="Normal 196 3 2 2" xfId="1977"/>
    <cellStyle name="Normal 196 4" xfId="1034"/>
    <cellStyle name="Normal 197" xfId="1035"/>
    <cellStyle name="Normal 197 2" xfId="1036"/>
    <cellStyle name="Normal 197 3" xfId="1037"/>
    <cellStyle name="Normal 197 3 2" xfId="1038"/>
    <cellStyle name="Normal 197 3 2 2" xfId="1979"/>
    <cellStyle name="Normal 197 4" xfId="1039"/>
    <cellStyle name="Normal 198" xfId="1040"/>
    <cellStyle name="Normal 198 2" xfId="1041"/>
    <cellStyle name="Normal 198 3" xfId="1042"/>
    <cellStyle name="Normal 199" xfId="1043"/>
    <cellStyle name="Normal 199 2" xfId="1044"/>
    <cellStyle name="Normal 199 3" xfId="1045"/>
    <cellStyle name="Normal 2" xfId="1046"/>
    <cellStyle name="Normal 2 10" xfId="1047"/>
    <cellStyle name="Normal 2 2" xfId="1048"/>
    <cellStyle name="Normal 2 2 2" xfId="1049"/>
    <cellStyle name="Normal 2 2 2 2" xfId="1050"/>
    <cellStyle name="Normal 2 2 2 3" xfId="1051"/>
    <cellStyle name="Normal 2 2 3" xfId="1052"/>
    <cellStyle name="Normal 2 2 4" xfId="1053"/>
    <cellStyle name="Normal 2 2 5" xfId="1054"/>
    <cellStyle name="Normal 2 3" xfId="1055"/>
    <cellStyle name="Normal 2 3 2" xfId="1056"/>
    <cellStyle name="Normal 2 3 3" xfId="1057"/>
    <cellStyle name="Normal 2 4" xfId="1058"/>
    <cellStyle name="Normal 2 4 2" xfId="1059"/>
    <cellStyle name="Normal 2 5" xfId="1060"/>
    <cellStyle name="Normal 2 6" xfId="1061"/>
    <cellStyle name="Normal 2 6 2" xfId="1062"/>
    <cellStyle name="Normal 2 7" xfId="1063"/>
    <cellStyle name="Normal 2 8" xfId="1064"/>
    <cellStyle name="Normal 2 8 2" xfId="1065"/>
    <cellStyle name="Normal 2 9" xfId="1066"/>
    <cellStyle name="Normal 2 9 2" xfId="1067"/>
    <cellStyle name="Normal 2 9 2 2" xfId="1980"/>
    <cellStyle name="Normal 20" xfId="1068"/>
    <cellStyle name="Normal 20 2" xfId="1069"/>
    <cellStyle name="Normal 20 3" xfId="1070"/>
    <cellStyle name="Normal 20 3 2" xfId="1071"/>
    <cellStyle name="Normal 20 3 2 2" xfId="1072"/>
    <cellStyle name="Normal 20 3 3" xfId="1073"/>
    <cellStyle name="Normal 20 3 4" xfId="1074"/>
    <cellStyle name="Normal 20 4" xfId="1075"/>
    <cellStyle name="Normal 200" xfId="1076"/>
    <cellStyle name="Normal 200 2" xfId="1077"/>
    <cellStyle name="Normal 200 3" xfId="1078"/>
    <cellStyle name="Normal 201" xfId="1079"/>
    <cellStyle name="Normal 201 2" xfId="1080"/>
    <cellStyle name="Normal 201 3" xfId="1081"/>
    <cellStyle name="Normal 202" xfId="1082"/>
    <cellStyle name="Normal 202 2" xfId="1083"/>
    <cellStyle name="Normal 202 3" xfId="1084"/>
    <cellStyle name="Normal 203" xfId="1085"/>
    <cellStyle name="Normal 203 2" xfId="1086"/>
    <cellStyle name="Normal 203 3" xfId="1087"/>
    <cellStyle name="Normal 204" xfId="1088"/>
    <cellStyle name="Normal 204 2" xfId="1089"/>
    <cellStyle name="Normal 204 3" xfId="1090"/>
    <cellStyle name="Normal 205" xfId="1091"/>
    <cellStyle name="Normal 205 2" xfId="1092"/>
    <cellStyle name="Normal 205 3" xfId="1093"/>
    <cellStyle name="Normal 206" xfId="1094"/>
    <cellStyle name="Normal 206 2" xfId="1095"/>
    <cellStyle name="Normal 206 2 2" xfId="1927"/>
    <cellStyle name="Normal 207" xfId="1096"/>
    <cellStyle name="Normal 207 2" xfId="1097"/>
    <cellStyle name="Normal 207 3" xfId="1098"/>
    <cellStyle name="Normal 207 3 2" xfId="1950"/>
    <cellStyle name="Normal 208" xfId="1099"/>
    <cellStyle name="Normal 208 2" xfId="1100"/>
    <cellStyle name="Normal 208 3" xfId="1101"/>
    <cellStyle name="Normal 208 3 2" xfId="1952"/>
    <cellStyle name="Normal 209" xfId="1102"/>
    <cellStyle name="Normal 209 2" xfId="1103"/>
    <cellStyle name="Normal 209 3" xfId="1104"/>
    <cellStyle name="Normal 209 3 2" xfId="1936"/>
    <cellStyle name="Normal 21" xfId="1105"/>
    <cellStyle name="Normal 21 2" xfId="1106"/>
    <cellStyle name="Normal 21 2 2" xfId="1107"/>
    <cellStyle name="Normal 21 3" xfId="1108"/>
    <cellStyle name="Normal 21 3 2" xfId="1109"/>
    <cellStyle name="Normal 21 3 2 2" xfId="1110"/>
    <cellStyle name="Normal 21 3 3" xfId="1111"/>
    <cellStyle name="Normal 21 3 4" xfId="1112"/>
    <cellStyle name="Normal 210" xfId="1113"/>
    <cellStyle name="Normal 210 2" xfId="1114"/>
    <cellStyle name="Normal 210 3" xfId="1115"/>
    <cellStyle name="Normal 210 3 2" xfId="1961"/>
    <cellStyle name="Normal 211" xfId="1116"/>
    <cellStyle name="Normal 211 2" xfId="1117"/>
    <cellStyle name="Normal 211 2 2" xfId="1956"/>
    <cellStyle name="Normal 212" xfId="1118"/>
    <cellStyle name="Normal 212 2" xfId="1119"/>
    <cellStyle name="Normal 212 2 2" xfId="1965"/>
    <cellStyle name="Normal 213" xfId="1120"/>
    <cellStyle name="Normal 213 2" xfId="1121"/>
    <cellStyle name="Normal 213 2 2" xfId="1946"/>
    <cellStyle name="Normal 214" xfId="1122"/>
    <cellStyle name="Normal 214 2" xfId="1123"/>
    <cellStyle name="Normal 214 2 2" xfId="1933"/>
    <cellStyle name="Normal 215" xfId="1124"/>
    <cellStyle name="Normal 215 2" xfId="1125"/>
    <cellStyle name="Normal 215 2 2" xfId="1957"/>
    <cellStyle name="Normal 216" xfId="1126"/>
    <cellStyle name="Normal 216 2" xfId="1127"/>
    <cellStyle name="Normal 216 2 2" xfId="1955"/>
    <cellStyle name="Normal 217" xfId="1128"/>
    <cellStyle name="Normal 217 2" xfId="1129"/>
    <cellStyle name="Normal 217 2 2" xfId="1944"/>
    <cellStyle name="Normal 218" xfId="1130"/>
    <cellStyle name="Normal 218 2" xfId="1131"/>
    <cellStyle name="Normal 218 2 2" xfId="1935"/>
    <cellStyle name="Normal 219" xfId="1132"/>
    <cellStyle name="Normal 219 2" xfId="1133"/>
    <cellStyle name="Normal 219 2 2" xfId="1951"/>
    <cellStyle name="Normal 22" xfId="1134"/>
    <cellStyle name="Normal 22 2" xfId="1135"/>
    <cellStyle name="Normal 22 3" xfId="1136"/>
    <cellStyle name="Normal 22 3 2" xfId="1137"/>
    <cellStyle name="Normal 22 3 2 2" xfId="1138"/>
    <cellStyle name="Normal 22 3 3" xfId="1139"/>
    <cellStyle name="Normal 22 3 4" xfId="1140"/>
    <cellStyle name="Normal 22 4" xfId="1141"/>
    <cellStyle name="Normal 220" xfId="1142"/>
    <cellStyle name="Normal 220 2" xfId="1143"/>
    <cellStyle name="Normal 220 2 2" xfId="1962"/>
    <cellStyle name="Normal 221" xfId="1144"/>
    <cellStyle name="Normal 221 2" xfId="1145"/>
    <cellStyle name="Normal 221 2 2" xfId="1968"/>
    <cellStyle name="Normal 222" xfId="1146"/>
    <cellStyle name="Normal 222 2" xfId="1147"/>
    <cellStyle name="Normal 222 2 2" xfId="1942"/>
    <cellStyle name="Normal 223" xfId="1148"/>
    <cellStyle name="Normal 223 2" xfId="1149"/>
    <cellStyle name="Normal 223 2 2" xfId="1958"/>
    <cellStyle name="Normal 224" xfId="1150"/>
    <cellStyle name="Normal 224 2" xfId="1151"/>
    <cellStyle name="Normal 224 2 2" xfId="1971"/>
    <cellStyle name="Normal 225" xfId="1152"/>
    <cellStyle name="Normal 225 2" xfId="1153"/>
    <cellStyle name="Normal 225 2 2" xfId="1973"/>
    <cellStyle name="Normal 226" xfId="1154"/>
    <cellStyle name="Normal 226 2" xfId="1976"/>
    <cellStyle name="Normal 227" xfId="1155"/>
    <cellStyle name="Normal 227 2" xfId="1926"/>
    <cellStyle name="Normal 228" xfId="1156"/>
    <cellStyle name="Normal 228 2" xfId="1982"/>
    <cellStyle name="Normal 229" xfId="1157"/>
    <cellStyle name="Normal 229 2" xfId="1985"/>
    <cellStyle name="Normal 23" xfId="1158"/>
    <cellStyle name="Normal 23 2" xfId="1159"/>
    <cellStyle name="Normal 23 3" xfId="1160"/>
    <cellStyle name="Normal 23 3 2" xfId="1161"/>
    <cellStyle name="Normal 23 3 2 2" xfId="1162"/>
    <cellStyle name="Normal 23 3 3" xfId="1163"/>
    <cellStyle name="Normal 23 3 4" xfId="1164"/>
    <cellStyle name="Normal 230" xfId="1165"/>
    <cellStyle name="Normal 230 2" xfId="1990"/>
    <cellStyle name="Normal 231" xfId="1166"/>
    <cellStyle name="Normal 231 2" xfId="1983"/>
    <cellStyle name="Normal 232" xfId="1167"/>
    <cellStyle name="Normal 232 2" xfId="1991"/>
    <cellStyle name="Normal 233" xfId="1168"/>
    <cellStyle name="Normal 233 2" xfId="1984"/>
    <cellStyle name="Normal 234" xfId="1169"/>
    <cellStyle name="Normal 234 2" xfId="1992"/>
    <cellStyle name="Normal 235" xfId="1170"/>
    <cellStyle name="Normal 235 2" xfId="1995"/>
    <cellStyle name="Normal 236" xfId="1171"/>
    <cellStyle name="Normal 236 2" xfId="1994"/>
    <cellStyle name="Normal 237" xfId="1172"/>
    <cellStyle name="Normal 237 2" xfId="1996"/>
    <cellStyle name="Normal 238" xfId="1173"/>
    <cellStyle name="Normal 238 2" xfId="1993"/>
    <cellStyle name="Normal 239" xfId="1999"/>
    <cellStyle name="Normal 24" xfId="1174"/>
    <cellStyle name="Normal 24 2" xfId="1175"/>
    <cellStyle name="Normal 24 3" xfId="1176"/>
    <cellStyle name="Normal 24 3 2" xfId="1177"/>
    <cellStyle name="Normal 24 3 2 2" xfId="1178"/>
    <cellStyle name="Normal 24 3 3" xfId="1179"/>
    <cellStyle name="Normal 24 3 4" xfId="1180"/>
    <cellStyle name="Normal 25" xfId="1181"/>
    <cellStyle name="Normal 25 2" xfId="1182"/>
    <cellStyle name="Normal 25 3" xfId="1183"/>
    <cellStyle name="Normal 25 3 2" xfId="1184"/>
    <cellStyle name="Normal 25 3 2 2" xfId="1185"/>
    <cellStyle name="Normal 25 3 3" xfId="1186"/>
    <cellStyle name="Normal 25 3 4" xfId="1187"/>
    <cellStyle name="Normal 26" xfId="1188"/>
    <cellStyle name="Normal 26 2" xfId="1189"/>
    <cellStyle name="Normal 26 3" xfId="1190"/>
    <cellStyle name="Normal 26 3 2" xfId="1191"/>
    <cellStyle name="Normal 26 3 2 2" xfId="1192"/>
    <cellStyle name="Normal 26 3 3" xfId="1193"/>
    <cellStyle name="Normal 26 3 4" xfId="1194"/>
    <cellStyle name="Normal 27" xfId="1195"/>
    <cellStyle name="Normal 27 2" xfId="1196"/>
    <cellStyle name="Normal 27 3" xfId="1197"/>
    <cellStyle name="Normal 27 3 2" xfId="1198"/>
    <cellStyle name="Normal 27 3 2 2" xfId="1199"/>
    <cellStyle name="Normal 27 3 3" xfId="1200"/>
    <cellStyle name="Normal 27 3 4" xfId="1201"/>
    <cellStyle name="Normal 28" xfId="1202"/>
    <cellStyle name="Normal 28 2" xfId="1203"/>
    <cellStyle name="Normal 28 3" xfId="1204"/>
    <cellStyle name="Normal 28 3 2" xfId="1205"/>
    <cellStyle name="Normal 28 3 2 2" xfId="1206"/>
    <cellStyle name="Normal 28 3 3" xfId="1207"/>
    <cellStyle name="Normal 28 3 4" xfId="1208"/>
    <cellStyle name="Normal 29" xfId="1209"/>
    <cellStyle name="Normal 29 2" xfId="1210"/>
    <cellStyle name="Normal 29 3" xfId="1211"/>
    <cellStyle name="Normal 29 3 2" xfId="1212"/>
    <cellStyle name="Normal 29 3 2 2" xfId="1213"/>
    <cellStyle name="Normal 29 3 3" xfId="1214"/>
    <cellStyle name="Normal 29 3 4" xfId="1215"/>
    <cellStyle name="Normal 3" xfId="1216"/>
    <cellStyle name="Normal 3 2" xfId="1217"/>
    <cellStyle name="Normal 3 2 2" xfId="1218"/>
    <cellStyle name="Normal 3 2 3" xfId="1219"/>
    <cellStyle name="Normal 3 3" xfId="1220"/>
    <cellStyle name="Normal 3 3 2" xfId="1221"/>
    <cellStyle name="Normal 3 3 2 2" xfId="1222"/>
    <cellStyle name="Normal 3 3 3" xfId="1223"/>
    <cellStyle name="Normal 3 3 4" xfId="1224"/>
    <cellStyle name="Normal 3 4" xfId="1225"/>
    <cellStyle name="Normal 3 4 2" xfId="1226"/>
    <cellStyle name="Normal 3 5" xfId="1227"/>
    <cellStyle name="Normal 3 6" xfId="1228"/>
    <cellStyle name="Normal 3 7" xfId="1229"/>
    <cellStyle name="Normal 30" xfId="1230"/>
    <cellStyle name="Normal 30 2" xfId="1231"/>
    <cellStyle name="Normal 30 3" xfId="1232"/>
    <cellStyle name="Normal 30 3 2" xfId="1233"/>
    <cellStyle name="Normal 30 3 2 2" xfId="1234"/>
    <cellStyle name="Normal 30 3 3" xfId="1235"/>
    <cellStyle name="Normal 30 3 4" xfId="1236"/>
    <cellStyle name="Normal 31" xfId="1237"/>
    <cellStyle name="Normal 31 2" xfId="1238"/>
    <cellStyle name="Normal 31 3" xfId="1239"/>
    <cellStyle name="Normal 31 3 2" xfId="1240"/>
    <cellStyle name="Normal 31 3 2 2" xfId="1241"/>
    <cellStyle name="Normal 31 3 3" xfId="1242"/>
    <cellStyle name="Normal 31 3 4" xfId="1243"/>
    <cellStyle name="Normal 32" xfId="1244"/>
    <cellStyle name="Normal 32 2" xfId="1245"/>
    <cellStyle name="Normal 32 3" xfId="1246"/>
    <cellStyle name="Normal 32 3 2" xfId="1247"/>
    <cellStyle name="Normal 32 3 2 2" xfId="1248"/>
    <cellStyle name="Normal 32 3 3" xfId="1249"/>
    <cellStyle name="Normal 32 3 4" xfId="1250"/>
    <cellStyle name="Normal 33" xfId="1251"/>
    <cellStyle name="Normal 33 2" xfId="1252"/>
    <cellStyle name="Normal 33 3" xfId="1253"/>
    <cellStyle name="Normal 33 3 2" xfId="1254"/>
    <cellStyle name="Normal 33 3 2 2" xfId="1255"/>
    <cellStyle name="Normal 33 3 3" xfId="1256"/>
    <cellStyle name="Normal 33 3 4" xfId="1257"/>
    <cellStyle name="Normal 34" xfId="1258"/>
    <cellStyle name="Normal 34 2" xfId="1259"/>
    <cellStyle name="Normal 34 3" xfId="1260"/>
    <cellStyle name="Normal 34 3 2" xfId="1261"/>
    <cellStyle name="Normal 34 3 2 2" xfId="1262"/>
    <cellStyle name="Normal 34 3 3" xfId="1263"/>
    <cellStyle name="Normal 34 3 4" xfId="1264"/>
    <cellStyle name="Normal 35" xfId="1265"/>
    <cellStyle name="Normal 35 2" xfId="1266"/>
    <cellStyle name="Normal 35 3" xfId="1267"/>
    <cellStyle name="Normal 35 3 2" xfId="1268"/>
    <cellStyle name="Normal 35 3 2 2" xfId="1269"/>
    <cellStyle name="Normal 35 3 3" xfId="1270"/>
    <cellStyle name="Normal 35 3 4" xfId="1271"/>
    <cellStyle name="Normal 36" xfId="1272"/>
    <cellStyle name="Normal 36 2" xfId="1273"/>
    <cellStyle name="Normal 36 3" xfId="1274"/>
    <cellStyle name="Normal 36 3 2" xfId="1275"/>
    <cellStyle name="Normal 36 3 2 2" xfId="1276"/>
    <cellStyle name="Normal 36 3 3" xfId="1277"/>
    <cellStyle name="Normal 36 3 4" xfId="1278"/>
    <cellStyle name="Normal 37" xfId="1279"/>
    <cellStyle name="Normal 37 2" xfId="1280"/>
    <cellStyle name="Normal 37 3" xfId="1281"/>
    <cellStyle name="Normal 37 3 2" xfId="1282"/>
    <cellStyle name="Normal 37 3 2 2" xfId="1283"/>
    <cellStyle name="Normal 37 3 3" xfId="1284"/>
    <cellStyle name="Normal 37 3 4" xfId="1285"/>
    <cellStyle name="Normal 38" xfId="1286"/>
    <cellStyle name="Normal 38 2" xfId="1287"/>
    <cellStyle name="Normal 38 3" xfId="1288"/>
    <cellStyle name="Normal 38 3 2" xfId="1289"/>
    <cellStyle name="Normal 38 3 2 2" xfId="1290"/>
    <cellStyle name="Normal 38 3 3" xfId="1291"/>
    <cellStyle name="Normal 38 3 4" xfId="1292"/>
    <cellStyle name="Normal 39" xfId="1293"/>
    <cellStyle name="Normal 39 2" xfId="1294"/>
    <cellStyle name="Normal 39 3" xfId="1295"/>
    <cellStyle name="Normal 39 3 2" xfId="1296"/>
    <cellStyle name="Normal 39 3 2 2" xfId="1297"/>
    <cellStyle name="Normal 39 3 3" xfId="1298"/>
    <cellStyle name="Normal 39 3 4" xfId="1299"/>
    <cellStyle name="Normal 4" xfId="1300"/>
    <cellStyle name="Normal 4 10" xfId="1301"/>
    <cellStyle name="Normal 4 10 2" xfId="1918"/>
    <cellStyle name="Normal 4 11" xfId="1302"/>
    <cellStyle name="Normal 4 12" xfId="1303"/>
    <cellStyle name="Normal 4 2" xfId="1304"/>
    <cellStyle name="Normal 4 2 2" xfId="1305"/>
    <cellStyle name="Normal 4 2 3" xfId="1306"/>
    <cellStyle name="Normal 4 3" xfId="1307"/>
    <cellStyle name="Normal 4 4" xfId="1308"/>
    <cellStyle name="Normal 4 4 2" xfId="1309"/>
    <cellStyle name="Normal 4 4 2 2" xfId="1310"/>
    <cellStyle name="Normal 4 4 3" xfId="1311"/>
    <cellStyle name="Normal 4 4 4" xfId="1312"/>
    <cellStyle name="Normal 4 5" xfId="1313"/>
    <cellStyle name="Normal 4 6" xfId="1314"/>
    <cellStyle name="Normal 4 7" xfId="1315"/>
    <cellStyle name="Normal 4 8" xfId="1316"/>
    <cellStyle name="Normal 4 9" xfId="1317"/>
    <cellStyle name="Normal 4 9 2" xfId="1318"/>
    <cellStyle name="Normal 4 9 2 2" xfId="1938"/>
    <cellStyle name="Normal 40" xfId="1319"/>
    <cellStyle name="Normal 40 2" xfId="1320"/>
    <cellStyle name="Normal 40 3" xfId="1321"/>
    <cellStyle name="Normal 40 3 2" xfId="1322"/>
    <cellStyle name="Normal 40 3 2 2" xfId="1323"/>
    <cellStyle name="Normal 40 3 3" xfId="1324"/>
    <cellStyle name="Normal 40 3 4" xfId="1325"/>
    <cellStyle name="Normal 41" xfId="1326"/>
    <cellStyle name="Normal 41 2" xfId="1327"/>
    <cellStyle name="Normal 41 3" xfId="1328"/>
    <cellStyle name="Normal 41 3 2" xfId="1329"/>
    <cellStyle name="Normal 41 3 2 2" xfId="1330"/>
    <cellStyle name="Normal 41 3 3" xfId="1331"/>
    <cellStyle name="Normal 41 3 4" xfId="1332"/>
    <cellStyle name="Normal 42" xfId="1333"/>
    <cellStyle name="Normal 42 2" xfId="1334"/>
    <cellStyle name="Normal 42 3" xfId="1335"/>
    <cellStyle name="Normal 42 3 2" xfId="1336"/>
    <cellStyle name="Normal 42 3 2 2" xfId="1337"/>
    <cellStyle name="Normal 42 3 3" xfId="1338"/>
    <cellStyle name="Normal 42 3 4" xfId="1339"/>
    <cellStyle name="Normal 43" xfId="1340"/>
    <cellStyle name="Normal 43 2" xfId="1341"/>
    <cellStyle name="Normal 43 3" xfId="1342"/>
    <cellStyle name="Normal 43 3 2" xfId="1343"/>
    <cellStyle name="Normal 43 3 2 2" xfId="1344"/>
    <cellStyle name="Normal 43 3 3" xfId="1345"/>
    <cellStyle name="Normal 43 3 4" xfId="1346"/>
    <cellStyle name="Normal 44" xfId="1347"/>
    <cellStyle name="Normal 44 2" xfId="1348"/>
    <cellStyle name="Normal 44 3" xfId="1349"/>
    <cellStyle name="Normal 44 3 2" xfId="1350"/>
    <cellStyle name="Normal 44 3 2 2" xfId="1351"/>
    <cellStyle name="Normal 44 3 3" xfId="1352"/>
    <cellStyle name="Normal 44 3 4" xfId="1353"/>
    <cellStyle name="Normal 45" xfId="1354"/>
    <cellStyle name="Normal 45 2" xfId="1355"/>
    <cellStyle name="Normal 45 3" xfId="1356"/>
    <cellStyle name="Normal 45 3 2" xfId="1357"/>
    <cellStyle name="Normal 45 3 2 2" xfId="1358"/>
    <cellStyle name="Normal 45 3 3" xfId="1359"/>
    <cellStyle name="Normal 45 3 4" xfId="1360"/>
    <cellStyle name="Normal 46" xfId="1361"/>
    <cellStyle name="Normal 46 2" xfId="1362"/>
    <cellStyle name="Normal 46 3" xfId="1363"/>
    <cellStyle name="Normal 46 3 2" xfId="1364"/>
    <cellStyle name="Normal 46 3 2 2" xfId="1365"/>
    <cellStyle name="Normal 46 3 3" xfId="1366"/>
    <cellStyle name="Normal 46 3 4" xfId="1367"/>
    <cellStyle name="Normal 47" xfId="1368"/>
    <cellStyle name="Normal 47 2" xfId="1369"/>
    <cellStyle name="Normal 47 3" xfId="1370"/>
    <cellStyle name="Normal 47 3 2" xfId="1371"/>
    <cellStyle name="Normal 47 3 2 2" xfId="1372"/>
    <cellStyle name="Normal 47 3 3" xfId="1373"/>
    <cellStyle name="Normal 47 3 4" xfId="1374"/>
    <cellStyle name="Normal 48" xfId="1375"/>
    <cellStyle name="Normal 48 2" xfId="1376"/>
    <cellStyle name="Normal 48 3" xfId="1377"/>
    <cellStyle name="Normal 48 3 2" xfId="1378"/>
    <cellStyle name="Normal 48 3 2 2" xfId="1379"/>
    <cellStyle name="Normal 48 3 3" xfId="1380"/>
    <cellStyle name="Normal 48 3 4" xfId="1381"/>
    <cellStyle name="Normal 49" xfId="1382"/>
    <cellStyle name="Normal 49 2" xfId="1383"/>
    <cellStyle name="Normal 49 3" xfId="1384"/>
    <cellStyle name="Normal 49 3 2" xfId="1385"/>
    <cellStyle name="Normal 49 3 2 2" xfId="1386"/>
    <cellStyle name="Normal 49 3 3" xfId="1387"/>
    <cellStyle name="Normal 49 3 4" xfId="1388"/>
    <cellStyle name="Normal 5" xfId="1389"/>
    <cellStyle name="Normal 5 2" xfId="1390"/>
    <cellStyle name="Normal 5 3" xfId="1391"/>
    <cellStyle name="Normal 5 4" xfId="1392"/>
    <cellStyle name="Normal 5 4 2" xfId="1393"/>
    <cellStyle name="Normal 5 5" xfId="1394"/>
    <cellStyle name="Normal 5 6" xfId="1395"/>
    <cellStyle name="Normal 5 6 2" xfId="1924"/>
    <cellStyle name="Normal 5 7" xfId="1396"/>
    <cellStyle name="Normal 50" xfId="1397"/>
    <cellStyle name="Normal 50 2" xfId="1398"/>
    <cellStyle name="Normal 50 3" xfId="1399"/>
    <cellStyle name="Normal 50 3 2" xfId="1400"/>
    <cellStyle name="Normal 50 3 2 2" xfId="1401"/>
    <cellStyle name="Normal 50 3 3" xfId="1402"/>
    <cellStyle name="Normal 50 3 4" xfId="1403"/>
    <cellStyle name="Normal 51" xfId="1404"/>
    <cellStyle name="Normal 51 2" xfId="1405"/>
    <cellStyle name="Normal 51 3" xfId="1406"/>
    <cellStyle name="Normal 51 3 2" xfId="1407"/>
    <cellStyle name="Normal 51 3 2 2" xfId="1408"/>
    <cellStyle name="Normal 51 3 3" xfId="1409"/>
    <cellStyle name="Normal 51 3 4" xfId="1410"/>
    <cellStyle name="Normal 52" xfId="1411"/>
    <cellStyle name="Normal 52 2" xfId="1412"/>
    <cellStyle name="Normal 52 3" xfId="1413"/>
    <cellStyle name="Normal 52 3 2" xfId="1414"/>
    <cellStyle name="Normal 52 3 2 2" xfId="1415"/>
    <cellStyle name="Normal 52 3 3" xfId="1416"/>
    <cellStyle name="Normal 52 3 4" xfId="1417"/>
    <cellStyle name="Normal 53" xfId="1418"/>
    <cellStyle name="Normal 53 2" xfId="1419"/>
    <cellStyle name="Normal 53 3" xfId="1420"/>
    <cellStyle name="Normal 53 3 2" xfId="1421"/>
    <cellStyle name="Normal 53 3 2 2" xfId="1422"/>
    <cellStyle name="Normal 53 3 3" xfId="1423"/>
    <cellStyle name="Normal 53 3 4" xfId="1424"/>
    <cellStyle name="Normal 54" xfId="1425"/>
    <cellStyle name="Normal 54 2" xfId="1426"/>
    <cellStyle name="Normal 54 3" xfId="1427"/>
    <cellStyle name="Normal 54 3 2" xfId="1428"/>
    <cellStyle name="Normal 54 3 2 2" xfId="1429"/>
    <cellStyle name="Normal 54 3 3" xfId="1430"/>
    <cellStyle name="Normal 54 3 4" xfId="1431"/>
    <cellStyle name="Normal 55" xfId="1432"/>
    <cellStyle name="Normal 55 2" xfId="1433"/>
    <cellStyle name="Normal 55 3" xfId="1434"/>
    <cellStyle name="Normal 55 3 2" xfId="1435"/>
    <cellStyle name="Normal 55 3 2 2" xfId="1436"/>
    <cellStyle name="Normal 55 3 3" xfId="1437"/>
    <cellStyle name="Normal 55 3 4" xfId="1438"/>
    <cellStyle name="Normal 56" xfId="1439"/>
    <cellStyle name="Normal 56 2" xfId="1440"/>
    <cellStyle name="Normal 56 3" xfId="1441"/>
    <cellStyle name="Normal 56 3 2" xfId="1442"/>
    <cellStyle name="Normal 56 3 2 2" xfId="1443"/>
    <cellStyle name="Normal 56 3 3" xfId="1444"/>
    <cellStyle name="Normal 56 3 4" xfId="1445"/>
    <cellStyle name="Normal 57" xfId="1446"/>
    <cellStyle name="Normal 57 2" xfId="1447"/>
    <cellStyle name="Normal 57 3" xfId="1448"/>
    <cellStyle name="Normal 57 3 2" xfId="1449"/>
    <cellStyle name="Normal 57 3 2 2" xfId="1450"/>
    <cellStyle name="Normal 57 3 3" xfId="1451"/>
    <cellStyle name="Normal 57 3 4" xfId="1452"/>
    <cellStyle name="Normal 58" xfId="1453"/>
    <cellStyle name="Normal 58 2" xfId="1454"/>
    <cellStyle name="Normal 58 3" xfId="1455"/>
    <cellStyle name="Normal 58 3 2" xfId="1456"/>
    <cellStyle name="Normal 58 3 2 2" xfId="1457"/>
    <cellStyle name="Normal 58 3 3" xfId="1458"/>
    <cellStyle name="Normal 58 3 4" xfId="1459"/>
    <cellStyle name="Normal 59" xfId="1460"/>
    <cellStyle name="Normal 59 2" xfId="1461"/>
    <cellStyle name="Normal 59 3" xfId="1462"/>
    <cellStyle name="Normal 59 3 2" xfId="1463"/>
    <cellStyle name="Normal 59 3 2 2" xfId="1464"/>
    <cellStyle name="Normal 59 3 3" xfId="1465"/>
    <cellStyle name="Normal 59 3 4" xfId="1466"/>
    <cellStyle name="Normal 6" xfId="1467"/>
    <cellStyle name="Normal 6 2" xfId="1468"/>
    <cellStyle name="Normal 6 3" xfId="1469"/>
    <cellStyle name="Normal 6 3 2" xfId="1986"/>
    <cellStyle name="Normal 60" xfId="1470"/>
    <cellStyle name="Normal 60 2" xfId="1471"/>
    <cellStyle name="Normal 60 3" xfId="1472"/>
    <cellStyle name="Normal 60 3 2" xfId="1473"/>
    <cellStyle name="Normal 60 3 2 2" xfId="1474"/>
    <cellStyle name="Normal 60 3 3" xfId="1475"/>
    <cellStyle name="Normal 60 3 4" xfId="1476"/>
    <cellStyle name="Normal 61" xfId="1477"/>
    <cellStyle name="Normal 61 2" xfId="1478"/>
    <cellStyle name="Normal 61 3" xfId="1479"/>
    <cellStyle name="Normal 61 3 2" xfId="1480"/>
    <cellStyle name="Normal 61 3 2 2" xfId="1481"/>
    <cellStyle name="Normal 61 3 3" xfId="1482"/>
    <cellStyle name="Normal 61 3 4" xfId="1483"/>
    <cellStyle name="Normal 62" xfId="1484"/>
    <cellStyle name="Normal 62 2" xfId="1485"/>
    <cellStyle name="Normal 62 3" xfId="1486"/>
    <cellStyle name="Normal 62 3 2" xfId="1487"/>
    <cellStyle name="Normal 62 3 2 2" xfId="1488"/>
    <cellStyle name="Normal 62 3 3" xfId="1489"/>
    <cellStyle name="Normal 62 3 4" xfId="1490"/>
    <cellStyle name="Normal 63" xfId="1491"/>
    <cellStyle name="Normal 63 2" xfId="1492"/>
    <cellStyle name="Normal 63 3" xfId="1493"/>
    <cellStyle name="Normal 63 3 2" xfId="1494"/>
    <cellStyle name="Normal 63 3 2 2" xfId="1495"/>
    <cellStyle name="Normal 63 3 3" xfId="1496"/>
    <cellStyle name="Normal 63 3 4" xfId="1497"/>
    <cellStyle name="Normal 64" xfId="1498"/>
    <cellStyle name="Normal 64 2" xfId="1499"/>
    <cellStyle name="Normal 64 3" xfId="1500"/>
    <cellStyle name="Normal 64 3 2" xfId="1501"/>
    <cellStyle name="Normal 64 3 2 2" xfId="1502"/>
    <cellStyle name="Normal 64 3 3" xfId="1503"/>
    <cellStyle name="Normal 64 3 4" xfId="1504"/>
    <cellStyle name="Normal 65" xfId="1505"/>
    <cellStyle name="Normal 65 2" xfId="1506"/>
    <cellStyle name="Normal 65 3" xfId="1507"/>
    <cellStyle name="Normal 65 3 2" xfId="1508"/>
    <cellStyle name="Normal 65 3 2 2" xfId="1509"/>
    <cellStyle name="Normal 65 3 3" xfId="1510"/>
    <cellStyle name="Normal 65 3 4" xfId="1511"/>
    <cellStyle name="Normal 66" xfId="1512"/>
    <cellStyle name="Normal 66 2" xfId="1513"/>
    <cellStyle name="Normal 66 3" xfId="1514"/>
    <cellStyle name="Normal 66 3 2" xfId="1515"/>
    <cellStyle name="Normal 66 3 2 2" xfId="1516"/>
    <cellStyle name="Normal 66 3 3" xfId="1517"/>
    <cellStyle name="Normal 66 3 4" xfId="1518"/>
    <cellStyle name="Normal 67" xfId="1519"/>
    <cellStyle name="Normal 67 2" xfId="1520"/>
    <cellStyle name="Normal 67 3" xfId="1521"/>
    <cellStyle name="Normal 67 3 2" xfId="1522"/>
    <cellStyle name="Normal 67 3 2 2" xfId="1523"/>
    <cellStyle name="Normal 67 3 3" xfId="1524"/>
    <cellStyle name="Normal 67 3 4" xfId="1525"/>
    <cellStyle name="Normal 68" xfId="1526"/>
    <cellStyle name="Normal 68 2" xfId="1527"/>
    <cellStyle name="Normal 68 2 2" xfId="1528"/>
    <cellStyle name="Normal 68 3" xfId="1529"/>
    <cellStyle name="Normal 68 4" xfId="1530"/>
    <cellStyle name="Normal 68 4 2" xfId="1531"/>
    <cellStyle name="Normal 68 4 2 2" xfId="1532"/>
    <cellStyle name="Normal 68 4 3" xfId="1533"/>
    <cellStyle name="Normal 68 4 4" xfId="1534"/>
    <cellStyle name="Normal 69" xfId="1535"/>
    <cellStyle name="Normal 69 2" xfId="1536"/>
    <cellStyle name="Normal 69 3" xfId="1537"/>
    <cellStyle name="Normal 69 3 2" xfId="1538"/>
    <cellStyle name="Normal 69 3 2 2" xfId="1539"/>
    <cellStyle name="Normal 69 3 3" xfId="1540"/>
    <cellStyle name="Normal 69 3 4" xfId="1541"/>
    <cellStyle name="Normal 7" xfId="1542"/>
    <cellStyle name="Normal 7 2" xfId="1543"/>
    <cellStyle name="Normal 7 3" xfId="1544"/>
    <cellStyle name="Normal 7 3 2" xfId="1987"/>
    <cellStyle name="Normal 70" xfId="1545"/>
    <cellStyle name="Normal 70 2" xfId="1546"/>
    <cellStyle name="Normal 70 3" xfId="1547"/>
    <cellStyle name="Normal 70 3 2" xfId="1548"/>
    <cellStyle name="Normal 70 3 2 2" xfId="1549"/>
    <cellStyle name="Normal 70 3 3" xfId="1550"/>
    <cellStyle name="Normal 70 3 4" xfId="1551"/>
    <cellStyle name="Normal 71" xfId="1552"/>
    <cellStyle name="Normal 71 2" xfId="1553"/>
    <cellStyle name="Normal 71 3" xfId="1554"/>
    <cellStyle name="Normal 71 3 2" xfId="1555"/>
    <cellStyle name="Normal 71 3 2 2" xfId="1556"/>
    <cellStyle name="Normal 71 3 3" xfId="1557"/>
    <cellStyle name="Normal 71 3 4" xfId="1558"/>
    <cellStyle name="Normal 72" xfId="1559"/>
    <cellStyle name="Normal 72 2" xfId="1560"/>
    <cellStyle name="Normal 72 3" xfId="1561"/>
    <cellStyle name="Normal 72 3 2" xfId="1562"/>
    <cellStyle name="Normal 72 3 2 2" xfId="1563"/>
    <cellStyle name="Normal 72 3 3" xfId="1564"/>
    <cellStyle name="Normal 72 3 4" xfId="1565"/>
    <cellStyle name="Normal 73" xfId="1566"/>
    <cellStyle name="Normal 73 2" xfId="1567"/>
    <cellStyle name="Normal 73 3" xfId="1568"/>
    <cellStyle name="Normal 73 3 2" xfId="1569"/>
    <cellStyle name="Normal 73 3 2 2" xfId="1570"/>
    <cellStyle name="Normal 73 3 3" xfId="1571"/>
    <cellStyle name="Normal 73 3 4" xfId="1572"/>
    <cellStyle name="Normal 74" xfId="1573"/>
    <cellStyle name="Normal 74 2" xfId="1574"/>
    <cellStyle name="Normal 74 3" xfId="1575"/>
    <cellStyle name="Normal 74 3 2" xfId="1576"/>
    <cellStyle name="Normal 74 3 2 2" xfId="1577"/>
    <cellStyle name="Normal 74 3 3" xfId="1578"/>
    <cellStyle name="Normal 74 3 4" xfId="1579"/>
    <cellStyle name="Normal 75" xfId="1580"/>
    <cellStyle name="Normal 75 2" xfId="1581"/>
    <cellStyle name="Normal 75 3" xfId="1582"/>
    <cellStyle name="Normal 75 3 2" xfId="1583"/>
    <cellStyle name="Normal 75 3 2 2" xfId="1584"/>
    <cellStyle name="Normal 75 3 3" xfId="1585"/>
    <cellStyle name="Normal 75 3 4" xfId="1586"/>
    <cellStyle name="Normal 76" xfId="1587"/>
    <cellStyle name="Normal 76 2" xfId="1588"/>
    <cellStyle name="Normal 76 3" xfId="1589"/>
    <cellStyle name="Normal 76 3 2" xfId="1590"/>
    <cellStyle name="Normal 76 3 2 2" xfId="1591"/>
    <cellStyle name="Normal 76 3 3" xfId="1592"/>
    <cellStyle name="Normal 76 3 4" xfId="1593"/>
    <cellStyle name="Normal 77" xfId="1594"/>
    <cellStyle name="Normal 77 2" xfId="1595"/>
    <cellStyle name="Normal 77 3" xfId="1596"/>
    <cellStyle name="Normal 77 3 2" xfId="1597"/>
    <cellStyle name="Normal 77 3 2 2" xfId="1598"/>
    <cellStyle name="Normal 77 3 3" xfId="1599"/>
    <cellStyle name="Normal 77 3 4" xfId="1600"/>
    <cellStyle name="Normal 78" xfId="1601"/>
    <cellStyle name="Normal 78 2" xfId="1602"/>
    <cellStyle name="Normal 78 3" xfId="1603"/>
    <cellStyle name="Normal 78 3 2" xfId="1604"/>
    <cellStyle name="Normal 78 3 2 2" xfId="1605"/>
    <cellStyle name="Normal 78 3 3" xfId="1606"/>
    <cellStyle name="Normal 78 3 4" xfId="1607"/>
    <cellStyle name="Normal 79" xfId="1608"/>
    <cellStyle name="Normal 79 2" xfId="1609"/>
    <cellStyle name="Normal 79 3" xfId="1610"/>
    <cellStyle name="Normal 79 3 2" xfId="1611"/>
    <cellStyle name="Normal 79 3 2 2" xfId="1612"/>
    <cellStyle name="Normal 79 3 3" xfId="1613"/>
    <cellStyle name="Normal 79 3 4" xfId="1614"/>
    <cellStyle name="Normal 8" xfId="1615"/>
    <cellStyle name="Normal 8 2" xfId="1616"/>
    <cellStyle name="Normal 8 3" xfId="1617"/>
    <cellStyle name="Normal 8 3 2" xfId="1988"/>
    <cellStyle name="Normal 80" xfId="1618"/>
    <cellStyle name="Normal 80 2" xfId="1619"/>
    <cellStyle name="Normal 80 3" xfId="1620"/>
    <cellStyle name="Normal 80 3 2" xfId="1621"/>
    <cellStyle name="Normal 80 3 2 2" xfId="1622"/>
    <cellStyle name="Normal 80 3 3" xfId="1623"/>
    <cellStyle name="Normal 80 3 4" xfId="1624"/>
    <cellStyle name="Normal 81" xfId="1625"/>
    <cellStyle name="Normal 81 2" xfId="1626"/>
    <cellStyle name="Normal 81 3" xfId="1627"/>
    <cellStyle name="Normal 81 3 2" xfId="1628"/>
    <cellStyle name="Normal 81 3 2 2" xfId="1629"/>
    <cellStyle name="Normal 81 3 3" xfId="1630"/>
    <cellStyle name="Normal 81 3 4" xfId="1631"/>
    <cellStyle name="Normal 82" xfId="1632"/>
    <cellStyle name="Normal 82 2" xfId="1633"/>
    <cellStyle name="Normal 82 3" xfId="1634"/>
    <cellStyle name="Normal 82 3 2" xfId="1635"/>
    <cellStyle name="Normal 82 3 2 2" xfId="1636"/>
    <cellStyle name="Normal 82 3 3" xfId="1637"/>
    <cellStyle name="Normal 82 3 4" xfId="1638"/>
    <cellStyle name="Normal 83" xfId="1639"/>
    <cellStyle name="Normal 83 2" xfId="1640"/>
    <cellStyle name="Normal 83 3" xfId="1641"/>
    <cellStyle name="Normal 83 3 2" xfId="1642"/>
    <cellStyle name="Normal 83 3 2 2" xfId="1643"/>
    <cellStyle name="Normal 83 3 3" xfId="1644"/>
    <cellStyle name="Normal 83 3 4" xfId="1645"/>
    <cellStyle name="Normal 84" xfId="1646"/>
    <cellStyle name="Normal 84 2" xfId="1647"/>
    <cellStyle name="Normal 84 3" xfId="1648"/>
    <cellStyle name="Normal 84 3 2" xfId="1649"/>
    <cellStyle name="Normal 84 3 2 2" xfId="1650"/>
    <cellStyle name="Normal 84 3 3" xfId="1651"/>
    <cellStyle name="Normal 84 3 4" xfId="1652"/>
    <cellStyle name="Normal 85" xfId="1653"/>
    <cellStyle name="Normal 85 2" xfId="1654"/>
    <cellStyle name="Normal 85 3" xfId="1655"/>
    <cellStyle name="Normal 85 3 2" xfId="1656"/>
    <cellStyle name="Normal 85 3 2 2" xfId="1657"/>
    <cellStyle name="Normal 85 3 3" xfId="1658"/>
    <cellStyle name="Normal 85 3 4" xfId="1659"/>
    <cellStyle name="Normal 86" xfId="1660"/>
    <cellStyle name="Normal 86 2" xfId="1661"/>
    <cellStyle name="Normal 86 3" xfId="1662"/>
    <cellStyle name="Normal 86 3 2" xfId="1663"/>
    <cellStyle name="Normal 86 3 2 2" xfId="1664"/>
    <cellStyle name="Normal 86 3 3" xfId="1665"/>
    <cellStyle name="Normal 86 3 4" xfId="1666"/>
    <cellStyle name="Normal 87" xfId="1667"/>
    <cellStyle name="Normal 87 2" xfId="1668"/>
    <cellStyle name="Normal 87 3" xfId="1669"/>
    <cellStyle name="Normal 87 3 2" xfId="1670"/>
    <cellStyle name="Normal 87 3 2 2" xfId="1671"/>
    <cellStyle name="Normal 87 3 3" xfId="1672"/>
    <cellStyle name="Normal 87 3 4" xfId="1673"/>
    <cellStyle name="Normal 88" xfId="1674"/>
    <cellStyle name="Normal 88 2" xfId="1675"/>
    <cellStyle name="Normal 88 3" xfId="1676"/>
    <cellStyle name="Normal 88 3 2" xfId="1677"/>
    <cellStyle name="Normal 88 3 2 2" xfId="1678"/>
    <cellStyle name="Normal 88 3 3" xfId="1679"/>
    <cellStyle name="Normal 88 3 4" xfId="1680"/>
    <cellStyle name="Normal 89" xfId="1681"/>
    <cellStyle name="Normal 89 2" xfId="1682"/>
    <cellStyle name="Normal 89 3" xfId="1683"/>
    <cellStyle name="Normal 89 3 2" xfId="1684"/>
    <cellStyle name="Normal 89 3 2 2" xfId="1685"/>
    <cellStyle name="Normal 89 3 3" xfId="1686"/>
    <cellStyle name="Normal 89 3 4" xfId="1687"/>
    <cellStyle name="Normal 9" xfId="1688"/>
    <cellStyle name="Normal 9 2" xfId="1689"/>
    <cellStyle name="Normal 9 2 2" xfId="1690"/>
    <cellStyle name="Normal 9 3" xfId="1691"/>
    <cellStyle name="Normal 9 3 2" xfId="1692"/>
    <cellStyle name="Normal 9 3 2 2" xfId="1693"/>
    <cellStyle name="Normal 9 3 3" xfId="1694"/>
    <cellStyle name="Normal 9 3 4" xfId="1695"/>
    <cellStyle name="Normal 9 4" xfId="1696"/>
    <cellStyle name="Normal 9 4 2" xfId="1989"/>
    <cellStyle name="Normal 90" xfId="1697"/>
    <cellStyle name="Normal 90 2" xfId="1698"/>
    <cellStyle name="Normal 90 3" xfId="1699"/>
    <cellStyle name="Normal 90 3 2" xfId="1700"/>
    <cellStyle name="Normal 90 3 2 2" xfId="1701"/>
    <cellStyle name="Normal 90 3 3" xfId="1702"/>
    <cellStyle name="Normal 90 3 4" xfId="1703"/>
    <cellStyle name="Normal 91" xfId="1704"/>
    <cellStyle name="Normal 91 2" xfId="1705"/>
    <cellStyle name="Normal 91 3" xfId="1706"/>
    <cellStyle name="Normal 91 3 2" xfId="1707"/>
    <cellStyle name="Normal 91 3 2 2" xfId="1708"/>
    <cellStyle name="Normal 91 3 3" xfId="1709"/>
    <cellStyle name="Normal 91 3 4" xfId="1710"/>
    <cellStyle name="Normal 92" xfId="1711"/>
    <cellStyle name="Normal 92 2" xfId="1712"/>
    <cellStyle name="Normal 92 3" xfId="1713"/>
    <cellStyle name="Normal 92 3 2" xfId="1714"/>
    <cellStyle name="Normal 92 3 2 2" xfId="1715"/>
    <cellStyle name="Normal 92 3 3" xfId="1716"/>
    <cellStyle name="Normal 92 3 4" xfId="1717"/>
    <cellStyle name="Normal 93" xfId="1718"/>
    <cellStyle name="Normal 94" xfId="1719"/>
    <cellStyle name="Normal 95" xfId="1720"/>
    <cellStyle name="Normal 96" xfId="1721"/>
    <cellStyle name="Normal 97" xfId="1722"/>
    <cellStyle name="Normal 98" xfId="1723"/>
    <cellStyle name="Normal 98 2" xfId="1724"/>
    <cellStyle name="Normal 98 3" xfId="1725"/>
    <cellStyle name="Normal 99" xfId="1726"/>
    <cellStyle name="Normal 99 2" xfId="1727"/>
    <cellStyle name="Normal 99 3" xfId="1728"/>
    <cellStyle name="Note" xfId="1891" builtinId="10" customBuiltin="1"/>
    <cellStyle name="Note 10" xfId="1729"/>
    <cellStyle name="Note 11" xfId="1730"/>
    <cellStyle name="Note 12" xfId="1731"/>
    <cellStyle name="Note 13" xfId="1732"/>
    <cellStyle name="Note 14" xfId="1733"/>
    <cellStyle name="Note 15" xfId="1734"/>
    <cellStyle name="Note 16" xfId="1735"/>
    <cellStyle name="Note 17" xfId="1736"/>
    <cellStyle name="Note 2" xfId="1737"/>
    <cellStyle name="Note 2 10" xfId="1738"/>
    <cellStyle name="Note 2 11" xfId="1739"/>
    <cellStyle name="Note 2 12" xfId="1740"/>
    <cellStyle name="Note 2 2" xfId="1741"/>
    <cellStyle name="Note 2 2 2" xfId="1742"/>
    <cellStyle name="Note 2 2 2 2" xfId="1743"/>
    <cellStyle name="Note 2 2 3" xfId="1744"/>
    <cellStyle name="Note 2 3" xfId="1745"/>
    <cellStyle name="Note 2 3 2" xfId="1746"/>
    <cellStyle name="Note 2 4" xfId="1747"/>
    <cellStyle name="Note 2 4 2" xfId="1748"/>
    <cellStyle name="Note 2 5" xfId="1749"/>
    <cellStyle name="Note 2 6" xfId="1750"/>
    <cellStyle name="Note 2 7" xfId="1751"/>
    <cellStyle name="Note 2 8" xfId="1752"/>
    <cellStyle name="Note 2 8 2" xfId="1753"/>
    <cellStyle name="Note 2 9" xfId="1754"/>
    <cellStyle name="Note 3" xfId="1755"/>
    <cellStyle name="Note 3 2" xfId="1756"/>
    <cellStyle name="Note 3 2 2" xfId="1757"/>
    <cellStyle name="Note 3 2 3" xfId="1758"/>
    <cellStyle name="Note 3 3" xfId="1759"/>
    <cellStyle name="Note 3 4" xfId="1760"/>
    <cellStyle name="Note 3 5" xfId="1761"/>
    <cellStyle name="Note 3 5 2" xfId="1762"/>
    <cellStyle name="Note 3 6" xfId="1763"/>
    <cellStyle name="Note 3 7" xfId="1764"/>
    <cellStyle name="Note 3 8" xfId="1765"/>
    <cellStyle name="Note 4" xfId="1766"/>
    <cellStyle name="Note 4 2" xfId="1767"/>
    <cellStyle name="Note 4 3" xfId="1768"/>
    <cellStyle name="Note 4 4" xfId="1769"/>
    <cellStyle name="Note 4 4 2" xfId="1770"/>
    <cellStyle name="Note 4 5" xfId="1771"/>
    <cellStyle name="Note 4 6" xfId="1772"/>
    <cellStyle name="Note 4 7" xfId="1773"/>
    <cellStyle name="Note 5" xfId="1774"/>
    <cellStyle name="Note 5 2" xfId="1775"/>
    <cellStyle name="Note 5 3" xfId="1776"/>
    <cellStyle name="Note 5 4" xfId="1777"/>
    <cellStyle name="Note 6" xfId="1778"/>
    <cellStyle name="Note 6 2" xfId="1779"/>
    <cellStyle name="Note 6 3" xfId="1780"/>
    <cellStyle name="Note 6 4" xfId="1781"/>
    <cellStyle name="Note 7" xfId="1782"/>
    <cellStyle name="Note 8" xfId="1783"/>
    <cellStyle name="Note 9" xfId="1784"/>
    <cellStyle name="Output" xfId="1886" builtinId="21" customBuiltin="1"/>
    <cellStyle name="Output 2" xfId="1785"/>
    <cellStyle name="Output 2 2" xfId="1786"/>
    <cellStyle name="Output 3" xfId="1787"/>
    <cellStyle name="Output 3 2" xfId="1788"/>
    <cellStyle name="Percent" xfId="1998" builtinId="5"/>
    <cellStyle name="Percent [2]" xfId="1789"/>
    <cellStyle name="Percent 10" xfId="1790"/>
    <cellStyle name="Percent 11" xfId="1791"/>
    <cellStyle name="Percent 12" xfId="1792"/>
    <cellStyle name="Percent 13" xfId="1793"/>
    <cellStyle name="Percent 14" xfId="1794"/>
    <cellStyle name="Percent 14 2" xfId="1795"/>
    <cellStyle name="Percent 15" xfId="1796"/>
    <cellStyle name="Percent 15 2" xfId="1797"/>
    <cellStyle name="Percent 15 2 2" xfId="1931"/>
    <cellStyle name="Percent 16" xfId="1798"/>
    <cellStyle name="Percent 2" xfId="1799"/>
    <cellStyle name="Percent 2 2" xfId="1800"/>
    <cellStyle name="Percent 2 2 2" xfId="1801"/>
    <cellStyle name="Percent 2 2 2 2" xfId="1802"/>
    <cellStyle name="Percent 2 2 3" xfId="1803"/>
    <cellStyle name="Percent 2 2 4" xfId="1804"/>
    <cellStyle name="Percent 2 2 5" xfId="1805"/>
    <cellStyle name="Percent 2 3" xfId="1806"/>
    <cellStyle name="Percent 2 3 2" xfId="1807"/>
    <cellStyle name="Percent 2 3 3" xfId="1808"/>
    <cellStyle name="Percent 2 3 4" xfId="1809"/>
    <cellStyle name="Percent 2 4" xfId="1810"/>
    <cellStyle name="Percent 2 4 2" xfId="1811"/>
    <cellStyle name="Percent 2 5" xfId="1812"/>
    <cellStyle name="Percent 2 6" xfId="1813"/>
    <cellStyle name="Percent 2 7" xfId="1814"/>
    <cellStyle name="Percent 2 7 2" xfId="1815"/>
    <cellStyle name="Percent 2 7 2 2" xfId="1932"/>
    <cellStyle name="Percent 2 8" xfId="1816"/>
    <cellStyle name="Percent 2 8 2" xfId="1923"/>
    <cellStyle name="Percent 3" xfId="1817"/>
    <cellStyle name="Percent 3 2" xfId="1818"/>
    <cellStyle name="Percent 3 2 2" xfId="1819"/>
    <cellStyle name="Percent 3 2 3" xfId="1820"/>
    <cellStyle name="Percent 3 2 4" xfId="1821"/>
    <cellStyle name="Percent 3 2 5" xfId="1822"/>
    <cellStyle name="Percent 3 3" xfId="1823"/>
    <cellStyle name="Percent 3 4" xfId="1824"/>
    <cellStyle name="Percent 3 4 2" xfId="1825"/>
    <cellStyle name="Percent 3 4 3" xfId="1826"/>
    <cellStyle name="Percent 3 5" xfId="1827"/>
    <cellStyle name="Percent 3 6" xfId="1828"/>
    <cellStyle name="Percent 3 7" xfId="1829"/>
    <cellStyle name="Percent 3 7 2" xfId="1830"/>
    <cellStyle name="Percent 3 7 2 2" xfId="1941"/>
    <cellStyle name="Percent 3 8" xfId="1831"/>
    <cellStyle name="Percent 3 8 2" xfId="1922"/>
    <cellStyle name="Percent 4" xfId="1832"/>
    <cellStyle name="Percent 4 2" xfId="1833"/>
    <cellStyle name="Percent 4 3" xfId="1834"/>
    <cellStyle name="Percent 4 4" xfId="1835"/>
    <cellStyle name="Percent 5" xfId="1836"/>
    <cellStyle name="Percent 5 2" xfId="1837"/>
    <cellStyle name="Percent 5 3" xfId="1838"/>
    <cellStyle name="Percent 5 4" xfId="1839"/>
    <cellStyle name="Percent 6" xfId="1840"/>
    <cellStyle name="Percent 6 2" xfId="1841"/>
    <cellStyle name="Percent 6 3" xfId="1842"/>
    <cellStyle name="Percent 6 4" xfId="1843"/>
    <cellStyle name="Percent 7" xfId="1844"/>
    <cellStyle name="Percent 7 2" xfId="1845"/>
    <cellStyle name="Percent 7 3" xfId="1846"/>
    <cellStyle name="Percent 7 4" xfId="1847"/>
    <cellStyle name="Percent 8" xfId="1848"/>
    <cellStyle name="Percent 9" xfId="1849"/>
    <cellStyle name="Standard_Bearbeiter Feld" xfId="1850"/>
    <cellStyle name="Style 1" xfId="1851"/>
    <cellStyle name="subhead" xfId="1852"/>
    <cellStyle name="Title" xfId="1877" builtinId="15" customBuiltin="1"/>
    <cellStyle name="Title 2" xfId="1853"/>
    <cellStyle name="Total" xfId="1893" builtinId="25" customBuiltin="1"/>
    <cellStyle name="Total 2" xfId="1854"/>
    <cellStyle name="Total 2 2" xfId="1855"/>
    <cellStyle name="Total 3" xfId="1856"/>
    <cellStyle name="Total 3 2" xfId="1857"/>
    <cellStyle name="Warning Text" xfId="1890" builtinId="11" customBuiltin="1"/>
    <cellStyle name="Warning Text 2" xfId="1858"/>
    <cellStyle name="Warning Text 2 2" xfId="1859"/>
    <cellStyle name="Warning Text 3" xfId="1860"/>
    <cellStyle name="Warning Text 3 2" xfId="1861"/>
    <cellStyle name="yyyy-MM" xfId="1862"/>
    <cellStyle name="yyyy-MMForecast" xfId="1863"/>
    <cellStyle name="ｹ鮗ﾐﾀｲ_ｰ豼ｵﾁ･" xfId="1864"/>
    <cellStyle name="ﾄﾞｸｶ [0]_ｰ霾ｹ" xfId="1865"/>
    <cellStyle name="ﾄﾞｸｶ_ｰ霾ｹ" xfId="1866"/>
    <cellStyle name="ﾅ・ｭ [0]_ｰ霾ｹ" xfId="1867"/>
    <cellStyle name="ﾅ・ｭ_ｰ霾ｹ" xfId="1868"/>
    <cellStyle name="ﾇ･ﾁﾘ_ｰ霾ｹ" xfId="1869"/>
    <cellStyle name="" xfId="1870"/>
    <cellStyle name="未定義" xfId="1871"/>
    <cellStyle name="桁蟻唇Ｆ [0.00]_Attachment 2 (2)" xfId="1872"/>
    <cellStyle name="桁蟻唇Ｆ_Attachment 2 (2)" xfId="1873"/>
    <cellStyle name="標準_03Jul audit open items" xfId="1874"/>
    <cellStyle name="脱浦 [0.00]_Attachment 2 (2)" xfId="1875"/>
    <cellStyle name="脱浦_Attachment 2 (2)" xfId="1876"/>
  </cellStyles>
  <dxfs count="22">
    <dxf>
      <alignment horizontal="center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179" formatCode="_(* #,##0_);_(* \(#,##0\);_(* &quot;-&quot;??_);_(@_)"/>
    </dxf>
    <dxf>
      <numFmt numFmtId="179" formatCode="_(* #,##0_);_(* \(#,##0\);_(* &quot;-&quot;??_);_(@_)"/>
    </dxf>
    <dxf>
      <alignment horizontal="center" readingOrder="0"/>
    </dxf>
    <dxf>
      <alignment wrapText="1" readingOrder="0"/>
    </dxf>
    <dxf>
      <numFmt numFmtId="178" formatCode="0.0"/>
    </dxf>
    <dxf>
      <numFmt numFmtId="178" formatCode="0.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0691854609822"/>
          <bgColor rgb="FFE4E4E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_Capacity" pivot="0" count="7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133350</xdr:colOff>
      <xdr:row>2</xdr:row>
      <xdr:rowOff>142875</xdr:rowOff>
    </xdr:to>
    <xdr:pic>
      <xdr:nvPicPr>
        <xdr:cNvPr id="2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15049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ollier" refreshedDate="42020.621766203702" createdVersion="4" refreshedVersion="4" minRefreshableVersion="3" recordCount="1249">
  <cacheSource type="worksheet">
    <worksheetSource ref="A4:AW115" sheet="GR-KY-GA PRESS CAPACITY"/>
  </cacheSource>
  <cacheFields count="27">
    <cacheField name="Part # for ref to volume" numFmtId="0">
      <sharedItems containsBlank="1" containsMixedTypes="1" containsNumber="1" containsInteger="1" minValue="21000" maxValue="107722"/>
    </cacheField>
    <cacheField name="Part No" numFmtId="0">
      <sharedItems containsMixedTypes="1" containsNumber="1" containsInteger="1" minValue="21000" maxValue="663122" count="1246">
        <s v="106765T"/>
        <s v="106766T"/>
        <s v="106660T"/>
        <s v="107569/70 RevAD"/>
        <s v="106659T"/>
        <e v="#REF!"/>
        <s v="106217-4T"/>
        <s v="106407-1T"/>
        <s v="106411T"/>
        <s v="106062T"/>
        <s v="106216-4T"/>
        <s v="107315-2/17-1 Rev4/N"/>
        <s v="106218-4T"/>
        <s v="106116/17"/>
        <n v="106758"/>
        <s v="107084T"/>
        <s v="107182-2T"/>
        <s v="107323-1 RevN"/>
        <s v="107324-1T Rev3"/>
        <s v="107360-1T Rev5"/>
        <s v="106971/72T"/>
        <s v="106030/31"/>
        <s v="106036-1/37-1"/>
        <s v="106028/29"/>
        <s v="105652/53"/>
        <s v="106987/88"/>
        <s v="106820/21-1 + 107144/45"/>
        <s v="107201-1T"/>
        <s v="107201-2T"/>
        <s v="107219/20-1"/>
        <s v="107460-3"/>
        <n v="106079"/>
        <n v="106084"/>
        <n v="106095"/>
        <n v="106098"/>
        <n v="106756"/>
        <n v="107113"/>
        <n v="107133"/>
        <s v="107130T"/>
        <s v="107131T"/>
        <s v="107308T RevAA"/>
        <s v="107309T"/>
        <s v="107406T RevN"/>
        <n v="104474"/>
        <n v="106168"/>
        <n v="106309"/>
        <s v="106669-2"/>
        <n v="103467"/>
        <n v="105703"/>
        <n v="106073"/>
        <n v="106594"/>
        <n v="107117"/>
        <n v="107118"/>
        <n v="107554"/>
        <s v="104477-1"/>
        <n v="104900"/>
        <s v="104983-2"/>
        <s v="106404/5"/>
        <s v="106407-2"/>
        <n v="106410"/>
        <n v="106481"/>
        <n v="106704"/>
        <s v="106734-2"/>
        <s v="106834-1"/>
        <n v="106875"/>
        <s v="107002-1"/>
        <n v="107024"/>
        <s v="107105/06"/>
        <s v="107233 Rev2"/>
        <s v="107315-6/107317-2 Rev4/N"/>
        <s v="107555 RevAB"/>
        <n v="101559"/>
        <s v="104529 RevD"/>
        <n v="105761"/>
        <s v="105887-2"/>
        <s v="106196-2"/>
        <n v="106233"/>
        <s v="106238-1"/>
        <n v="106318"/>
        <n v="106359"/>
        <s v="106384-1"/>
        <s v="106389-1"/>
        <n v="106403"/>
        <s v="106878-2"/>
        <s v="107242 Rev0"/>
        <s v="107243 Rev0"/>
        <s v="107460-2"/>
        <n v="107563"/>
        <n v="107564"/>
        <s v="106316 (A Part)"/>
        <s v="106316 (A Part) Rev1"/>
        <s v="104910-1"/>
        <n v="106355"/>
        <n v="106465"/>
        <n v="106467"/>
        <n v="106587"/>
        <s v="106630-2"/>
        <n v="106680"/>
        <n v="106742"/>
        <n v="106745"/>
        <n v="106877"/>
        <n v="107114"/>
        <n v="107115"/>
        <n v="107116"/>
        <n v="107708"/>
        <n v="107710"/>
        <n v="107711"/>
        <n v="105835"/>
        <n v="106483"/>
        <n v="106678"/>
        <n v="106815"/>
        <s v="107073-1"/>
        <s v="107254 Rev1"/>
        <s v="107431 (A Part)"/>
        <s v="107437/38"/>
        <n v="107709"/>
        <n v="103738"/>
        <n v="103740"/>
        <n v="106338"/>
        <s v="106559/60 RevD"/>
        <s v="104475/76"/>
        <s v="104814-1 Rev2"/>
        <n v="104830"/>
        <s v="104850-1/51-1"/>
        <n v="104947"/>
        <s v="104948/49"/>
        <s v="104989/90-1"/>
        <s v="105182-1"/>
        <n v="105405"/>
        <n v="105510"/>
        <s v="105542/43"/>
        <s v="106036-3/37-3"/>
        <s v="106096/97"/>
        <s v="106184/85 RevA"/>
        <s v="106196-1"/>
        <n v="106200"/>
        <n v="106201"/>
        <n v="106202"/>
        <n v="106231"/>
        <n v="106234"/>
        <s v="106385 Rev0"/>
        <s v="106394/5"/>
        <s v="106398/99"/>
        <n v="106462"/>
        <n v="106466"/>
        <s v="106562/3 RevH"/>
        <n v="106681"/>
        <n v="106690"/>
        <n v="106746"/>
        <s v="106770/71-2"/>
        <n v="106775"/>
        <s v="106820-2/21-2"/>
        <n v="106823"/>
        <n v="106868"/>
        <s v="106878-1"/>
        <s v="106889 RevN"/>
        <n v="106916"/>
        <s v="107070-1"/>
        <s v="107201-5"/>
        <n v="107239"/>
        <s v="107279/80"/>
        <s v="107281/82"/>
        <s v="107360-2 Rev4"/>
        <s v="107373-1 RevN"/>
        <s v="107373-2 RevN"/>
        <s v="107374/75 RevN"/>
        <n v="107434"/>
        <n v="107506"/>
        <n v="107550"/>
        <n v="107551"/>
        <n v="107713"/>
        <s v="106819-1"/>
        <n v="103944"/>
        <n v="104870"/>
        <n v="104871"/>
        <s v="104897/98"/>
        <n v="104911"/>
        <s v="104964-1"/>
        <s v="104964-2"/>
        <s v="105125-1"/>
        <n v="105559"/>
        <n v="105735"/>
        <n v="105943"/>
        <n v="106224"/>
        <n v="106226"/>
        <s v="106332-1"/>
        <s v="106364-2"/>
        <n v="106378"/>
        <n v="106412"/>
        <s v="106445-1"/>
        <n v="106446"/>
        <s v="106574/75"/>
        <n v="106598"/>
        <s v="106630-1"/>
        <n v="106712"/>
        <n v="106862"/>
        <n v="106880"/>
        <s v="106890-3"/>
        <n v="106923"/>
        <s v="107007-2"/>
        <s v="107010-2"/>
        <n v="107074"/>
        <n v="107430"/>
        <s v="107439/40"/>
        <s v="107694-2"/>
        <s v="107694-3"/>
        <s v="107694-4"/>
        <n v="104552"/>
        <n v="104912"/>
        <s v="104950-1/51-1"/>
        <n v="104957"/>
        <s v="105098/99"/>
        <s v="105138/39"/>
        <s v="105359/60"/>
        <s v="105513/14"/>
        <n v="105580"/>
        <s v="105827-1"/>
        <n v="106012"/>
        <n v="106109"/>
        <s v="106137/38"/>
        <n v="106146"/>
        <s v="106147/48 Rev-"/>
        <n v="106166"/>
        <s v="106182/83"/>
        <n v="106197"/>
        <s v="106217-1"/>
        <s v="106217-5"/>
        <n v="106237"/>
        <s v="106364-1"/>
        <n v="106386"/>
        <n v="106444"/>
        <n v="106661"/>
        <n v="106662"/>
        <s v="106671/72-1"/>
        <n v="106679"/>
        <n v="106699"/>
        <n v="106782"/>
        <n v="106785"/>
        <s v="106850/51"/>
        <n v="106874"/>
        <n v="106879"/>
        <n v="106881"/>
        <s v="106890-2"/>
        <s v="106900-2"/>
        <n v="106902"/>
        <s v="106985/86-2"/>
        <s v="107094-1"/>
        <s v="107182-5/-6"/>
        <s v="107193-1/94-1"/>
        <n v="107232"/>
        <s v="107270/71"/>
        <n v="107272"/>
        <s v="107289-1"/>
        <s v="107289-2"/>
        <n v="107362"/>
        <s v="107377-2/78-2 Rev0"/>
        <n v="107415"/>
        <n v="107416"/>
        <n v="107418"/>
        <s v="107432 (A Part)"/>
        <s v="107460-1"/>
        <s v="107641-1"/>
        <s v="107694-5/94-6"/>
        <s v="106005-1"/>
        <s v="106062-2"/>
        <s v="104715/16"/>
        <n v="104750"/>
        <s v="105140/41"/>
        <s v="105154/55"/>
        <s v="105217/18 Rev-"/>
        <s v="105887-1"/>
        <s v="105926/27"/>
        <s v="105930/31"/>
        <n v="105944"/>
        <s v="106203-1"/>
        <s v="106216-1"/>
        <n v="106227"/>
        <n v="106304"/>
        <s v="106335/36"/>
        <n v="106406"/>
        <n v="106408"/>
        <n v="106409"/>
        <n v="106413"/>
        <n v="106443"/>
        <n v="106760"/>
        <n v="106887"/>
        <n v="106888"/>
        <s v="106890-1"/>
        <n v="106912"/>
        <n v="106913"/>
        <s v="106930/31"/>
        <s v="107007-1/08-1"/>
        <s v="107010-1"/>
        <s v="107182-3/-4"/>
        <s v="107201-3/-4"/>
        <n v="107238"/>
        <s v="107336/37"/>
        <s v="107338/39"/>
        <s v="104679-1"/>
        <s v="104748/49"/>
        <s v="104873-1"/>
        <s v="104983-1"/>
        <s v="105100/01"/>
        <s v="105156/57"/>
        <s v="105369-1/70-1"/>
        <n v="105527"/>
        <s v="105827-2"/>
        <s v="105827-3"/>
        <s v="106139/40"/>
        <n v="106377"/>
        <s v="106384-2"/>
        <n v="106441"/>
        <s v="106669/70-1"/>
        <s v="106700/01"/>
        <s v="106747/48"/>
        <s v="106761 RevAC"/>
        <s v="106767/68"/>
        <s v="106770/71-1"/>
        <n v="106791"/>
        <n v="106896"/>
        <s v="106900-1"/>
        <s v="106985/86-1"/>
        <s v="107000/01"/>
        <s v="107014/15"/>
        <n v="107132"/>
        <s v="107158-1"/>
        <s v="107182-1"/>
        <s v="107187-1/88-1"/>
        <s v="107234/35"/>
        <s v="107302/03 RevN"/>
        <s v="107312 Rev1"/>
        <s v="107313-1 Rev1"/>
        <s v="107320-1/21-1 Rev4"/>
        <s v="107322-1 RevN"/>
        <s v="107324-2 Rev2"/>
        <s v="107334-1 Rev2"/>
        <s v="107377-1/78-1 Rev4"/>
        <s v="107422-1 RevZ"/>
        <n v="107695"/>
        <n v="107696"/>
        <s v="107697/98-1"/>
        <n v="104714"/>
        <n v="104807"/>
        <n v="104811"/>
        <s v="105161/62 Rev-"/>
        <s v="105215/16"/>
        <s v="105369-2/70-2"/>
        <s v="105827-4"/>
        <s v="105928/29 Rev-"/>
        <s v="105973-3"/>
        <s v="106036-2/37-2"/>
        <n v="106124"/>
        <s v="106216-2"/>
        <s v="106216-3"/>
        <n v="106326"/>
        <s v="106340/41"/>
        <s v="106342/43"/>
        <n v="106682"/>
        <n v="106683"/>
        <s v="106734/35-1"/>
        <s v="106906/07"/>
        <s v="106910/11"/>
        <s v="107009-1"/>
        <n v="107029"/>
        <s v="107134/35"/>
        <s v="107136/37"/>
        <s v="107165/67"/>
        <s v="107166/68"/>
        <n v="107180"/>
        <s v="107206-1/7-1"/>
        <s v="107268/69"/>
        <s v="107293/94"/>
        <s v="107296/97"/>
        <s v="107318 Rev2"/>
        <s v="107319-1"/>
        <n v="107326"/>
        <s v="107326/27"/>
        <n v="107327"/>
        <s v="107332-1/-2 Rev1"/>
        <s v="107588-1"/>
        <s v="107651/2"/>
        <s v="107694-1"/>
        <n v="107699"/>
        <n v="106281"/>
        <s v="105549-1"/>
        <s v="105549-2"/>
        <s v="106125/26 Rev-"/>
        <n v="106759"/>
        <s v="106762 RevAD"/>
        <n v="107292"/>
        <n v="107295"/>
        <s v="107376 Rev1"/>
        <s v="107562 RevAA"/>
        <n v="101976"/>
        <s v="103329 RevB"/>
        <s v="104433-1"/>
        <s v="105774 [A Part]"/>
        <n v="105838"/>
        <s v="556223AABL"/>
        <n v="32530"/>
        <n v="32531"/>
        <n v="29320"/>
        <n v="37216"/>
        <n v="37217"/>
        <n v="37253"/>
        <n v="37349"/>
        <n v="37400"/>
        <n v="37401"/>
        <n v="37411"/>
        <n v="37412"/>
        <n v="37414"/>
        <n v="37415"/>
        <n v="37420"/>
        <n v="37421"/>
        <n v="37422"/>
        <n v="37429"/>
        <n v="37431"/>
        <n v="37434"/>
        <n v="37457"/>
        <n v="37845"/>
        <n v="37848"/>
        <n v="37856"/>
        <n v="37863"/>
        <n v="37864"/>
        <n v="38154"/>
        <s v="38164L/R"/>
        <s v="38165L/R"/>
        <s v="535621AABL"/>
        <s v="535622AABL"/>
        <s v="600921AA"/>
        <s v="610825AABL"/>
        <s v="610826ABBL"/>
        <s v="310822AA"/>
        <s v="600821AA"/>
        <s v="31003/04"/>
        <n v="31005"/>
        <n v="31006"/>
        <n v="31007"/>
        <n v="31008"/>
        <s v="31010/11"/>
        <n v="37108"/>
        <s v="37120F/B"/>
        <n v="37947"/>
        <n v="37894"/>
        <n v="37998"/>
        <n v="37235"/>
        <s v="635523ACBL"/>
        <n v="37382"/>
        <n v="37850"/>
        <n v="37851"/>
        <n v="37866"/>
        <n v="37883"/>
        <n v="37877"/>
        <n v="50753"/>
        <n v="50788"/>
        <n v="50790"/>
        <n v="50690"/>
        <n v="55000"/>
        <n v="57501"/>
        <s v="84285L"/>
        <s v="84285R"/>
        <s v="32544/45"/>
        <s v="32573/74"/>
        <s v="32583/84"/>
        <s v="32566/67"/>
        <s v="32589A"/>
        <n v="32590"/>
        <s v="32591A"/>
        <n v="32572"/>
        <n v="29310"/>
        <n v="37136"/>
        <n v="37250"/>
        <n v="37404"/>
        <n v="37406"/>
        <n v="37407"/>
        <n v="37409"/>
        <n v="37416"/>
        <n v="37423"/>
        <n v="37424"/>
        <n v="37847"/>
        <n v="37873"/>
        <n v="37878"/>
        <n v="37879"/>
        <n v="37886"/>
        <n v="55005"/>
        <n v="76020"/>
        <s v="635522ADBL"/>
        <n v="32534"/>
        <n v="37884"/>
        <n v="37849"/>
        <n v="37895"/>
        <n v="37899"/>
        <n v="37219"/>
        <n v="37233"/>
        <n v="37236"/>
        <n v="37237"/>
        <s v="37659L/R"/>
        <s v="37825/25"/>
        <n v="37844"/>
        <n v="37868"/>
        <n v="37869"/>
        <s v="50526A"/>
        <s v="50509LA"/>
        <s v="50509RA"/>
        <s v="50516LA"/>
        <s v="50516RA"/>
        <n v="83103"/>
        <n v="50697"/>
        <n v="32548"/>
        <n v="32555"/>
        <s v="32558/9"/>
        <s v="32562/3"/>
        <n v="32535"/>
        <s v="38184L/R"/>
        <s v="38185L/R"/>
        <s v="32549/50"/>
        <s v="32553/4"/>
        <s v="32579/80"/>
        <s v="32568/69"/>
        <n v="29319"/>
        <s v="32540/41"/>
        <s v="32551/52"/>
        <n v="37252"/>
        <n v="37256"/>
        <n v="37294"/>
        <n v="37345"/>
        <n v="37405"/>
        <n v="37419"/>
        <n v="37425"/>
        <s v="37427SUB"/>
        <n v="37430"/>
        <n v="37854"/>
        <n v="31000"/>
        <s v="32528SUB"/>
        <s v="37105L/R"/>
        <n v="37892"/>
        <n v="37893"/>
        <n v="37257"/>
        <n v="37410"/>
        <n v="37853"/>
        <n v="37861"/>
        <s v="37891/96"/>
        <s v="37852/65"/>
        <n v="37872"/>
        <n v="37857"/>
        <n v="37880"/>
        <n v="37874"/>
        <s v="37876/882"/>
        <n v="50522"/>
        <n v="50564"/>
        <s v="32581/82"/>
        <n v="50850"/>
        <n v="32615"/>
        <n v="84305"/>
        <s v="32542/3"/>
        <n v="32564"/>
        <s v="32560/1"/>
        <n v="37175"/>
        <n v="37176"/>
        <n v="37178"/>
        <n v="37177"/>
        <n v="37402"/>
        <n v="37403"/>
        <s v="37408SUB"/>
        <n v="37417"/>
        <n v="37418"/>
        <n v="37426"/>
        <n v="76019"/>
        <s v="31001/02"/>
        <s v="32527SUB"/>
        <n v="37251"/>
        <n v="37846"/>
        <n v="37858"/>
        <n v="37862"/>
        <s v="37973L/R"/>
        <n v="50503"/>
        <n v="50529"/>
        <n v="83102"/>
        <n v="32614"/>
        <s v="32536/7"/>
        <n v="31009"/>
        <s v="32525SUB"/>
        <s v="32526SUB"/>
        <s v="32532/33"/>
        <n v="37360"/>
        <n v="37428"/>
        <s v="37875/881"/>
        <s v="50502A"/>
        <n v="50501"/>
        <s v="84304L"/>
        <s v="32556/7"/>
        <s v="32577/78"/>
        <n v="32565"/>
        <s v="32538/9"/>
        <s v="32546/7"/>
        <s v="84304R"/>
        <n v="50533"/>
        <n v="29311"/>
        <s v="105274-1"/>
        <n v="105574"/>
        <n v="105660"/>
        <s v="105708/09-3"/>
        <s v="106075-2"/>
        <n v="106110"/>
        <s v="106199 Rev0.-"/>
        <s v="106873-2"/>
        <n v="107066"/>
        <s v="107407-1"/>
        <n v="105528"/>
        <s v="105640 Rev1"/>
        <s v="105667 Rev1"/>
        <s v="106040-1"/>
        <n v="106041"/>
        <n v="106046"/>
        <n v="106050"/>
        <n v="106086"/>
        <n v="106093"/>
        <s v="106294/5"/>
        <s v="106358-1"/>
        <s v="106778-2/79-2"/>
        <n v="106806"/>
        <n v="106855"/>
        <n v="106860"/>
        <s v="106933 RevN"/>
        <n v="106935"/>
        <n v="106954"/>
        <s v="106969-2"/>
        <s v="106970-3"/>
        <n v="106995"/>
        <n v="107061"/>
        <n v="107062"/>
        <n v="107063"/>
        <n v="107064"/>
        <n v="107065"/>
        <s v="107088 Rev1"/>
        <n v="107089"/>
        <n v="107090"/>
        <n v="107099"/>
        <n v="107126"/>
        <n v="107156"/>
        <s v="107162/63"/>
        <n v="107169"/>
        <s v="107208-1"/>
        <s v="107229/30"/>
        <n v="107245"/>
        <s v="107456-2 RevN"/>
        <n v="107525"/>
        <n v="107581"/>
        <s v="107637 Rev0.0"/>
        <s v="107650 RevN"/>
        <n v="107658"/>
        <n v="107659"/>
        <n v="107660"/>
        <n v="107661"/>
        <s v="107703/4"/>
        <n v="107705"/>
        <n v="107722"/>
        <s v="107529/30"/>
        <s v="104860/61"/>
        <s v="104864/65-1"/>
        <s v="104879/80 RevN"/>
        <s v="104955-1"/>
        <n v="104958"/>
        <s v="104959/60"/>
        <s v="104961/62"/>
        <n v="104972"/>
        <n v="104981"/>
        <n v="104994"/>
        <s v="105388-1"/>
        <s v="105547 Rev1"/>
        <n v="105552"/>
        <n v="105699"/>
        <s v="105709-1"/>
        <s v="106025/26"/>
        <n v="106042"/>
        <n v="106043"/>
        <n v="106111"/>
        <n v="106191"/>
        <s v="106192-1"/>
        <s v="106241/2"/>
        <n v="106455"/>
        <n v="106510"/>
        <s v="106518/9"/>
        <n v="106564"/>
        <n v="106847"/>
        <s v="106848 Rev1"/>
        <n v="106861"/>
        <s v="106865-2"/>
        <s v="106866-2"/>
        <s v="106872-1"/>
        <s v="106872-2/72-3"/>
        <s v="106959/60 RevN"/>
        <n v="107021"/>
        <s v="107038-2"/>
        <s v="107096/97"/>
        <n v="107129"/>
        <s v="107157 Rev-"/>
        <s v="107209-2"/>
        <n v="107214"/>
        <s v="107219/20-2"/>
        <s v="107221/22"/>
        <s v="107325 Rev1"/>
        <n v="107341"/>
        <n v="107405"/>
        <n v="107411"/>
        <n v="104862"/>
        <n v="105556"/>
        <n v="105996"/>
        <n v="106085"/>
        <n v="106769"/>
        <s v="106774 RevAA"/>
        <n v="107092"/>
        <s v="107419 RevN"/>
        <s v="107420 RevN"/>
        <n v="105594"/>
        <s v="105708/09-2"/>
        <n v="106143"/>
        <n v="106145"/>
        <n v="106179"/>
        <n v="106180"/>
        <n v="106531"/>
        <s v="106572/73"/>
        <s v="106750/51"/>
        <n v="106801"/>
        <s v="106869/71"/>
        <s v="106873-1"/>
        <s v="106919/20 RevN"/>
        <n v="106936"/>
        <n v="107013"/>
        <n v="107020"/>
        <s v="107039-1"/>
        <s v="107042/43"/>
        <n v="107048"/>
        <s v="107051-1"/>
        <s v="107059-1/59-2"/>
        <n v="107067"/>
        <n v="107068"/>
        <n v="107069"/>
        <n v="107077"/>
        <n v="107095"/>
        <n v="107102"/>
        <n v="107112"/>
        <s v="107183-2"/>
        <n v="107231"/>
        <s v="107246 Rev-"/>
        <n v="107255"/>
        <n v="107256"/>
        <s v="107590 RevN"/>
        <s v="107596 Rev0.1"/>
        <s v="107621/22"/>
        <s v="107687 Rev1"/>
        <s v="107715/6"/>
        <s v="104955-2"/>
        <s v="104956-1"/>
        <n v="105557"/>
        <s v="105935/36"/>
        <s v="106023/24"/>
        <n v="106144"/>
        <n v="106152"/>
        <n v="106154"/>
        <n v="106181"/>
        <n v="106286"/>
        <n v="106287"/>
        <s v="106693-2"/>
        <s v="107038-3"/>
        <s v="107046-1"/>
        <s v="107047-1"/>
        <n v="107075"/>
        <s v="107080-1/81-1"/>
        <n v="107107"/>
        <s v="107146-1"/>
        <s v="107195/96"/>
        <s v="107200 Rev1"/>
        <s v="107213-1"/>
        <s v="107305/06"/>
        <n v="107340"/>
        <s v="107359 Rev1"/>
        <n v="107400"/>
        <n v="107441"/>
        <s v="107579 RevAB"/>
        <s v="107586 RevN"/>
        <s v="105382/84"/>
        <s v="105548 Rev1"/>
        <n v="105683"/>
        <s v="105866-1/66-2"/>
        <n v="106006"/>
        <s v="106040-2"/>
        <s v="106048-2"/>
        <n v="106049"/>
        <s v="106075-1"/>
        <n v="106094"/>
        <s v="106192-3"/>
        <n v="106288"/>
        <n v="106317"/>
        <s v="106516/7"/>
        <n v="106677"/>
        <s v="106697/98"/>
        <n v="106807"/>
        <n v="106832"/>
        <n v="106856"/>
        <n v="106867"/>
        <n v="106937"/>
        <s v="106947/48"/>
        <s v="106951/52"/>
        <s v="106957/58 Rev7"/>
        <s v="107044/45"/>
        <s v="107050-1"/>
        <s v="107183-1"/>
        <s v="107191/92"/>
        <s v="107204-1/5-1"/>
        <s v="107209-1"/>
        <n v="107355"/>
        <s v="107412/13 RevN"/>
        <s v="104909 Rev1"/>
        <s v="104991-1"/>
        <s v="104992-1"/>
        <s v="105708-1"/>
        <n v="105921"/>
        <n v="106313"/>
        <n v="106520"/>
        <n v="106521"/>
        <s v="107018/19 Rev02"/>
        <n v="107060"/>
        <n v="107149"/>
        <n v="107277"/>
        <n v="107290"/>
        <s v="107456-1 RevN"/>
        <n v="107557"/>
        <n v="107693"/>
        <n v="107718"/>
        <n v="104694"/>
        <n v="104908"/>
        <n v="105531"/>
        <s v="105697-1/-2"/>
        <n v="105988"/>
        <s v="106034/35"/>
        <n v="106038"/>
        <n v="106039"/>
        <s v="106576/77"/>
        <s v="106578/79"/>
        <n v="106808"/>
        <s v="107153-1/-2"/>
        <n v="107155"/>
        <s v="107199-1"/>
        <s v="107199-2"/>
        <s v="107202/03"/>
        <s v="107223/24"/>
        <n v="107240"/>
        <s v="107401 Rev1"/>
        <s v="107402 Rev1"/>
        <n v="107717"/>
        <n v="106508"/>
        <n v="106509"/>
        <s v="106511/2"/>
        <n v="106513"/>
        <s v="106514/5"/>
        <s v="106673 Rev1"/>
        <n v="106816"/>
        <s v="107210-1"/>
        <n v="105027"/>
        <n v="105239"/>
        <s v="105641 Rev1"/>
        <n v="105979"/>
        <s v="106048-1"/>
        <s v="106192-2"/>
        <n v="106312"/>
        <n v="106588"/>
        <s v="106804/05"/>
        <n v="106833"/>
        <s v="106865/66-1"/>
        <n v="107017"/>
        <s v="107033/34 RevB"/>
        <s v="107038-1"/>
        <n v="107058"/>
        <s v="107078/79"/>
        <s v="107146-2"/>
        <s v="107175 Rev1"/>
        <s v="107197 RevN"/>
        <s v="107219/20-3"/>
        <s v="107260/61"/>
        <s v="107262/63"/>
        <s v="107349 RevN"/>
        <n v="107356"/>
        <s v="107541 Rev1"/>
        <s v="107663/4"/>
        <s v="107665/7"/>
        <n v="107714"/>
        <s v="107177-1"/>
        <n v="107178"/>
        <s v="107720-1"/>
        <s v="107720-2"/>
        <s v="107720-3"/>
        <n v="107721"/>
        <n v="104653"/>
        <s v="104803/04"/>
        <s v="105066/67"/>
        <n v="105273"/>
        <s v="105284-1"/>
        <n v="105328"/>
        <s v="105650/51"/>
        <s v="106789/90"/>
        <s v="106949/50"/>
        <n v="107054"/>
        <n v="107211"/>
        <n v="107278"/>
        <n v="107307"/>
        <n v="107347"/>
        <s v="105534-2"/>
        <s v="107521/22 RevAG"/>
        <s v="107523/24 RevAE"/>
        <s v="107526 RevN"/>
        <s v="107580/105651 RevAA/B"/>
        <n v="104929"/>
        <s v="106506/7"/>
        <s v="106693-1T"/>
        <s v="106778-1/79-1"/>
        <s v="106800-1T"/>
        <s v="106963/64"/>
        <s v="106965/66 Rev2"/>
        <s v="106969-1T"/>
        <s v="106970-1T"/>
        <s v="107177-2"/>
        <s v="107177-3"/>
        <s v="107185/86"/>
        <s v="107189-1/90-1"/>
        <s v="107217/18"/>
        <s v="107212T"/>
        <n v="29175"/>
        <n v="29176"/>
        <n v="29180"/>
        <s v="76001L"/>
        <s v="76001R"/>
        <s v="76002L"/>
        <s v="76002R"/>
        <n v="37166"/>
        <s v="37323L"/>
        <s v="37324L"/>
        <s v="29164L"/>
        <s v="37322L"/>
        <n v="29163"/>
        <n v="29203"/>
        <n v="37210"/>
        <n v="27010"/>
        <n v="27060"/>
        <s v="29165L"/>
        <s v="37325L"/>
        <n v="29161"/>
        <n v="29162"/>
        <n v="29174"/>
        <n v="29181"/>
        <s v="29255s"/>
        <s v="29191Ls"/>
        <n v="29201"/>
        <n v="29254"/>
        <n v="29206"/>
        <s v="29188L"/>
        <n v="36018"/>
        <n v="50849"/>
        <s v="84321LS"/>
        <s v="84321RS"/>
        <n v="29166"/>
        <n v="29360"/>
        <n v="38149"/>
        <n v="38150"/>
        <s v="37260L"/>
        <s v="37103/432"/>
        <n v="37959"/>
        <n v="505122"/>
        <n v="37960"/>
        <s v="97024Rs"/>
        <n v="29185"/>
        <n v="559021"/>
        <s v="29187s"/>
        <n v="29244"/>
        <n v="38252"/>
        <s v="37607b"/>
        <s v="37608b"/>
        <n v="97051"/>
        <s v="29159L"/>
        <s v="77035L"/>
        <s v="29196s"/>
        <n v="37269"/>
        <s v="38152L"/>
        <s v="38152R"/>
        <n v="21000"/>
        <s v="27061/62"/>
        <n v="37452"/>
        <n v="75065"/>
        <n v="77015"/>
        <n v="77034"/>
        <s v="37357L"/>
        <s v="75006L"/>
        <s v="75006R"/>
        <s v="75069s"/>
        <s v="38255L"/>
        <n v="77014"/>
        <n v="77041"/>
        <n v="37168"/>
        <n v="37169"/>
        <n v="37199"/>
        <n v="37222"/>
        <n v="97046"/>
        <s v="29235L"/>
        <s v="29243L"/>
        <s v="29243R"/>
        <s v="77016L"/>
        <n v="77033"/>
        <s v="37131L"/>
        <s v="37131R"/>
        <s v="27059L/R"/>
        <n v="29236"/>
        <n v="29238"/>
        <n v="29240"/>
        <n v="37165"/>
        <n v="75056"/>
        <s v="77007s"/>
        <n v="47808"/>
        <n v="77038"/>
        <s v="97023s"/>
        <s v="557121s"/>
        <s v="27008L/R"/>
        <s v="27011L/R"/>
        <s v="38180L"/>
        <s v="556421s"/>
        <s v="556521s"/>
        <s v="77004L"/>
        <n v="38254"/>
        <n v="37453"/>
        <s v="27006L/R"/>
        <n v="77040"/>
        <n v="38181"/>
        <n v="97044"/>
        <n v="77002"/>
        <n v="77012"/>
        <n v="77005"/>
        <n v="77011"/>
        <n v="29160"/>
        <s v="37164L/R"/>
        <n v="29170"/>
        <n v="29184"/>
        <n v="29194"/>
        <s v="29198S"/>
        <n v="29242"/>
        <n v="37224"/>
        <n v="37266"/>
        <n v="29245"/>
        <s v="37220L"/>
        <s v="37220R"/>
        <n v="37114"/>
        <n v="37132"/>
        <n v="37170"/>
        <n v="37171"/>
        <n v="37274"/>
        <n v="97054"/>
        <n v="97056"/>
        <s v="502322s"/>
        <s v="557022s"/>
        <s v="557122s"/>
        <s v="557721s"/>
        <s v="559121s"/>
        <s v="562421s"/>
        <s v="75016L/20L"/>
        <s v="75016R/20R"/>
        <s v="569021s"/>
        <n v="37223"/>
        <n v="29089"/>
        <s v="652021s"/>
        <s v="37221L"/>
        <s v="37221R"/>
        <s v="663122s"/>
        <s v="29169L"/>
        <s v="29317L"/>
        <s v="29317R"/>
        <s v="75070s"/>
        <n v="77007" u="1"/>
        <n v="106128" u="1"/>
        <n v="107642" u="1"/>
        <n v="106131" u="1"/>
        <n v="107644" u="1"/>
        <n v="107266" u="1"/>
        <n v="106132" u="1"/>
        <n v="105754" u="1"/>
        <n v="107645" u="1"/>
        <n v="104872" u="1"/>
        <n v="106133" u="1"/>
        <n v="104999" u="1"/>
        <n v="502322" u="1"/>
        <n v="106134" u="1"/>
        <n v="107647" u="1"/>
        <n v="106135" u="1"/>
        <n v="107648" u="1"/>
        <n v="105127" u="1"/>
        <n v="106892" u="1"/>
        <n v="106010" u="1"/>
        <n v="105632" u="1"/>
        <n v="557022" u="1"/>
        <n v="104246" u="1"/>
        <n v="106011" u="1"/>
        <n v="105633" u="1"/>
        <n v="104877" u="1"/>
        <n v="105508" u="1"/>
        <n v="105004" u="1"/>
        <n v="104878" u="1"/>
        <n v="105509" u="1"/>
        <n v="105005" u="1"/>
        <n v="107654" u="1"/>
        <n v="105511" u="1"/>
        <n v="107655" u="1"/>
        <n v="105512" u="1"/>
        <n v="107656" u="1"/>
        <n v="107657" u="1"/>
        <n v="105514" u="1"/>
        <n v="107531" u="1"/>
        <n v="106901" u="1"/>
        <n v="105515" u="1"/>
        <n v="107532" u="1"/>
        <n v="105516" u="1"/>
        <n v="559121" u="1"/>
        <n v="557121" u="1"/>
        <n v="557122" u="1"/>
        <n v="106149" u="1"/>
        <n v="107662" u="1"/>
        <n v="107284" u="1"/>
        <n v="106150" u="1"/>
        <n v="106907" u="1"/>
        <n v="107413" u="1"/>
        <n v="38256" u="1"/>
        <n v="107667" u="1"/>
        <n v="106911" u="1"/>
        <n v="107668" u="1"/>
        <n v="107671" u="1"/>
        <n v="107167" u="1"/>
        <n v="107672" u="1"/>
        <n v="107546" u="1"/>
        <n v="107294" u="1"/>
        <n v="104522" u="1"/>
        <n v="652021" u="1"/>
        <n v="663122" u="1"/>
        <n v="107297" u="1"/>
        <n v="106667" u="1"/>
        <n v="105533" u="1"/>
        <n v="106920" u="1"/>
        <n v="107552" u="1"/>
        <n v="106292" u="1"/>
        <n v="107428" u="1"/>
        <n v="105159" u="1"/>
        <n v="106672" u="1"/>
        <n v="107429" u="1"/>
        <n v="106295" u="1"/>
        <n v="107556" u="1"/>
        <n v="107179" u="1"/>
        <n v="106171" u="1"/>
        <n v="106172" u="1"/>
        <n v="107685" u="1"/>
        <n v="107559" u="1"/>
        <n v="107433" u="1"/>
        <n v="105417" u="1"/>
        <n v="105544" u="1"/>
        <n v="107435" u="1"/>
        <n v="106805" u="1"/>
        <n v="105545" u="1"/>
        <n v="106934" u="1"/>
        <n v="107565" u="1"/>
        <n v="107566" u="1"/>
        <n v="104919" u="1"/>
        <n v="107567" u="1"/>
        <n v="104290" u="1"/>
        <n v="562421" u="1"/>
        <n v="104038" u="1"/>
        <n v="107568" u="1"/>
        <n v="107442" u="1"/>
        <n v="105932" u="1"/>
        <n v="107571" u="1"/>
        <n v="106185" u="1"/>
        <n v="107572" u="1"/>
        <n v="104673" u="1"/>
        <n v="107573" u="1"/>
        <n v="104674" u="1"/>
        <n v="107574" u="1"/>
        <n v="107575" u="1"/>
        <n v="107578" u="1"/>
        <n v="29187" u="1"/>
        <n v="107454" u="1"/>
        <n v="105816" u="1"/>
        <n v="105060" u="1"/>
        <n v="107584" u="1"/>
        <n v="105063" u="1"/>
        <n v="106702" u="1"/>
        <n v="107585" u="1"/>
        <n v="105064" u="1"/>
        <n v="107463" u="1"/>
        <n v="107464" u="1"/>
        <n v="106331" u="1"/>
        <n v="106080" u="1"/>
        <n v="75069" u="1"/>
        <n v="75070" u="1"/>
        <n v="37275" u="1"/>
        <n v="29255" u="1"/>
        <n v="106973" u="1"/>
        <n v="106974" u="1"/>
        <n v="106975" u="1"/>
        <n v="107228" u="1"/>
        <n v="106976" u="1"/>
        <n v="105716" u="1"/>
        <n v="104457" u="1"/>
        <n v="557721" u="1"/>
        <n v="97023" u="1"/>
        <n v="107613" u="1"/>
        <n v="107614" u="1"/>
        <n v="29196" u="1"/>
        <n v="107615" u="1"/>
        <n v="107616" u="1"/>
        <n v="106105" u="1"/>
        <n v="107618" u="1"/>
        <n v="106610" u="1"/>
        <n v="107619" u="1"/>
        <n v="106611" u="1"/>
        <n v="29198" u="1"/>
        <n v="107623" u="1"/>
        <n v="107624" u="1"/>
        <n v="107625" u="1"/>
        <n v="107626" u="1"/>
        <n v="105357" u="1"/>
        <n v="107627" u="1"/>
        <n v="105358" u="1"/>
        <n v="106493" u="1"/>
        <n v="107628" u="1"/>
        <n v="37607" u="1"/>
        <n v="106494" u="1"/>
        <n v="104226" u="1"/>
        <n v="107630" u="1"/>
        <n v="37608" u="1"/>
        <n v="104227" u="1"/>
        <n v="107631" u="1"/>
        <n v="104228" u="1"/>
        <n v="107632" u="1"/>
        <n v="106876" u="1"/>
        <n v="107633" u="1"/>
        <n v="106122" u="1"/>
        <n v="106123" u="1"/>
        <n v="107510" u="1"/>
        <n v="569021" u="1"/>
        <n v="104863" u="1"/>
        <n v="107511" u="1"/>
        <n v="106631" u="1"/>
        <n v="106127" u="1"/>
      </sharedItems>
    </cacheField>
    <cacheField name="Cust # for ref" numFmtId="0">
      <sharedItems containsBlank="1" containsMixedTypes="1" containsNumber="1" containsInteger="1" minValue="10585" maxValue="4.6500000000000001E+65"/>
    </cacheField>
    <cacheField name="EAU Capacity" numFmtId="179">
      <sharedItems containsString="0" containsBlank="1" containsNumber="1" minValue="0" maxValue="4125520"/>
    </cacheField>
    <cacheField name="Customer" numFmtId="0">
      <sharedItems containsDate="1" containsBlank="1" containsMixedTypes="1" minDate="2016-12-30T00:00:00" maxDate="2016-12-31T00:00:00"/>
    </cacheField>
    <cacheField name="Part #" numFmtId="0">
      <sharedItems containsMixedTypes="1" containsNumber="1" containsInteger="1" minValue="10585" maxValue="4.6500000000000001E+65"/>
    </cacheField>
    <cacheField name="Program" numFmtId="0">
      <sharedItems containsBlank="1" containsMixedTypes="1" containsNumber="1" containsInteger="1" minValue="0" maxValue="0"/>
    </cacheField>
    <cacheField name="SOP DATE" numFmtId="0">
      <sharedItems containsNonDate="0" containsString="0" containsBlank="1"/>
    </cacheField>
    <cacheField name="EOP DATE" numFmtId="0">
      <sharedItems containsDate="1" containsBlank="1" containsMixedTypes="1" minDate="2014-02-01T00:00:00" maxDate="2027-12-31T00:00:00"/>
    </cacheField>
    <cacheField name="Workcenter" numFmtId="0">
      <sharedItems containsMixedTypes="1" containsNumber="1" containsInteger="1" minValue="21001" maxValue="21015" count="45">
        <s v="PR 019"/>
        <s v="PR 020"/>
        <s v="PR 021"/>
        <s v="PR 008"/>
        <s v="PR 005"/>
        <s v="PR 004"/>
        <s v="PR 002"/>
        <s v="PR 003"/>
        <s v="PR 001"/>
        <s v="PR 013"/>
        <s v="PR 014"/>
        <s v="PR 010"/>
        <s v="PR 011"/>
        <s v="PR 017"/>
        <s v="PR 015"/>
        <s v="PR 016"/>
        <s v="PR 018"/>
        <s v="PR 009"/>
        <s v="TR200"/>
        <s v="TR300"/>
        <s v="TR400"/>
        <s v="TR600M"/>
        <s v="TR600P"/>
        <s v="PR 325"/>
        <s v="PR 302"/>
        <s v="PR 305"/>
        <s v="PR 304"/>
        <s v="PR 301"/>
        <s v="PR 303"/>
        <s v="PR 328"/>
        <s v="PR 318"/>
        <s v="PR 329"/>
        <s v="PR 319"/>
        <s v="PR 327"/>
        <s v="PR 332"/>
        <s v="PR 330"/>
        <s v="PR 331"/>
        <n v="21014"/>
        <n v="21015"/>
        <n v="21001"/>
        <n v="21002"/>
        <n v="21013"/>
        <n v="21003"/>
        <n v="21011"/>
        <n v="21012"/>
      </sharedItems>
    </cacheField>
    <cacheField name="Tool Type" numFmtId="0">
      <sharedItems/>
    </cacheField>
    <cacheField name="Die (F-B)_x000a_(inches)" numFmtId="0">
      <sharedItems containsBlank="1" containsMixedTypes="1" containsNumber="1" containsInteger="1" minValue="20" maxValue="72"/>
    </cacheField>
    <cacheField name="Die (L-R)_x000a_(inches)" numFmtId="0">
      <sharedItems containsString="0" containsBlank="1" containsNumber="1" containsInteger="1" minValue="17" maxValue="240"/>
    </cacheField>
    <cacheField name="Shut Height_x000a_(inches)" numFmtId="0">
      <sharedItems containsString="0" containsBlank="1" containsNumber="1" minValue="16.899000000000001" maxValue="40.935000000000002"/>
    </cacheField>
    <cacheField name="Die Weight_x000a_(lbs)" numFmtId="0">
      <sharedItems containsNonDate="0" containsString="0" containsBlank="1"/>
    </cacheField>
    <cacheField name="BLDG2" numFmtId="0">
      <sharedItems containsBlank="1" count="6">
        <s v="Bond"/>
        <s v="GA"/>
        <s v="KY"/>
        <s v="Plainfield"/>
        <m u="1"/>
        <s v="GR" u="1"/>
      </sharedItems>
    </cacheField>
    <cacheField name="Worcenter Descr" numFmtId="0">
      <sharedItems containsBlank="1" count="19">
        <s v="1000T (xfer)"/>
        <s v="110T"/>
        <s v="120T (in-die)"/>
        <s v="150T"/>
        <s v="160T"/>
        <s v="175T"/>
        <s v="200T"/>
        <s v="250T"/>
        <s v="300T"/>
        <s v="500T"/>
        <s v="600T"/>
        <s v="60T"/>
        <s v="400T"/>
        <s v="600T (xfer)"/>
        <s v="100T"/>
        <s v="180T (in-die)"/>
        <s v="330T"/>
        <s v="800T"/>
        <m u="1"/>
      </sharedItems>
    </cacheField>
    <cacheField name="Tonnage Range" numFmtId="0">
      <sharedItems/>
    </cacheField>
    <cacheField name="Multi-out" numFmtId="0">
      <sharedItems containsSemiMixedTypes="0" containsString="0" containsNumber="1" containsInteger="1" minValue="1" maxValue="2"/>
    </cacheField>
    <cacheField name="Strokes/Hr" numFmtId="0">
      <sharedItems containsSemiMixedTypes="0" containsString="0" containsNumber="1" minValue="60" maxValue="9945"/>
    </cacheField>
    <cacheField name="Setup" numFmtId="0">
      <sharedItems containsSemiMixedTypes="0" containsString="0" containsNumber="1" minValue="0.5" maxValue="1.5"/>
    </cacheField>
    <cacheField name="# set-up/month" numFmtId="0">
      <sharedItems containsString="0" containsBlank="1" containsNumber="1" minValue="0.1" maxValue="4"/>
    </cacheField>
    <cacheField name="Set-up Hours/Month" numFmtId="0">
      <sharedItems containsSemiMixedTypes="0" containsString="0" containsNumber="1" minValue="0" maxValue="6"/>
    </cacheField>
    <cacheField name="NET _x000a_Pcs/hr" numFmtId="3">
      <sharedItems containsSemiMixedTypes="0" containsString="0" containsNumber="1" minValue="60" maxValue="9945"/>
    </cacheField>
    <cacheField name="Annual Pcs/Yr" numFmtId="3">
      <sharedItems containsSemiMixedTypes="0" containsString="0" containsNumber="1" minValue="0" maxValue="4125520"/>
    </cacheField>
    <cacheField name="Monthly Planning Volume" numFmtId="3">
      <sharedItems containsSemiMixedTypes="0" containsString="0" containsNumber="1" minValue="0" maxValue="343793.33333333331"/>
    </cacheField>
    <cacheField name="Monthly Hours Required (Run + Set-up)" numFmtId="178">
      <sharedItems containsSemiMixedTypes="0" containsString="0" containsNumber="1" minValue="0" maxValue="169.859477124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9">
  <r>
    <s v="106765T"/>
    <x v="0"/>
    <n v="13007385"/>
    <n v="480000"/>
    <s v="BENTELER"/>
    <n v="13007385"/>
    <s v="No Information"/>
    <m/>
    <m/>
    <x v="0"/>
    <s v="Transfer"/>
    <m/>
    <m/>
    <m/>
    <m/>
    <x v="0"/>
    <x v="0"/>
    <s v="600+"/>
    <n v="1"/>
    <n v="1080"/>
    <n v="1.5"/>
    <n v="4"/>
    <n v="6"/>
    <n v="1080"/>
    <n v="480000"/>
    <n v="40000"/>
    <n v="57.382716049382715"/>
  </r>
  <r>
    <s v="106766T"/>
    <x v="1"/>
    <n v="13007386"/>
    <n v="465000"/>
    <s v="BENTELER"/>
    <n v="13007386"/>
    <s v="No Information"/>
    <m/>
    <m/>
    <x v="0"/>
    <s v="Transfer"/>
    <m/>
    <m/>
    <m/>
    <m/>
    <x v="0"/>
    <x v="0"/>
    <s v="600+"/>
    <n v="1"/>
    <n v="1200"/>
    <n v="1.5"/>
    <n v="4"/>
    <n v="6"/>
    <n v="1200"/>
    <n v="465000"/>
    <n v="38750"/>
    <n v="51.05555555555555"/>
  </r>
  <r>
    <s v="106660T"/>
    <x v="2"/>
    <n v="13000753"/>
    <n v="176400"/>
    <s v="BENTELER"/>
    <n v="13000753"/>
    <s v="No Information"/>
    <m/>
    <m/>
    <x v="0"/>
    <s v="Transfer"/>
    <m/>
    <m/>
    <m/>
    <m/>
    <x v="0"/>
    <x v="0"/>
    <s v="600+"/>
    <n v="1"/>
    <n v="1500"/>
    <n v="1.5"/>
    <n v="4"/>
    <n v="6"/>
    <n v="1500"/>
    <n v="176400"/>
    <n v="14700"/>
    <n v="21.066666666666666"/>
  </r>
  <r>
    <n v="107569"/>
    <x v="3"/>
    <s v="FOSC-260421"/>
    <n v="151000"/>
    <s v="BENTELER"/>
    <s v="FOSC-260421"/>
    <s v="Engine:  Ford Scorpion"/>
    <m/>
    <d v="2018-12-16T00:00:00"/>
    <x v="0"/>
    <s v="Prog"/>
    <m/>
    <m/>
    <m/>
    <m/>
    <x v="0"/>
    <x v="0"/>
    <s v="600+"/>
    <n v="1"/>
    <n v="900"/>
    <n v="1.25"/>
    <n v="4"/>
    <n v="5"/>
    <n v="900"/>
    <n v="151000"/>
    <n v="12583.333333333334"/>
    <n v="25.308641975308642"/>
  </r>
  <r>
    <s v="106659T"/>
    <x v="4"/>
    <n v="13004346"/>
    <n v="127606.5"/>
    <s v="BENTELER"/>
    <n v="13004346"/>
    <s v="AUTO INDUSTRY"/>
    <m/>
    <d v="2019-09-09T00:00:00"/>
    <x v="0"/>
    <s v="Transfer"/>
    <m/>
    <m/>
    <m/>
    <m/>
    <x v="0"/>
    <x v="0"/>
    <s v="600+"/>
    <n v="1"/>
    <n v="1500"/>
    <n v="1.5"/>
    <n v="2"/>
    <n v="3"/>
    <n v="1500"/>
    <n v="127606.5"/>
    <n v="10633.875"/>
    <n v="13.452333333333334"/>
  </r>
  <r>
    <n v="107559"/>
    <x v="5"/>
    <s v="A 274 141 10 40"/>
    <n v="80000"/>
    <s v="NISSAN"/>
    <s v="A 274 141 10 40"/>
    <s v="M274 ENGINE"/>
    <m/>
    <d v="2018-07-01T00:00:00"/>
    <x v="0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217"/>
    <x v="6"/>
    <s v="62290 ZL00B"/>
    <n v="62786.879999999997"/>
    <s v="Calsonic"/>
    <s v="62290 ZL00B"/>
    <s v="Nissan        | Frontier | H61B/D40        "/>
    <m/>
    <d v="2017-07-01T00:00:00"/>
    <x v="0"/>
    <s v="Transfer"/>
    <m/>
    <m/>
    <m/>
    <m/>
    <x v="0"/>
    <x v="0"/>
    <s v="600+"/>
    <n v="1"/>
    <n v="1500"/>
    <n v="1.5"/>
    <n v="2"/>
    <n v="3"/>
    <n v="1500"/>
    <n v="62786.879999999997"/>
    <n v="5232.24"/>
    <n v="8.650879999999999"/>
  </r>
  <r>
    <n v="106407"/>
    <x v="7"/>
    <s v="56115 1PA0A"/>
    <n v="33822.16107034959"/>
    <s v="NISSAN"/>
    <s v="56115 1PA0A"/>
    <s v="X61F"/>
    <m/>
    <d v="2019-09-09T00:00:00"/>
    <x v="0"/>
    <s v="Transfer"/>
    <m/>
    <m/>
    <m/>
    <m/>
    <x v="0"/>
    <x v="0"/>
    <s v="600+"/>
    <n v="1"/>
    <n v="1200"/>
    <n v="1.5"/>
    <n v="2"/>
    <n v="3"/>
    <n v="1200"/>
    <n v="33822.16107034959"/>
    <n v="2818.5134225291326"/>
    <n v="7.1316815805879257"/>
  </r>
  <r>
    <s v="106411T"/>
    <x v="8"/>
    <s v="55054 1PA0B "/>
    <n v="31697.074492878721"/>
    <s v="NISSAN"/>
    <s v="55054 1PA0B "/>
    <s v="X61F"/>
    <m/>
    <d v="2019-09-09T00:00:00"/>
    <x v="0"/>
    <s v="Transfer"/>
    <m/>
    <m/>
    <m/>
    <m/>
    <x v="0"/>
    <x v="0"/>
    <s v="600+"/>
    <n v="1"/>
    <n v="1500"/>
    <n v="1.5"/>
    <n v="2"/>
    <n v="3"/>
    <n v="1500"/>
    <n v="31697.074492878721"/>
    <n v="2641.4228744065599"/>
    <n v="6.3479314439169414"/>
  </r>
  <r>
    <s v="106062T"/>
    <x v="9"/>
    <s v="76730 9N01A"/>
    <n v="24979.5"/>
    <s v="NISSAN"/>
    <s v="76730 9N01A"/>
    <s v="L42C"/>
    <m/>
    <d v="2015-02-01T00:00:00"/>
    <x v="0"/>
    <s v="Transfer"/>
    <n v="59"/>
    <n v="145"/>
    <n v="28.5"/>
    <m/>
    <x v="0"/>
    <x v="0"/>
    <s v="600+"/>
    <n v="1"/>
    <n v="1200"/>
    <n v="1.5"/>
    <n v="2"/>
    <n v="3"/>
    <n v="1200"/>
    <n v="24979.5"/>
    <n v="2081.625"/>
    <n v="6.3129166666666663"/>
  </r>
  <r>
    <n v="106216"/>
    <x v="10"/>
    <s v="62298 ZL00A"/>
    <n v="20760"/>
    <s v="Calsonic"/>
    <s v="62298 ZL00A"/>
    <s v="Nissan        | Frontier | H61B/D40        "/>
    <m/>
    <d v="2015-09-01T00:00:00"/>
    <x v="0"/>
    <s v="Transfer"/>
    <n v="55"/>
    <n v="69"/>
    <n v="29"/>
    <m/>
    <x v="0"/>
    <x v="0"/>
    <s v="600+"/>
    <n v="1"/>
    <n v="1500"/>
    <n v="1.5"/>
    <n v="2"/>
    <n v="3"/>
    <n v="1500"/>
    <n v="20760"/>
    <n v="1730"/>
    <n v="5.5377777777777775"/>
  </r>
  <r>
    <n v="107315"/>
    <x v="11"/>
    <s v="74520 4BA1A"/>
    <n v="14080"/>
    <s v="NISSAN"/>
    <s v="74520 4BA1A"/>
    <s v="P32R ROGUE"/>
    <m/>
    <d v="2018-12-01T00:00:00"/>
    <x v="0"/>
    <s v="Prog"/>
    <m/>
    <m/>
    <m/>
    <m/>
    <x v="0"/>
    <x v="0"/>
    <s v="600+"/>
    <n v="1"/>
    <n v="1200"/>
    <n v="1.25"/>
    <n v="2"/>
    <n v="2.5"/>
    <n v="1200"/>
    <n v="14080"/>
    <n v="1173.3333333333333"/>
    <n v="4.6370370370370368"/>
  </r>
  <r>
    <n v="106218"/>
    <x v="12"/>
    <s v="62290 ZL01B"/>
    <n v="3339"/>
    <s v="Calsonic"/>
    <s v="62290 ZL01B"/>
    <s v="Nissan        | Frontier | H61B/D40        "/>
    <m/>
    <d v="2015-09-01T00:00:00"/>
    <x v="0"/>
    <s v="Transfer"/>
    <m/>
    <m/>
    <m/>
    <m/>
    <x v="0"/>
    <x v="0"/>
    <s v="600+"/>
    <n v="1"/>
    <n v="1500"/>
    <n v="1.5"/>
    <n v="2"/>
    <n v="3"/>
    <n v="1500"/>
    <n v="3339"/>
    <n v="278.25"/>
    <n v="4.2473333333333336"/>
  </r>
  <r>
    <s v="106218-S"/>
    <x v="5"/>
    <s v="62290 ZL01B S"/>
    <n v="1297.5"/>
    <s v="Calsonic"/>
    <s v="62290 ZL01B S"/>
    <s v="Nissan        | Frontier | H61B/D40        "/>
    <m/>
    <d v="2015-09-01T00:00:00"/>
    <x v="0"/>
    <s v="Prog"/>
    <m/>
    <m/>
    <m/>
    <m/>
    <x v="0"/>
    <x v="0"/>
    <s v="600+"/>
    <n v="1"/>
    <n v="1200"/>
    <n v="1.25"/>
    <n v="2"/>
    <n v="2.5"/>
    <n v="1200"/>
    <n v="1297.5"/>
    <n v="108.125"/>
    <n v="3.4534722222222225"/>
  </r>
  <r>
    <n v="106116"/>
    <x v="13"/>
    <s v="617190R010"/>
    <n v="864"/>
    <s v="TOYOTA"/>
    <s v="617190R010"/>
    <s v="RAV4  / 120L / 420"/>
    <m/>
    <d v="2017-12-01T00:00:00"/>
    <x v="0"/>
    <s v="Prog"/>
    <m/>
    <m/>
    <m/>
    <m/>
    <x v="0"/>
    <x v="0"/>
    <s v="600+"/>
    <n v="1"/>
    <n v="1320"/>
    <n v="1.25"/>
    <n v="2"/>
    <n v="2.5"/>
    <n v="1320"/>
    <n v="864"/>
    <n v="72"/>
    <n v="3.4060606060606062"/>
  </r>
  <r>
    <n v="106758"/>
    <x v="14"/>
    <n v="13002595"/>
    <n v="480000"/>
    <s v="BENTELER"/>
    <n v="13002595"/>
    <s v="Chrysler V6 Engine (PHOENIX)"/>
    <m/>
    <m/>
    <x v="1"/>
    <s v="Prog"/>
    <m/>
    <m/>
    <m/>
    <m/>
    <x v="0"/>
    <x v="0"/>
    <s v="600+"/>
    <n v="1"/>
    <n v="1080"/>
    <n v="1.25"/>
    <n v="4"/>
    <n v="5"/>
    <n v="1080"/>
    <n v="480000"/>
    <n v="40000"/>
    <n v="56.049382716049386"/>
  </r>
  <r>
    <s v="107084T"/>
    <x v="15"/>
    <s v="11110 XXXXX"/>
    <n v="370000"/>
    <s v="NISSAN"/>
    <s v="11110 XXXXX"/>
    <s v="L42L Altima"/>
    <m/>
    <m/>
    <x v="1"/>
    <s v="Transfer"/>
    <m/>
    <m/>
    <m/>
    <m/>
    <x v="0"/>
    <x v="0"/>
    <s v="600+"/>
    <n v="1"/>
    <n v="1200"/>
    <n v="1.5"/>
    <n v="4"/>
    <n v="6"/>
    <n v="1200"/>
    <n v="370000"/>
    <n v="30833.333333333332"/>
    <n v="42.25925925925926"/>
  </r>
  <r>
    <n v="107182"/>
    <x v="16"/>
    <s v="6 PC CONSOLE"/>
    <n v="205000"/>
    <s v="TOYOTA"/>
    <s v="6 PC CONSOLE"/>
    <s v="RAV 4"/>
    <m/>
    <m/>
    <x v="1"/>
    <s v="Transfer"/>
    <m/>
    <m/>
    <m/>
    <m/>
    <x v="0"/>
    <x v="0"/>
    <s v="600+"/>
    <n v="1"/>
    <n v="960"/>
    <n v="1.5"/>
    <n v="4"/>
    <n v="6"/>
    <n v="960"/>
    <n v="205000"/>
    <n v="17083.333333333332"/>
    <n v="31.726851851851851"/>
  </r>
  <r>
    <n v="107323"/>
    <x v="17"/>
    <s v="75420 4BA0A"/>
    <n v="163000"/>
    <s v="NISSAN"/>
    <s v="75420 4BA0A"/>
    <s v="P32R ROGUE"/>
    <m/>
    <d v="2018-12-01T00:00:00"/>
    <x v="1"/>
    <s v="Prog"/>
    <m/>
    <m/>
    <m/>
    <m/>
    <x v="0"/>
    <x v="0"/>
    <s v="600+"/>
    <n v="1"/>
    <n v="1200"/>
    <n v="1.25"/>
    <n v="4"/>
    <n v="5"/>
    <n v="1200"/>
    <n v="163000"/>
    <n v="13583.333333333334"/>
    <n v="21.759259259259256"/>
  </r>
  <r>
    <n v="107324"/>
    <x v="18"/>
    <s v="66318 4BA0B"/>
    <n v="163000"/>
    <s v="NISSAN"/>
    <s v="66318 4BA0B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360"/>
    <x v="19"/>
    <s v="17285 4BA0A"/>
    <n v="163000"/>
    <s v="NISSAN"/>
    <s v="17285 4BA0A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571"/>
    <x v="5"/>
    <s v="FOSC-260422"/>
    <n v="151000"/>
    <s v="BENTELER"/>
    <s v="FOSC-260422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n v="107572"/>
    <x v="5"/>
    <s v="FOSC-260423"/>
    <n v="151000"/>
    <s v="BENTELER"/>
    <s v="FOSC-260423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s v="106971T"/>
    <x v="20"/>
    <s v="73126 3KA0A"/>
    <n v="119276.21999999999"/>
    <s v="NISSAN"/>
    <s v="73126 3KA0A"/>
    <s v="P42K"/>
    <m/>
    <d v="2016-09-01T00:00:00"/>
    <x v="1"/>
    <s v="Transfer"/>
    <m/>
    <m/>
    <m/>
    <m/>
    <x v="0"/>
    <x v="0"/>
    <s v="600+"/>
    <n v="1"/>
    <n v="900"/>
    <n v="1.5"/>
    <n v="2"/>
    <n v="3"/>
    <n v="900"/>
    <n v="119276.21999999999"/>
    <n v="9939.6849999999995"/>
    <n v="18.725459259259257"/>
  </r>
  <r>
    <n v="107558"/>
    <x v="5"/>
    <s v="A 274 141 09 40"/>
    <n v="80000"/>
    <s v="NISSAN"/>
    <s v="A 274 141 09 40"/>
    <s v="M274 ENGINE"/>
    <m/>
    <d v="2018-07-01T00:00:00"/>
    <x v="1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030"/>
    <x v="21"/>
    <s v="80148 9N00A"/>
    <n v="66825"/>
    <s v="NISSAN"/>
    <s v="80148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825"/>
    <n v="5568.75"/>
    <n v="9.9500000000000011"/>
  </r>
  <r>
    <n v="106036"/>
    <x v="22"/>
    <s v="82146 9N00A"/>
    <n v="66528"/>
    <s v="NISSAN"/>
    <s v="82146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528"/>
    <n v="5544"/>
    <n v="9.927999999999999"/>
  </r>
  <r>
    <n v="106028"/>
    <x v="23"/>
    <s v="80140 9N00A"/>
    <n v="66412.5"/>
    <s v="NISSAN"/>
    <s v="80140 9N00A"/>
    <s v="L42C"/>
    <m/>
    <d v="2015-02-01T00:00:00"/>
    <x v="1"/>
    <s v="Prog"/>
    <m/>
    <m/>
    <m/>
    <m/>
    <x v="0"/>
    <x v="0"/>
    <s v="600+"/>
    <n v="1"/>
    <n v="1200"/>
    <n v="1.25"/>
    <n v="3"/>
    <n v="3.75"/>
    <n v="1200"/>
    <n v="66412.5"/>
    <n v="5534.375"/>
    <n v="11.149305555555557"/>
  </r>
  <r>
    <n v="105652"/>
    <x v="24"/>
    <n v="13002315"/>
    <n v="65715"/>
    <s v="BENTELER"/>
    <n v="13002315"/>
    <s v="BMW | X5 | E70             "/>
    <m/>
    <d v="2014-08-01T00:00:00"/>
    <x v="1"/>
    <s v="Prog"/>
    <m/>
    <m/>
    <m/>
    <m/>
    <x v="0"/>
    <x v="0"/>
    <s v="600+"/>
    <n v="1"/>
    <n v="1200"/>
    <n v="1.25"/>
    <n v="2"/>
    <n v="2.5"/>
    <n v="1200"/>
    <n v="65715"/>
    <n v="5476.25"/>
    <n v="9.4180555555555561"/>
  </r>
  <r>
    <n v="106987"/>
    <x v="25"/>
    <s v="80148 3JA0A"/>
    <n v="42345.600000000006"/>
    <s v="NISSAN"/>
    <s v="80148 3JA0A"/>
    <s v="P42J"/>
    <m/>
    <d v="2019-02-01T00:00:00"/>
    <x v="1"/>
    <s v="Prog"/>
    <m/>
    <m/>
    <m/>
    <m/>
    <x v="0"/>
    <x v="0"/>
    <s v="600+"/>
    <n v="1"/>
    <n v="1800"/>
    <n v="1.25"/>
    <n v="2"/>
    <n v="2.5"/>
    <n v="1800"/>
    <n v="42345.600000000006"/>
    <n v="3528.8000000000006"/>
    <n v="5.9472592592592592"/>
  </r>
  <r>
    <n v="107654"/>
    <x v="5"/>
    <s v="64830 EZ10A"/>
    <n v="38622"/>
    <s v="NISSAN"/>
    <s v="64830 EZ10A"/>
    <s v="H61L TITAN"/>
    <m/>
    <d v="2021-11-01T00:00:00"/>
    <x v="1"/>
    <s v="Prog"/>
    <m/>
    <m/>
    <m/>
    <m/>
    <x v="0"/>
    <x v="0"/>
    <s v="600+"/>
    <n v="1"/>
    <n v="1200"/>
    <n v="1.25"/>
    <n v="2"/>
    <n v="2.5"/>
    <n v="1200"/>
    <n v="38622"/>
    <n v="3218.5"/>
    <n v="6.9094444444444436"/>
  </r>
  <r>
    <n v="107144"/>
    <x v="26"/>
    <s v="21-3669512-2-0081"/>
    <n v="355000"/>
    <s v="IB TECH"/>
    <s v="21-3669512-2-0081"/>
    <s v="HONDA CRV PS only 2WS"/>
    <m/>
    <d v="2016-06-01T00:00:00"/>
    <x v="1"/>
    <s v="Prog"/>
    <m/>
    <m/>
    <m/>
    <m/>
    <x v="0"/>
    <x v="0"/>
    <s v="600+"/>
    <n v="1"/>
    <n v="1080"/>
    <n v="1.25"/>
    <n v="2"/>
    <n v="2.5"/>
    <n v="1080"/>
    <n v="355000"/>
    <n v="29583.333333333332"/>
    <n v="39.855967078189302"/>
  </r>
  <r>
    <n v="107201"/>
    <x v="27"/>
    <s v="73230 3NF0A"/>
    <n v="28699.5"/>
    <s v="NISSAN"/>
    <s v="73230 3NF0A"/>
    <s v="'13 LEAF B12G"/>
    <m/>
    <d v="2017-09-01T00:00:00"/>
    <x v="1"/>
    <s v="Transfer"/>
    <m/>
    <m/>
    <m/>
    <m/>
    <x v="0"/>
    <x v="0"/>
    <s v="600+"/>
    <n v="1"/>
    <n v="1320"/>
    <n v="1.5"/>
    <n v="2"/>
    <n v="3"/>
    <n v="1320"/>
    <n v="28699.5"/>
    <n v="2391.625"/>
    <n v="6.4157828282828282"/>
  </r>
  <r>
    <n v="107201"/>
    <x v="28"/>
    <s v="73230 3NF0A"/>
    <n v="28699.5"/>
    <s v="NISSAN"/>
    <s v="73230 3NF0A"/>
    <s v="'13 LEAF B12G"/>
    <m/>
    <d v="2017-09-01T00:00:00"/>
    <x v="1"/>
    <s v="Transfer"/>
    <m/>
    <m/>
    <m/>
    <m/>
    <x v="0"/>
    <x v="0"/>
    <s v="600+"/>
    <n v="1"/>
    <n v="980"/>
    <n v="1.5"/>
    <n v="2"/>
    <n v="3"/>
    <n v="980"/>
    <n v="28699.5"/>
    <n v="2391.625"/>
    <n v="7.2539115646258496"/>
  </r>
  <r>
    <n v="107219"/>
    <x v="29"/>
    <s v="82146 3NF0A"/>
    <n v="28686"/>
    <s v="NISSAN"/>
    <s v="82146 3NF0A"/>
    <s v="'13 LEAF B12G"/>
    <m/>
    <d v="2017-09-01T00:00:00"/>
    <x v="1"/>
    <s v="Prog"/>
    <m/>
    <m/>
    <m/>
    <m/>
    <x v="0"/>
    <x v="0"/>
    <s v="600+"/>
    <n v="1"/>
    <n v="1100"/>
    <n v="1.25"/>
    <n v="2"/>
    <n v="2.5"/>
    <n v="1100"/>
    <n v="28686"/>
    <n v="2390.5"/>
    <n v="6.2309090909090914"/>
  </r>
  <r>
    <n v="107460"/>
    <x v="30"/>
    <s v="AA116620-5530"/>
    <n v="14000"/>
    <s v="DENSO"/>
    <s v="AA116620-5530"/>
    <s v="14 TOY HIGH 440A"/>
    <m/>
    <d v="2019-01-30T00:00:00"/>
    <x v="1"/>
    <s v="Prog"/>
    <m/>
    <m/>
    <m/>
    <m/>
    <x v="0"/>
    <x v="0"/>
    <s v="600+"/>
    <n v="1"/>
    <n v="1200"/>
    <n v="1.25"/>
    <n v="2"/>
    <n v="2.5"/>
    <n v="1200"/>
    <n v="14000"/>
    <n v="1166.6666666666667"/>
    <n v="4.6296296296296298"/>
  </r>
  <r>
    <n v="106079"/>
    <x v="31"/>
    <s v="E25272A1100002"/>
    <n v="67225.2"/>
    <s v="Calsonic"/>
    <s v="E252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225.2"/>
    <n v="5602.0999999999995"/>
    <n v="7.483037037037036"/>
  </r>
  <r>
    <n v="106084"/>
    <x v="32"/>
    <s v="E25172A1100002"/>
    <n v="68878.8"/>
    <s v="Calsonic"/>
    <s v="E251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8878.8"/>
    <n v="5739.9000000000005"/>
    <n v="7.5851111111111109"/>
  </r>
  <r>
    <n v="106095"/>
    <x v="33"/>
    <s v="E25271A1100002"/>
    <n v="67416"/>
    <s v="Calsonic"/>
    <s v="E25271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416"/>
    <n v="5618"/>
    <n v="7.4948148148148137"/>
  </r>
  <r>
    <n v="106098"/>
    <x v="34"/>
    <s v="E25171A1100002"/>
    <n v="68560.800000000003"/>
    <s v="Calsonic"/>
    <s v="E25171A1100002"/>
    <s v="L42L Altima"/>
    <m/>
    <m/>
    <x v="2"/>
    <s v="Prog"/>
    <m/>
    <m/>
    <m/>
    <m/>
    <x v="0"/>
    <x v="0"/>
    <s v="600+"/>
    <n v="1"/>
    <n v="1800"/>
    <n v="1.25"/>
    <n v="2"/>
    <n v="2.5"/>
    <n v="1800"/>
    <n v="68560.800000000003"/>
    <n v="5713.4000000000005"/>
    <n v="7.5654814814814815"/>
  </r>
  <r>
    <n v="106756"/>
    <x v="35"/>
    <n v="13002594"/>
    <n v="480000"/>
    <s v="BENTELER"/>
    <n v="13002594"/>
    <s v="Chrysler V6 Engine (PHOENIX)"/>
    <m/>
    <d v="2018-11-01T00:00:00"/>
    <x v="2"/>
    <s v="Prog"/>
    <m/>
    <m/>
    <m/>
    <m/>
    <x v="0"/>
    <x v="0"/>
    <s v="600+"/>
    <n v="1"/>
    <n v="1500"/>
    <n v="1.25"/>
    <n v="2"/>
    <n v="2.5"/>
    <n v="1500"/>
    <n v="480000"/>
    <n v="40000"/>
    <n v="38.888888888888893"/>
  </r>
  <r>
    <n v="107113"/>
    <x v="36"/>
    <s v="23-4430410-2-00"/>
    <n v="600993.7919999999"/>
    <s v="IB TECH"/>
    <s v="23-4430410-2-00"/>
    <s v="P42J + P42K"/>
    <m/>
    <d v="2019-09-09T00:00:00"/>
    <x v="2"/>
    <s v="Prog"/>
    <m/>
    <m/>
    <m/>
    <m/>
    <x v="0"/>
    <x v="0"/>
    <s v="600+"/>
    <n v="1"/>
    <n v="2100"/>
    <n v="1.25"/>
    <n v="2"/>
    <n v="2.5"/>
    <n v="2100"/>
    <n v="600993.7919999999"/>
    <n v="50082.815999999992"/>
    <n v="35.131946666666657"/>
  </r>
  <r>
    <n v="107133"/>
    <x v="37"/>
    <s v="252S2 EA20B        (#E25278a0700101 b/p)"/>
    <n v="104277.6"/>
    <s v="Calsonic"/>
    <s v="252S2 EA20B        (#E25278a0700101 b/p)"/>
    <s v="Nissan Exhaust / Multiple program"/>
    <m/>
    <d v="2021-09-01T00:00:00"/>
    <x v="2"/>
    <s v="Prog"/>
    <m/>
    <m/>
    <m/>
    <m/>
    <x v="0"/>
    <x v="0"/>
    <s v="600+"/>
    <n v="1"/>
    <n v="1500"/>
    <n v="1.25"/>
    <n v="2"/>
    <n v="2.5"/>
    <n v="1500"/>
    <n v="104277.6"/>
    <n v="8689.8000000000011"/>
    <n v="11.057600000000001"/>
  </r>
  <r>
    <s v="107130T"/>
    <x v="38"/>
    <s v="251S1 EA20B           (#E25177A0700103 B/P)"/>
    <n v="98647.5"/>
    <s v="Calsonic"/>
    <s v="251S1 EA20B           (#E25177A0700103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647.5"/>
    <n v="8220.625"/>
    <n v="13.13402777777778"/>
  </r>
  <r>
    <s v="107131T"/>
    <x v="39"/>
    <s v="251S2 EA20B    (#E25178A0700101 B/P)"/>
    <n v="98280"/>
    <s v="Calsonic"/>
    <s v="251S2 EA20B    (#E25178A0700101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280"/>
    <n v="8190"/>
    <n v="13.1"/>
  </r>
  <r>
    <s v="107308T"/>
    <x v="40"/>
    <s v="17168-761YL"/>
    <n v="225000"/>
    <s v="BENTELER"/>
    <s v="17168-761YL"/>
    <s v="TOYOTA 761F  ENG"/>
    <m/>
    <d v="2019-09-09T00:00:00"/>
    <x v="2"/>
    <s v="Transfer"/>
    <m/>
    <m/>
    <m/>
    <m/>
    <x v="0"/>
    <x v="0"/>
    <s v="600+"/>
    <n v="1"/>
    <n v="1080"/>
    <n v="1.5"/>
    <n v="2"/>
    <n v="3"/>
    <n v="1080"/>
    <n v="225000"/>
    <n v="18750"/>
    <n v="27.148148148148149"/>
  </r>
  <r>
    <s v="107309T"/>
    <x v="41"/>
    <s v="17167-761YL"/>
    <n v="287000"/>
    <s v="BENTELER"/>
    <s v="17167-761YL"/>
    <s v="TOYOTA 761F ENG"/>
    <m/>
    <d v="2019-09-09T00:00:00"/>
    <x v="2"/>
    <s v="Transfer"/>
    <m/>
    <m/>
    <m/>
    <m/>
    <x v="0"/>
    <x v="0"/>
    <s v="600+"/>
    <n v="1"/>
    <n v="840"/>
    <n v="1.5"/>
    <n v="2"/>
    <n v="3"/>
    <n v="840"/>
    <n v="287000"/>
    <n v="23916.666666666668"/>
    <n v="41.962962962962969"/>
  </r>
  <r>
    <s v="107406T"/>
    <x v="42"/>
    <s v="20850 A0000"/>
    <n v="163000"/>
    <s v="Calsonic"/>
    <s v="20850 A0000"/>
    <s v="P32R ROGUE"/>
    <m/>
    <d v="2018-12-01T00:00:00"/>
    <x v="2"/>
    <s v="Transfer"/>
    <m/>
    <m/>
    <m/>
    <m/>
    <x v="0"/>
    <x v="0"/>
    <s v="600+"/>
    <n v="1"/>
    <n v="1200"/>
    <n v="1.5"/>
    <n v="2"/>
    <n v="3"/>
    <n v="1200"/>
    <n v="163000"/>
    <n v="13583.333333333334"/>
    <n v="19.092592592592592"/>
  </r>
  <r>
    <n v="104474"/>
    <x v="43"/>
    <n v="95164"/>
    <n v="200653.5"/>
    <s v="AGC Automotive Americas"/>
    <n v="95164"/>
    <s v="Nissan WZW"/>
    <m/>
    <d v="2019-09-09T00:00:00"/>
    <x v="3"/>
    <s v="Prog"/>
    <m/>
    <m/>
    <m/>
    <m/>
    <x v="0"/>
    <x v="1"/>
    <s v="60-200"/>
    <n v="1"/>
    <n v="2100"/>
    <n v="0.5"/>
    <n v="2"/>
    <n v="1"/>
    <n v="2100"/>
    <n v="200653.5"/>
    <n v="16721.125"/>
    <n v="11.949920634920636"/>
  </r>
  <r>
    <n v="106168"/>
    <x v="44"/>
    <n v="56577"/>
    <n v="1250000"/>
    <s v="MAGNA"/>
    <n v="56577"/>
    <s v="AUTO INDUSTRY"/>
    <m/>
    <d v="2019-09-09T00:00:00"/>
    <x v="3"/>
    <s v="Prog"/>
    <m/>
    <m/>
    <m/>
    <m/>
    <x v="0"/>
    <x v="1"/>
    <s v="60-200"/>
    <n v="1"/>
    <n v="2100"/>
    <n v="0.5"/>
    <n v="2"/>
    <n v="1"/>
    <n v="2100"/>
    <n v="1250000"/>
    <n v="104166.66666666667"/>
    <n v="67.470899470899482"/>
  </r>
  <r>
    <n v="106309"/>
    <x v="45"/>
    <s v="1219644 (53893-0E020)"/>
    <n v="499794.03819836973"/>
    <s v="Corvac Composites"/>
    <s v="1219644 (53893-0E020)"/>
    <s v="642L (lexus)"/>
    <m/>
    <d v="2014-09-01T00:00:00"/>
    <x v="3"/>
    <s v="Prog"/>
    <m/>
    <m/>
    <m/>
    <m/>
    <x v="0"/>
    <x v="1"/>
    <s v="60-200"/>
    <n v="1"/>
    <n v="3600"/>
    <n v="0.5"/>
    <n v="2"/>
    <n v="1"/>
    <n v="3600"/>
    <n v="499794.03819836973"/>
    <n v="41649.503183197477"/>
    <n v="16.759075253036105"/>
  </r>
  <r>
    <n v="106669"/>
    <x v="46"/>
    <s v="23-4552912-2-00"/>
    <n v="158889.86065573769"/>
    <s v="IB TECH"/>
    <s v="23-4552912-2-00"/>
    <s v="Honda | Odyssey | UM              "/>
    <m/>
    <d v="2016-10-01T00:00:00"/>
    <x v="3"/>
    <s v="Prog"/>
    <m/>
    <m/>
    <m/>
    <m/>
    <x v="0"/>
    <x v="1"/>
    <s v="60-200"/>
    <n v="1"/>
    <n v="3300"/>
    <n v="0.5"/>
    <n v="2"/>
    <n v="1"/>
    <n v="3300"/>
    <n v="158889.86065573769"/>
    <n v="13240.821721311475"/>
    <n v="6.6831602914389796"/>
  </r>
  <r>
    <n v="103467"/>
    <x v="47"/>
    <n v="13000055"/>
    <n v="1052000"/>
    <s v="BENTELER"/>
    <n v="13000055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1052000"/>
    <n v="87666.666666666672"/>
    <n v="44.307189542483663"/>
  </r>
  <r>
    <n v="104246"/>
    <x v="5"/>
    <s v="1219331 (53879-02040)"/>
    <n v="18000"/>
    <s v="Corvac Composites"/>
    <s v="1219331 (53879-02040)"/>
    <s v="AUTO INDUSTRY"/>
    <m/>
    <d v="2019-09-09T00:00:00"/>
    <x v="4"/>
    <s v="Prog"/>
    <m/>
    <m/>
    <m/>
    <m/>
    <x v="0"/>
    <x v="2"/>
    <s v="60-200"/>
    <n v="1"/>
    <n v="2000"/>
    <n v="0.5"/>
    <n v="2"/>
    <n v="1"/>
    <n v="2000"/>
    <n v="18000"/>
    <n v="1500"/>
    <n v="2.3333333333333335"/>
  </r>
  <r>
    <n v="104522"/>
    <x v="5"/>
    <n v="13014537"/>
    <n v="254538.90000000002"/>
    <s v="BENTELER"/>
    <n v="13014537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254538.90000000002"/>
    <n v="21211.575000000001"/>
    <n v="11.731164215686276"/>
  </r>
  <r>
    <n v="104673"/>
    <x v="5"/>
    <n v="13004271"/>
    <n v="6990"/>
    <s v="BENTELER"/>
    <n v="13004271"/>
    <s v="TOYOTA"/>
    <m/>
    <d v="2019-09-09T00:00:00"/>
    <x v="4"/>
    <s v="Prog"/>
    <m/>
    <m/>
    <m/>
    <m/>
    <x v="0"/>
    <x v="2"/>
    <s v="60-200"/>
    <n v="1"/>
    <n v="2720"/>
    <n v="0.5"/>
    <n v="2"/>
    <n v="1"/>
    <n v="2720"/>
    <n v="6990"/>
    <n v="582.5"/>
    <n v="1.6188725490196079"/>
  </r>
  <r>
    <n v="105703"/>
    <x v="48"/>
    <n v="13004450"/>
    <n v="1833333"/>
    <s v="BENTELER"/>
    <n v="13004450"/>
    <s v="AUTO INDUSTRY"/>
    <m/>
    <d v="2019-09-09T00:00:00"/>
    <x v="4"/>
    <s v="Prog"/>
    <m/>
    <m/>
    <m/>
    <m/>
    <x v="0"/>
    <x v="2"/>
    <s v="60-200"/>
    <n v="1"/>
    <n v="2100"/>
    <n v="0.5"/>
    <n v="2"/>
    <n v="1"/>
    <n v="2100"/>
    <n v="1833333"/>
    <n v="152777.75"/>
    <n v="98.335079365079366"/>
  </r>
  <r>
    <n v="106073"/>
    <x v="49"/>
    <n v="13000054"/>
    <n v="367945.28600000002"/>
    <s v="BENTELER"/>
    <n v="13000054"/>
    <s v="Camry 051a"/>
    <m/>
    <d v="2016-06-01T00:00:00"/>
    <x v="4"/>
    <s v="Prog"/>
    <m/>
    <m/>
    <m/>
    <m/>
    <x v="0"/>
    <x v="2"/>
    <s v="60-200"/>
    <n v="1"/>
    <n v="2720"/>
    <n v="0.5"/>
    <n v="2"/>
    <n v="1"/>
    <n v="2720"/>
    <n v="367945.28600000002"/>
    <n v="30662.107166666668"/>
    <n v="16.363778022875817"/>
  </r>
  <r>
    <n v="106594"/>
    <x v="50"/>
    <n v="13002863"/>
    <n v="134458.80000000002"/>
    <s v="BENTELER"/>
    <n v="13002863"/>
    <s v="ZH2k1 ENGINE"/>
    <m/>
    <d v="2019-09-09T00:00:00"/>
    <x v="4"/>
    <s v="Prog"/>
    <m/>
    <m/>
    <m/>
    <m/>
    <x v="0"/>
    <x v="2"/>
    <s v="60-200"/>
    <n v="1"/>
    <n v="2720"/>
    <n v="0.5"/>
    <n v="2"/>
    <n v="1"/>
    <n v="2720"/>
    <n v="134458.80000000002"/>
    <n v="11204.900000000001"/>
    <n v="6.8259313725490207"/>
  </r>
  <r>
    <n v="107117"/>
    <x v="51"/>
    <s v="e27750a5240000 (273VD 3TA0A)"/>
    <n v="1300000"/>
    <s v="Calsonic"/>
    <s v="e27750a5240000 (273VD 3TA0A)"/>
    <s v="L42L +  P32R (3 per)"/>
    <m/>
    <d v="2018-12-01T00:00:00"/>
    <x v="4"/>
    <s v="Prog"/>
    <m/>
    <m/>
    <m/>
    <m/>
    <x v="0"/>
    <x v="2"/>
    <s v="60-200"/>
    <n v="1"/>
    <n v="2720"/>
    <n v="0.5"/>
    <n v="2"/>
    <n v="1"/>
    <n v="2720"/>
    <n v="1300000"/>
    <n v="108333.33333333333"/>
    <n v="54.437908496732028"/>
  </r>
  <r>
    <n v="107118"/>
    <x v="52"/>
    <s v="E27752A5240000"/>
    <n v="4125520"/>
    <s v="Calsonic"/>
    <s v="E27752A5240000"/>
    <s v="L42L +  P32R  (8 per)"/>
    <m/>
    <d v="2018-12-01T00:00:00"/>
    <x v="4"/>
    <s v="Prog"/>
    <m/>
    <m/>
    <m/>
    <m/>
    <x v="0"/>
    <x v="2"/>
    <s v="60-200"/>
    <n v="1"/>
    <n v="2720"/>
    <n v="0.5"/>
    <n v="2"/>
    <n v="1"/>
    <n v="2720"/>
    <n v="4125520"/>
    <n v="343793.33333333331"/>
    <n v="169.859477124183"/>
  </r>
  <r>
    <n v="107554"/>
    <x v="53"/>
    <n v="1219600"/>
    <n v="190000"/>
    <s v="Corvac Composites"/>
    <n v="1219600"/>
    <s v="13 CHYSLER LIBERTY"/>
    <m/>
    <d v="2017-03-01T00:00:00"/>
    <x v="4"/>
    <s v="Prog"/>
    <m/>
    <m/>
    <m/>
    <m/>
    <x v="0"/>
    <x v="2"/>
    <s v="60-200"/>
    <n v="1"/>
    <n v="1920"/>
    <n v="0.5"/>
    <n v="2"/>
    <n v="1"/>
    <n v="1920"/>
    <n v="190000"/>
    <n v="15833.333333333334"/>
    <n v="12.328703703703704"/>
  </r>
  <r>
    <n v="104477"/>
    <x v="54"/>
    <n v="20623"/>
    <n v="46674"/>
    <s v="AGC Automotive Americas"/>
    <n v="20623"/>
    <s v="Nissan WZW"/>
    <m/>
    <d v="2019-09-09T00:00:00"/>
    <x v="5"/>
    <s v="Prog"/>
    <m/>
    <m/>
    <m/>
    <m/>
    <x v="0"/>
    <x v="3"/>
    <s v="60-200"/>
    <n v="1"/>
    <n v="3570"/>
    <n v="0.5"/>
    <n v="2"/>
    <n v="1"/>
    <n v="3570"/>
    <n v="46674"/>
    <n v="3889.5"/>
    <n v="2.7859943977591031"/>
  </r>
  <r>
    <n v="104900"/>
    <x v="55"/>
    <s v="24317 ZS00A"/>
    <n v="88704.72"/>
    <s v="Calsonic"/>
    <s v="24317 ZS00A"/>
    <s v="QW/WQW (P/H/N61B)"/>
    <m/>
    <d v="2017-07-01T00:00:00"/>
    <x v="5"/>
    <s v="Prog"/>
    <m/>
    <m/>
    <m/>
    <m/>
    <x v="0"/>
    <x v="3"/>
    <s v="60-200"/>
    <n v="1"/>
    <n v="3300"/>
    <n v="0.5"/>
    <n v="2"/>
    <n v="1"/>
    <n v="3300"/>
    <n v="88704.72"/>
    <n v="7392.06"/>
    <n v="4.3200242424242425"/>
  </r>
  <r>
    <n v="104983"/>
    <x v="56"/>
    <s v="50790 7S001"/>
    <n v="43609.440000000002"/>
    <s v="NISSAN"/>
    <s v="50790 7S001"/>
    <s v="ARMADA / WZW"/>
    <m/>
    <d v="2018-03-01T00:00:00"/>
    <x v="5"/>
    <s v="Prog"/>
    <m/>
    <m/>
    <m/>
    <m/>
    <x v="0"/>
    <x v="3"/>
    <s v="60-200"/>
    <n v="1"/>
    <n v="3570"/>
    <n v="0.5"/>
    <n v="2"/>
    <n v="1"/>
    <n v="3570"/>
    <n v="43609.440000000002"/>
    <n v="3634.1200000000003"/>
    <n v="2.6906143790849675"/>
  </r>
  <r>
    <n v="105060"/>
    <x v="5"/>
    <n v="13004160"/>
    <n v="10762.5"/>
    <s v="BENTELER"/>
    <n v="13004160"/>
    <s v="AUTO INDUSTRY"/>
    <m/>
    <d v="2019-09-09T00:00:00"/>
    <x v="5"/>
    <s v="Prog"/>
    <m/>
    <m/>
    <m/>
    <m/>
    <x v="0"/>
    <x v="3"/>
    <s v="60-200"/>
    <n v="1"/>
    <n v="2280"/>
    <n v="0.5"/>
    <n v="2"/>
    <n v="1"/>
    <n v="2280"/>
    <n v="10762.5"/>
    <n v="896.875"/>
    <n v="1.8578216374269008"/>
  </r>
  <r>
    <n v="106404"/>
    <x v="57"/>
    <s v="54314 1PA0A"/>
    <n v="17175.649546827794"/>
    <s v="NISSAN"/>
    <s v="54314 1PA0A"/>
    <s v="X61F"/>
    <m/>
    <d v="2019-09-09T00:00:00"/>
    <x v="5"/>
    <s v="Prog"/>
    <m/>
    <m/>
    <m/>
    <m/>
    <x v="0"/>
    <x v="3"/>
    <s v="60-200"/>
    <n v="1"/>
    <n v="1500"/>
    <n v="0.5"/>
    <n v="2"/>
    <n v="1"/>
    <n v="1500"/>
    <n v="17175.649546827794"/>
    <n v="1431.3041289023161"/>
    <n v="2.6056036701353924"/>
  </r>
  <r>
    <n v="106407"/>
    <x v="58"/>
    <s v="56115 1PA0A"/>
    <n v="33822.16107034959"/>
    <s v="NISSAN"/>
    <s v="56115 1PA0A"/>
    <s v="X61F"/>
    <m/>
    <d v="2019-09-09T00:00:00"/>
    <x v="5"/>
    <s v="Prog"/>
    <m/>
    <m/>
    <m/>
    <m/>
    <x v="0"/>
    <x v="3"/>
    <s v="60-200"/>
    <n v="1"/>
    <n v="3900"/>
    <n v="0.5"/>
    <n v="2"/>
    <n v="1"/>
    <n v="3900"/>
    <n v="33822.16107034959"/>
    <n v="2818.5134225291326"/>
    <n v="2.2969276658219258"/>
  </r>
  <r>
    <n v="106410"/>
    <x v="59"/>
    <s v="54622 1PA0A"/>
    <n v="98350.5"/>
    <s v="NISSAN"/>
    <s v="54622 1PA0A"/>
    <s v="X61F"/>
    <m/>
    <d v="2019-09-09T00:00:00"/>
    <x v="5"/>
    <s v="Prog"/>
    <m/>
    <m/>
    <m/>
    <m/>
    <x v="0"/>
    <x v="3"/>
    <s v="60-200"/>
    <n v="1"/>
    <n v="3825"/>
    <n v="0.5"/>
    <n v="2"/>
    <n v="1"/>
    <n v="3825"/>
    <n v="98350.5"/>
    <n v="8195.875"/>
    <n v="4.1902832244008712"/>
  </r>
  <r>
    <n v="106481"/>
    <x v="60"/>
    <s v="59728AA"/>
    <n v="7224.4409149762614"/>
    <s v="MAGNA"/>
    <s v="59728AA"/>
    <s v="X61F"/>
    <m/>
    <d v="2019-09-09T00:00:00"/>
    <x v="5"/>
    <s v="Prog"/>
    <m/>
    <m/>
    <m/>
    <m/>
    <x v="0"/>
    <x v="3"/>
    <s v="60-200"/>
    <n v="1"/>
    <n v="4590"/>
    <n v="0.5"/>
    <n v="2"/>
    <n v="1"/>
    <n v="4590"/>
    <n v="7224.4409149762614"/>
    <n v="602.03674291468849"/>
    <n v="1.5082169187842231"/>
  </r>
  <r>
    <n v="106702"/>
    <x v="5"/>
    <s v="50608-950"/>
    <n v="73913.202832153271"/>
    <s v="Pilkington North America"/>
    <s v="50608-950"/>
    <s v="642L (lexus)"/>
    <m/>
    <d v="2014-09-01T00:00:00"/>
    <x v="5"/>
    <s v="Prog"/>
    <m/>
    <m/>
    <m/>
    <m/>
    <x v="0"/>
    <x v="3"/>
    <s v="60-200"/>
    <n v="1"/>
    <n v="3300"/>
    <n v="0.5"/>
    <n v="2"/>
    <n v="1"/>
    <n v="3300"/>
    <n v="73913.202832153271"/>
    <n v="6159.4335693461062"/>
    <n v="3.8219933613519621"/>
  </r>
  <r>
    <n v="106704"/>
    <x v="61"/>
    <s v="AA146511-1820"/>
    <n v="151321.56429995567"/>
    <s v="DENSO"/>
    <s v="AA146511-1820"/>
    <s v="Honda | Odyssey | UM              "/>
    <m/>
    <d v="2016-10-01T00:00:00"/>
    <x v="5"/>
    <s v="Prog"/>
    <m/>
    <m/>
    <m/>
    <m/>
    <x v="0"/>
    <x v="3"/>
    <s v="60-200"/>
    <n v="1"/>
    <n v="3000"/>
    <n v="0.5"/>
    <n v="2"/>
    <n v="1"/>
    <n v="3000"/>
    <n v="151321.56429995567"/>
    <n v="12610.130358329639"/>
    <n v="6.9378357148131728"/>
  </r>
  <r>
    <n v="106734"/>
    <x v="62"/>
    <s v="21-3607521-2-00"/>
    <n v="329202.51345198165"/>
    <s v="IB TECH"/>
    <s v="21-3607521-2-00"/>
    <s v="Honda | Civic | 2HC              "/>
    <m/>
    <d v="2016-09-01T00:00:00"/>
    <x v="5"/>
    <s v="Prog"/>
    <m/>
    <m/>
    <m/>
    <m/>
    <x v="0"/>
    <x v="3"/>
    <s v="60-200"/>
    <n v="1"/>
    <n v="5100"/>
    <n v="0.5"/>
    <n v="2"/>
    <n v="1"/>
    <n v="5100"/>
    <n v="329202.51345198165"/>
    <n v="27433.542787665137"/>
    <n v="8.5055013823961136"/>
  </r>
  <r>
    <n v="106834"/>
    <x v="63"/>
    <s v="22650 3JA1A "/>
    <n v="233578.6"/>
    <s v="NISSAN"/>
    <s v="22650 3JA1A "/>
    <s v="TR2K1 ENGINE + P42M"/>
    <m/>
    <d v="2019-09-09T00:00:00"/>
    <x v="5"/>
    <s v="Prog"/>
    <m/>
    <m/>
    <m/>
    <m/>
    <x v="0"/>
    <x v="3"/>
    <s v="60-200"/>
    <n v="1"/>
    <n v="3000"/>
    <n v="0.5"/>
    <n v="2"/>
    <n v="1"/>
    <n v="3000"/>
    <n v="233578.6"/>
    <n v="19464.883333333335"/>
    <n v="9.9843925925925934"/>
  </r>
  <r>
    <n v="106875"/>
    <x v="64"/>
    <s v="22650 1LA0B"/>
    <n v="83521.2"/>
    <s v="NISSAN"/>
    <s v="22650 1LA0B"/>
    <s v="XHK1 ENGINE"/>
    <m/>
    <d v="2019-09-09T00:00:00"/>
    <x v="5"/>
    <s v="Prog"/>
    <m/>
    <m/>
    <m/>
    <m/>
    <x v="0"/>
    <x v="3"/>
    <s v="60-200"/>
    <n v="1"/>
    <n v="2760"/>
    <n v="0.5"/>
    <n v="2"/>
    <n v="1"/>
    <n v="2760"/>
    <n v="83521.2"/>
    <n v="6960.0999999999995"/>
    <n v="4.6957004830917874"/>
  </r>
  <r>
    <n v="107002"/>
    <x v="65"/>
    <s v="23-4619831-2-00"/>
    <n v="201677.79782383249"/>
    <s v="IB TECH"/>
    <s v="23-4619831-2-00"/>
    <s v="'12 Honda CR-V"/>
    <m/>
    <d v="2016-06-01T00:00:00"/>
    <x v="5"/>
    <s v="Prog"/>
    <m/>
    <m/>
    <m/>
    <m/>
    <x v="0"/>
    <x v="3"/>
    <s v="60-200"/>
    <n v="1"/>
    <n v="3000"/>
    <n v="0.5"/>
    <n v="2"/>
    <n v="1"/>
    <n v="3000"/>
    <n v="201677.79782383249"/>
    <n v="16806.483151986042"/>
    <n v="8.8028814008826846"/>
  </r>
  <r>
    <n v="107024"/>
    <x v="66"/>
    <s v="AA116470-1481"/>
    <n v="653049.59999999998"/>
    <s v="DENSO"/>
    <s v="AA116470-1481"/>
    <s v="'10 Jeep Wr JK"/>
    <m/>
    <d v="2018-06-01T00:00:00"/>
    <x v="5"/>
    <s v="Prog"/>
    <m/>
    <m/>
    <m/>
    <m/>
    <x v="0"/>
    <x v="3"/>
    <s v="60-200"/>
    <n v="1"/>
    <n v="4335"/>
    <n v="0.5"/>
    <n v="2"/>
    <n v="1"/>
    <n v="4335"/>
    <n v="653049.59999999998"/>
    <n v="54420.799999999996"/>
    <n v="18.0717570165321"/>
  </r>
  <r>
    <n v="107105"/>
    <x v="67"/>
    <s v="n1zh-204772"/>
    <n v="66150"/>
    <s v="BENTELER"/>
    <s v="n1zh-204772"/>
    <s v="Nissan zh2k0 Engine"/>
    <m/>
    <d v="2019-09-09T00:00:00"/>
    <x v="5"/>
    <s v="Prog"/>
    <m/>
    <m/>
    <m/>
    <m/>
    <x v="0"/>
    <x v="3"/>
    <s v="60-200"/>
    <n v="1"/>
    <n v="2400"/>
    <n v="0.5"/>
    <n v="2"/>
    <n v="1"/>
    <n v="2400"/>
    <n v="66150"/>
    <n v="5512.5"/>
    <n v="4.395833333333333"/>
  </r>
  <r>
    <n v="107233"/>
    <x v="68"/>
    <s v="53879-68010"/>
    <n v="448500"/>
    <s v="HEMATITE MFG."/>
    <s v="53879-68010"/>
    <s v="'13 RAV 4 420A"/>
    <m/>
    <d v="2019-09-09T00:00:00"/>
    <x v="5"/>
    <s v="Prog"/>
    <m/>
    <m/>
    <m/>
    <m/>
    <x v="0"/>
    <x v="3"/>
    <s v="60-200"/>
    <n v="1"/>
    <n v="3000"/>
    <n v="0.5"/>
    <n v="2"/>
    <n v="1"/>
    <n v="3000"/>
    <n v="448500"/>
    <n v="37375"/>
    <n v="17.944444444444446"/>
  </r>
  <r>
    <n v="107266"/>
    <x v="5"/>
    <s v="AA124423-2720"/>
    <n v="9900"/>
    <s v="DENSO"/>
    <s v="AA124423-2720"/>
    <s v="'12 GM ALPHA"/>
    <m/>
    <d v="2019-09-09T00:00:00"/>
    <x v="5"/>
    <s v="Prog"/>
    <m/>
    <m/>
    <m/>
    <m/>
    <x v="0"/>
    <x v="3"/>
    <s v="60-200"/>
    <n v="1"/>
    <n v="3000"/>
    <n v="0.5"/>
    <n v="2"/>
    <n v="1"/>
    <n v="3000"/>
    <n v="9900"/>
    <n v="825"/>
    <n v="1.7"/>
  </r>
  <r>
    <n v="107315"/>
    <x v="69"/>
    <s v="74520 4BA1A"/>
    <n v="14080"/>
    <s v="NISSAN"/>
    <s v="74520 4BA1A"/>
    <s v="P32R ROGUE"/>
    <m/>
    <d v="2018-12-01T00:00:00"/>
    <x v="5"/>
    <s v="Prog"/>
    <m/>
    <m/>
    <m/>
    <m/>
    <x v="0"/>
    <x v="3"/>
    <s v="60-200"/>
    <n v="1"/>
    <n v="2750"/>
    <n v="0.5"/>
    <n v="2"/>
    <n v="1"/>
    <n v="2750"/>
    <n v="14080"/>
    <n v="1173.3333333333333"/>
    <n v="1.9022222222222223"/>
  </r>
  <r>
    <n v="107555"/>
    <x v="70"/>
    <s v="F0C1-301746"/>
    <n v="280000"/>
    <s v="BENTELER"/>
    <s v="F0C1-301746"/>
    <s v="FORD FOCUS C346"/>
    <m/>
    <d v="2017-05-01T00:00:00"/>
    <x v="5"/>
    <s v="Prog"/>
    <m/>
    <m/>
    <m/>
    <m/>
    <x v="0"/>
    <x v="3"/>
    <s v="60-200"/>
    <n v="1"/>
    <n v="5610"/>
    <n v="0.5"/>
    <n v="2"/>
    <n v="1"/>
    <n v="5610"/>
    <n v="280000"/>
    <n v="23333.333333333332"/>
    <n v="6.8789859378094667"/>
  </r>
  <r>
    <n v="107649"/>
    <x v="5"/>
    <s v="23-4619863-2"/>
    <n v="18000"/>
    <s v="IMASEN BUCYRUS TECH"/>
    <s v="23-4619863-2"/>
    <s v="Honda CRV 2WH"/>
    <m/>
    <d v="2019-08-01T00:00:00"/>
    <x v="5"/>
    <s v="Prog"/>
    <m/>
    <m/>
    <m/>
    <m/>
    <x v="0"/>
    <x v="3"/>
    <s v="60-200"/>
    <n v="1"/>
    <n v="5100"/>
    <n v="0.5"/>
    <n v="2"/>
    <n v="1"/>
    <n v="5100"/>
    <n v="18000"/>
    <n v="1500"/>
    <n v="1.7254901960784315"/>
  </r>
  <r>
    <n v="101559"/>
    <x v="71"/>
    <s v="AA017231-1400"/>
    <n v="7800"/>
    <s v="DENSO"/>
    <s v="AA017231-1400"/>
    <s v="AUTO INDUSTRY"/>
    <m/>
    <d v="2019-09-09T00:00:00"/>
    <x v="6"/>
    <s v="Prog"/>
    <e v="#N/A"/>
    <m/>
    <m/>
    <m/>
    <x v="0"/>
    <x v="4"/>
    <s v="60-200"/>
    <n v="1"/>
    <n v="3500"/>
    <n v="0.5"/>
    <n v="2"/>
    <n v="1"/>
    <n v="3500"/>
    <n v="7800"/>
    <n v="650"/>
    <n v="1.5809523809523809"/>
  </r>
  <r>
    <n v="104529"/>
    <x v="72"/>
    <s v="LNH185"/>
    <n v="419574"/>
    <s v="Alpha Technology Corp"/>
    <s v="LNH185"/>
    <s v="TBD"/>
    <m/>
    <d v="2019-09-09T00:00:00"/>
    <x v="6"/>
    <s v="Prog"/>
    <m/>
    <m/>
    <m/>
    <m/>
    <x v="0"/>
    <x v="4"/>
    <s v="60-200"/>
    <n v="1"/>
    <n v="3000"/>
    <n v="0.5"/>
    <n v="2"/>
    <n v="1"/>
    <n v="3000"/>
    <n v="419574"/>
    <n v="34964.5"/>
    <n v="16.873111111111111"/>
  </r>
  <r>
    <n v="104872"/>
    <x v="5"/>
    <s v="84964 EA600"/>
    <n v="5400"/>
    <s v="NISSAN"/>
    <s v="84964 EA600"/>
    <s v="Nissan        | Frontier | H61B/D40        "/>
    <m/>
    <d v="2015-09-01T00:00:00"/>
    <x v="6"/>
    <s v="Prog"/>
    <m/>
    <m/>
    <m/>
    <m/>
    <x v="0"/>
    <x v="4"/>
    <s v="60-200"/>
    <n v="1"/>
    <n v="3000"/>
    <n v="0.5"/>
    <n v="2"/>
    <n v="1"/>
    <n v="3000"/>
    <n v="5400"/>
    <n v="450"/>
    <n v="1.5333333333333332"/>
  </r>
  <r>
    <n v="104887"/>
    <x v="5"/>
    <s v="28169 EA600"/>
    <n v="1125"/>
    <s v="NISSAN"/>
    <s v="28169 EA600"/>
    <s v="Nissan        | Frontier | H61B/D40        "/>
    <m/>
    <d v="2015-09-01T00:00:00"/>
    <x v="6"/>
    <s v="Prog"/>
    <m/>
    <m/>
    <m/>
    <m/>
    <x v="0"/>
    <x v="4"/>
    <s v="60-200"/>
    <n v="1"/>
    <n v="2700"/>
    <n v="0.5"/>
    <n v="2"/>
    <n v="1"/>
    <n v="2700"/>
    <n v="1125"/>
    <n v="93.75"/>
    <n v="1.3796296296296298"/>
  </r>
  <r>
    <n v="105761"/>
    <x v="73"/>
    <s v="AA146541-7471"/>
    <n v="74519.325000000012"/>
    <s v="DENSO"/>
    <s v="AA146541-7471"/>
    <s v="Camry Hybrid"/>
    <m/>
    <d v="2016-06-01T00:00:00"/>
    <x v="6"/>
    <s v="Prog"/>
    <m/>
    <m/>
    <m/>
    <m/>
    <x v="0"/>
    <x v="4"/>
    <s v="60-200"/>
    <n v="1"/>
    <n v="3300"/>
    <n v="0.5"/>
    <n v="2"/>
    <n v="1"/>
    <n v="3300"/>
    <n v="74519.325000000012"/>
    <n v="6209.9437500000013"/>
    <n v="3.8424015151515154"/>
  </r>
  <r>
    <n v="105887"/>
    <x v="74"/>
    <n v="3382302100"/>
    <n v="56000"/>
    <s v="TOYOTA"/>
    <n v="3382302100"/>
    <s v="TOYOTA Transmission"/>
    <m/>
    <d v="2019-09-01T00:00:00"/>
    <x v="6"/>
    <s v="Prog"/>
    <m/>
    <m/>
    <m/>
    <m/>
    <x v="0"/>
    <x v="4"/>
    <s v="60-200"/>
    <n v="1"/>
    <n v="5100"/>
    <n v="0.5"/>
    <n v="2"/>
    <n v="1"/>
    <n v="5100"/>
    <n v="56000"/>
    <n v="4666.666666666667"/>
    <n v="2.5533769063180829"/>
  </r>
  <r>
    <n v="106011"/>
    <x v="5"/>
    <s v="AW146542-3270"/>
    <n v="2250"/>
    <s v="ASMO Manufacturing Inc."/>
    <s v="AW146542-3270"/>
    <s v="'12 ACCORD 2GA"/>
    <m/>
    <d v="2017-06-01T00:00:00"/>
    <x v="6"/>
    <s v="Prog"/>
    <m/>
    <m/>
    <m/>
    <m/>
    <x v="0"/>
    <x v="4"/>
    <s v="60-200"/>
    <n v="1"/>
    <n v="3300"/>
    <n v="0.5"/>
    <n v="2"/>
    <n v="1"/>
    <n v="3300"/>
    <n v="2250"/>
    <n v="187.5"/>
    <n v="1.4090909090909092"/>
  </r>
  <r>
    <n v="106171"/>
    <x v="5"/>
    <s v="758650R010"/>
    <n v="407.99999999999994"/>
    <s v="TOYOTA"/>
    <s v="758650R010"/>
    <s v="RAV4  / 120L / 420"/>
    <m/>
    <d v="2017-12-01T00:00:00"/>
    <x v="6"/>
    <s v="Prog"/>
    <m/>
    <m/>
    <m/>
    <m/>
    <x v="0"/>
    <x v="4"/>
    <s v="60-200"/>
    <n v="1"/>
    <n v="3240"/>
    <n v="0.5"/>
    <n v="2"/>
    <n v="1"/>
    <n v="3240"/>
    <n v="407.99999999999994"/>
    <n v="33.999999999999993"/>
    <n v="1.3473251028806583"/>
  </r>
  <r>
    <n v="106172"/>
    <x v="5"/>
    <s v="758610R020"/>
    <n v="2167.5"/>
    <s v="TOYOTA"/>
    <s v="758610R020"/>
    <s v="RAV4  / 120L / 420"/>
    <m/>
    <d v="2017-12-01T00:00:00"/>
    <x v="6"/>
    <s v="Prog"/>
    <m/>
    <m/>
    <m/>
    <m/>
    <x v="0"/>
    <x v="4"/>
    <s v="60-200"/>
    <n v="1"/>
    <n v="3000"/>
    <n v="0.5"/>
    <n v="2"/>
    <n v="1"/>
    <n v="3000"/>
    <n v="2167.5"/>
    <n v="180.625"/>
    <n v="1.4136111111111112"/>
  </r>
  <r>
    <n v="106196"/>
    <x v="75"/>
    <s v="520850R020"/>
    <n v="10860.624"/>
    <s v="TOYOTA"/>
    <s v="520850R020"/>
    <s v="RAV4  / 120L / 420"/>
    <m/>
    <d v="2017-12-01T00:00:00"/>
    <x v="6"/>
    <s v="Prog"/>
    <m/>
    <m/>
    <m/>
    <m/>
    <x v="0"/>
    <x v="4"/>
    <s v="60-200"/>
    <n v="1"/>
    <n v="3300"/>
    <n v="0.5"/>
    <n v="2"/>
    <n v="1"/>
    <n v="3300"/>
    <n v="10860.624"/>
    <n v="905.05200000000002"/>
    <n v="1.6990109090909093"/>
  </r>
  <r>
    <n v="106233"/>
    <x v="76"/>
    <n v="4.6500000000000001E+65"/>
    <n v="261318"/>
    <s v="TOYOTA"/>
    <n v="4.6500000000000001E+65"/>
    <s v="642L (lexus)"/>
    <m/>
    <d v="2014-09-01T00:00:00"/>
    <x v="6"/>
    <s v="Prog"/>
    <m/>
    <m/>
    <m/>
    <m/>
    <x v="0"/>
    <x v="4"/>
    <s v="60-200"/>
    <n v="1"/>
    <n v="3300"/>
    <n v="0.5"/>
    <n v="2"/>
    <n v="1"/>
    <n v="3300"/>
    <n v="261318"/>
    <n v="21776.5"/>
    <n v="10.131919191919192"/>
  </r>
  <r>
    <n v="106238"/>
    <x v="77"/>
    <s v="  33827 0E010 "/>
    <n v="122703"/>
    <s v="TOYOTA"/>
    <s v="  33827 0E010 "/>
    <s v="642L (lexus)"/>
    <m/>
    <d v="2014-09-01T00:00:00"/>
    <x v="6"/>
    <s v="Prog"/>
    <m/>
    <m/>
    <m/>
    <m/>
    <x v="0"/>
    <x v="4"/>
    <s v="60-200"/>
    <n v="1"/>
    <n v="2750"/>
    <n v="0.5"/>
    <n v="2"/>
    <n v="1"/>
    <n v="2750"/>
    <n v="122703"/>
    <n v="10225.25"/>
    <n v="6.2910303030303032"/>
  </r>
  <r>
    <n v="106318"/>
    <x v="78"/>
    <s v="FIND OUT"/>
    <n v="131485.5"/>
    <s v="TOYOTA"/>
    <s v="FIND OUT"/>
    <s v="642L (lexus)"/>
    <m/>
    <d v="2014-09-01T00:00:00"/>
    <x v="6"/>
    <s v="Prog"/>
    <m/>
    <m/>
    <m/>
    <m/>
    <x v="0"/>
    <x v="4"/>
    <s v="60-200"/>
    <n v="1"/>
    <n v="3000"/>
    <n v="0.5"/>
    <n v="2"/>
    <n v="1"/>
    <n v="3000"/>
    <n v="131485.5"/>
    <n v="10957.125"/>
    <n v="6.2031666666666672"/>
  </r>
  <r>
    <n v="106359"/>
    <x v="79"/>
    <s v="AA146542-8821"/>
    <n v="162921.19999999998"/>
    <s v="DENSO"/>
    <s v="AA146542-8821"/>
    <s v="FujiHeavyIndustries | Legacy/Outback (2) |                 "/>
    <m/>
    <d v="2019-09-09T00:00:00"/>
    <x v="6"/>
    <s v="Prog"/>
    <m/>
    <m/>
    <m/>
    <m/>
    <x v="0"/>
    <x v="4"/>
    <s v="60-200"/>
    <n v="1"/>
    <n v="2880"/>
    <n v="0.5"/>
    <n v="2"/>
    <n v="1"/>
    <n v="2880"/>
    <n v="162921.19999999998"/>
    <n v="13576.766666666665"/>
    <n v="7.6188734567901228"/>
  </r>
  <r>
    <n v="106384"/>
    <x v="80"/>
    <s v="TN175531-9060"/>
    <n v="146469.6624"/>
    <s v="DENSO"/>
    <s v="TN175531-9060"/>
    <s v="Toyota | Sienna | 580L            "/>
    <m/>
    <d v="2015-12-01T00:00:00"/>
    <x v="6"/>
    <s v="Prog"/>
    <m/>
    <m/>
    <m/>
    <m/>
    <x v="0"/>
    <x v="4"/>
    <s v="60-200"/>
    <n v="1"/>
    <n v="3300"/>
    <n v="0.5"/>
    <n v="2"/>
    <n v="1"/>
    <n v="3300"/>
    <n v="146469.6624"/>
    <n v="12205.805200000001"/>
    <n v="6.2649717979797979"/>
  </r>
  <r>
    <n v="106389"/>
    <x v="81"/>
    <s v="171190P090"/>
    <n v="148366.22400000002"/>
    <s v="TOYOTA"/>
    <s v="171190P090"/>
    <s v="Toyota | Sienna | 580L            "/>
    <m/>
    <d v="2015-12-01T00:00:00"/>
    <x v="6"/>
    <s v="Prog"/>
    <m/>
    <m/>
    <m/>
    <m/>
    <x v="0"/>
    <x v="4"/>
    <s v="60-200"/>
    <n v="1"/>
    <n v="3000"/>
    <n v="0.5"/>
    <n v="2"/>
    <n v="1"/>
    <n v="3000"/>
    <n v="148366.22400000002"/>
    <n v="12363.852000000001"/>
    <n v="6.8283786666666666"/>
  </r>
  <r>
    <n v="106403"/>
    <x v="82"/>
    <s v="1219580 (53893-08010)"/>
    <n v="270000"/>
    <s v="Corvac Composites"/>
    <s v="1219580 (53893-08010)"/>
    <s v="580L Sienna"/>
    <m/>
    <d v="2015-12-01T00:00:00"/>
    <x v="6"/>
    <s v="Prog"/>
    <m/>
    <m/>
    <m/>
    <m/>
    <x v="0"/>
    <x v="4"/>
    <s v="60-200"/>
    <n v="1"/>
    <n v="2940"/>
    <n v="0.5"/>
    <n v="2"/>
    <n v="1"/>
    <n v="2940"/>
    <n v="270000"/>
    <n v="22500"/>
    <n v="11.537414965986395"/>
  </r>
  <r>
    <n v="106878"/>
    <x v="83"/>
    <s v="14049 JA00A"/>
    <n v="10705.5"/>
    <s v="NISSAN"/>
    <s v="14049 JA00A"/>
    <s v="10 altima L42A - export now"/>
    <m/>
    <d v="2018-06-01T00:00:00"/>
    <x v="6"/>
    <s v="Prog"/>
    <m/>
    <m/>
    <m/>
    <m/>
    <x v="0"/>
    <x v="4"/>
    <s v="60-200"/>
    <n v="1"/>
    <n v="3000"/>
    <n v="0.5"/>
    <n v="2"/>
    <n v="1"/>
    <n v="3000"/>
    <n v="10705.5"/>
    <n v="892.125"/>
    <n v="1.7298333333333333"/>
  </r>
  <r>
    <n v="107242"/>
    <x v="84"/>
    <s v="AA222424-2290"/>
    <n v="8435.0210016155088"/>
    <s v="DENSO"/>
    <s v="AA222424-229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8435.0210016155088"/>
    <n v="702.91841680129244"/>
    <n v="1.6587585262968947"/>
  </r>
  <r>
    <n v="107243"/>
    <x v="85"/>
    <s v="AA222424-2300"/>
    <n v="6375"/>
    <s v="DENSO"/>
    <s v="AA222424-230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6375"/>
    <n v="531.25"/>
    <n v="1.5792824074074074"/>
  </r>
  <r>
    <n v="107460"/>
    <x v="86"/>
    <s v="AA116620-5530"/>
    <n v="14000"/>
    <s v="DENSO"/>
    <s v="AA116620-5530"/>
    <s v="14 TOY HIGH 440A"/>
    <m/>
    <d v="2019-01-30T00:00:00"/>
    <x v="6"/>
    <s v="Prog"/>
    <m/>
    <m/>
    <m/>
    <m/>
    <x v="0"/>
    <x v="4"/>
    <s v="60-200"/>
    <n v="1"/>
    <n v="1900"/>
    <n v="0.5"/>
    <n v="2"/>
    <n v="1"/>
    <n v="1900"/>
    <n v="14000"/>
    <n v="1166.6666666666667"/>
    <n v="2.1520467836257313"/>
  </r>
  <r>
    <n v="107563"/>
    <x v="87"/>
    <s v="92552 EZ40B"/>
    <n v="19310"/>
    <s v="NISSAN"/>
    <s v="92552 EZ40B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n v="107564"/>
    <x v="88"/>
    <s v="92552 EZ40C"/>
    <n v="19310"/>
    <s v="NISSAN"/>
    <s v="92552 EZ40C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s v="106316 (A Part)"/>
    <x v="89"/>
    <s v="AA146542-8611"/>
    <n v="205000"/>
    <s v="DENSO"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s v="106316 (A PART)"/>
    <x v="90"/>
    <s v="AA146542-8611"/>
    <n v="205000"/>
    <s v="DENSO"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n v="103648"/>
    <x v="5"/>
    <s v="56233AA"/>
    <n v="757.5"/>
    <s v="MAGNA"/>
    <s v="56233AA"/>
    <s v="FORD"/>
    <m/>
    <d v="2019-09-09T00:00:00"/>
    <x v="7"/>
    <s v="Prog"/>
    <m/>
    <m/>
    <m/>
    <m/>
    <x v="0"/>
    <x v="4"/>
    <s v="60-200"/>
    <n v="1"/>
    <n v="2400"/>
    <n v="0.5"/>
    <n v="2"/>
    <n v="1"/>
    <n v="2400"/>
    <n v="757.5"/>
    <n v="63.125"/>
    <n v="1.3684027777777779"/>
  </r>
  <r>
    <n v="104910"/>
    <x v="91"/>
    <s v="31484-04020"/>
    <n v="6986.3760000000002"/>
    <s v="TOYOTA"/>
    <s v="31484-04020"/>
    <s v="Toyota | Tacoma | 635N            "/>
    <m/>
    <d v="2015-12-31T00:00:00"/>
    <x v="7"/>
    <s v="Prog"/>
    <m/>
    <m/>
    <m/>
    <m/>
    <x v="0"/>
    <x v="4"/>
    <s v="60-200"/>
    <n v="1"/>
    <n v="2700"/>
    <n v="0.5"/>
    <n v="2"/>
    <n v="1"/>
    <n v="2700"/>
    <n v="6986.3760000000002"/>
    <n v="582.19799999999998"/>
    <n v="1.6208385185185186"/>
  </r>
  <r>
    <n v="105816"/>
    <x v="5"/>
    <s v="AA146541-9720"/>
    <n v="8892"/>
    <s v="DENSO"/>
    <s v="AA146541-9720"/>
    <s v="GM"/>
    <m/>
    <d v="2014-06-02T00:00:00"/>
    <x v="7"/>
    <s v="Prog"/>
    <m/>
    <m/>
    <m/>
    <m/>
    <x v="0"/>
    <x v="4"/>
    <s v="60-200"/>
    <n v="1"/>
    <n v="3180"/>
    <n v="0.5"/>
    <n v="2"/>
    <n v="1"/>
    <n v="3180"/>
    <n v="8892"/>
    <n v="741"/>
    <n v="1.6440251572327043"/>
  </r>
  <r>
    <n v="106292"/>
    <x v="5"/>
    <s v="AA246790-4020"/>
    <n v="2184"/>
    <s v="DENSO"/>
    <s v="AA246790-4020"/>
    <s v="GM"/>
    <m/>
    <d v="2019-09-09T00:00:00"/>
    <x v="7"/>
    <s v="Prog"/>
    <m/>
    <m/>
    <m/>
    <m/>
    <x v="0"/>
    <x v="4"/>
    <s v="60-200"/>
    <n v="1"/>
    <n v="2700"/>
    <n v="0.5"/>
    <n v="2"/>
    <n v="1"/>
    <n v="2700"/>
    <n v="2184"/>
    <n v="182"/>
    <n v="1.4232098765432097"/>
  </r>
  <r>
    <n v="106355"/>
    <x v="92"/>
    <s v="AA047792-0170"/>
    <n v="112500"/>
    <s v="DENSO"/>
    <s v="AA047792-0170"/>
    <s v="180L  - CO to 480L Tundra"/>
    <m/>
    <d v="2019-09-09T00:00:00"/>
    <x v="7"/>
    <s v="Prog"/>
    <m/>
    <m/>
    <m/>
    <m/>
    <x v="0"/>
    <x v="4"/>
    <s v="60-200"/>
    <n v="1"/>
    <n v="3300"/>
    <n v="0.5"/>
    <n v="2"/>
    <n v="1"/>
    <n v="3300"/>
    <n v="112500"/>
    <n v="9375"/>
    <n v="5.1212121212121211"/>
  </r>
  <r>
    <n v="106465"/>
    <x v="93"/>
    <s v="AA047792-0350"/>
    <n v="438060"/>
    <s v="DENSO"/>
    <s v="AA047792-0350"/>
    <s v="FORD"/>
    <m/>
    <d v="2019-09-09T00:00:00"/>
    <x v="7"/>
    <s v="Prog"/>
    <m/>
    <m/>
    <m/>
    <m/>
    <x v="0"/>
    <x v="4"/>
    <s v="60-200"/>
    <n v="1"/>
    <n v="5610"/>
    <n v="0.5"/>
    <n v="2"/>
    <n v="1"/>
    <n v="5610"/>
    <n v="438060"/>
    <n v="36505"/>
    <n v="10.009506833036244"/>
  </r>
  <r>
    <n v="106467"/>
    <x v="94"/>
    <s v="AA047792-0140"/>
    <n v="188978.25599999999"/>
    <s v="DENSO"/>
    <s v="AA047792-0140"/>
    <s v="U38X Ford"/>
    <m/>
    <d v="2014-08-01T00:00:00"/>
    <x v="7"/>
    <s v="Prog"/>
    <m/>
    <m/>
    <m/>
    <m/>
    <x v="0"/>
    <x v="4"/>
    <s v="60-200"/>
    <n v="1"/>
    <n v="5916"/>
    <n v="0.5"/>
    <n v="2"/>
    <n v="1"/>
    <n v="5916"/>
    <n v="188978.25599999999"/>
    <n v="15748.188"/>
    <n v="4.8826206896551723"/>
  </r>
  <r>
    <n v="106587"/>
    <x v="95"/>
    <s v="11112 1PD0A"/>
    <n v="7308"/>
    <s v="NISSAN"/>
    <s v="11112 1PD0A"/>
    <s v="ZH2k1 ENGINE"/>
    <m/>
    <d v="2019-09-09T00:00:00"/>
    <x v="7"/>
    <s v="Prog"/>
    <m/>
    <m/>
    <m/>
    <m/>
    <x v="0"/>
    <x v="4"/>
    <s v="60-200"/>
    <n v="1"/>
    <n v="1980"/>
    <n v="0.5"/>
    <n v="2"/>
    <n v="1"/>
    <n v="1980"/>
    <n v="7308"/>
    <n v="609"/>
    <n v="1.7434343434343436"/>
  </r>
  <r>
    <n v="106630"/>
    <x v="96"/>
    <s v="33823-02200 "/>
    <n v="281221.5"/>
    <s v="TOYOTA"/>
    <s v="33823-02200 "/>
    <s v="061 COROLLA"/>
    <m/>
    <d v="2015-03-01T00:00:00"/>
    <x v="7"/>
    <s v="Prog"/>
    <m/>
    <m/>
    <m/>
    <m/>
    <x v="0"/>
    <x v="4"/>
    <s v="60-200"/>
    <n v="1"/>
    <n v="3300"/>
    <n v="0.5"/>
    <n v="2"/>
    <n v="1"/>
    <n v="3300"/>
    <n v="281221.5"/>
    <n v="23435.125"/>
    <n v="10.802070707070706"/>
  </r>
  <r>
    <n v="106680"/>
    <x v="97"/>
    <s v="AA146511-1710"/>
    <n v="9656.0640000000003"/>
    <s v="DENSO"/>
    <s v="AA146511-1710"/>
    <s v="200L SEQUIA"/>
    <m/>
    <d v="2018-06-01T00:00:00"/>
    <x v="7"/>
    <s v="Prog"/>
    <m/>
    <m/>
    <m/>
    <m/>
    <x v="0"/>
    <x v="4"/>
    <s v="60-200"/>
    <n v="1"/>
    <n v="3300"/>
    <n v="0.5"/>
    <n v="2"/>
    <n v="1"/>
    <n v="3300"/>
    <n v="9656.0640000000003"/>
    <n v="804.67200000000003"/>
    <n v="1.6584533333333333"/>
  </r>
  <r>
    <n v="106742"/>
    <x v="98"/>
    <s v="AA047792-1510"/>
    <n v="350000"/>
    <s v="DENSO"/>
    <s v="AA047792-1510"/>
    <s v="AUTO INDUSTRY"/>
    <m/>
    <d v="2019-09-09T00:00:00"/>
    <x v="7"/>
    <s v="Prog"/>
    <m/>
    <m/>
    <m/>
    <m/>
    <x v="0"/>
    <x v="4"/>
    <s v="60-200"/>
    <n v="1"/>
    <n v="3480"/>
    <n v="0.5"/>
    <n v="2"/>
    <n v="1"/>
    <n v="3480"/>
    <n v="350000"/>
    <n v="29166.666666666668"/>
    <n v="12.50830140485313"/>
  </r>
  <r>
    <n v="106745"/>
    <x v="99"/>
    <s v="AA047792-1240"/>
    <n v="360000"/>
    <s v="DENSO"/>
    <s v="AA047792-1240"/>
    <s v="RAM 1500"/>
    <m/>
    <d v="2016-12-01T00:00:00"/>
    <x v="7"/>
    <s v="Prog"/>
    <m/>
    <m/>
    <m/>
    <m/>
    <x v="0"/>
    <x v="4"/>
    <s v="60-200"/>
    <n v="1"/>
    <n v="3300"/>
    <n v="0.5"/>
    <n v="2"/>
    <n v="1"/>
    <n v="3300"/>
    <n v="360000"/>
    <n v="30000"/>
    <n v="13.454545454545455"/>
  </r>
  <r>
    <n v="106877"/>
    <x v="100"/>
    <s v="53893-04010"/>
    <n v="362801.28"/>
    <s v="Corvac Composites"/>
    <s v="53893-04010"/>
    <s v="'12 Tacoma-516W"/>
    <m/>
    <d v="2019-09-09T00:00:00"/>
    <x v="7"/>
    <s v="Prog"/>
    <m/>
    <m/>
    <m/>
    <m/>
    <x v="0"/>
    <x v="4"/>
    <s v="60-200"/>
    <n v="1"/>
    <n v="3300"/>
    <n v="0.5"/>
    <n v="2"/>
    <n v="1"/>
    <n v="3300"/>
    <n v="362801.28"/>
    <n v="30233.440000000002"/>
    <n v="13.548864646464649"/>
  </r>
  <r>
    <n v="107114"/>
    <x v="101"/>
    <s v="e27781a5240000    ( ref #273VA 3TAOA-00)"/>
    <n v="480000"/>
    <s v="Calsonic"/>
    <s v="e27781a5240000    ( ref #273VA 3TAOA-00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5"/>
    <x v="102"/>
    <s v="E27733A5240100 (273VC 3TA0A)"/>
    <n v="480000"/>
    <s v="Calsonic"/>
    <s v="E27733A5240100 (273VC 3TA0A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6"/>
    <x v="103"/>
    <s v="E27734A5240100"/>
    <n v="480000"/>
    <s v="Calsonic"/>
    <s v="E27734A5240100"/>
    <s v="L42L +  P32R"/>
    <m/>
    <d v="2018-12-01T00:00:00"/>
    <x v="7"/>
    <s v="Prog"/>
    <m/>
    <m/>
    <m/>
    <m/>
    <x v="0"/>
    <x v="4"/>
    <s v="60-200"/>
    <n v="1"/>
    <n v="5610"/>
    <n v="0.5"/>
    <n v="2"/>
    <n v="1"/>
    <n v="5610"/>
    <n v="480000"/>
    <n v="40000"/>
    <n v="10.840166369578133"/>
  </r>
  <r>
    <n v="107546"/>
    <x v="5"/>
    <s v="53651 02070"/>
    <n v="32000"/>
    <s v="Toyota Motor Mfg., N.A."/>
    <s v="53651 02070"/>
    <s v="14 TOYOTA CORROLA 130A"/>
    <m/>
    <d v="2018-08-01T00:00:00"/>
    <x v="7"/>
    <s v="Prog"/>
    <m/>
    <m/>
    <m/>
    <m/>
    <x v="0"/>
    <x v="4"/>
    <s v="60-200"/>
    <n v="1"/>
    <n v="3000"/>
    <n v="0.5"/>
    <n v="2"/>
    <n v="1"/>
    <n v="3000"/>
    <n v="32000"/>
    <n v="2666.6666666666665"/>
    <n v="2.5185185185185186"/>
  </r>
  <r>
    <n v="107644"/>
    <x v="5"/>
    <s v="AA047792-6710"/>
    <n v="138000"/>
    <s v="Denso Manufacturing"/>
    <s v="AA047792-6710"/>
    <s v="15 Hyundai Sonata   Program Length:  4 yrs"/>
    <m/>
    <d v="2018-07-07T00:00:00"/>
    <x v="7"/>
    <s v="Prog"/>
    <m/>
    <m/>
    <m/>
    <m/>
    <x v="0"/>
    <x v="4"/>
    <s v="60-200"/>
    <n v="1"/>
    <n v="2400"/>
    <n v="0.5"/>
    <n v="2"/>
    <n v="1"/>
    <n v="2400"/>
    <n v="138000"/>
    <n v="11500"/>
    <n v="7.7222222222222223"/>
  </r>
  <r>
    <n v="107645"/>
    <x v="5"/>
    <s v="AA047792-6720"/>
    <n v="46000"/>
    <s v="Denso Manufacturing"/>
    <s v="AA047792-6720"/>
    <s v="15 Hyundai Sonata   Program Length:  4 yrs"/>
    <m/>
    <d v="2018-07-07T00:00:00"/>
    <x v="7"/>
    <s v="Prog"/>
    <m/>
    <m/>
    <m/>
    <m/>
    <x v="0"/>
    <x v="4"/>
    <s v="60-200"/>
    <n v="1"/>
    <n v="3120"/>
    <n v="0.5"/>
    <n v="2"/>
    <n v="1"/>
    <n v="3120"/>
    <n v="46000"/>
    <n v="3833.3333333333335"/>
    <n v="2.9715099715099718"/>
  </r>
  <r>
    <n v="107708"/>
    <x v="104"/>
    <s v="AA047792-6370"/>
    <n v="145000"/>
    <s v="DENSO"/>
    <s v="AA047792-6370"/>
    <s v="15 FORD CD4.3"/>
    <m/>
    <d v="2018-09-01T00:00:00"/>
    <x v="7"/>
    <s v="Prog"/>
    <m/>
    <m/>
    <m/>
    <m/>
    <x v="0"/>
    <x v="4"/>
    <s v="60-200"/>
    <n v="1"/>
    <n v="3300"/>
    <n v="0.5"/>
    <n v="2"/>
    <n v="1"/>
    <n v="3300"/>
    <n v="145000"/>
    <n v="12083.333333333334"/>
    <n v="6.2154882154882154"/>
  </r>
  <r>
    <n v="107710"/>
    <x v="105"/>
    <s v="AA047792-6390"/>
    <n v="208000"/>
    <s v="DENSO"/>
    <s v="AA047792-639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208000"/>
    <n v="17333.333333333332"/>
    <n v="9.587301587301587"/>
  </r>
  <r>
    <n v="107711"/>
    <x v="106"/>
    <s v="AA047792-6400"/>
    <n v="353000"/>
    <s v="DENSO"/>
    <s v="AA047792-640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353000"/>
    <n v="29416.666666666668"/>
    <n v="15.341269841269842"/>
  </r>
  <r>
    <n v="105835"/>
    <x v="107"/>
    <s v="AA146541-2452"/>
    <n v="605456.15082824754"/>
    <s v="DENSO"/>
    <s v="AA146541-2452"/>
    <s v="Corolla 150A"/>
    <m/>
    <d v="2018-03-01T00:00:00"/>
    <x v="8"/>
    <s v="Prog"/>
    <m/>
    <m/>
    <m/>
    <m/>
    <x v="0"/>
    <x v="5"/>
    <s v="60-200"/>
    <n v="1"/>
    <n v="3000"/>
    <n v="0.5"/>
    <n v="2"/>
    <n v="1"/>
    <n v="3000"/>
    <n v="605456.15082824754"/>
    <n v="50454.679235687297"/>
    <n v="23.757635215861018"/>
  </r>
  <r>
    <n v="106010"/>
    <x v="5"/>
    <s v="AW146542-3100"/>
    <n v="2375.7465437669134"/>
    <s v="ASMO Manufacturing Inc."/>
    <s v="AW146542-3100"/>
    <s v="'12 ACCORD 2GA"/>
    <m/>
    <d v="2017-06-01T00:00:00"/>
    <x v="8"/>
    <s v="Prog"/>
    <m/>
    <m/>
    <m/>
    <m/>
    <x v="0"/>
    <x v="5"/>
    <s v="60-200"/>
    <n v="1"/>
    <n v="2400"/>
    <n v="0.5"/>
    <n v="2"/>
    <n v="1"/>
    <n v="2400"/>
    <n v="2375.7465437669134"/>
    <n v="197.97887864724279"/>
    <n v="1.443321599248468"/>
  </r>
  <r>
    <n v="106105"/>
    <x v="5"/>
    <s v="AA146542-3980"/>
    <n v="1250"/>
    <s v="DENSO"/>
    <s v="AA146542-3980"/>
    <s v="Corolla 150A"/>
    <m/>
    <d v="2018-03-01T00:00:00"/>
    <x v="8"/>
    <s v="Prog"/>
    <m/>
    <m/>
    <m/>
    <m/>
    <x v="0"/>
    <x v="5"/>
    <s v="60-200"/>
    <n v="1"/>
    <n v="3400"/>
    <n v="0.5"/>
    <n v="2"/>
    <n v="1"/>
    <n v="3400"/>
    <n v="1250"/>
    <n v="104.16666666666667"/>
    <n v="1.3741830065359479"/>
  </r>
  <r>
    <n v="106122"/>
    <x v="5"/>
    <s v="AA422424-4271 / 419895B"/>
    <n v="11710.5"/>
    <s v="FLAMBEAU"/>
    <s v="AA422424-4271 / 419895B"/>
    <s v="No Information"/>
    <m/>
    <d v="2019-09-09T00:00:00"/>
    <x v="8"/>
    <s v="Prog"/>
    <m/>
    <m/>
    <m/>
    <m/>
    <x v="0"/>
    <x v="5"/>
    <s v="60-200"/>
    <n v="1"/>
    <n v="2700"/>
    <n v="0.5"/>
    <n v="2"/>
    <n v="1"/>
    <n v="2700"/>
    <n v="11710.5"/>
    <n v="975.875"/>
    <n v="1.8152469135802469"/>
  </r>
  <r>
    <n v="106483"/>
    <x v="108"/>
    <s v="AA047792-0361"/>
    <n v="211680"/>
    <s v="DENSO"/>
    <s v="AA047792-0361"/>
    <s v="FORD"/>
    <m/>
    <d v="2019-09-09T00:00:00"/>
    <x v="8"/>
    <s v="Prog"/>
    <m/>
    <m/>
    <m/>
    <m/>
    <x v="0"/>
    <x v="5"/>
    <s v="60-200"/>
    <n v="1"/>
    <n v="2400"/>
    <n v="0.5"/>
    <n v="2"/>
    <n v="1"/>
    <n v="2400"/>
    <n v="211680"/>
    <n v="17640"/>
    <n v="11.133333333333333"/>
  </r>
  <r>
    <n v="106678"/>
    <x v="109"/>
    <s v="AA146510-3130"/>
    <n v="9070.848"/>
    <s v="DENSO"/>
    <s v="AA146510-3130"/>
    <s v="200L SEQUIA"/>
    <m/>
    <d v="2018-06-01T00:00:00"/>
    <x v="8"/>
    <s v="Prog"/>
    <m/>
    <m/>
    <m/>
    <m/>
    <x v="0"/>
    <x v="5"/>
    <s v="60-200"/>
    <n v="1"/>
    <n v="1800"/>
    <n v="0.5"/>
    <n v="2"/>
    <n v="1"/>
    <n v="1800"/>
    <n v="9070.848"/>
    <n v="755.904"/>
    <n v="1.8932622222222222"/>
  </r>
  <r>
    <n v="106815"/>
    <x v="110"/>
    <s v="21-3671812-2-00"/>
    <n v="335000"/>
    <s v="IB TECH"/>
    <s v="21-3671812-2-00"/>
    <s v="Honda | Civic | 2HC              "/>
    <m/>
    <d v="2016-09-01T00:00:00"/>
    <x v="8"/>
    <s v="Prog"/>
    <m/>
    <m/>
    <m/>
    <m/>
    <x v="0"/>
    <x v="5"/>
    <s v="60-200"/>
    <n v="1"/>
    <n v="2400"/>
    <n v="0.5"/>
    <n v="2"/>
    <n v="1"/>
    <n v="2400"/>
    <n v="335000"/>
    <n v="27916.666666666668"/>
    <n v="16.842592592592592"/>
  </r>
  <r>
    <n v="107073"/>
    <x v="111"/>
    <s v="AA222424-1790"/>
    <n v="188712.92084006465"/>
    <s v="DENSO"/>
    <s v="AA222424-179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88712.92084006465"/>
    <n v="15726.076736672054"/>
    <n v="10.070042631484474"/>
  </r>
  <r>
    <n v="107254"/>
    <x v="112"/>
    <s v="AA047792-2460"/>
    <n v="12112.500000000002"/>
    <s v="DENSO"/>
    <s v="AA047792-246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2112.500000000002"/>
    <n v="1009.3750000000001"/>
    <n v="1.8940972222222223"/>
  </r>
  <r>
    <n v="107431"/>
    <x v="113"/>
    <s v="AA146511-8510"/>
    <n v="15000"/>
    <s v="DENSO"/>
    <s v="AA146511-8510"/>
    <s v="14 TOY HIGH 440A"/>
    <m/>
    <d v="2017-12-01T00:00:00"/>
    <x v="8"/>
    <s v="Prog"/>
    <m/>
    <m/>
    <m/>
    <m/>
    <x v="0"/>
    <x v="5"/>
    <s v="60-200"/>
    <n v="1"/>
    <n v="2400"/>
    <n v="0.5"/>
    <n v="2"/>
    <n v="1"/>
    <n v="2400"/>
    <n v="15000"/>
    <n v="1250"/>
    <n v="2.0277777777777781"/>
  </r>
  <r>
    <n v="107437"/>
    <x v="114"/>
    <s v="AA422424-2730"/>
    <n v="5000"/>
    <s v="DENSO"/>
    <s v="AA422424-2730"/>
    <s v="14 GM G6"/>
    <m/>
    <d v="2017-10-01T00:00:00"/>
    <x v="8"/>
    <s v="Prog"/>
    <m/>
    <m/>
    <m/>
    <m/>
    <x v="0"/>
    <x v="5"/>
    <s v="60-200"/>
    <n v="1"/>
    <n v="2400"/>
    <n v="0.5"/>
    <n v="2"/>
    <n v="1"/>
    <n v="2400"/>
    <n v="5000"/>
    <n v="416.66666666666669"/>
    <n v="1.5648148148148149"/>
  </r>
  <r>
    <n v="107642"/>
    <x v="5"/>
    <s v="AA047792-6760"/>
    <n v="228000"/>
    <s v="Denso Manufacturing"/>
    <s v="AA047792-6760"/>
    <s v="14 GMX511 Zeta V8  (5 YR PROGRAM)"/>
    <m/>
    <d v="2019-07-01T00:00:00"/>
    <x v="8"/>
    <s v="Prog"/>
    <m/>
    <m/>
    <m/>
    <m/>
    <x v="0"/>
    <x v="5"/>
    <s v="60-200"/>
    <n v="1"/>
    <n v="2700"/>
    <n v="0.5"/>
    <n v="2"/>
    <n v="1"/>
    <n v="2700"/>
    <n v="228000"/>
    <n v="19000"/>
    <n v="10.716049382716051"/>
  </r>
  <r>
    <n v="107709"/>
    <x v="115"/>
    <s v="AA047792-6380"/>
    <n v="417000"/>
    <s v="DENSO"/>
    <s v="AA047792-6380"/>
    <s v="15 FORD CD4.3"/>
    <m/>
    <d v="2018-09-01T00:00:00"/>
    <x v="8"/>
    <s v="Prog"/>
    <m/>
    <m/>
    <m/>
    <m/>
    <x v="0"/>
    <x v="5"/>
    <s v="60-200"/>
    <n v="2"/>
    <n v="2400"/>
    <n v="0.5"/>
    <n v="2"/>
    <n v="1"/>
    <n v="4800"/>
    <n v="417000"/>
    <n v="34750"/>
    <n v="10.986111111111109"/>
  </r>
  <r>
    <n v="107719"/>
    <x v="5"/>
    <s v="AA222424-3470"/>
    <n v="54000"/>
    <s v="DENSO"/>
    <s v="AA222424-3470"/>
    <s v="R &amp; A"/>
    <m/>
    <d v="2019-02-17T00:00:00"/>
    <x v="8"/>
    <s v="Prog"/>
    <m/>
    <m/>
    <m/>
    <m/>
    <x v="0"/>
    <x v="5"/>
    <s v="60-200"/>
    <n v="1"/>
    <n v="2600"/>
    <n v="0.5"/>
    <n v="2"/>
    <n v="1"/>
    <n v="2600"/>
    <n v="54000"/>
    <n v="4500"/>
    <n v="3.641025641025641"/>
  </r>
  <r>
    <n v="103738"/>
    <x v="116"/>
    <s v="5A12015A5"/>
    <n v="265000"/>
    <s v="IACNA"/>
    <s v="5A12015A5"/>
    <s v="Ford | Taurus | D258(2)         "/>
    <m/>
    <d v="2019-09-09T00:00:00"/>
    <x v="9"/>
    <s v="Prog"/>
    <m/>
    <m/>
    <m/>
    <m/>
    <x v="0"/>
    <x v="6"/>
    <s v="60-200"/>
    <n v="1"/>
    <n v="2160"/>
    <n v="0.5"/>
    <n v="2"/>
    <n v="1"/>
    <n v="2160"/>
    <n v="265000"/>
    <n v="22083.333333333332"/>
    <n v="14.965020576131685"/>
  </r>
  <r>
    <n v="103740"/>
    <x v="117"/>
    <s v="5A12215A5"/>
    <n v="1250000"/>
    <s v="IACNA"/>
    <s v="5A12215A5"/>
    <s v="FORD"/>
    <m/>
    <d v="2019-09-09T00:00:00"/>
    <x v="9"/>
    <s v="Prog"/>
    <m/>
    <m/>
    <m/>
    <m/>
    <x v="0"/>
    <x v="6"/>
    <s v="60-200"/>
    <n v="1"/>
    <n v="2280"/>
    <n v="0.5"/>
    <n v="2"/>
    <n v="1"/>
    <n v="2280"/>
    <n v="1250000"/>
    <n v="104166.66666666667"/>
    <n v="62.249512670565309"/>
  </r>
  <r>
    <n v="105632"/>
    <x v="5"/>
    <s v="MZ6765"/>
    <n v="45000"/>
    <s v="Chicago Miniature Lighting, LLC"/>
    <s v="MZ6765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633"/>
    <x v="5"/>
    <s v="MZ6816"/>
    <n v="45000"/>
    <s v="Chicago Miniature Lighting, LLC"/>
    <s v="MZ6816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716"/>
    <x v="5"/>
    <s v="MZ6846"/>
    <n v="197316"/>
    <s v="Ventura"/>
    <s v="MZ6846"/>
    <s v="AUTO INDUSTRY"/>
    <m/>
    <d v="2019-09-09T00:00:00"/>
    <x v="9"/>
    <s v="Prog"/>
    <m/>
    <m/>
    <m/>
    <m/>
    <x v="0"/>
    <x v="6"/>
    <s v="60-200"/>
    <n v="1"/>
    <n v="1200"/>
    <n v="0.5"/>
    <n v="2"/>
    <n v="1"/>
    <n v="1200"/>
    <n v="197316"/>
    <n v="16443"/>
    <n v="19.603333333333335"/>
  </r>
  <r>
    <n v="106080"/>
    <x v="5"/>
    <s v="AA122424-5150"/>
    <n v="3240"/>
    <s v="DENSO"/>
    <s v="AA122424-5150"/>
    <s v="Corolla 150A"/>
    <m/>
    <d v="2018-03-01T00:00:00"/>
    <x v="9"/>
    <s v="Prog"/>
    <m/>
    <m/>
    <m/>
    <m/>
    <x v="0"/>
    <x v="6"/>
    <s v="60-200"/>
    <n v="1"/>
    <n v="2500"/>
    <n v="0.5"/>
    <n v="2"/>
    <n v="1"/>
    <n v="2500"/>
    <n v="3240"/>
    <n v="270"/>
    <n v="1.4773333333333334"/>
  </r>
  <r>
    <n v="106338"/>
    <x v="118"/>
    <s v="AA246760-8722"/>
    <n v="90729.434164336286"/>
    <s v="DENSO"/>
    <s v="AA246760-8722"/>
    <s v="642L (lexus)"/>
    <m/>
    <d v="2014-09-01T00:00:00"/>
    <x v="9"/>
    <s v="Prog"/>
    <m/>
    <m/>
    <m/>
    <m/>
    <x v="0"/>
    <x v="6"/>
    <s v="60-200"/>
    <n v="1"/>
    <n v="3000"/>
    <n v="0.5"/>
    <n v="2"/>
    <n v="1"/>
    <n v="3000"/>
    <n v="90729.434164336286"/>
    <n v="7560.7861803613569"/>
    <n v="4.6936827468272702"/>
  </r>
  <r>
    <n v="106559"/>
    <x v="119"/>
    <s v="MZ7294R-B"/>
    <n v="282825.60000000003"/>
    <s v="Chicago Miniature Lighting, LLC"/>
    <s v="MZ7294R-B"/>
    <s v="JK CHRYS."/>
    <m/>
    <d v="2017-12-01T00:00:00"/>
    <x v="9"/>
    <s v="Prog"/>
    <m/>
    <m/>
    <m/>
    <m/>
    <x v="0"/>
    <x v="6"/>
    <s v="60-200"/>
    <n v="1"/>
    <n v="2100"/>
    <n v="0.5"/>
    <n v="2"/>
    <n v="1"/>
    <n v="2100"/>
    <n v="282825.60000000003"/>
    <n v="23568.800000000003"/>
    <n v="16.297650793650796"/>
  </r>
  <r>
    <n v="106876"/>
    <x v="5"/>
    <s v="226501LA0C"/>
    <n v="22711.5"/>
    <s v="NISSAN"/>
    <s v="226501LA0C"/>
    <s v="XHK1 ENGINE"/>
    <m/>
    <d v="2019-09-09T00:00:00"/>
    <x v="9"/>
    <s v="Prog"/>
    <m/>
    <m/>
    <m/>
    <m/>
    <x v="0"/>
    <x v="6"/>
    <s v="60-200"/>
    <n v="1"/>
    <n v="1800"/>
    <n v="0.5"/>
    <n v="2"/>
    <n v="1"/>
    <n v="1800"/>
    <n v="22711.5"/>
    <n v="1892.625"/>
    <n v="2.7352777777777781"/>
  </r>
  <r>
    <n v="107435"/>
    <x v="5"/>
    <s v="AA246750-2260"/>
    <n v="165600"/>
    <s v="DENSO"/>
    <s v="AA246750-2260"/>
    <s v="14 TOY HIGH 440A"/>
    <m/>
    <d v="2017-12-01T00:00:00"/>
    <x v="9"/>
    <s v="Prog"/>
    <m/>
    <m/>
    <m/>
    <m/>
    <x v="0"/>
    <x v="6"/>
    <s v="60-200"/>
    <n v="1"/>
    <n v="1800"/>
    <n v="0.5"/>
    <n v="2"/>
    <n v="1"/>
    <n v="1800"/>
    <n v="165600"/>
    <n v="13800"/>
    <n v="11.555555555555557"/>
  </r>
  <r>
    <n v="107632"/>
    <x v="5"/>
    <s v="AA246760-5650"/>
    <n v="156000"/>
    <s v="DENSO"/>
    <s v="AA246760-5650"/>
    <s v="ODYSSEY"/>
    <m/>
    <d v="2017-10-31T00:00:00"/>
    <x v="9"/>
    <s v="Prog"/>
    <m/>
    <m/>
    <m/>
    <m/>
    <x v="0"/>
    <x v="6"/>
    <s v="60-200"/>
    <n v="1"/>
    <n v="2400"/>
    <n v="0.5"/>
    <n v="2"/>
    <n v="1"/>
    <n v="2400"/>
    <n v="156000"/>
    <n v="13000"/>
    <n v="8.5555555555555554"/>
  </r>
  <r>
    <n v="104475"/>
    <x v="120"/>
    <n v="95159"/>
    <n v="26242.5"/>
    <s v="AGC Automotive Americas"/>
    <n v="95159"/>
    <s v="WZW L/G"/>
    <m/>
    <d v="2019-09-09T00:00:00"/>
    <x v="10"/>
    <s v="Prog"/>
    <m/>
    <m/>
    <m/>
    <m/>
    <x v="0"/>
    <x v="6"/>
    <s v="60-200"/>
    <n v="1"/>
    <n v="3600"/>
    <n v="0.5"/>
    <n v="2"/>
    <n v="1"/>
    <n v="3600"/>
    <n v="26242.5"/>
    <n v="2186.875"/>
    <n v="2.1432870370370369"/>
  </r>
  <r>
    <n v="104674"/>
    <x v="5"/>
    <n v="13004272"/>
    <n v="7200"/>
    <s v="BENTELER"/>
    <n v="13004272"/>
    <s v="TOYOTA"/>
    <m/>
    <d v="2019-09-09T00:00:00"/>
    <x v="10"/>
    <s v="Prog"/>
    <m/>
    <m/>
    <m/>
    <m/>
    <x v="0"/>
    <x v="6"/>
    <s v="60-200"/>
    <n v="1"/>
    <n v="8160"/>
    <n v="0.5"/>
    <n v="2"/>
    <n v="1"/>
    <n v="8160"/>
    <n v="7200"/>
    <n v="600"/>
    <n v="1.4313725490196079"/>
  </r>
  <r>
    <n v="104814"/>
    <x v="121"/>
    <s v="93556 7S205"/>
    <n v="19624.248"/>
    <s v="NISSAN"/>
    <s v="93556 7S205"/>
    <s v="ARMADA / WZW"/>
    <m/>
    <d v="2018-03-01T00:00:00"/>
    <x v="10"/>
    <s v="Prog"/>
    <m/>
    <m/>
    <m/>
    <m/>
    <x v="0"/>
    <x v="6"/>
    <s v="60-200"/>
    <n v="1"/>
    <n v="2400"/>
    <n v="0.5"/>
    <n v="2"/>
    <n v="1"/>
    <n v="2400"/>
    <n v="19624.248"/>
    <n v="1635.354"/>
    <n v="2.2418633333333333"/>
  </r>
  <r>
    <n v="104830"/>
    <x v="122"/>
    <n v="611000000000"/>
    <n v="325000"/>
    <s v="TABC, Inc."/>
    <n v="611000000000"/>
    <s v="Toyota | Tacoma | 635N            "/>
    <m/>
    <d v="2015-12-31T00:00:00"/>
    <x v="10"/>
    <s v="Prog"/>
    <m/>
    <m/>
    <m/>
    <m/>
    <x v="0"/>
    <x v="6"/>
    <s v="60-200"/>
    <n v="1"/>
    <n v="3900"/>
    <n v="0.5"/>
    <n v="2"/>
    <n v="1"/>
    <n v="3900"/>
    <n v="325000"/>
    <n v="27083.333333333332"/>
    <n v="10.592592592592592"/>
  </r>
  <r>
    <n v="104850"/>
    <x v="123"/>
    <n v="5327304020"/>
    <n v="5650.3848000000007"/>
    <s v="TOYOTA"/>
    <n v="5327304020"/>
    <s v="Toyota | Tacoma | 635N            "/>
    <m/>
    <d v="2015-12-31T00:00:00"/>
    <x v="10"/>
    <s v="Prog"/>
    <m/>
    <m/>
    <m/>
    <m/>
    <x v="0"/>
    <x v="6"/>
    <s v="60-200"/>
    <n v="1"/>
    <n v="2880"/>
    <n v="0.5"/>
    <n v="2"/>
    <n v="1"/>
    <n v="2880"/>
    <n v="5650.3848000000007"/>
    <n v="470.86540000000008"/>
    <n v="1.551326574074074"/>
  </r>
  <r>
    <n v="104947"/>
    <x v="124"/>
    <n v="5332304010"/>
    <n v="899.99999999999989"/>
    <s v="TOYOTA"/>
    <n v="5332304010"/>
    <s v="Toyota | Tacoma | 635N            "/>
    <m/>
    <d v="2015-12-31T00:00:00"/>
    <x v="10"/>
    <s v="Prog"/>
    <m/>
    <m/>
    <m/>
    <m/>
    <x v="0"/>
    <x v="6"/>
    <s v="60-200"/>
    <n v="1"/>
    <n v="3300"/>
    <n v="0.5"/>
    <n v="2"/>
    <n v="1"/>
    <n v="3300"/>
    <n v="899.99999999999989"/>
    <n v="74.999999999999986"/>
    <n v="1.3636363636363635"/>
  </r>
  <r>
    <n v="104948"/>
    <x v="125"/>
    <s v="4735301010-3"/>
    <n v="159888.38880000002"/>
    <s v="TOYOTA"/>
    <s v="4735301010-3"/>
    <s v="TOYOTA SIENNA"/>
    <m/>
    <d v="2015-12-01T00:00:00"/>
    <x v="10"/>
    <s v="Prog"/>
    <m/>
    <m/>
    <m/>
    <m/>
    <x v="0"/>
    <x v="6"/>
    <s v="60-200"/>
    <n v="1"/>
    <n v="3468"/>
    <n v="0.5"/>
    <n v="2"/>
    <n v="1"/>
    <n v="3468"/>
    <n v="159888.38880000002"/>
    <n v="13324.032400000002"/>
    <n v="6.4559909265667059"/>
  </r>
  <r>
    <n v="104989"/>
    <x v="126"/>
    <n v="1407874"/>
    <n v="9137.2160000000003"/>
    <s v="NISSAN"/>
    <n v="1407874"/>
    <s v="ARMADA / WZW"/>
    <m/>
    <d v="2018-03-01T00:00:00"/>
    <x v="10"/>
    <s v="Prog"/>
    <m/>
    <m/>
    <m/>
    <m/>
    <x v="0"/>
    <x v="6"/>
    <s v="60-200"/>
    <n v="1"/>
    <n v="6800"/>
    <n v="0.5"/>
    <n v="2"/>
    <n v="1"/>
    <n v="6800"/>
    <n v="9137.2160000000003"/>
    <n v="761.43466666666666"/>
    <n v="1.4826342483660131"/>
  </r>
  <r>
    <n v="105182"/>
    <x v="127"/>
    <s v="28163 EB000"/>
    <n v="10080"/>
    <s v="NISSAN"/>
    <s v="28163 EB000"/>
    <s v="Nissan        | Frontier | H61B/D40        "/>
    <m/>
    <d v="2015-09-01T00:00:00"/>
    <x v="10"/>
    <s v="Prog"/>
    <m/>
    <m/>
    <m/>
    <m/>
    <x v="0"/>
    <x v="6"/>
    <s v="60-200"/>
    <n v="1"/>
    <n v="2750"/>
    <n v="0.5"/>
    <n v="2"/>
    <n v="1"/>
    <n v="2750"/>
    <n v="10080"/>
    <n v="840"/>
    <n v="1.7406060606060605"/>
  </r>
  <r>
    <n v="105405"/>
    <x v="128"/>
    <s v="86868 EA10A"/>
    <n v="202314.29399999999"/>
    <s v="NISSAN"/>
    <s v="86868 EA10A"/>
    <s v="Nissan        | Frontier | H61B/D40        "/>
    <m/>
    <d v="2017-07-01T00:00:00"/>
    <x v="10"/>
    <s v="Prog"/>
    <m/>
    <m/>
    <m/>
    <m/>
    <x v="0"/>
    <x v="6"/>
    <s v="60-200"/>
    <n v="1"/>
    <n v="3570"/>
    <n v="0.5"/>
    <n v="2"/>
    <n v="1"/>
    <n v="3570"/>
    <n v="202314.29399999999"/>
    <n v="16859.5245"/>
    <n v="7.6300745098039213"/>
  </r>
  <r>
    <n v="105510"/>
    <x v="129"/>
    <n v="13004500"/>
    <n v="133636.948"/>
    <s v="BENTELER"/>
    <n v="13004500"/>
    <s v="Camry 051a"/>
    <m/>
    <d v="2016-06-01T00:00:00"/>
    <x v="10"/>
    <s v="Prog"/>
    <m/>
    <m/>
    <m/>
    <m/>
    <x v="0"/>
    <x v="6"/>
    <s v="60-200"/>
    <n v="1"/>
    <n v="6630"/>
    <n v="0.5"/>
    <n v="2"/>
    <n v="1"/>
    <n v="6630"/>
    <n v="133636.948"/>
    <n v="11136.412333333334"/>
    <n v="3.5729336014747779"/>
  </r>
  <r>
    <n v="105542"/>
    <x v="130"/>
    <s v="AA047782-7850"/>
    <n v="1440"/>
    <s v="DENSO"/>
    <s v="AA047782-785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1440"/>
    <n v="120"/>
    <n v="1.3818181818181818"/>
  </r>
  <r>
    <n v="106036"/>
    <x v="131"/>
    <s v="82146 9N00A"/>
    <n v="66528"/>
    <s v="NISSAN"/>
    <s v="82146 9N00A"/>
    <s v="L42C"/>
    <m/>
    <d v="2015-02-01T00:00:00"/>
    <x v="10"/>
    <s v="Prog"/>
    <m/>
    <m/>
    <m/>
    <m/>
    <x v="0"/>
    <x v="6"/>
    <s v="60-200"/>
    <n v="1"/>
    <n v="3000"/>
    <n v="0.5"/>
    <n v="2"/>
    <n v="1"/>
    <n v="3000"/>
    <n v="66528"/>
    <n v="5544"/>
    <n v="3.797333333333333"/>
  </r>
  <r>
    <n v="106096"/>
    <x v="132"/>
    <s v="AA047782-9270"/>
    <n v="5519.9999999999991"/>
    <s v="DENSO"/>
    <s v="AA047782-927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5519.9999999999991"/>
    <n v="459.99999999999994"/>
    <n v="1.5191919191919192"/>
  </r>
  <r>
    <n v="106184"/>
    <x v="133"/>
    <n v="1523109201"/>
    <n v="50880"/>
    <s v="II Stanley Co., Inc."/>
    <n v="15231092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0880"/>
    <n v="4240"/>
    <n v="3.3890909090909092"/>
  </r>
  <r>
    <n v="106185"/>
    <x v="5"/>
    <n v="1488133601"/>
    <n v="51543"/>
    <s v="II Stanley Co., Inc."/>
    <n v="14881336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1543"/>
    <n v="4295.25"/>
    <n v="3.4158787878787877"/>
  </r>
  <r>
    <n v="106196"/>
    <x v="134"/>
    <s v="520850R020"/>
    <n v="10860.624"/>
    <s v="TOYOTA"/>
    <s v="520850R020"/>
    <s v="RAV4  / 120L / 420"/>
    <m/>
    <d v="2017-12-01T00:00:00"/>
    <x v="10"/>
    <s v="Prog"/>
    <m/>
    <m/>
    <m/>
    <m/>
    <x v="0"/>
    <x v="6"/>
    <s v="60-200"/>
    <n v="1"/>
    <n v="3540"/>
    <n v="0.5"/>
    <n v="2"/>
    <n v="1"/>
    <n v="3540"/>
    <n v="10860.624"/>
    <n v="905.05200000000002"/>
    <n v="1.674219209039548"/>
  </r>
  <r>
    <n v="106200"/>
    <x v="135"/>
    <s v="1219640 (58141-0E011)"/>
    <n v="150450"/>
    <s v="Corvac Composites"/>
    <s v="1219640 (58141-0E011)"/>
    <s v="642L (lexus)"/>
    <m/>
    <d v="2014-09-01T00:00:00"/>
    <x v="10"/>
    <s v="Prog"/>
    <m/>
    <m/>
    <m/>
    <m/>
    <x v="0"/>
    <x v="6"/>
    <s v="60-200"/>
    <n v="1"/>
    <n v="3900"/>
    <n v="0.5"/>
    <n v="2"/>
    <n v="1"/>
    <n v="3900"/>
    <n v="150450"/>
    <n v="12537.5"/>
    <n v="5.6196581196581192"/>
  </r>
  <r>
    <n v="106201"/>
    <x v="136"/>
    <s v="1219641 (58142-0E011)"/>
    <n v="149892"/>
    <s v="Corvac Composites"/>
    <s v="1219641 (58142-0E011)"/>
    <s v="642L (lexus)"/>
    <m/>
    <d v="2014-09-01T00:00:00"/>
    <x v="10"/>
    <s v="Prog"/>
    <m/>
    <m/>
    <m/>
    <m/>
    <x v="0"/>
    <x v="6"/>
    <s v="60-200"/>
    <n v="1"/>
    <n v="3240"/>
    <n v="0.5"/>
    <n v="2"/>
    <n v="1"/>
    <n v="3240"/>
    <n v="149892"/>
    <n v="12491"/>
    <n v="6.4736625514403299"/>
  </r>
  <r>
    <n v="106202"/>
    <x v="137"/>
    <s v="171190P060"/>
    <n v="89769.344677812813"/>
    <s v="TOYOTA"/>
    <s v="171190P060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89769.344677812813"/>
    <n v="7480.7787231510674"/>
    <n v="4.0146160298032498"/>
  </r>
  <r>
    <n v="106231"/>
    <x v="138"/>
    <n v="4.6500000000000004E+35"/>
    <n v="234971.63610400428"/>
    <s v="TOYOTA"/>
    <n v="4.6500000000000004E+35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234971.63610400428"/>
    <n v="19580.96967533369"/>
    <n v="8.3516020341697814"/>
  </r>
  <r>
    <n v="106234"/>
    <x v="139"/>
    <n v="4.6500000000000001E+25"/>
    <n v="80526"/>
    <s v="TOYOTA"/>
    <n v="4.6500000000000001E+25"/>
    <s v="642L (lexus)"/>
    <m/>
    <d v="2014-09-01T00:00:00"/>
    <x v="10"/>
    <s v="Prog"/>
    <m/>
    <m/>
    <m/>
    <m/>
    <x v="0"/>
    <x v="6"/>
    <s v="60-200"/>
    <n v="1"/>
    <n v="3570"/>
    <n v="0.5"/>
    <n v="2"/>
    <n v="1"/>
    <n v="3570"/>
    <n v="80526"/>
    <n v="6710.5"/>
    <n v="3.8395891690009338"/>
  </r>
  <r>
    <n v="106385"/>
    <x v="140"/>
    <s v="89667-08040"/>
    <n v="152109.06720000002"/>
    <s v="DENSO"/>
    <s v="89667-08040"/>
    <s v="Toyota | Sienna | 580L            "/>
    <m/>
    <d v="2015-12-01T00:00:00"/>
    <x v="10"/>
    <s v="Prog"/>
    <m/>
    <m/>
    <m/>
    <m/>
    <x v="0"/>
    <x v="6"/>
    <s v="60-200"/>
    <n v="1"/>
    <n v="3300"/>
    <n v="0.5"/>
    <n v="2"/>
    <n v="1"/>
    <n v="3300"/>
    <n v="152109.06720000002"/>
    <n v="12675.755600000002"/>
    <n v="6.4548507474747483"/>
  </r>
  <r>
    <n v="106394"/>
    <x v="141"/>
    <s v="AA146542-8850"/>
    <n v="151242.24000000002"/>
    <s v="DENSO"/>
    <s v="AA146542-8850"/>
    <s v="Toyota | Sienna | 580L            "/>
    <m/>
    <d v="2015-12-01T00:00:00"/>
    <x v="10"/>
    <s v="Prog"/>
    <m/>
    <m/>
    <m/>
    <m/>
    <x v="0"/>
    <x v="6"/>
    <s v="60-200"/>
    <n v="1"/>
    <n v="2460"/>
    <n v="0.5"/>
    <n v="2"/>
    <n v="1"/>
    <n v="2460"/>
    <n v="151242.24000000002"/>
    <n v="12603.520000000002"/>
    <n v="8.1645094850948521"/>
  </r>
  <r>
    <n v="106398"/>
    <x v="142"/>
    <s v="46451-0E050"/>
    <n v="132103.5"/>
    <s v="TOYOTA"/>
    <s v="46451-0E050"/>
    <s v="642L (lexus)"/>
    <m/>
    <d v="2014-09-01T00:00:00"/>
    <x v="10"/>
    <s v="Prog"/>
    <m/>
    <m/>
    <m/>
    <m/>
    <x v="0"/>
    <x v="6"/>
    <s v="60-200"/>
    <n v="1"/>
    <n v="2700"/>
    <n v="0.5"/>
    <n v="2"/>
    <n v="1"/>
    <n v="2700"/>
    <n v="132103.5"/>
    <n v="11008.625"/>
    <n v="6.7696913580246916"/>
  </r>
  <r>
    <n v="106462"/>
    <x v="143"/>
    <s v="AA246760-7032"/>
    <n v="68034"/>
    <s v="Denso Air Mex"/>
    <s v="AA246760-7032"/>
    <s v="HIGHLANDER 397 / 440"/>
    <m/>
    <d v="2019-11-01T00:00:00"/>
    <x v="10"/>
    <s v="Prog"/>
    <m/>
    <m/>
    <m/>
    <m/>
    <x v="0"/>
    <x v="6"/>
    <s v="60-200"/>
    <n v="1"/>
    <n v="3900"/>
    <n v="0.5"/>
    <n v="2"/>
    <n v="1"/>
    <n v="3900"/>
    <n v="68034"/>
    <n v="5669.5"/>
    <n v="3.2716239316239317"/>
  </r>
  <r>
    <n v="106466"/>
    <x v="144"/>
    <s v="AA047792-0370"/>
    <n v="220500"/>
    <s v="DENSO"/>
    <s v="AA047792-0370"/>
    <s v="FORD"/>
    <m/>
    <d v="2019-09-09T00:00:00"/>
    <x v="10"/>
    <s v="Prog"/>
    <m/>
    <m/>
    <m/>
    <m/>
    <x v="0"/>
    <x v="6"/>
    <s v="60-200"/>
    <n v="1"/>
    <n v="5100"/>
    <n v="0.5"/>
    <n v="2"/>
    <n v="1"/>
    <n v="5100"/>
    <n v="220500"/>
    <n v="18375"/>
    <n v="6.1372549019607847"/>
  </r>
  <r>
    <n v="106562"/>
    <x v="145"/>
    <n v="877948202"/>
    <n v="265600"/>
    <s v="H &amp; L Advantage"/>
    <n v="877948202"/>
    <s v="NON-AUTO STEELCASE"/>
    <m/>
    <d v="2019-09-09T00:00:00"/>
    <x v="10"/>
    <s v="Prog"/>
    <m/>
    <m/>
    <m/>
    <m/>
    <x v="0"/>
    <x v="6"/>
    <s v="60-200"/>
    <n v="1"/>
    <n v="3570"/>
    <n v="0.5"/>
    <n v="2"/>
    <n v="1"/>
    <n v="3570"/>
    <n v="265600"/>
    <n v="22133.333333333332"/>
    <n v="9.5997510115157159"/>
  </r>
  <r>
    <n v="106631"/>
    <x v="5"/>
    <n v="53020172"/>
    <n v="60000"/>
    <s v="Royal Technologies Corp."/>
    <n v="53020172"/>
    <s v="CHEVY CRUIZE J300"/>
    <m/>
    <d v="2019-09-09T00:00:00"/>
    <x v="10"/>
    <s v="Prog"/>
    <m/>
    <m/>
    <m/>
    <m/>
    <x v="0"/>
    <x v="6"/>
    <s v="60-200"/>
    <n v="1"/>
    <n v="3000"/>
    <n v="0.5"/>
    <n v="2"/>
    <n v="1"/>
    <n v="3000"/>
    <n v="60000"/>
    <n v="5000"/>
    <n v="3.5555555555555558"/>
  </r>
  <r>
    <n v="106681"/>
    <x v="146"/>
    <s v="AA246750-0691 "/>
    <n v="8615.68"/>
    <s v="Denso Air Mex"/>
    <s v="AA246750-0691 "/>
    <s v="Sequoia"/>
    <m/>
    <d v="2019-09-09T00:00:00"/>
    <x v="10"/>
    <s v="Prog"/>
    <m/>
    <m/>
    <m/>
    <m/>
    <x v="0"/>
    <x v="6"/>
    <s v="60-200"/>
    <n v="1"/>
    <n v="3000"/>
    <n v="0.5"/>
    <n v="2"/>
    <n v="1"/>
    <n v="3000"/>
    <n v="8615.68"/>
    <n v="717.97333333333336"/>
    <n v="1.6524325925925927"/>
  </r>
  <r>
    <n v="106690"/>
    <x v="147"/>
    <s v="AA222424-0520"/>
    <n v="220427.74043254319"/>
    <s v="DENSO"/>
    <s v="AA222424-0520"/>
    <s v="Honda | Odyssey | UM              "/>
    <m/>
    <d v="2016-10-01T00:00:00"/>
    <x v="10"/>
    <s v="Prog"/>
    <m/>
    <m/>
    <m/>
    <m/>
    <x v="0"/>
    <x v="6"/>
    <s v="60-200"/>
    <n v="1"/>
    <n v="2400"/>
    <n v="0.5"/>
    <n v="2"/>
    <n v="1"/>
    <n v="2400"/>
    <n v="220427.74043254319"/>
    <n v="18368.978369378598"/>
    <n v="11.538321316321444"/>
  </r>
  <r>
    <n v="106746"/>
    <x v="148"/>
    <s v="AA047792-1500"/>
    <n v="688000"/>
    <s v="DENSO"/>
    <s v="AA047792-1500"/>
    <s v="RAM 1500"/>
    <m/>
    <d v="2016-12-01T00:00:00"/>
    <x v="10"/>
    <s v="Prog"/>
    <m/>
    <m/>
    <m/>
    <m/>
    <x v="0"/>
    <x v="6"/>
    <s v="60-200"/>
    <n v="1"/>
    <n v="5100"/>
    <n v="0.5"/>
    <n v="2"/>
    <n v="1"/>
    <n v="5100"/>
    <n v="688000"/>
    <n v="57333.333333333336"/>
    <n v="16.322440087145971"/>
  </r>
  <r>
    <n v="106770"/>
    <x v="149"/>
    <s v="801B0 ZY70A"/>
    <n v="67200"/>
    <s v="NISSAN"/>
    <s v="801B0 ZY70A"/>
    <s v="L42C"/>
    <m/>
    <d v="2015-02-01T00:00:00"/>
    <x v="10"/>
    <s v="Prog"/>
    <m/>
    <m/>
    <m/>
    <m/>
    <x v="0"/>
    <x v="6"/>
    <s v="60-200"/>
    <n v="1"/>
    <n v="2200"/>
    <n v="0.5"/>
    <n v="2"/>
    <n v="1"/>
    <n v="2200"/>
    <n v="67200"/>
    <n v="5600"/>
    <n v="4.7272727272727275"/>
  </r>
  <r>
    <n v="106775"/>
    <x v="150"/>
    <n v="13003081"/>
    <n v="169344"/>
    <s v="BENTELER"/>
    <n v="13003081"/>
    <s v="Chrysler V6 Engine (PHOENIX)"/>
    <m/>
    <d v="2018-11-01T00:00:00"/>
    <x v="10"/>
    <s v="Prog"/>
    <m/>
    <m/>
    <m/>
    <m/>
    <x v="0"/>
    <x v="6"/>
    <s v="60-200"/>
    <n v="1"/>
    <n v="3000"/>
    <n v="0.5"/>
    <n v="2"/>
    <n v="1"/>
    <n v="3000"/>
    <n v="169344"/>
    <n v="14112"/>
    <n v="7.6053333333333333"/>
  </r>
  <r>
    <n v="106820"/>
    <x v="151"/>
    <s v="21-3669512-2-0095"/>
    <n v="37890"/>
    <s v="IB TECH"/>
    <s v="21-3669512-2-0095"/>
    <s v="Honda | Civic | 2HC              "/>
    <m/>
    <d v="2016-09-01T00:00:00"/>
    <x v="10"/>
    <s v="Prog"/>
    <m/>
    <m/>
    <m/>
    <m/>
    <x v="0"/>
    <x v="6"/>
    <s v="60-200"/>
    <n v="1"/>
    <n v="3300"/>
    <n v="0.5"/>
    <n v="2"/>
    <n v="1"/>
    <n v="3300"/>
    <n v="37890"/>
    <n v="3157.5"/>
    <n v="2.6090909090909089"/>
  </r>
  <r>
    <n v="106823"/>
    <x v="152"/>
    <s v="aa146511-3180"/>
    <n v="49769.36"/>
    <s v="DENSO"/>
    <s v="aa146511-3180"/>
    <s v="'12 Edge (u38x)"/>
    <m/>
    <d v="2019-09-09T00:00:00"/>
    <x v="10"/>
    <s v="Prog"/>
    <m/>
    <m/>
    <m/>
    <m/>
    <x v="0"/>
    <x v="6"/>
    <s v="60-200"/>
    <n v="1"/>
    <n v="3900"/>
    <n v="0.5"/>
    <n v="2"/>
    <n v="1"/>
    <n v="3900"/>
    <n v="49769.36"/>
    <n v="4147.4466666666667"/>
    <n v="2.7512638176638178"/>
  </r>
  <r>
    <n v="106868"/>
    <x v="153"/>
    <s v="21745 3KA0A"/>
    <n v="156226.56"/>
    <s v="NISSAN"/>
    <s v="21745 3KA0A"/>
    <s v="P42J + P42K"/>
    <m/>
    <d v="2016-01-15T00:00:00"/>
    <x v="10"/>
    <s v="Prog"/>
    <m/>
    <m/>
    <m/>
    <m/>
    <x v="0"/>
    <x v="6"/>
    <s v="60-200"/>
    <n v="1"/>
    <n v="3300"/>
    <n v="0.5"/>
    <n v="2"/>
    <n v="1"/>
    <n v="3300"/>
    <n v="156226.56"/>
    <n v="13018.88"/>
    <n v="6.5934868686868695"/>
  </r>
  <r>
    <n v="106878"/>
    <x v="154"/>
    <s v="14049 JA00A"/>
    <n v="10705.5"/>
    <s v="NISSAN"/>
    <s v="14049 JA00A"/>
    <s v="10 altima L42A - export now"/>
    <m/>
    <d v="2018-06-01T00:00:00"/>
    <x v="10"/>
    <s v="Prog"/>
    <m/>
    <m/>
    <m/>
    <m/>
    <x v="0"/>
    <x v="6"/>
    <s v="60-200"/>
    <n v="1"/>
    <n v="2100"/>
    <n v="0.5"/>
    <n v="2"/>
    <n v="1"/>
    <n v="2100"/>
    <n v="10705.5"/>
    <n v="892.125"/>
    <n v="1.899761904761905"/>
  </r>
  <r>
    <n v="106889"/>
    <x v="155"/>
    <s v="140761LA0AW9"/>
    <n v="38437.183426845055"/>
    <s v="NISSAN"/>
    <s v="140761LA0AW9"/>
    <s v="X61F"/>
    <m/>
    <d v="2019-09-09T00:00:00"/>
    <x v="10"/>
    <s v="Prog"/>
    <m/>
    <m/>
    <m/>
    <m/>
    <x v="0"/>
    <x v="6"/>
    <s v="60-200"/>
    <n v="1"/>
    <n v="3000"/>
    <n v="0.5"/>
    <n v="2"/>
    <n v="1"/>
    <n v="3000"/>
    <n v="38437.183426845055"/>
    <n v="3203.0986189037544"/>
    <n v="2.7569327195127795"/>
  </r>
  <r>
    <n v="106892"/>
    <x v="5"/>
    <s v="10005 JA00A"/>
    <n v="106.80000000000001"/>
    <s v="NISSAN"/>
    <s v="10005 JA00A"/>
    <s v="ALTIMA ENGINE"/>
    <m/>
    <d v="2019-09-09T00:00:00"/>
    <x v="10"/>
    <s v="Prog"/>
    <m/>
    <m/>
    <m/>
    <m/>
    <x v="0"/>
    <x v="6"/>
    <s v="60-200"/>
    <n v="1"/>
    <n v="2880"/>
    <n v="0.5"/>
    <n v="2"/>
    <n v="1"/>
    <n v="2880"/>
    <n v="106.80000000000001"/>
    <n v="8.9"/>
    <n v="1.3374537037037035"/>
  </r>
  <r>
    <n v="106916"/>
    <x v="156"/>
    <s v="C13311A9700000"/>
    <n v="138146.84999999998"/>
    <s v="Calsonic"/>
    <s v="C13311A9700000"/>
    <s v="L42C"/>
    <m/>
    <d v="2015-02-01T00:00:00"/>
    <x v="10"/>
    <s v="Prog"/>
    <m/>
    <m/>
    <m/>
    <m/>
    <x v="0"/>
    <x v="6"/>
    <s v="60-200"/>
    <n v="1"/>
    <n v="2400"/>
    <n v="0.5"/>
    <n v="2"/>
    <n v="1"/>
    <n v="2400"/>
    <n v="138146.84999999998"/>
    <n v="11512.237499999997"/>
    <n v="7.7290208333333323"/>
  </r>
  <r>
    <n v="107070"/>
    <x v="157"/>
    <s v="24388 3tm0a"/>
    <n v="18400.5"/>
    <s v="NISSAN"/>
    <s v="24388 3tm0a"/>
    <s v="L42L Altima"/>
    <m/>
    <d v="2018-06-01T00:00:00"/>
    <x v="10"/>
    <s v="Prog"/>
    <m/>
    <m/>
    <m/>
    <m/>
    <x v="0"/>
    <x v="6"/>
    <s v="60-200"/>
    <n v="1"/>
    <n v="3000"/>
    <n v="0.5"/>
    <n v="2"/>
    <n v="1"/>
    <n v="3000"/>
    <n v="18400.5"/>
    <n v="1533.375"/>
    <n v="2.0148333333333333"/>
  </r>
  <r>
    <n v="107201"/>
    <x v="158"/>
    <s v="73230 3NF0A"/>
    <n v="28699.5"/>
    <s v="NISSAN"/>
    <s v="73230 3NF0A"/>
    <s v="'13 LEAF B12G"/>
    <m/>
    <d v="2017-09-01T00:00:00"/>
    <x v="10"/>
    <s v="Prog"/>
    <m/>
    <m/>
    <m/>
    <m/>
    <x v="0"/>
    <x v="6"/>
    <s v="60-200"/>
    <n v="1"/>
    <n v="5508"/>
    <n v="0.5"/>
    <n v="2"/>
    <n v="1"/>
    <n v="5508"/>
    <n v="28699.5"/>
    <n v="2391.625"/>
    <n v="1.9122791091745341"/>
  </r>
  <r>
    <n v="107239"/>
    <x v="159"/>
    <s v="22267-0P060"/>
    <n v="193376.88"/>
    <s v="TOYOTA"/>
    <s v="22267-0P060"/>
    <s v="13 SIENNA 580L"/>
    <m/>
    <d v="2019-09-09T00:00:00"/>
    <x v="10"/>
    <s v="Prog"/>
    <m/>
    <m/>
    <m/>
    <m/>
    <x v="0"/>
    <x v="6"/>
    <s v="60-200"/>
    <n v="1"/>
    <n v="3570"/>
    <n v="0.5"/>
    <n v="2"/>
    <n v="1"/>
    <n v="3570"/>
    <n v="193376.88"/>
    <n v="16114.74"/>
    <n v="7.3519103641456587"/>
  </r>
  <r>
    <n v="107279"/>
    <x v="160"/>
    <s v="82126 3JA0A"/>
    <n v="34646.400000000001"/>
    <s v="NISSAN"/>
    <s v="82126 3JA0A"/>
    <s v="P42J"/>
    <m/>
    <d v="2019-09-09T00:00:00"/>
    <x v="10"/>
    <s v="Prog"/>
    <m/>
    <m/>
    <m/>
    <m/>
    <x v="0"/>
    <x v="6"/>
    <s v="60-200"/>
    <n v="1"/>
    <n v="2400"/>
    <n v="0.5"/>
    <n v="2"/>
    <n v="1"/>
    <n v="2400"/>
    <n v="34646.400000000001"/>
    <n v="2887.2000000000003"/>
    <n v="2.9373333333333336"/>
  </r>
  <r>
    <n v="107281"/>
    <x v="161"/>
    <s v="80126 3JA0A"/>
    <n v="132475.39199999999"/>
    <s v="NISSAN"/>
    <s v="80126 3JA0A"/>
    <s v="P42J + P42K"/>
    <m/>
    <d v="2019-09-09T00:00:00"/>
    <x v="10"/>
    <s v="Prog"/>
    <m/>
    <m/>
    <m/>
    <m/>
    <x v="0"/>
    <x v="6"/>
    <s v="60-200"/>
    <n v="1"/>
    <n v="2400"/>
    <n v="0.5"/>
    <n v="2"/>
    <n v="1"/>
    <n v="2400"/>
    <n v="132475.39199999999"/>
    <n v="11039.616"/>
    <n v="7.4664533333333338"/>
  </r>
  <r>
    <n v="107360"/>
    <x v="162"/>
    <s v="17285 4BA0A"/>
    <n v="163000"/>
    <s v="NISSAN"/>
    <s v="17285 4BA0A"/>
    <s v="P32R ROGUE"/>
    <m/>
    <d v="2018-12-01T00:00:00"/>
    <x v="10"/>
    <s v="Prog"/>
    <m/>
    <m/>
    <m/>
    <m/>
    <x v="0"/>
    <x v="6"/>
    <s v="60-200"/>
    <n v="1"/>
    <n v="2880"/>
    <n v="0.5"/>
    <n v="2"/>
    <n v="1"/>
    <n v="2880"/>
    <n v="163000"/>
    <n v="13583.333333333334"/>
    <n v="7.6219135802469138"/>
  </r>
  <r>
    <n v="107373"/>
    <x v="163"/>
    <s v="51150 4BA0A"/>
    <n v="163000"/>
    <s v="NISSAN"/>
    <s v="51150 4BA0A"/>
    <s v="P32R ROGUE"/>
    <m/>
    <d v="2018-12-01T00:00:00"/>
    <x v="10"/>
    <s v="Prog"/>
    <m/>
    <m/>
    <m/>
    <m/>
    <x v="0"/>
    <x v="6"/>
    <s v="60-200"/>
    <n v="1"/>
    <n v="3000"/>
    <n v="0.5"/>
    <n v="2"/>
    <n v="1"/>
    <n v="3000"/>
    <n v="163000"/>
    <n v="13583.333333333334"/>
    <n v="7.3703703703703702"/>
  </r>
  <r>
    <n v="107373"/>
    <x v="164"/>
    <s v="51150 4BA0A"/>
    <n v="163000"/>
    <s v="NISSAN"/>
    <s v="51150 4BA0A"/>
    <s v="P32R ROGUE"/>
    <m/>
    <d v="2018-12-01T00:00:00"/>
    <x v="10"/>
    <s v="Prog"/>
    <m/>
    <m/>
    <m/>
    <m/>
    <x v="0"/>
    <x v="6"/>
    <s v="60-200"/>
    <n v="1"/>
    <n v="2100"/>
    <n v="0.5"/>
    <n v="2"/>
    <n v="1"/>
    <n v="2100"/>
    <n v="163000"/>
    <n v="13583.333333333334"/>
    <n v="9.9576719576719572"/>
  </r>
  <r>
    <n v="107374"/>
    <x v="165"/>
    <s v="554D2 4BA0A"/>
    <n v="163000"/>
    <s v="NISSAN"/>
    <s v="554D2 4BA0A"/>
    <s v="P32R ROGUE"/>
    <m/>
    <d v="2018-12-01T00:00:00"/>
    <x v="10"/>
    <s v="Prog"/>
    <m/>
    <m/>
    <m/>
    <m/>
    <x v="0"/>
    <x v="6"/>
    <s v="60-200"/>
    <n v="1"/>
    <n v="1800"/>
    <n v="0.5"/>
    <n v="2"/>
    <n v="1"/>
    <n v="1800"/>
    <n v="163000"/>
    <n v="13583.333333333334"/>
    <n v="11.395061728395063"/>
  </r>
  <r>
    <n v="107428"/>
    <x v="5"/>
    <s v="AA146511-8100"/>
    <n v="156000"/>
    <s v="DENSO"/>
    <s v="AA146511-8100"/>
    <s v="13 CUSW-D 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29"/>
    <x v="5"/>
    <s v="AA146511-8090"/>
    <n v="156000"/>
    <s v="DENSO"/>
    <s v="AA146511-8090"/>
    <s v="13 CUSW D-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33"/>
    <x v="5"/>
    <s v="AA246750-0950"/>
    <n v="163000"/>
    <s v="DENSO"/>
    <s v="AA246750-0950"/>
    <s v="14 TOY HIGH 440A"/>
    <m/>
    <d v="2017-12-01T00:00:00"/>
    <x v="10"/>
    <s v="Prog"/>
    <m/>
    <m/>
    <m/>
    <m/>
    <x v="0"/>
    <x v="6"/>
    <s v="60-200"/>
    <n v="1"/>
    <n v="2700"/>
    <n v="0.5"/>
    <n v="2"/>
    <n v="1"/>
    <n v="2700"/>
    <n v="163000"/>
    <n v="13583.333333333334"/>
    <n v="8.041152263374487"/>
  </r>
  <r>
    <n v="107434"/>
    <x v="166"/>
    <s v="AA246771-4770"/>
    <n v="165000"/>
    <s v="DENSO"/>
    <s v="AA246771-4770"/>
    <s v="HIGHLANDER 397 / 440"/>
    <m/>
    <d v="2017-12-01T00:00:00"/>
    <x v="10"/>
    <s v="Prog"/>
    <m/>
    <m/>
    <m/>
    <m/>
    <x v="0"/>
    <x v="6"/>
    <s v="60-200"/>
    <n v="1"/>
    <n v="2880"/>
    <n v="0.5"/>
    <n v="2"/>
    <n v="1"/>
    <n v="2880"/>
    <n v="165000"/>
    <n v="13750"/>
    <n v="7.6990740740740735"/>
  </r>
  <r>
    <n v="107506"/>
    <x v="167"/>
    <s v="23-4552630-2-00"/>
    <n v="285000"/>
    <s v="IB TECH"/>
    <s v="23-4552630-2-00"/>
    <s v="14 HOND OD TK8X"/>
    <m/>
    <d v="2018-01-01T00:00:00"/>
    <x v="10"/>
    <s v="Prog"/>
    <m/>
    <m/>
    <m/>
    <m/>
    <x v="0"/>
    <x v="6"/>
    <s v="60-200"/>
    <n v="1"/>
    <n v="3900"/>
    <n v="0.5"/>
    <n v="2"/>
    <n v="1"/>
    <n v="3900"/>
    <n v="285000"/>
    <n v="23750"/>
    <n v="9.4529914529914532"/>
  </r>
  <r>
    <n v="107550"/>
    <x v="168"/>
    <s v="AA047792-3900"/>
    <n v="126000"/>
    <s v="Denso Manufacturing"/>
    <s v="AA047792-3900"/>
    <s v="13 DODGE RAM"/>
    <m/>
    <d v="2016-05-01T00:00:00"/>
    <x v="10"/>
    <s v="Prog"/>
    <m/>
    <m/>
    <m/>
    <m/>
    <x v="0"/>
    <x v="6"/>
    <s v="60-200"/>
    <n v="1"/>
    <n v="2700"/>
    <n v="0.5"/>
    <n v="2"/>
    <n v="1"/>
    <n v="2700"/>
    <n v="126000"/>
    <n v="10500"/>
    <n v="6.518518518518519"/>
  </r>
  <r>
    <n v="107551"/>
    <x v="169"/>
    <s v="AA047792-3910"/>
    <n v="126000"/>
    <s v="Denso Manufacturing"/>
    <s v="AA047792-3910"/>
    <s v="13 DODGE RAM (DS)"/>
    <m/>
    <d v="2016-05-01T00:00:00"/>
    <x v="10"/>
    <s v="Prog"/>
    <m/>
    <m/>
    <m/>
    <m/>
    <x v="0"/>
    <x v="6"/>
    <s v="60-200"/>
    <n v="1"/>
    <n v="3000"/>
    <n v="0.5"/>
    <n v="2"/>
    <n v="1"/>
    <n v="3000"/>
    <n v="126000"/>
    <n v="10500"/>
    <n v="6"/>
  </r>
  <r>
    <n v="107671"/>
    <x v="5"/>
    <s v="AA246750-2920"/>
    <n v="13000"/>
    <s v="DENSO"/>
    <s v="AA246750-2920"/>
    <s v="HIGHLANDER 441A"/>
    <m/>
    <d v="2018-01-01T00:00:00"/>
    <x v="10"/>
    <s v="Prog"/>
    <m/>
    <m/>
    <m/>
    <m/>
    <x v="0"/>
    <x v="6"/>
    <s v="60-200"/>
    <n v="1"/>
    <n v="3000"/>
    <n v="0.5"/>
    <n v="2"/>
    <n v="1"/>
    <n v="3000"/>
    <n v="13000"/>
    <n v="1083.3333333333333"/>
    <n v="1.8148148148148149"/>
  </r>
  <r>
    <n v="107713"/>
    <x v="170"/>
    <s v="AA246771-5140"/>
    <n v="57000"/>
    <s v="DENSO"/>
    <s v="AA246771-5140"/>
    <s v="P42M"/>
    <m/>
    <d v="2020-10-01T00:00:00"/>
    <x v="10"/>
    <s v="Prog"/>
    <m/>
    <m/>
    <m/>
    <m/>
    <x v="0"/>
    <x v="6"/>
    <s v="60-200"/>
    <n v="1"/>
    <n v="1250"/>
    <n v="0.5"/>
    <n v="2"/>
    <n v="1"/>
    <n v="1250"/>
    <n v="57000"/>
    <n v="4750"/>
    <n v="6.3999999999999995"/>
  </r>
  <r>
    <s v="106819 (a part)"/>
    <x v="171"/>
    <s v="AA146511-3110"/>
    <n v="196473.08853100488"/>
    <s v="DENSO"/>
    <s v="AA146511-3110"/>
    <s v="11 CAMRY (051A)"/>
    <m/>
    <d v="2016-06-01T00:00:00"/>
    <x v="10"/>
    <s v="Prog"/>
    <m/>
    <m/>
    <m/>
    <m/>
    <x v="0"/>
    <x v="6"/>
    <s v="60-200"/>
    <n v="1"/>
    <n v="2750"/>
    <n v="0.5"/>
    <n v="2"/>
    <n v="1"/>
    <n v="2750"/>
    <n v="196473.08853100488"/>
    <n v="16372.757377583739"/>
    <n v="9.2716399406466614"/>
  </r>
  <r>
    <n v="103944"/>
    <x v="172"/>
    <s v="21542 8J000"/>
    <n v="500"/>
    <s v="Calsonic"/>
    <s v="21542 8J000"/>
    <s v="NISSAN"/>
    <m/>
    <d v="2019-09-09T00:00:00"/>
    <x v="11"/>
    <s v="Prog"/>
    <m/>
    <m/>
    <m/>
    <m/>
    <x v="0"/>
    <x v="7"/>
    <s v="201-330"/>
    <n v="1"/>
    <n v="3600"/>
    <n v="0.5"/>
    <n v="2"/>
    <n v="1"/>
    <n v="3600"/>
    <n v="500"/>
    <n v="41.666666666666664"/>
    <n v="1.3487654320987656"/>
  </r>
  <r>
    <n v="104863"/>
    <x v="5"/>
    <s v="76649 EA500"/>
    <n v="398"/>
    <s v="NISSAN"/>
    <s v="76649 EA500"/>
    <s v="Nissan        | Frontier | H61B/D40        "/>
    <m/>
    <d v="2015-09-01T00:00:00"/>
    <x v="11"/>
    <s v="Prog"/>
    <m/>
    <m/>
    <m/>
    <m/>
    <x v="0"/>
    <x v="7"/>
    <s v="201-330"/>
    <n v="1"/>
    <n v="2400"/>
    <n v="0.5"/>
    <n v="2"/>
    <n v="1"/>
    <n v="2400"/>
    <n v="398"/>
    <n v="33.166666666666664"/>
    <n v="1.3517592592592591"/>
  </r>
  <r>
    <n v="104870"/>
    <x v="173"/>
    <s v="84963 EA500"/>
    <n v="7950"/>
    <s v="NISSAN"/>
    <s v="84963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50"/>
    <n v="662.5"/>
    <n v="1.6604938271604939"/>
  </r>
  <r>
    <n v="104871"/>
    <x v="174"/>
    <s v="84962 EA500"/>
    <n v="7929"/>
    <s v="NISSAN"/>
    <s v="84962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29"/>
    <n v="660.75"/>
    <n v="1.6596296296296298"/>
  </r>
  <r>
    <n v="104897"/>
    <x v="175"/>
    <s v="47351-04030 "/>
    <n v="26775"/>
    <s v="TOYOTA"/>
    <s v="47351-04030 "/>
    <s v="TOYOTA ENGINE BRKT"/>
    <m/>
    <d v="2019-09-09T00:00:00"/>
    <x v="11"/>
    <s v="Prog"/>
    <m/>
    <m/>
    <m/>
    <m/>
    <x v="0"/>
    <x v="7"/>
    <s v="201-330"/>
    <n v="1"/>
    <n v="2400"/>
    <n v="0.5"/>
    <n v="2"/>
    <n v="1"/>
    <n v="2400"/>
    <n v="26775"/>
    <n v="2231.25"/>
    <n v="2.5729166666666665"/>
  </r>
  <r>
    <n v="104911"/>
    <x v="176"/>
    <n v="3148404010"/>
    <n v="8400"/>
    <s v="TOYOTA"/>
    <n v="3148404010"/>
    <s v="Tacoma 180L --&gt; c/o to 742a"/>
    <m/>
    <d v="2022-12-31T00:00:00"/>
    <x v="11"/>
    <s v="Prog"/>
    <m/>
    <m/>
    <m/>
    <m/>
    <x v="0"/>
    <x v="7"/>
    <s v="201-330"/>
    <n v="1"/>
    <n v="2400"/>
    <n v="0.5"/>
    <n v="2"/>
    <n v="1"/>
    <n v="2400"/>
    <n v="8400"/>
    <n v="700"/>
    <n v="1.7222222222222223"/>
  </r>
  <r>
    <n v="104919"/>
    <x v="5"/>
    <s v="64114 7S000"/>
    <n v="39975.32"/>
    <s v="NISSAN"/>
    <s v="64114 7S000"/>
    <s v="ARMADA / WZW"/>
    <m/>
    <d v="2018-03-01T00:00:00"/>
    <x v="11"/>
    <s v="Prog"/>
    <m/>
    <m/>
    <m/>
    <m/>
    <x v="0"/>
    <x v="7"/>
    <s v="201-330"/>
    <n v="1"/>
    <n v="3300"/>
    <n v="0.5"/>
    <n v="2"/>
    <n v="1"/>
    <n v="3300"/>
    <n v="39975.32"/>
    <n v="3331.2766666666666"/>
    <n v="2.6793037037037037"/>
  </r>
  <r>
    <n v="104964"/>
    <x v="177"/>
    <s v="46260 EA001"/>
    <n v="2850"/>
    <s v="NISSAN"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4964"/>
    <x v="178"/>
    <s v="46260 EA001"/>
    <n v="2850"/>
    <s v="NISSAN"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5125"/>
    <x v="179"/>
    <s v="24239 EA005"/>
    <n v="2898"/>
    <s v="NISSAN"/>
    <s v="24239 EA005"/>
    <s v="TR2 Kai engine"/>
    <m/>
    <d v="2015-09-01T00:00:00"/>
    <x v="11"/>
    <s v="Prog"/>
    <m/>
    <m/>
    <m/>
    <m/>
    <x v="0"/>
    <x v="7"/>
    <s v="201-330"/>
    <n v="1"/>
    <n v="2600"/>
    <n v="0.5"/>
    <n v="2"/>
    <n v="1"/>
    <n v="2600"/>
    <n v="2898"/>
    <n v="241.5"/>
    <n v="1.4571794871794872"/>
  </r>
  <r>
    <n v="105559"/>
    <x v="180"/>
    <s v="49730 JA100"/>
    <n v="64500"/>
    <s v="NISSAN"/>
    <s v="49730 JA100"/>
    <s v="L42L"/>
    <m/>
    <d v="2018-06-01T00:00:00"/>
    <x v="11"/>
    <s v="Prog"/>
    <m/>
    <m/>
    <m/>
    <m/>
    <x v="0"/>
    <x v="7"/>
    <s v="201-330"/>
    <n v="1"/>
    <n v="3000"/>
    <n v="0.5"/>
    <n v="2"/>
    <n v="1"/>
    <n v="3000"/>
    <n v="64500"/>
    <n v="5375"/>
    <n v="3.7222222222222228"/>
  </r>
  <r>
    <n v="105735"/>
    <x v="181"/>
    <s v="AA017661-4030"/>
    <n v="440000"/>
    <s v="DENSO"/>
    <s v="AA017661-4030"/>
    <s v="AUTO INDUSTRY"/>
    <m/>
    <d v="2019-09-09T00:00:00"/>
    <x v="11"/>
    <s v="Prog"/>
    <m/>
    <m/>
    <m/>
    <m/>
    <x v="0"/>
    <x v="7"/>
    <s v="201-330"/>
    <n v="1"/>
    <n v="2400"/>
    <n v="0.5"/>
    <n v="2"/>
    <n v="1"/>
    <n v="2400"/>
    <n v="440000"/>
    <n v="36666.666666666664"/>
    <n v="21.703703703703706"/>
  </r>
  <r>
    <n v="105943"/>
    <x v="182"/>
    <s v="AA146542-0970"/>
    <n v="21210.828799999999"/>
    <s v="DENSO"/>
    <s v="AA146542-0970"/>
    <s v="200L SEQUIA"/>
    <m/>
    <d v="2018-06-01T00:00:00"/>
    <x v="11"/>
    <s v="Prog"/>
    <m/>
    <m/>
    <m/>
    <m/>
    <x v="0"/>
    <x v="7"/>
    <s v="201-330"/>
    <n v="1"/>
    <n v="2100"/>
    <n v="0.5"/>
    <n v="2"/>
    <n v="1"/>
    <n v="2100"/>
    <n v="21210.828799999999"/>
    <n v="1767.5690666666667"/>
    <n v="2.4555994074074072"/>
  </r>
  <r>
    <n v="106224"/>
    <x v="183"/>
    <n v="6.7599999999999996E+25"/>
    <n v="310000"/>
    <s v="TOYOTA"/>
    <n v="6.7599999999999996E+25"/>
    <s v="642L (lexus)"/>
    <m/>
    <d v="2014-09-01T00:00:00"/>
    <x v="11"/>
    <s v="Prog"/>
    <m/>
    <m/>
    <m/>
    <m/>
    <x v="0"/>
    <x v="7"/>
    <s v="201-330"/>
    <n v="1"/>
    <n v="5610"/>
    <n v="0.5"/>
    <n v="2"/>
    <n v="1"/>
    <n v="5610"/>
    <n v="310000"/>
    <n v="25833.333333333332"/>
    <n v="7.4731630025747675"/>
  </r>
  <r>
    <n v="106226"/>
    <x v="184"/>
    <s v="AA146542-5930"/>
    <n v="22440"/>
    <s v="ASMO Manufacturing Inc."/>
    <s v="AA146542-5930"/>
    <s v="Acura  TL (2FC)"/>
    <m/>
    <d v="2014-04-01T00:00:00"/>
    <x v="11"/>
    <s v="Prog"/>
    <m/>
    <m/>
    <m/>
    <m/>
    <x v="0"/>
    <x v="7"/>
    <s v="201-330"/>
    <n v="1"/>
    <n v="3300"/>
    <n v="0.5"/>
    <n v="2"/>
    <n v="1"/>
    <n v="3300"/>
    <n v="22440"/>
    <n v="1870"/>
    <n v="2.088888888888889"/>
  </r>
  <r>
    <n v="106331"/>
    <x v="5"/>
    <s v="AA246760-9310-2"/>
    <n v="43875"/>
    <s v="DENSO"/>
    <s v="AA246760-9310-2"/>
    <s v="SUBARU EZ5"/>
    <m/>
    <d v="2014-06-01T00:00:00"/>
    <x v="11"/>
    <s v="Prog"/>
    <m/>
    <m/>
    <m/>
    <m/>
    <x v="0"/>
    <x v="7"/>
    <s v="201-330"/>
    <n v="1"/>
    <n v="2400"/>
    <n v="0.5"/>
    <n v="2"/>
    <n v="1"/>
    <n v="2400"/>
    <n v="43875"/>
    <n v="3656.25"/>
    <n v="3.3645833333333335"/>
  </r>
  <r>
    <n v="106332"/>
    <x v="185"/>
    <s v="AA047782-9830"/>
    <n v="327978"/>
    <s v="DENSO"/>
    <s v="AA047782-9830"/>
    <s v="GM"/>
    <m/>
    <d v="2019-09-09T00:00:00"/>
    <x v="11"/>
    <s v="Prog"/>
    <m/>
    <m/>
    <m/>
    <m/>
    <x v="0"/>
    <x v="7"/>
    <s v="201-330"/>
    <n v="1"/>
    <n v="3000"/>
    <n v="0.5"/>
    <n v="2"/>
    <n v="1"/>
    <n v="3000"/>
    <n v="327978"/>
    <n v="27331.5"/>
    <n v="13.480666666666666"/>
  </r>
  <r>
    <n v="106364"/>
    <x v="186"/>
    <s v="AA146510-1950"/>
    <n v="147672.36000000002"/>
    <s v="DENSO"/>
    <s v="AA146510-195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47672.36000000002"/>
    <n v="12306.03"/>
    <n v="7.4103851851851852"/>
  </r>
  <r>
    <n v="106378"/>
    <x v="187"/>
    <n v="7880708020"/>
    <n v="105710.6832"/>
    <s v="TOYOTA"/>
    <n v="788070802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05710.6832"/>
    <n v="8809.2235999999994"/>
    <n v="5.6835672098765428"/>
  </r>
  <r>
    <n v="106412"/>
    <x v="188"/>
    <s v="56233 1PA0A"/>
    <n v="34600.932757876559"/>
    <s v="NISSAN"/>
    <s v="56233 1PA0A"/>
    <s v="X61F"/>
    <m/>
    <d v="2019-09-09T00:00:00"/>
    <x v="11"/>
    <s v="Prog"/>
    <m/>
    <m/>
    <m/>
    <m/>
    <x v="0"/>
    <x v="7"/>
    <s v="201-330"/>
    <n v="1"/>
    <n v="1500"/>
    <n v="0.5"/>
    <n v="2"/>
    <n v="1"/>
    <n v="1500"/>
    <n v="34600.932757876559"/>
    <n v="2883.4110631563799"/>
    <n v="3.8963653894723378"/>
  </r>
  <r>
    <n v="106445"/>
    <x v="189"/>
    <s v="22650 1LU0A"/>
    <n v="31605"/>
    <s v="NISSAN"/>
    <s v="22650 1LU0A"/>
    <s v="ZH2k1 ENGINE"/>
    <m/>
    <d v="2019-09-09T00:00:00"/>
    <x v="11"/>
    <s v="Prog"/>
    <m/>
    <m/>
    <m/>
    <m/>
    <x v="0"/>
    <x v="7"/>
    <s v="201-330"/>
    <n v="1"/>
    <n v="2700"/>
    <n v="0.5"/>
    <n v="2"/>
    <n v="1"/>
    <n v="2700"/>
    <n v="31605"/>
    <n v="2633.75"/>
    <n v="2.6339506172839506"/>
  </r>
  <r>
    <n v="106446"/>
    <x v="190"/>
    <s v="162651LA0DEP"/>
    <n v="28938"/>
    <s v="NISSAN"/>
    <s v="162651LA0DEP"/>
    <s v="ZH2k1 ENGINE"/>
    <m/>
    <d v="2019-09-09T00:00:00"/>
    <x v="11"/>
    <s v="Prog"/>
    <m/>
    <m/>
    <m/>
    <m/>
    <x v="0"/>
    <x v="7"/>
    <s v="201-330"/>
    <n v="1"/>
    <n v="2400"/>
    <n v="0.5"/>
    <n v="2"/>
    <n v="1"/>
    <n v="2400"/>
    <n v="28938"/>
    <n v="2411.5"/>
    <n v="2.6730555555555555"/>
  </r>
  <r>
    <n v="106574"/>
    <x v="191"/>
    <s v="79182 9N50B"/>
    <n v="66600"/>
    <s v="NISSAN"/>
    <s v="79182 9N50B"/>
    <s v="L42C"/>
    <m/>
    <d v="2015-02-01T00:00:00"/>
    <x v="11"/>
    <s v="Prog"/>
    <m/>
    <m/>
    <m/>
    <m/>
    <x v="0"/>
    <x v="7"/>
    <s v="201-330"/>
    <n v="1"/>
    <n v="2700"/>
    <n v="0.5"/>
    <n v="2"/>
    <n v="1"/>
    <n v="2700"/>
    <n v="66600"/>
    <n v="5550"/>
    <n v="4.0740740740740735"/>
  </r>
  <r>
    <n v="106598"/>
    <x v="192"/>
    <n v="5845608010"/>
    <n v="270000"/>
    <s v="TOYOTA"/>
    <n v="5845608010"/>
    <s v="Toyota | Sienna | 580L            "/>
    <m/>
    <d v="2015-12-01T00:00:00"/>
    <x v="11"/>
    <s v="Prog"/>
    <m/>
    <m/>
    <m/>
    <m/>
    <x v="0"/>
    <x v="7"/>
    <s v="201-330"/>
    <n v="1"/>
    <n v="3000"/>
    <n v="0.5"/>
    <n v="2"/>
    <n v="1"/>
    <n v="3000"/>
    <n v="270000"/>
    <n v="22500"/>
    <n v="11.333333333333334"/>
  </r>
  <r>
    <n v="106630"/>
    <x v="193"/>
    <s v="33823-02200 "/>
    <n v="281221.5"/>
    <s v="TOYOTA"/>
    <s v="33823-02200 "/>
    <s v="061 COROLLA"/>
    <m/>
    <d v="2015-03-01T00:00:00"/>
    <x v="11"/>
    <s v="Prog"/>
    <m/>
    <m/>
    <m/>
    <m/>
    <x v="0"/>
    <x v="7"/>
    <s v="201-330"/>
    <n v="1"/>
    <n v="2280"/>
    <n v="0.5"/>
    <n v="2"/>
    <n v="1"/>
    <n v="2280"/>
    <n v="281221.5"/>
    <n v="23435.125"/>
    <n v="15.038084795321637"/>
  </r>
  <r>
    <n v="106712"/>
    <x v="194"/>
    <s v="AA017661-4130"/>
    <n v="243324.29557991461"/>
    <s v="DENSO"/>
    <s v="AA017661-4130"/>
    <s v="ChryslerGroup | WranglerUnlimited | JK74            "/>
    <m/>
    <d v="2017-12-01T00:00:00"/>
    <x v="11"/>
    <s v="Prog"/>
    <m/>
    <m/>
    <m/>
    <m/>
    <x v="0"/>
    <x v="7"/>
    <s v="201-330"/>
    <n v="1"/>
    <n v="2400"/>
    <n v="0.5"/>
    <n v="2"/>
    <n v="1"/>
    <n v="2400"/>
    <n v="243324.29557991461"/>
    <n v="20277.024631659551"/>
    <n v="12.598347017588639"/>
  </r>
  <r>
    <n v="106862"/>
    <x v="195"/>
    <s v="AA222424-1600"/>
    <n v="75239.694208438246"/>
    <s v="DENSO"/>
    <s v="AA222424-1600"/>
    <s v="12 051A Camry - Hybrid"/>
    <m/>
    <d v="2016-06-01T00:00:00"/>
    <x v="11"/>
    <s v="Prog"/>
    <m/>
    <m/>
    <m/>
    <m/>
    <x v="0"/>
    <x v="7"/>
    <s v="201-330"/>
    <n v="1"/>
    <n v="2100"/>
    <n v="0.5"/>
    <n v="2"/>
    <n v="1"/>
    <n v="2100"/>
    <n v="75239.694208438246"/>
    <n v="6269.9745173698539"/>
    <n v="5.3142695348380027"/>
  </r>
  <r>
    <n v="106880"/>
    <x v="196"/>
    <s v="14932 JA10A"/>
    <n v="248050.6"/>
    <s v="NISSAN"/>
    <s v="14932 JA10A"/>
    <s v="L42L (C/O from L42A)"/>
    <m/>
    <d v="2018-06-01T00:00:00"/>
    <x v="11"/>
    <s v="Prog"/>
    <m/>
    <m/>
    <m/>
    <m/>
    <x v="0"/>
    <x v="7"/>
    <s v="201-330"/>
    <n v="1"/>
    <n v="2700"/>
    <n v="0.5"/>
    <n v="2"/>
    <n v="1"/>
    <n v="2700"/>
    <n v="248050.6"/>
    <n v="20670.883333333335"/>
    <n v="11.541176954732512"/>
  </r>
  <r>
    <n v="106890"/>
    <x v="197"/>
    <s v="23714 ZN00C"/>
    <n v="69561.440000000002"/>
    <s v="NISSAN"/>
    <s v="23714 ZN00C"/>
    <s v="L42L (PARTIAL)"/>
    <m/>
    <d v="2018-06-01T00:00:00"/>
    <x v="11"/>
    <s v="Prog"/>
    <m/>
    <m/>
    <m/>
    <m/>
    <x v="0"/>
    <x v="7"/>
    <s v="201-330"/>
    <n v="1"/>
    <n v="2820"/>
    <n v="0.5"/>
    <n v="2"/>
    <n v="1"/>
    <n v="2820"/>
    <n v="69561.440000000002"/>
    <n v="5796.7866666666669"/>
    <n v="4.0741308116627266"/>
  </r>
  <r>
    <n v="106901"/>
    <x v="5"/>
    <s v="F86152A5200003"/>
    <n v="4240"/>
    <s v="Calsonic"/>
    <s v="F86152A5200003"/>
    <s v="L42L"/>
    <m/>
    <d v="2014-05-01T00:00:00"/>
    <x v="11"/>
    <s v="Prog"/>
    <m/>
    <m/>
    <m/>
    <m/>
    <x v="0"/>
    <x v="7"/>
    <s v="201-330"/>
    <n v="1"/>
    <n v="3900"/>
    <n v="0.5"/>
    <n v="2"/>
    <n v="1"/>
    <n v="3900"/>
    <n v="4240"/>
    <n v="353.33333333333331"/>
    <n v="1.4541310541310539"/>
  </r>
  <r>
    <n v="106923"/>
    <x v="198"/>
    <s v="C10311A0719002"/>
    <n v="100772.17120000001"/>
    <s v="Calsonic"/>
    <s v="C10311A0719002"/>
    <s v="Nissan        | Pathfinder | P61B/R51        "/>
    <m/>
    <d v="2017-07-01T00:00:00"/>
    <x v="11"/>
    <s v="Prog"/>
    <m/>
    <m/>
    <m/>
    <m/>
    <x v="0"/>
    <x v="7"/>
    <s v="201-330"/>
    <n v="1"/>
    <n v="2400"/>
    <n v="0.5"/>
    <n v="2"/>
    <n v="1"/>
    <n v="2400"/>
    <n v="100772.17120000001"/>
    <n v="8397.6809333333349"/>
    <n v="5.9987116296296294"/>
  </r>
  <r>
    <n v="107007"/>
    <x v="199"/>
    <s v="23-4618511-2-00"/>
    <n v="425000"/>
    <s v="IB TECH"/>
    <s v="23-4618511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10"/>
    <x v="200"/>
    <s v="23-4619810-2-00"/>
    <n v="425000"/>
    <s v="IB TECH"/>
    <s v="23-4619810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74"/>
    <x v="201"/>
    <s v="aa047792-1530"/>
    <n v="450000"/>
    <s v="DENSO"/>
    <s v="aa047792-1530"/>
    <s v="GMX521  CAMARO"/>
    <m/>
    <d v="2019-09-09T00:00:00"/>
    <x v="11"/>
    <s v="Prog"/>
    <m/>
    <m/>
    <m/>
    <m/>
    <x v="0"/>
    <x v="7"/>
    <s v="201-330"/>
    <n v="1"/>
    <n v="6120"/>
    <n v="0.5"/>
    <n v="2"/>
    <n v="1"/>
    <n v="6120"/>
    <n v="450000"/>
    <n v="37500"/>
    <n v="9.5032679738562091"/>
  </r>
  <r>
    <n v="107333"/>
    <x v="5"/>
    <s v="75861 3JV0A"/>
    <n v="10903.5"/>
    <s v="NISSAN"/>
    <s v="75861 3JV0A"/>
    <s v="P42J+K  HEV"/>
    <m/>
    <d v="2014-06-01T00:00:00"/>
    <x v="11"/>
    <s v="Prog"/>
    <m/>
    <m/>
    <m/>
    <m/>
    <x v="0"/>
    <x v="7"/>
    <s v="201-330"/>
    <n v="1"/>
    <n v="2400"/>
    <n v="0.5"/>
    <n v="2"/>
    <n v="1"/>
    <n v="2400"/>
    <n v="10903.5"/>
    <n v="908.625"/>
    <n v="1.838125"/>
  </r>
  <r>
    <n v="107430"/>
    <x v="202"/>
    <s v="AA047792-3120"/>
    <n v="239286.23364395992"/>
    <s v="DENSO"/>
    <s v="AA047792-3120"/>
    <s v="13.5 CH RAM DJ/D2  (DS 1500)"/>
    <m/>
    <d v="2016-12-01T00:00:00"/>
    <x v="11"/>
    <s v="Prog"/>
    <m/>
    <m/>
    <m/>
    <m/>
    <x v="0"/>
    <x v="7"/>
    <s v="201-330"/>
    <n v="1"/>
    <n v="2400"/>
    <n v="0.5"/>
    <n v="2"/>
    <n v="1"/>
    <n v="2400"/>
    <n v="239286.23364395992"/>
    <n v="19940.519470329993"/>
    <n v="12.411399705738885"/>
  </r>
  <r>
    <n v="107439"/>
    <x v="203"/>
    <s v="AA422424-2750"/>
    <n v="5000"/>
    <s v="DENSO"/>
    <s v="AA422424-2750"/>
    <s v="14 GM G6"/>
    <m/>
    <d v="2017-10-01T00:00:00"/>
    <x v="11"/>
    <s v="Prog"/>
    <m/>
    <m/>
    <m/>
    <m/>
    <x v="0"/>
    <x v="7"/>
    <s v="201-330"/>
    <n v="1"/>
    <n v="2400"/>
    <n v="0.5"/>
    <n v="2"/>
    <n v="1"/>
    <n v="2400"/>
    <n v="5000"/>
    <n v="416.66666666666669"/>
    <n v="1.5648148148148149"/>
  </r>
  <r>
    <n v="107648"/>
    <x v="5"/>
    <s v="AA146510-8050"/>
    <n v="230000"/>
    <s v="Denso Manufacturing"/>
    <s v="AA146510-8050"/>
    <s v="15 Hyundai Sonata   Program Length:  4 yrs"/>
    <m/>
    <d v="2018-07-25T00:00:00"/>
    <x v="11"/>
    <s v="Prog"/>
    <m/>
    <m/>
    <m/>
    <m/>
    <x v="0"/>
    <x v="7"/>
    <s v="201-330"/>
    <n v="1"/>
    <n v="2300"/>
    <n v="0.5"/>
    <n v="2"/>
    <n v="1"/>
    <n v="2300"/>
    <n v="230000"/>
    <n v="19166.666666666668"/>
    <n v="12.444444444444445"/>
  </r>
  <r>
    <n v="107694"/>
    <x v="204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300"/>
    <n v="0.5"/>
    <n v="2"/>
    <n v="1"/>
    <n v="2300"/>
    <n v="20000"/>
    <n v="1666.6666666666667"/>
    <n v="2.2995169082125604"/>
  </r>
  <r>
    <n v="107694"/>
    <x v="205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7694"/>
    <x v="206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4226"/>
    <x v="5"/>
    <n v="1300237"/>
    <n v="6439.5"/>
    <s v="BENTELER"/>
    <n v="1300237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6439.5"/>
    <n v="536.625"/>
    <n v="1.7308333333333332"/>
  </r>
  <r>
    <n v="104227"/>
    <x v="5"/>
    <n v="13002264"/>
    <n v="3232.5"/>
    <s v="BENTELER"/>
    <n v="13002264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3232.5"/>
    <n v="269.375"/>
    <n v="1.5328703703703705"/>
  </r>
  <r>
    <n v="104228"/>
    <x v="5"/>
    <n v="13002265"/>
    <n v="2550"/>
    <s v="BENTELER"/>
    <n v="13002265"/>
    <s v="AUTO INDUSTRY"/>
    <m/>
    <d v="2019-09-09T00:00:00"/>
    <x v="12"/>
    <s v="Prog"/>
    <m/>
    <m/>
    <m/>
    <m/>
    <x v="0"/>
    <x v="8"/>
    <s v="201-330"/>
    <n v="1"/>
    <n v="2000"/>
    <n v="0.5"/>
    <n v="2"/>
    <n v="1"/>
    <n v="2000"/>
    <n v="2550"/>
    <n v="212.5"/>
    <n v="1.4749999999999999"/>
  </r>
  <r>
    <n v="104290"/>
    <x v="5"/>
    <s v="AA022435-5981"/>
    <n v="450"/>
    <s v="DENSO"/>
    <s v="AA022435-5981"/>
    <s v="ChryslerGroup"/>
    <m/>
    <d v="2019-09-09T00:00:00"/>
    <x v="12"/>
    <s v="Prog"/>
    <m/>
    <m/>
    <m/>
    <m/>
    <x v="0"/>
    <x v="8"/>
    <s v="201-330"/>
    <n v="1"/>
    <n v="2400"/>
    <n v="0.5"/>
    <n v="2"/>
    <n v="1"/>
    <n v="2400"/>
    <n v="450"/>
    <n v="37.5"/>
    <n v="1.3541666666666667"/>
  </r>
  <r>
    <n v="104552"/>
    <x v="207"/>
    <n v="13003240"/>
    <n v="665000"/>
    <s v="BENTELER"/>
    <n v="13003240"/>
    <s v="AUTO INDUSTRY"/>
    <m/>
    <d v="2019-09-09T00:00:00"/>
    <x v="12"/>
    <s v="Prog"/>
    <m/>
    <m/>
    <m/>
    <m/>
    <x v="0"/>
    <x v="8"/>
    <s v="201-330"/>
    <n v="1"/>
    <n v="5610"/>
    <n v="0.5"/>
    <n v="2"/>
    <n v="1"/>
    <n v="5610"/>
    <n v="665000"/>
    <n v="55416.666666666664"/>
    <n v="14.504258268964151"/>
  </r>
  <r>
    <n v="104912"/>
    <x v="208"/>
    <n v="4735504020"/>
    <n v="188650.53720000002"/>
    <s v="TOYOTA"/>
    <n v="473550402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88650.53720000002"/>
    <n v="15720.878100000002"/>
    <n v="9.096729925925926"/>
  </r>
  <r>
    <n v="104950"/>
    <x v="209"/>
    <s v="47351-04040"/>
    <n v="156617.3904"/>
    <s v="Hino Motors Mfg., Inc."/>
    <s v="47351-0404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56617.3904"/>
    <n v="13051.449200000001"/>
    <n v="7.7784934320987658"/>
  </r>
  <r>
    <n v="104957"/>
    <x v="210"/>
    <s v="74521 EA800"/>
    <n v="36498"/>
    <s v="NISSAN"/>
    <s v="74521 EA800"/>
    <s v="Nissan        | Frontier | H61B/D40        "/>
    <m/>
    <d v="2015-09-01T00:00:00"/>
    <x v="12"/>
    <s v="Prog"/>
    <m/>
    <m/>
    <m/>
    <m/>
    <x v="0"/>
    <x v="8"/>
    <s v="201-330"/>
    <n v="1"/>
    <n v="2700"/>
    <n v="0.5"/>
    <n v="2"/>
    <n v="1"/>
    <n v="2700"/>
    <n v="36498"/>
    <n v="3041.5"/>
    <n v="2.8353086419753084"/>
  </r>
  <r>
    <n v="104999"/>
    <x v="5"/>
    <n v="13004276"/>
    <n v="900"/>
    <s v="BENTELER"/>
    <n v="13004276"/>
    <s v="GM"/>
    <m/>
    <d v="2019-09-09T00:00:00"/>
    <x v="12"/>
    <s v="Prog"/>
    <m/>
    <m/>
    <m/>
    <m/>
    <x v="0"/>
    <x v="8"/>
    <s v="201-330"/>
    <n v="1"/>
    <n v="3000"/>
    <n v="0.5"/>
    <n v="2"/>
    <n v="1"/>
    <n v="3000"/>
    <n v="900"/>
    <n v="75"/>
    <n v="1.3666666666666665"/>
  </r>
  <r>
    <n v="105098"/>
    <x v="211"/>
    <n v="13004866"/>
    <n v="64806"/>
    <s v="BENTELER"/>
    <n v="13004866"/>
    <s v="FORD"/>
    <m/>
    <d v="2019-09-09T00:00:00"/>
    <x v="12"/>
    <s v="Prog"/>
    <m/>
    <m/>
    <m/>
    <m/>
    <x v="0"/>
    <x v="8"/>
    <s v="201-330"/>
    <n v="1"/>
    <n v="3300"/>
    <n v="0.5"/>
    <n v="2"/>
    <n v="1"/>
    <n v="3300"/>
    <n v="64806"/>
    <n v="5400.5"/>
    <n v="3.5153535353535355"/>
  </r>
  <r>
    <n v="105138"/>
    <x v="212"/>
    <n v="13003716"/>
    <n v="265000"/>
    <s v="BENTELER"/>
    <n v="13003716"/>
    <s v="Toyota | Avalon | 770N            "/>
    <m/>
    <d v="2018-04-01T00:00:00"/>
    <x v="12"/>
    <s v="Prog"/>
    <m/>
    <m/>
    <m/>
    <m/>
    <x v="0"/>
    <x v="8"/>
    <s v="201-330"/>
    <n v="1"/>
    <n v="3300"/>
    <n v="0.5"/>
    <n v="2"/>
    <n v="1"/>
    <n v="3300"/>
    <n v="265000"/>
    <n v="22083.333333333332"/>
    <n v="10.255892255892254"/>
  </r>
  <r>
    <n v="105159"/>
    <x v="5"/>
    <n v="13003731"/>
    <n v="300"/>
    <s v="BENTELER"/>
    <n v="13003731"/>
    <s v="Toyota | Matrix/Blade | 328X/151L       "/>
    <m/>
    <d v="2019-09-09T00:00:00"/>
    <x v="12"/>
    <s v="Prog"/>
    <m/>
    <m/>
    <m/>
    <m/>
    <x v="0"/>
    <x v="8"/>
    <s v="201-330"/>
    <n v="1"/>
    <n v="2400"/>
    <n v="0.5"/>
    <n v="2"/>
    <n v="1"/>
    <n v="2400"/>
    <n v="300"/>
    <n v="25"/>
    <n v="1.3472222222222223"/>
  </r>
  <r>
    <n v="105359"/>
    <x v="213"/>
    <s v="GN81410000000M10"/>
    <n v="31500"/>
    <s v="Alpha Tech"/>
    <s v="GN81410000000M10"/>
    <s v="AUTO INDUSTRY"/>
    <m/>
    <d v="2019-09-09T00:00:00"/>
    <x v="12"/>
    <s v="Prog"/>
    <m/>
    <m/>
    <m/>
    <m/>
    <x v="0"/>
    <x v="8"/>
    <s v="201-330"/>
    <n v="1"/>
    <n v="5100"/>
    <n v="0.5"/>
    <n v="2"/>
    <n v="1"/>
    <n v="5100"/>
    <n v="31500"/>
    <n v="2625"/>
    <n v="2.0196078431372548"/>
  </r>
  <r>
    <n v="105511"/>
    <x v="5"/>
    <n v="13003844"/>
    <n v="3000"/>
    <s v="BENTELER"/>
    <n v="13003844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3000"/>
    <n v="250"/>
    <n v="1.4541062801932367"/>
  </r>
  <r>
    <n v="105512"/>
    <x v="5"/>
    <n v="13003845"/>
    <n v="4881"/>
    <s v="BENTELER"/>
    <n v="13003845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4881"/>
    <n v="406.75"/>
    <n v="1.5298309178743963"/>
  </r>
  <r>
    <n v="105513"/>
    <x v="214"/>
    <n v="13003830"/>
    <n v="901116.21500000008"/>
    <s v="BENTELER"/>
    <n v="13003830"/>
    <s v="Camry 051a"/>
    <m/>
    <d v="2016-06-01T00:00:00"/>
    <x v="12"/>
    <s v="Prog"/>
    <m/>
    <m/>
    <m/>
    <m/>
    <x v="0"/>
    <x v="8"/>
    <s v="201-330"/>
    <n v="1"/>
    <n v="3180"/>
    <n v="0.5"/>
    <n v="2"/>
    <n v="1"/>
    <n v="3180"/>
    <n v="901116.21500000008"/>
    <n v="75093.017916666679"/>
    <n v="32.818875436757516"/>
  </r>
  <r>
    <n v="105514"/>
    <x v="5"/>
    <n v="13003831"/>
    <n v="907779.73200000008"/>
    <s v="BENTELER"/>
    <n v="13003831"/>
    <s v="Camry 051a"/>
    <m/>
    <d v="2016-06-01T00:00:00"/>
    <x v="12"/>
    <s v="Prog"/>
    <m/>
    <m/>
    <m/>
    <m/>
    <x v="0"/>
    <x v="8"/>
    <s v="201-330"/>
    <n v="1"/>
    <n v="2280"/>
    <n v="0.5"/>
    <n v="2"/>
    <n v="1"/>
    <n v="2280"/>
    <n v="907779.73200000008"/>
    <n v="75648.311000000002"/>
    <n v="45.572111695906436"/>
  </r>
  <r>
    <n v="105580"/>
    <x v="215"/>
    <s v="14049 ZE00A"/>
    <n v="64627.5"/>
    <s v="NISSAN"/>
    <s v="14049 ZE00A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4627.5"/>
    <n v="5385.625"/>
    <n v="4.3253472222222227"/>
  </r>
  <r>
    <n v="105827"/>
    <x v="216"/>
    <s v="62290 ZS20A"/>
    <n v="2901"/>
    <s v="Calsonic"/>
    <s v="62290 ZS20A"/>
    <s v="Nissan        | Pathfinder | P61B/R51        "/>
    <m/>
    <d v="2019-02-01T00:00:00"/>
    <x v="12"/>
    <s v="Prog"/>
    <m/>
    <m/>
    <m/>
    <m/>
    <x v="0"/>
    <x v="8"/>
    <s v="201-330"/>
    <n v="1"/>
    <n v="2400"/>
    <n v="0.5"/>
    <n v="2"/>
    <n v="1"/>
    <n v="2400"/>
    <n v="2901"/>
    <n v="241.75"/>
    <n v="1.4676388888888889"/>
  </r>
  <r>
    <n v="106012"/>
    <x v="217"/>
    <s v="AA422424-0792"/>
    <n v="75752.375509825011"/>
    <s v="DENSO"/>
    <s v="AA422424-0792"/>
    <s v="'12 ACCORD 2GA"/>
    <m/>
    <d v="2017-06-01T00:00:00"/>
    <x v="12"/>
    <s v="Prog"/>
    <m/>
    <m/>
    <m/>
    <m/>
    <x v="0"/>
    <x v="8"/>
    <s v="201-330"/>
    <n v="1"/>
    <n v="2700"/>
    <n v="0.5"/>
    <n v="2"/>
    <n v="1"/>
    <n v="2700"/>
    <n v="75752.375509825011"/>
    <n v="6312.697959152084"/>
    <n v="4.4507150415565846"/>
  </r>
  <r>
    <n v="106109"/>
    <x v="218"/>
    <s v="AA146542-3761 "/>
    <n v="7050"/>
    <s v="Stewart Industries"/>
    <s v="AA146542-3761 "/>
    <s v="Corolla 150A"/>
    <m/>
    <d v="2019-09-09T00:00:00"/>
    <x v="12"/>
    <s v="Prog"/>
    <m/>
    <m/>
    <m/>
    <m/>
    <x v="0"/>
    <x v="8"/>
    <s v="201-330"/>
    <n v="1"/>
    <n v="4760"/>
    <n v="0.5"/>
    <n v="2"/>
    <n v="1"/>
    <n v="4760"/>
    <n v="7050"/>
    <n v="587.5"/>
    <n v="1.4978991596638656"/>
  </r>
  <r>
    <n v="106127"/>
    <x v="5"/>
    <n v="13003898"/>
    <n v="1557"/>
    <s v="BENTELER"/>
    <n v="13003898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1557"/>
    <n v="129.75"/>
    <n v="1.4054166666666665"/>
  </r>
  <r>
    <n v="106128"/>
    <x v="5"/>
    <n v="13003897"/>
    <n v="3127.5"/>
    <s v="BENTELER"/>
    <n v="13003897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3127.5"/>
    <n v="260.625"/>
    <n v="1.4781250000000001"/>
  </r>
  <r>
    <n v="106134"/>
    <x v="5"/>
    <s v="156-601-9992"/>
    <n v="384"/>
    <s v="Calsonic"/>
    <s v="156-601-9992"/>
    <s v="NISSAN"/>
    <m/>
    <d v="2019-09-09T00:00:00"/>
    <x v="12"/>
    <s v="Prog"/>
    <m/>
    <m/>
    <m/>
    <m/>
    <x v="0"/>
    <x v="8"/>
    <s v="201-330"/>
    <n v="1"/>
    <n v="1800"/>
    <n v="0.5"/>
    <n v="2"/>
    <n v="1"/>
    <n v="1800"/>
    <n v="384"/>
    <n v="32"/>
    <n v="1.3570370370370368"/>
  </r>
  <r>
    <n v="106135"/>
    <x v="5"/>
    <s v="156-601-9912"/>
    <n v="720"/>
    <s v="Calsonic"/>
    <s v="156-601-9912"/>
    <s v="NISSAN"/>
    <m/>
    <d v="2019-09-09T00:00:00"/>
    <x v="12"/>
    <s v="Prog"/>
    <m/>
    <m/>
    <m/>
    <m/>
    <x v="0"/>
    <x v="8"/>
    <s v="201-330"/>
    <n v="1"/>
    <n v="1900"/>
    <n v="0.5"/>
    <n v="2"/>
    <n v="1"/>
    <n v="1900"/>
    <n v="720"/>
    <n v="60"/>
    <n v="1.3754385964912281"/>
  </r>
  <r>
    <n v="106137"/>
    <x v="219"/>
    <n v="13003904"/>
    <n v="53971.5"/>
    <s v="BENTELER"/>
    <n v="13003904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3971.5"/>
    <n v="4497.625"/>
    <n v="3.8320138888888891"/>
  </r>
  <r>
    <n v="106146"/>
    <x v="220"/>
    <n v="13003907"/>
    <n v="106036.5"/>
    <s v="BENTELER"/>
    <n v="13003907"/>
    <s v="Toyota | Venza | 470L            "/>
    <m/>
    <d v="2014-09-30T00:00:00"/>
    <x v="12"/>
    <s v="Prog"/>
    <m/>
    <m/>
    <m/>
    <m/>
    <x v="0"/>
    <x v="8"/>
    <s v="201-330"/>
    <n v="1"/>
    <n v="4590"/>
    <n v="0.5"/>
    <n v="2"/>
    <n v="1"/>
    <n v="4590"/>
    <n v="106036.5"/>
    <n v="8836.375"/>
    <n v="3.9001815541031228"/>
  </r>
  <r>
    <n v="106147"/>
    <x v="221"/>
    <n v="13003909"/>
    <n v="52873.5"/>
    <s v="BENTELER"/>
    <n v="13003909"/>
    <s v="Toyota | Venza | 470L            "/>
    <m/>
    <d v="2014-09-30T00:00:00"/>
    <x v="12"/>
    <s v="Prog"/>
    <m/>
    <m/>
    <m/>
    <m/>
    <x v="0"/>
    <x v="8"/>
    <s v="201-330"/>
    <n v="1"/>
    <n v="3000"/>
    <n v="0.5"/>
    <n v="2"/>
    <n v="1"/>
    <n v="3000"/>
    <n v="52873.5"/>
    <n v="4406.125"/>
    <n v="3.291611111111111"/>
  </r>
  <r>
    <n v="106149"/>
    <x v="5"/>
    <n v="13003911"/>
    <n v="54396"/>
    <s v="BENTELER"/>
    <n v="13003911"/>
    <s v="Toyota | Venza | 470L            "/>
    <m/>
    <d v="2014-09-30T00:00:00"/>
    <x v="12"/>
    <s v="Prog"/>
    <m/>
    <m/>
    <m/>
    <m/>
    <x v="0"/>
    <x v="8"/>
    <s v="201-330"/>
    <n v="1"/>
    <n v="2100"/>
    <n v="0.5"/>
    <n v="2"/>
    <n v="1"/>
    <n v="2100"/>
    <n v="54396"/>
    <n v="4533"/>
    <n v="4.2114285714285709"/>
  </r>
  <r>
    <n v="106150"/>
    <x v="5"/>
    <n v="13003910"/>
    <n v="51426"/>
    <s v="BENTELER"/>
    <n v="13003910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1426"/>
    <n v="4285.5"/>
    <n v="3.7141666666666668"/>
  </r>
  <r>
    <n v="106166"/>
    <x v="222"/>
    <s v="AA422424-7770"/>
    <n v="131580.288"/>
    <s v="DENSO"/>
    <s v="AA422424-7770"/>
    <s v="HONDA PILOT BL WZX"/>
    <m/>
    <d v="2015-03-01T00:00:00"/>
    <x v="12"/>
    <s v="Prog"/>
    <m/>
    <m/>
    <m/>
    <m/>
    <x v="0"/>
    <x v="8"/>
    <s v="201-330"/>
    <n v="1"/>
    <n v="2700"/>
    <n v="0.5"/>
    <n v="2"/>
    <n v="1"/>
    <n v="2700"/>
    <n v="131580.288"/>
    <n v="10965.023999999999"/>
    <n v="6.7481599999999995"/>
  </r>
  <r>
    <n v="106182"/>
    <x v="223"/>
    <n v="20342"/>
    <n v="128529.00899999999"/>
    <s v="Pilkington North America"/>
    <n v="20342"/>
    <s v="HONDA PILOT BL WZX"/>
    <m/>
    <d v="2015-03-01T00:00:00"/>
    <x v="12"/>
    <s v="Prog"/>
    <m/>
    <m/>
    <m/>
    <m/>
    <x v="0"/>
    <x v="8"/>
    <s v="201-330"/>
    <n v="1"/>
    <n v="3300"/>
    <n v="0.5"/>
    <n v="2"/>
    <n v="1"/>
    <n v="3300"/>
    <n v="128529.00899999999"/>
    <n v="10710.750749999999"/>
    <n v="5.6609093939393942"/>
  </r>
  <r>
    <n v="106197"/>
    <x v="224"/>
    <n v="4735604011"/>
    <n v="185398.3996"/>
    <s v="TOYOTA"/>
    <n v="4735604011"/>
    <s v="Tacoma 180L --&gt; c/o to 742a"/>
    <m/>
    <d v="2022-12-01T00:00:00"/>
    <x v="12"/>
    <s v="Prog"/>
    <m/>
    <m/>
    <m/>
    <m/>
    <x v="0"/>
    <x v="8"/>
    <s v="201-330"/>
    <n v="1"/>
    <n v="2880"/>
    <n v="0.5"/>
    <n v="2"/>
    <n v="1"/>
    <n v="2880"/>
    <n v="185398.3996"/>
    <n v="15449.866633333333"/>
    <n v="8.4860493672839503"/>
  </r>
  <r>
    <n v="106217"/>
    <x v="225"/>
    <s v="62290 ZL00B"/>
    <n v="62786.879999999997"/>
    <s v="Calsonic"/>
    <s v="62290 ZL00B"/>
    <s v="Nissan        | Frontier | H61B/D40        "/>
    <m/>
    <d v="2017-07-01T00:00:00"/>
    <x v="12"/>
    <s v="Prog"/>
    <m/>
    <m/>
    <m/>
    <m/>
    <x v="0"/>
    <x v="8"/>
    <s v="201-330"/>
    <n v="1"/>
    <n v="2700"/>
    <n v="0.5"/>
    <n v="2"/>
    <n v="1"/>
    <n v="2700"/>
    <n v="62786.879999999997"/>
    <n v="5232.24"/>
    <n v="3.9171555555555551"/>
  </r>
  <r>
    <n v="106217"/>
    <x v="226"/>
    <s v="62290 ZL00B"/>
    <n v="62786.879999999997"/>
    <s v="Calsonic"/>
    <s v="62290 ZL00B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2786.879999999997"/>
    <n v="5232.24"/>
    <n v="4.2401333333333335"/>
  </r>
  <r>
    <n v="106237"/>
    <x v="227"/>
    <n v="3.3799999999999998E+25"/>
    <n v="241879.97858035343"/>
    <s v="TOYOTA"/>
    <n v="3.3799999999999998E+25"/>
    <s v="642L (lexus)"/>
    <m/>
    <d v="2014-09-01T00:00:00"/>
    <x v="12"/>
    <s v="Prog"/>
    <m/>
    <m/>
    <m/>
    <m/>
    <x v="0"/>
    <x v="8"/>
    <s v="201-330"/>
    <n v="1"/>
    <n v="3000"/>
    <n v="0.5"/>
    <n v="2"/>
    <n v="1"/>
    <n v="3000"/>
    <n v="241879.97858035343"/>
    <n v="20156.664881696121"/>
    <n v="10.291851058531609"/>
  </r>
  <r>
    <n v="106364"/>
    <x v="228"/>
    <s v="AA146510-1950"/>
    <n v="147672.36000000002"/>
    <s v="DENSO"/>
    <s v="AA146510-1950"/>
    <s v="Toyota | Sienna | 580L            "/>
    <m/>
    <d v="2015-12-01T00:00:00"/>
    <x v="12"/>
    <s v="Prog"/>
    <m/>
    <m/>
    <m/>
    <m/>
    <x v="0"/>
    <x v="8"/>
    <s v="201-330"/>
    <n v="1"/>
    <n v="3300"/>
    <n v="0.5"/>
    <n v="2"/>
    <n v="1"/>
    <n v="3300"/>
    <n v="147672.36000000002"/>
    <n v="12306.03"/>
    <n v="6.3054666666666677"/>
  </r>
  <r>
    <n v="106386"/>
    <x v="229"/>
    <s v="171190P080"/>
    <n v="148293.82080000002"/>
    <s v="TOYOTA"/>
    <s v="171190P080"/>
    <s v="Toyota | Sienna | 580L            "/>
    <m/>
    <d v="2015-12-01T00:00:00"/>
    <x v="12"/>
    <s v="Prog"/>
    <m/>
    <m/>
    <m/>
    <m/>
    <x v="0"/>
    <x v="8"/>
    <s v="201-330"/>
    <n v="1"/>
    <n v="2520"/>
    <n v="0.5"/>
    <n v="2"/>
    <n v="1"/>
    <n v="2520"/>
    <n v="148293.82080000002"/>
    <n v="12357.818400000002"/>
    <n v="7.8718615873015878"/>
  </r>
  <r>
    <n v="106444"/>
    <x v="230"/>
    <s v="111121LA0AW9"/>
    <n v="51840"/>
    <s v="NISSAN"/>
    <s v="111121LA0AW9"/>
    <s v="ZH2k1 ENGINE"/>
    <m/>
    <d v="2019-09-09T00:00:00"/>
    <x v="12"/>
    <s v="Prog"/>
    <m/>
    <m/>
    <m/>
    <m/>
    <x v="0"/>
    <x v="8"/>
    <s v="201-330"/>
    <n v="1"/>
    <n v="2700"/>
    <n v="0.5"/>
    <n v="2"/>
    <n v="1"/>
    <n v="2700"/>
    <n v="51840"/>
    <n v="4320"/>
    <n v="3.4666666666666668"/>
  </r>
  <r>
    <n v="106661"/>
    <x v="231"/>
    <s v="AA246750-0830"/>
    <n v="63000"/>
    <s v="DENSO"/>
    <s v="AA246750-0830"/>
    <s v="HIGHLANDER 397 / 440"/>
    <m/>
    <d v="2014-09-01T00:00:00"/>
    <x v="12"/>
    <s v="Prog"/>
    <m/>
    <m/>
    <m/>
    <m/>
    <x v="0"/>
    <x v="8"/>
    <s v="201-330"/>
    <n v="1"/>
    <n v="2700"/>
    <n v="0.5"/>
    <n v="2"/>
    <n v="1"/>
    <n v="2700"/>
    <n v="63000"/>
    <n v="5250"/>
    <n v="3.925925925925926"/>
  </r>
  <r>
    <n v="106662"/>
    <x v="232"/>
    <s v="AA246750-0820"/>
    <n v="61828.5"/>
    <s v="DENSO"/>
    <s v="AA246750-0820"/>
    <s v="HIGHLANDER 397 / 440"/>
    <m/>
    <d v="2014-09-01T00:00:00"/>
    <x v="12"/>
    <s v="Prog"/>
    <m/>
    <m/>
    <m/>
    <m/>
    <x v="0"/>
    <x v="8"/>
    <s v="201-330"/>
    <n v="1"/>
    <n v="3000"/>
    <n v="0.5"/>
    <n v="2"/>
    <n v="1"/>
    <n v="3000"/>
    <n v="61828.5"/>
    <n v="5152.375"/>
    <n v="3.6232777777777776"/>
  </r>
  <r>
    <n v="106667"/>
    <x v="5"/>
    <s v="23-4556611-2-00-A"/>
    <n v="624"/>
    <s v="IB TECH"/>
    <s v="23-4556611-2-00-A"/>
    <s v="Honda Odyssey (2MH)"/>
    <m/>
    <d v="2016-10-01T00:00:00"/>
    <x v="12"/>
    <s v="Prog"/>
    <m/>
    <m/>
    <m/>
    <m/>
    <x v="0"/>
    <x v="8"/>
    <s v="201-330"/>
    <n v="1"/>
    <n v="4000"/>
    <n v="0.5"/>
    <n v="2"/>
    <n v="1"/>
    <n v="4000"/>
    <n v="624"/>
    <n v="52"/>
    <n v="1.3506666666666665"/>
  </r>
  <r>
    <n v="106671"/>
    <x v="233"/>
    <s v="23-4556411-2-00"/>
    <n v="136992.37483385025"/>
    <s v="IB TECH"/>
    <s v="23-4556411-2-00"/>
    <s v="Honda | Odyssey | UM              "/>
    <m/>
    <d v="2016-10-01T00:00:00"/>
    <x v="12"/>
    <s v="Prog"/>
    <m/>
    <m/>
    <m/>
    <m/>
    <x v="0"/>
    <x v="8"/>
    <s v="201-330"/>
    <n v="1"/>
    <n v="2400"/>
    <n v="0.5"/>
    <n v="2"/>
    <n v="1"/>
    <n v="2400"/>
    <n v="136992.37483385025"/>
    <n v="11416.031236154187"/>
    <n v="7.6755729089745488"/>
  </r>
  <r>
    <n v="106672"/>
    <x v="5"/>
    <s v="23-4556510-2-00"/>
    <n v="136903.64920248117"/>
    <s v="IB TECH"/>
    <s v="23-4556510-2-00"/>
    <s v="Honda | Odyssey | UM              "/>
    <m/>
    <d v="2016-10-01T00:00:00"/>
    <x v="12"/>
    <s v="Prog"/>
    <m/>
    <m/>
    <m/>
    <m/>
    <x v="0"/>
    <x v="8"/>
    <s v="201-330"/>
    <n v="1"/>
    <n v="4000"/>
    <n v="0.5"/>
    <n v="2"/>
    <n v="1"/>
    <n v="4000"/>
    <n v="136903.64920248117"/>
    <n v="11408.637433540098"/>
    <n v="5.1362124778466995"/>
  </r>
  <r>
    <n v="106679"/>
    <x v="234"/>
    <s v="AA146511-2120"/>
    <n v="9298.4319999999989"/>
    <s v="DENSO"/>
    <s v="AA146511-2120"/>
    <s v="200L SEQUIA"/>
    <m/>
    <d v="2018-06-01T00:00:00"/>
    <x v="12"/>
    <s v="Prog"/>
    <m/>
    <m/>
    <m/>
    <m/>
    <x v="0"/>
    <x v="8"/>
    <s v="201-330"/>
    <n v="1"/>
    <n v="2100"/>
    <n v="0.5"/>
    <n v="2"/>
    <n v="1"/>
    <n v="2100"/>
    <n v="9298.4319999999989"/>
    <n v="774.8693333333332"/>
    <n v="1.8253138624338625"/>
  </r>
  <r>
    <n v="106699"/>
    <x v="235"/>
    <s v="561 805 567"/>
    <n v="136263.25440000001"/>
    <s v="VOLKSWAGEN"/>
    <s v="561 805 567"/>
    <s v="VW | Mid-SizeSedan | NMS/VW411       "/>
    <m/>
    <d v="2019-09-09T00:00:00"/>
    <x v="12"/>
    <s v="Prog"/>
    <m/>
    <m/>
    <m/>
    <m/>
    <x v="0"/>
    <x v="8"/>
    <s v="201-330"/>
    <n v="1"/>
    <n v="2820"/>
    <n v="0.5"/>
    <n v="2"/>
    <n v="1"/>
    <n v="2820"/>
    <n v="136263.25440000001"/>
    <n v="11355.271200000001"/>
    <n v="6.7022558865248234"/>
  </r>
  <r>
    <n v="106782"/>
    <x v="236"/>
    <s v="23-4580910-2-00"/>
    <n v="370000"/>
    <s v="IB TECH"/>
    <s v="23-4580910-2-00"/>
    <s v="Honda | Civic | 2HC              "/>
    <m/>
    <d v="2016-09-01T00:00:00"/>
    <x v="12"/>
    <s v="Prog"/>
    <m/>
    <m/>
    <m/>
    <m/>
    <x v="0"/>
    <x v="8"/>
    <s v="201-330"/>
    <n v="1"/>
    <n v="4080"/>
    <n v="0.5"/>
    <n v="2"/>
    <n v="1"/>
    <n v="4080"/>
    <n v="370000"/>
    <n v="30833.333333333332"/>
    <n v="11.409586056644878"/>
  </r>
  <r>
    <n v="106785"/>
    <x v="237"/>
    <s v="23-4580810-2-00"/>
    <n v="360000"/>
    <s v="IB TECH"/>
    <s v="23-4580810-2-00"/>
    <s v="Honda | Civic | 2HC              "/>
    <m/>
    <d v="2016-09-01T00:00:00"/>
    <x v="12"/>
    <s v="Prog"/>
    <m/>
    <m/>
    <m/>
    <m/>
    <x v="0"/>
    <x v="8"/>
    <s v="201-330"/>
    <n v="1"/>
    <n v="5610"/>
    <n v="0.5"/>
    <n v="2"/>
    <n v="1"/>
    <n v="5610"/>
    <n v="360000"/>
    <n v="30000"/>
    <n v="8.4634581105169335"/>
  </r>
  <r>
    <n v="106850"/>
    <x v="238"/>
    <s v="53273-04030"/>
    <n v="189114.25280000002"/>
    <s v="TOYOTA"/>
    <s v="53273-04030"/>
    <s v="11 222A (516W) Tacoma 635N"/>
    <m/>
    <d v="2016-07-01T00:00:00"/>
    <x v="12"/>
    <s v="Prog"/>
    <m/>
    <m/>
    <m/>
    <m/>
    <x v="0"/>
    <x v="8"/>
    <s v="201-330"/>
    <n v="1"/>
    <n v="2040"/>
    <n v="0.5"/>
    <n v="2"/>
    <n v="1"/>
    <n v="2040"/>
    <n v="189114.25280000002"/>
    <n v="15759.521066666668"/>
    <n v="11.633673899782137"/>
  </r>
  <r>
    <n v="106874"/>
    <x v="239"/>
    <s v="22650 1LA0A"/>
    <n v="81931.5"/>
    <s v="NISSAN"/>
    <s v="22650 1LA0A"/>
    <s v="XHK1 ENGINE"/>
    <m/>
    <d v="2019-09-09T00:00:00"/>
    <x v="12"/>
    <s v="Prog"/>
    <m/>
    <m/>
    <m/>
    <m/>
    <x v="0"/>
    <x v="8"/>
    <s v="201-330"/>
    <n v="1"/>
    <n v="3000"/>
    <n v="0.5"/>
    <n v="2"/>
    <n v="1"/>
    <n v="3000"/>
    <n v="81931.5"/>
    <n v="6827.625"/>
    <n v="4.3678333333333335"/>
  </r>
  <r>
    <n v="106879"/>
    <x v="240"/>
    <s v="14919 JA00A"/>
    <n v="11400"/>
    <s v="NISSAN"/>
    <s v="14919 JA00A"/>
    <s v="10 altima L42A - export now"/>
    <m/>
    <d v="2018-06-01T00:00:00"/>
    <x v="12"/>
    <s v="Prog"/>
    <m/>
    <m/>
    <m/>
    <m/>
    <x v="0"/>
    <x v="8"/>
    <s v="201-330"/>
    <n v="1"/>
    <n v="2820"/>
    <n v="0.5"/>
    <n v="2"/>
    <n v="1"/>
    <n v="2820"/>
    <n v="11400"/>
    <n v="950"/>
    <n v="1.7825059101654848"/>
  </r>
  <r>
    <n v="106881"/>
    <x v="241"/>
    <s v="21311 JA10A"/>
    <n v="214000"/>
    <s v="NISSAN"/>
    <s v="21311 JA10A"/>
    <s v="L42L (C/O from L42A)"/>
    <m/>
    <d v="2018-06-01T00:00:00"/>
    <x v="12"/>
    <s v="Prog"/>
    <m/>
    <m/>
    <m/>
    <m/>
    <x v="0"/>
    <x v="8"/>
    <s v="201-330"/>
    <n v="1"/>
    <n v="3000"/>
    <n v="0.5"/>
    <n v="2"/>
    <n v="1"/>
    <n v="3000"/>
    <n v="214000"/>
    <n v="17833.333333333332"/>
    <n v="9.2592592592592577"/>
  </r>
  <r>
    <n v="106890"/>
    <x v="242"/>
    <s v="23714 ZN00C"/>
    <n v="69561.440000000002"/>
    <s v="NISSAN"/>
    <s v="23714 ZN00C"/>
    <s v="L42L (PARTIAL)"/>
    <m/>
    <d v="2018-06-01T00:00:00"/>
    <x v="12"/>
    <s v="Prog"/>
    <m/>
    <m/>
    <m/>
    <m/>
    <x v="0"/>
    <x v="8"/>
    <s v="201-330"/>
    <n v="1"/>
    <n v="2700"/>
    <n v="0.5"/>
    <n v="2"/>
    <n v="1"/>
    <n v="2700"/>
    <n v="69561.440000000002"/>
    <n v="5796.7866666666669"/>
    <n v="4.195944032921811"/>
  </r>
  <r>
    <n v="106900"/>
    <x v="243"/>
    <s v="F86150A5200003"/>
    <n v="73309.600000000006"/>
    <s v="Calsonic"/>
    <s v="F86150A5200003"/>
    <s v="L42L"/>
    <m/>
    <d v="2014-05-01T00:00:00"/>
    <x v="12"/>
    <s v="Prog"/>
    <m/>
    <m/>
    <m/>
    <m/>
    <x v="0"/>
    <x v="8"/>
    <s v="201-330"/>
    <n v="1"/>
    <n v="2700"/>
    <n v="0.5"/>
    <n v="2"/>
    <n v="1"/>
    <n v="2700"/>
    <n v="73309.600000000006"/>
    <n v="6109.1333333333341"/>
    <n v="4.3501893004115226"/>
  </r>
  <r>
    <n v="106902"/>
    <x v="244"/>
    <s v="P10473A5200002"/>
    <n v="55650"/>
    <s v="Calsonic"/>
    <s v="P10473A5200002"/>
    <s v="L42L"/>
    <m/>
    <d v="2015-05-01T00:00:00"/>
    <x v="12"/>
    <s v="Prog"/>
    <m/>
    <m/>
    <m/>
    <m/>
    <x v="0"/>
    <x v="8"/>
    <s v="201-330"/>
    <n v="1"/>
    <n v="3900"/>
    <n v="0.5"/>
    <n v="2"/>
    <n v="1"/>
    <n v="3900"/>
    <n v="55650"/>
    <n v="4637.5"/>
    <n v="2.9188034188034186"/>
  </r>
  <r>
    <n v="106985"/>
    <x v="245"/>
    <s v="82146 3JA0A"/>
    <n v="40420.800000000003"/>
    <s v="NISSAN"/>
    <s v="82146 3JA0A"/>
    <s v="P42J"/>
    <m/>
    <d v="2019-02-01T00:00:00"/>
    <x v="12"/>
    <s v="Prog"/>
    <m/>
    <m/>
    <m/>
    <m/>
    <x v="0"/>
    <x v="8"/>
    <s v="201-330"/>
    <n v="1"/>
    <n v="2580"/>
    <n v="0.5"/>
    <n v="2"/>
    <n v="1"/>
    <n v="2580"/>
    <n v="40420.800000000003"/>
    <n v="3368.4"/>
    <n v="3.074108527131783"/>
  </r>
  <r>
    <n v="107094"/>
    <x v="246"/>
    <s v="22650 JA11D"/>
    <n v="64800"/>
    <s v="NISSAN"/>
    <s v="22650 JA11D"/>
    <s v="'12 Engine zv7"/>
    <m/>
    <d v="2019-09-09T00:00:00"/>
    <x v="12"/>
    <s v="Prog"/>
    <m/>
    <m/>
    <m/>
    <m/>
    <x v="0"/>
    <x v="8"/>
    <s v="201-330"/>
    <n v="1"/>
    <n v="2200"/>
    <n v="0.5"/>
    <n v="2"/>
    <n v="1"/>
    <n v="2200"/>
    <n v="64800"/>
    <n v="5400"/>
    <n v="4.6060606060606064"/>
  </r>
  <r>
    <n v="107182"/>
    <x v="247"/>
    <s v="6 PC CONSOLE"/>
    <n v="205000"/>
    <s v="TOYOTA"/>
    <s v="6 PC CONSOLE"/>
    <s v="RAV 4"/>
    <m/>
    <d v="2017-12-01T00:00:00"/>
    <x v="12"/>
    <s v="Prog"/>
    <m/>
    <m/>
    <m/>
    <m/>
    <x v="0"/>
    <x v="8"/>
    <s v="201-330"/>
    <n v="1"/>
    <n v="2100"/>
    <n v="0.5"/>
    <n v="2"/>
    <n v="1"/>
    <n v="2100"/>
    <n v="205000"/>
    <n v="17083.333333333332"/>
    <n v="12.179894179894179"/>
  </r>
  <r>
    <n v="107193"/>
    <x v="248"/>
    <s v="65140 3NF0A"/>
    <n v="29160"/>
    <s v="NISSAN"/>
    <s v="65140 3NF0A"/>
    <s v="'13 LEAF B12G"/>
    <m/>
    <d v="2017-09-01T00:00:00"/>
    <x v="12"/>
    <s v="Prog"/>
    <m/>
    <m/>
    <m/>
    <m/>
    <x v="0"/>
    <x v="8"/>
    <s v="201-330"/>
    <n v="1"/>
    <n v="2400"/>
    <n v="0.5"/>
    <n v="2"/>
    <n v="1"/>
    <n v="2400"/>
    <n v="29160"/>
    <n v="2430"/>
    <n v="2.6833333333333336"/>
  </r>
  <r>
    <n v="107232"/>
    <x v="249"/>
    <s v="AA146510-5510"/>
    <n v="430000"/>
    <s v="DENSO"/>
    <s v="AA146510-5510"/>
    <s v="'13 RAV 4 (420A)"/>
    <m/>
    <d v="2017-12-01T00:00:00"/>
    <x v="12"/>
    <s v="Prog"/>
    <m/>
    <m/>
    <m/>
    <m/>
    <x v="0"/>
    <x v="8"/>
    <s v="201-330"/>
    <n v="1"/>
    <n v="1800"/>
    <n v="0.5"/>
    <n v="2"/>
    <n v="1"/>
    <n v="1800"/>
    <n v="430000"/>
    <n v="35833.333333333336"/>
    <n v="27.876543209876544"/>
  </r>
  <r>
    <n v="107270"/>
    <x v="250"/>
    <s v="201523-R"/>
    <n v="101707.68359360371"/>
    <s v="BENTELER"/>
    <s v="201523-R"/>
    <s v="'13 AVALON 170A"/>
    <m/>
    <d v="2018-04-01T00:00:00"/>
    <x v="12"/>
    <s v="Prog"/>
    <m/>
    <m/>
    <m/>
    <m/>
    <x v="0"/>
    <x v="8"/>
    <s v="201-330"/>
    <n v="1"/>
    <n v="2400"/>
    <n v="0.5"/>
    <n v="2"/>
    <n v="1"/>
    <n v="2400"/>
    <n v="101707.68359360371"/>
    <n v="8475.6402994669752"/>
    <n v="6.0420223885927635"/>
  </r>
  <r>
    <n v="107272"/>
    <x v="251"/>
    <s v="232734-R"/>
    <n v="202900.93809684305"/>
    <s v="BENTELER"/>
    <s v="232734-R"/>
    <s v="'13 AVALON 170A"/>
    <m/>
    <d v="2018-04-01T00:00:00"/>
    <x v="12"/>
    <s v="Prog"/>
    <m/>
    <m/>
    <m/>
    <m/>
    <x v="0"/>
    <x v="8"/>
    <s v="201-330"/>
    <n v="1"/>
    <n v="4080"/>
    <n v="0.5"/>
    <n v="2"/>
    <n v="1"/>
    <n v="4080"/>
    <n v="202900.93809684305"/>
    <n v="16908.411508070254"/>
    <n v="6.8589580091732856"/>
  </r>
  <r>
    <n v="107289"/>
    <x v="252"/>
    <s v="22650 3JA0A"/>
    <n v="180752.91999999998"/>
    <s v="NISSAN"/>
    <s v="22650 3JA0A"/>
    <s v="P42K + P42M"/>
    <m/>
    <d v="2019-09-09T00:00:00"/>
    <x v="12"/>
    <s v="Prog"/>
    <m/>
    <m/>
    <m/>
    <m/>
    <x v="0"/>
    <x v="8"/>
    <s v="201-330"/>
    <n v="1"/>
    <n v="2200"/>
    <n v="0.5"/>
    <n v="2"/>
    <n v="1"/>
    <n v="2200"/>
    <n v="180752.91999999998"/>
    <n v="15062.743333333332"/>
    <n v="10.462268686868686"/>
  </r>
  <r>
    <n v="107289"/>
    <x v="253"/>
    <s v="22650 3JA0A"/>
    <n v="180752.91999999998"/>
    <s v="NISSAN"/>
    <s v="22650 3JA0A"/>
    <s v="P42K + P42M"/>
    <m/>
    <d v="2019-09-09T00:00:00"/>
    <x v="12"/>
    <s v="Prog"/>
    <m/>
    <m/>
    <m/>
    <m/>
    <x v="0"/>
    <x v="8"/>
    <s v="201-330"/>
    <n v="1"/>
    <n v="2400"/>
    <n v="0.5"/>
    <n v="2"/>
    <n v="1"/>
    <n v="2400"/>
    <n v="180752.91999999998"/>
    <n v="15062.743333333332"/>
    <n v="9.701524074074074"/>
  </r>
  <r>
    <n v="107362"/>
    <x v="254"/>
    <s v="16533-0T050"/>
    <n v="677994"/>
    <s v="TOYOTA"/>
    <s v="16533-0T050"/>
    <n v="0"/>
    <m/>
    <d v="2017-08-01T00:00:00"/>
    <x v="12"/>
    <s v="Prog"/>
    <m/>
    <m/>
    <m/>
    <m/>
    <x v="0"/>
    <x v="8"/>
    <s v="201-330"/>
    <n v="1"/>
    <n v="2700"/>
    <n v="0.5"/>
    <n v="2"/>
    <n v="1"/>
    <n v="2700"/>
    <n v="677994"/>
    <n v="56499.5"/>
    <n v="29.234320987654318"/>
  </r>
  <r>
    <n v="107377"/>
    <x v="255"/>
    <s v="62520 4BA0A"/>
    <n v="163000"/>
    <s v="NISSAN"/>
    <s v="62520 4BA0A"/>
    <s v="P32R ROGUE"/>
    <m/>
    <d v="2018-12-01T00:00:00"/>
    <x v="12"/>
    <s v="Prog"/>
    <m/>
    <m/>
    <m/>
    <m/>
    <x v="0"/>
    <x v="8"/>
    <s v="201-330"/>
    <n v="1"/>
    <n v="1800"/>
    <n v="0.5"/>
    <n v="2"/>
    <n v="1"/>
    <n v="1800"/>
    <n v="163000"/>
    <n v="13583.333333333334"/>
    <n v="11.395061728395063"/>
  </r>
  <r>
    <n v="107415"/>
    <x v="256"/>
    <s v="23-4581220-2-00 "/>
    <n v="355000"/>
    <s v="IB TECH"/>
    <s v="23-45812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55000"/>
    <n v="29583.333333333332"/>
    <n v="11.001089324618738"/>
  </r>
  <r>
    <n v="107416"/>
    <x v="257"/>
    <s v="23-4581320-2-00 "/>
    <n v="360000"/>
    <s v="IB TECH"/>
    <s v="23-45813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60000"/>
    <n v="30000"/>
    <n v="11.137254901960782"/>
  </r>
  <r>
    <n v="107418"/>
    <x v="258"/>
    <s v="20516 4BA4D"/>
    <n v="163000"/>
    <s v="CALSONIC KANSEI"/>
    <s v="20516 4BA4D"/>
    <s v="P32R ROGUE"/>
    <m/>
    <d v="2018-12-01T00:00:00"/>
    <x v="12"/>
    <s v="Prog"/>
    <m/>
    <m/>
    <m/>
    <m/>
    <x v="0"/>
    <x v="8"/>
    <s v="201-330"/>
    <n v="1"/>
    <n v="2040"/>
    <n v="0.5"/>
    <n v="2"/>
    <n v="1"/>
    <n v="2040"/>
    <n v="163000"/>
    <n v="13583.333333333334"/>
    <n v="10.211328976034858"/>
  </r>
  <r>
    <n v="107432"/>
    <x v="259"/>
    <s v="AA146510-3350"/>
    <n v="15000"/>
    <s v="DENSO"/>
    <s v="AA146510-3350"/>
    <s v="14 TOY HIGH 440A"/>
    <m/>
    <d v="2017-12-01T00:00:00"/>
    <x v="12"/>
    <s v="Prog"/>
    <m/>
    <m/>
    <m/>
    <m/>
    <x v="0"/>
    <x v="8"/>
    <s v="201-330"/>
    <n v="1"/>
    <n v="1440"/>
    <n v="0.5"/>
    <n v="2"/>
    <n v="1"/>
    <n v="1440"/>
    <n v="15000"/>
    <n v="1250"/>
    <n v="2.4907407407407409"/>
  </r>
  <r>
    <n v="107454"/>
    <x v="5"/>
    <s v="AA246771-4880"/>
    <n v="15000"/>
    <s v="DENSO"/>
    <s v="AA246771-4880"/>
    <s v="14 HIGHLAND 440A"/>
    <m/>
    <d v="2017-12-01T00:00:00"/>
    <x v="12"/>
    <s v="Prog"/>
    <m/>
    <m/>
    <m/>
    <m/>
    <x v="0"/>
    <x v="8"/>
    <s v="201-330"/>
    <n v="1"/>
    <n v="2580"/>
    <n v="0.5"/>
    <n v="2"/>
    <n v="1"/>
    <n v="2580"/>
    <n v="15000"/>
    <n v="1250"/>
    <n v="1.979328165374677"/>
  </r>
  <r>
    <n v="107460"/>
    <x v="260"/>
    <s v="AA116620-5530"/>
    <n v="14000"/>
    <s v="DENSO"/>
    <s v="AA116620-5530"/>
    <s v="14 TOY HIGH 440A"/>
    <m/>
    <d v="2019-01-30T00:00:00"/>
    <x v="12"/>
    <s v="Prog"/>
    <m/>
    <m/>
    <m/>
    <m/>
    <x v="0"/>
    <x v="8"/>
    <s v="201-330"/>
    <n v="1"/>
    <n v="1800"/>
    <n v="0.5"/>
    <n v="2"/>
    <n v="1"/>
    <n v="1800"/>
    <n v="14000"/>
    <n v="1166.6666666666667"/>
    <n v="2.1975308641975309"/>
  </r>
  <r>
    <n v="107552"/>
    <x v="5"/>
    <s v="A 274 018 46 00"/>
    <n v="30000"/>
    <s v="NISSAN"/>
    <s v="A 274 018 46 00"/>
    <s v="M274 ENGINE"/>
    <m/>
    <d v="2017-05-01T00:00:00"/>
    <x v="12"/>
    <s v="Prog"/>
    <m/>
    <m/>
    <m/>
    <m/>
    <x v="0"/>
    <x v="8"/>
    <s v="201-330"/>
    <n v="1"/>
    <n v="2100"/>
    <n v="0.5"/>
    <n v="2"/>
    <n v="1"/>
    <n v="2100"/>
    <n v="30000"/>
    <n v="2500"/>
    <n v="2.9206349206349209"/>
  </r>
  <r>
    <n v="107565"/>
    <x v="5"/>
    <s v="F097-303191"/>
    <n v="48000"/>
    <s v="BENTELER"/>
    <s v="F097-303191"/>
    <s v="Engine:  Ford Scorpion"/>
    <m/>
    <d v="2018-12-16T00:00:00"/>
    <x v="12"/>
    <s v="Prog"/>
    <m/>
    <m/>
    <m/>
    <m/>
    <x v="0"/>
    <x v="8"/>
    <s v="201-330"/>
    <n v="1"/>
    <n v="1920"/>
    <n v="0.5"/>
    <n v="2"/>
    <n v="1"/>
    <n v="1920"/>
    <n v="48000"/>
    <n v="4000"/>
    <n v="4.1111111111111116"/>
  </r>
  <r>
    <n v="107602"/>
    <x v="5"/>
    <s v="AA116470-2260"/>
    <n v="70000"/>
    <s v="DENSO"/>
    <s v="AA116470-2260"/>
    <s v="14 Chrysler Ducato Pro"/>
    <m/>
    <d v="2015-06-23T00:00:00"/>
    <x v="12"/>
    <s v="Prog"/>
    <m/>
    <m/>
    <m/>
    <m/>
    <x v="0"/>
    <x v="8"/>
    <s v="201-330"/>
    <n v="1"/>
    <n v="1980"/>
    <n v="0.5"/>
    <n v="2"/>
    <n v="1"/>
    <n v="1980"/>
    <n v="70000"/>
    <n v="5833.333333333333"/>
    <n v="5.2615039281705949"/>
  </r>
  <r>
    <n v="107633"/>
    <x v="5"/>
    <s v="AA222424-2890"/>
    <n v="86800"/>
    <s v="DENSO"/>
    <s v="AA222424-2890"/>
    <s v="ACURA TL"/>
    <m/>
    <d v="2018-04-27T00:00:00"/>
    <x v="12"/>
    <s v="Prog"/>
    <m/>
    <m/>
    <m/>
    <m/>
    <x v="0"/>
    <x v="8"/>
    <s v="201-330"/>
    <n v="1"/>
    <n v="1680"/>
    <n v="0.5"/>
    <n v="2"/>
    <n v="1"/>
    <n v="1680"/>
    <n v="86800"/>
    <n v="7233.333333333333"/>
    <n v="7.0740740740740735"/>
  </r>
  <r>
    <n v="107641"/>
    <x v="261"/>
    <s v="AA246750-2970"/>
    <n v="230000"/>
    <s v="Denso Manufacturing"/>
    <s v="AA246750-2970"/>
    <s v="15 Hyundai Sonata   Program Length:  4 yrs"/>
    <m/>
    <d v="2019-07-25T00:00:00"/>
    <x v="12"/>
    <s v="Prog"/>
    <m/>
    <m/>
    <m/>
    <m/>
    <x v="0"/>
    <x v="8"/>
    <s v="201-330"/>
    <n v="1"/>
    <n v="1680"/>
    <n v="0.5"/>
    <n v="2"/>
    <n v="1"/>
    <n v="1680"/>
    <n v="230000"/>
    <n v="19166.666666666668"/>
    <n v="16.544973544973548"/>
  </r>
  <r>
    <n v="107694"/>
    <x v="262"/>
    <s v="74520 4BC0A "/>
    <n v="20000"/>
    <s v="NISSAN"/>
    <s v="74520 4BC0A "/>
    <s v="P32R ROGUE HEV"/>
    <m/>
    <d v="2019-03-01T00:00:00"/>
    <x v="12"/>
    <s v="Prog"/>
    <m/>
    <m/>
    <m/>
    <m/>
    <x v="0"/>
    <x v="8"/>
    <s v="201-330"/>
    <n v="1"/>
    <n v="1800"/>
    <n v="0.5"/>
    <n v="2"/>
    <n v="1"/>
    <n v="1800"/>
    <n v="20000"/>
    <n v="1666.6666666666667"/>
    <n v="2.5679012345679015"/>
  </r>
  <r>
    <s v="106005 [A PART]"/>
    <x v="263"/>
    <s v="AA422424-6930"/>
    <n v="50450.400000000001"/>
    <s v="DENSO"/>
    <s v="AA422424-6930"/>
    <s v="GM"/>
    <m/>
    <d v="2014-06-02T00:00:00"/>
    <x v="12"/>
    <s v="Prog"/>
    <m/>
    <m/>
    <m/>
    <m/>
    <x v="0"/>
    <x v="8"/>
    <s v="201-330"/>
    <n v="1"/>
    <n v="4080"/>
    <n v="0.5"/>
    <n v="2"/>
    <n v="1"/>
    <n v="4080"/>
    <n v="50450.400000000001"/>
    <n v="4204.2"/>
    <n v="2.7072549019607841"/>
  </r>
  <r>
    <s v="106062T"/>
    <x v="264"/>
    <s v="76730 9N01A"/>
    <n v="24979.5"/>
    <s v="NISSAN"/>
    <s v="76730 9N01A"/>
    <s v="L42C"/>
    <m/>
    <d v="2015-02-01T00:00:00"/>
    <x v="12"/>
    <s v="Prog"/>
    <m/>
    <m/>
    <m/>
    <m/>
    <x v="0"/>
    <x v="8"/>
    <s v="201-330"/>
    <n v="1"/>
    <n v="3600"/>
    <n v="0.5"/>
    <n v="2"/>
    <n v="1"/>
    <n v="3600"/>
    <n v="24979.5"/>
    <n v="2081.625"/>
    <n v="2.1043055555555554"/>
  </r>
  <r>
    <s v="106291 [A PART]"/>
    <x v="5"/>
    <s v="AA422424-8080"/>
    <n v="7035"/>
    <s v="DENSO"/>
    <s v="AA422424-8080"/>
    <s v="GM"/>
    <m/>
    <d v="2014-06-02T00:00:00"/>
    <x v="12"/>
    <s v="Prog"/>
    <m/>
    <m/>
    <m/>
    <m/>
    <x v="0"/>
    <x v="8"/>
    <s v="201-330"/>
    <n v="1"/>
    <n v="1800"/>
    <n v="0.5"/>
    <n v="2"/>
    <n v="1"/>
    <n v="1800"/>
    <n v="7035"/>
    <n v="586.25"/>
    <n v="1.7675925925925926"/>
  </r>
  <r>
    <n v="104715"/>
    <x v="265"/>
    <n v="13002276"/>
    <n v="72072"/>
    <s v="BENTELER"/>
    <n v="13002276"/>
    <s v="FORD"/>
    <m/>
    <d v="2019-09-09T00:00:00"/>
    <x v="13"/>
    <s v="Prog"/>
    <m/>
    <m/>
    <m/>
    <m/>
    <x v="0"/>
    <x v="9"/>
    <s v="331-600"/>
    <n v="1"/>
    <n v="2400"/>
    <n v="0.75"/>
    <n v="2"/>
    <n v="1.5"/>
    <n v="2400"/>
    <n v="72072"/>
    <n v="6006"/>
    <n v="5.336666666666666"/>
  </r>
  <r>
    <n v="104750"/>
    <x v="266"/>
    <n v="13004030"/>
    <n v="225000"/>
    <s v="BENTELER"/>
    <n v="13004030"/>
    <s v="Toyota | Tacoma | 635N            "/>
    <m/>
    <d v="2015-12-01T00:00:00"/>
    <x v="13"/>
    <s v="Prog"/>
    <m/>
    <m/>
    <m/>
    <m/>
    <x v="0"/>
    <x v="9"/>
    <s v="331-600"/>
    <n v="1"/>
    <n v="4080"/>
    <n v="0.75"/>
    <n v="2"/>
    <n v="1.5"/>
    <n v="4080"/>
    <n v="225000"/>
    <n v="18750"/>
    <n v="8.1274509803921564"/>
  </r>
  <r>
    <n v="105064"/>
    <x v="5"/>
    <n v="13004275"/>
    <n v="3141"/>
    <s v="BENTELER"/>
    <n v="13004275"/>
    <s v="GM"/>
    <m/>
    <d v="2019-09-09T00:00:00"/>
    <x v="13"/>
    <s v="Prog"/>
    <m/>
    <m/>
    <m/>
    <m/>
    <x v="0"/>
    <x v="9"/>
    <s v="331-600"/>
    <n v="1"/>
    <n v="4080"/>
    <n v="0.75"/>
    <n v="2"/>
    <n v="1.5"/>
    <n v="4080"/>
    <n v="3141"/>
    <n v="261.75"/>
    <n v="2.0855392156862744"/>
  </r>
  <r>
    <n v="105127"/>
    <x v="5"/>
    <n v="90006761"/>
    <n v="300"/>
    <s v="BENTELER"/>
    <n v="90006761"/>
    <s v="TOYOTA"/>
    <m/>
    <d v="2019-09-09T00:00:00"/>
    <x v="13"/>
    <s v="Prog"/>
    <m/>
    <m/>
    <m/>
    <m/>
    <x v="0"/>
    <x v="9"/>
    <s v="331-600"/>
    <n v="1"/>
    <n v="3060"/>
    <n v="0.75"/>
    <n v="2"/>
    <n v="1.5"/>
    <n v="3060"/>
    <n v="300"/>
    <n v="25"/>
    <n v="2.0108932461873636"/>
  </r>
  <r>
    <n v="105140"/>
    <x v="267"/>
    <n v="13003718"/>
    <n v="146901.65711717785"/>
    <s v="BENTELER"/>
    <n v="13003718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146901.65711717785"/>
    <n v="12241.80475976482"/>
    <n v="8.8010026443137885"/>
  </r>
  <r>
    <n v="105154"/>
    <x v="268"/>
    <n v="13004993"/>
    <n v="525000"/>
    <s v="BENTELER"/>
    <n v="13004993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525000"/>
    <n v="43750"/>
    <n v="26.305555555555557"/>
  </r>
  <r>
    <n v="105217"/>
    <x v="269"/>
    <n v="13002297"/>
    <n v="18372.943200000002"/>
    <s v="BENTELER"/>
    <n v="13002297"/>
    <s v="Toyota | Tacoma | 635N            "/>
    <m/>
    <d v="2019-09-09T00:00:00"/>
    <x v="13"/>
    <s v="Prog"/>
    <m/>
    <m/>
    <m/>
    <m/>
    <x v="0"/>
    <x v="9"/>
    <s v="331-600"/>
    <n v="1"/>
    <n v="2280"/>
    <n v="0.75"/>
    <n v="2"/>
    <n v="1.5"/>
    <n v="2280"/>
    <n v="18372.943200000002"/>
    <n v="1531.0786000000001"/>
    <n v="2.8953676023391814"/>
  </r>
  <r>
    <n v="105887"/>
    <x v="270"/>
    <n v="3382302100"/>
    <n v="56000"/>
    <s v="TOYOTA"/>
    <n v="3382302100"/>
    <s v="TOYOTA Transmission"/>
    <m/>
    <d v="2019-09-01T00:00:00"/>
    <x v="13"/>
    <s v="Prog"/>
    <m/>
    <m/>
    <m/>
    <m/>
    <x v="0"/>
    <x v="9"/>
    <s v="331-600"/>
    <n v="1"/>
    <n v="4080"/>
    <n v="0.75"/>
    <n v="2"/>
    <n v="1.5"/>
    <n v="4080"/>
    <n v="56000"/>
    <n v="4666.666666666667"/>
    <n v="3.5250544662309373"/>
  </r>
  <r>
    <n v="105926"/>
    <x v="271"/>
    <n v="13003866"/>
    <n v="22061.017599999999"/>
    <s v="BENTELER"/>
    <n v="13003866"/>
    <s v="200L SEQUIA"/>
    <m/>
    <d v="2018-06-01T00:00:00"/>
    <x v="13"/>
    <s v="Prog"/>
    <m/>
    <m/>
    <m/>
    <m/>
    <x v="0"/>
    <x v="9"/>
    <s v="331-600"/>
    <n v="1"/>
    <n v="2400"/>
    <n v="0.75"/>
    <n v="2"/>
    <n v="1.5"/>
    <n v="2400"/>
    <n v="22061.017599999999"/>
    <n v="1838.4181333333333"/>
    <n v="3.0213434074074073"/>
  </r>
  <r>
    <n v="105930"/>
    <x v="272"/>
    <n v="13003880"/>
    <n v="8166"/>
    <s v="BENTELER"/>
    <n v="13003880"/>
    <s v="Toyota  Engine"/>
    <m/>
    <d v="2019-09-09T00:00:00"/>
    <x v="13"/>
    <s v="Prog"/>
    <m/>
    <m/>
    <m/>
    <m/>
    <x v="0"/>
    <x v="9"/>
    <s v="331-600"/>
    <n v="1"/>
    <n v="2400"/>
    <n v="0.75"/>
    <n v="2"/>
    <n v="1.5"/>
    <n v="2400"/>
    <n v="8166"/>
    <n v="680.5"/>
    <n v="2.3780555555555556"/>
  </r>
  <r>
    <n v="105944"/>
    <x v="273"/>
    <s v="AA146542-2000"/>
    <n v="22472.294399999999"/>
    <s v="DENSO"/>
    <s v="AA146542-2000"/>
    <s v="200L SEQUIA"/>
    <m/>
    <d v="2018-06-01T00:00:00"/>
    <x v="13"/>
    <s v="Prog"/>
    <m/>
    <m/>
    <m/>
    <m/>
    <x v="0"/>
    <x v="9"/>
    <s v="331-600"/>
    <n v="1"/>
    <n v="1800"/>
    <n v="0.75"/>
    <n v="2"/>
    <n v="1.5"/>
    <n v="1800"/>
    <n v="22472.294399999999"/>
    <n v="1872.6912"/>
    <n v="3.3871786666666668"/>
  </r>
  <r>
    <n v="106203"/>
    <x v="274"/>
    <s v="171190P070"/>
    <n v="89047.811031117992"/>
    <s v="TOYOTA"/>
    <s v="171190P070"/>
    <s v="642L (lexus)"/>
    <m/>
    <d v="2014-09-01T00:00:00"/>
    <x v="13"/>
    <s v="Prog"/>
    <m/>
    <m/>
    <m/>
    <m/>
    <x v="0"/>
    <x v="9"/>
    <s v="331-600"/>
    <n v="1"/>
    <n v="2400"/>
    <n v="0.75"/>
    <n v="2"/>
    <n v="1.5"/>
    <n v="2400"/>
    <n v="89047.811031117992"/>
    <n v="7420.6509192598323"/>
    <n v="6.1225838440332403"/>
  </r>
  <r>
    <n v="106216"/>
    <x v="275"/>
    <s v="62298 ZL00A"/>
    <n v="20760"/>
    <s v="Calsonic"/>
    <s v="62298 ZL00A"/>
    <s v="Nissan        | Frontier | H61B/D40        "/>
    <m/>
    <d v="2015-09-01T00:00:00"/>
    <x v="13"/>
    <s v="Prog"/>
    <m/>
    <m/>
    <m/>
    <m/>
    <x v="0"/>
    <x v="9"/>
    <s v="331-600"/>
    <n v="1"/>
    <n v="2100"/>
    <n v="0.75"/>
    <n v="2"/>
    <n v="1.5"/>
    <n v="2100"/>
    <n v="20760"/>
    <n v="1730"/>
    <n v="3.0984126984126981"/>
  </r>
  <r>
    <n v="106227"/>
    <x v="276"/>
    <s v="AA422424-8090"/>
    <n v="21600"/>
    <s v="DENSO"/>
    <s v="AA422424-8090"/>
    <s v="Acura  TL (2FC)"/>
    <m/>
    <d v="2014-04-01T00:00:00"/>
    <x v="13"/>
    <s v="Prog"/>
    <m/>
    <m/>
    <m/>
    <m/>
    <x v="0"/>
    <x v="9"/>
    <s v="331-600"/>
    <n v="1"/>
    <n v="2400"/>
    <n v="0.75"/>
    <n v="2"/>
    <n v="1.5"/>
    <n v="2400"/>
    <n v="21600"/>
    <n v="1800"/>
    <n v="3"/>
  </r>
  <r>
    <n v="106304"/>
    <x v="277"/>
    <s v="58325-0E030"/>
    <n v="143847.93599999999"/>
    <s v="TOYOTA"/>
    <s v="58325-0E030"/>
    <s v="HIGHLANDER 397L (CO to 440A)"/>
    <m/>
    <d v="2019-11-30T00:00:00"/>
    <x v="13"/>
    <s v="Prog"/>
    <m/>
    <m/>
    <m/>
    <m/>
    <x v="0"/>
    <x v="9"/>
    <s v="331-600"/>
    <n v="1"/>
    <n v="1800"/>
    <n v="0.75"/>
    <n v="2"/>
    <n v="1.5"/>
    <n v="1800"/>
    <n v="143847.93599999999"/>
    <n v="11987.328"/>
    <n v="10.879502222222222"/>
  </r>
  <r>
    <n v="106335"/>
    <x v="278"/>
    <s v="58331-04030"/>
    <n v="41223.704000000005"/>
    <s v="TOYOTA"/>
    <s v="58331-04030"/>
    <s v="Toyota | Tacoma | 635N            "/>
    <m/>
    <d v="2019-09-09T00:00:00"/>
    <x v="13"/>
    <s v="Prog"/>
    <m/>
    <m/>
    <m/>
    <m/>
    <x v="0"/>
    <x v="9"/>
    <s v="331-600"/>
    <n v="1"/>
    <n v="1800"/>
    <n v="0.75"/>
    <n v="2"/>
    <n v="1.5"/>
    <n v="1800"/>
    <n v="41223.704000000005"/>
    <n v="3435.3086666666672"/>
    <n v="4.5446730864197535"/>
  </r>
  <r>
    <n v="106406"/>
    <x v="279"/>
    <s v="56113 1PA0A"/>
    <n v="22810.5"/>
    <s v="NISSAN"/>
    <s v="56113 1PA0A"/>
    <s v="X61F"/>
    <m/>
    <d v="2019-09-09T00:00:00"/>
    <x v="13"/>
    <s v="Prog"/>
    <m/>
    <m/>
    <m/>
    <m/>
    <x v="0"/>
    <x v="9"/>
    <s v="331-600"/>
    <n v="1"/>
    <n v="6120"/>
    <n v="0.75"/>
    <n v="2"/>
    <n v="1.5"/>
    <n v="6120"/>
    <n v="22810.5"/>
    <n v="1900.875"/>
    <n v="2.4141339869281047"/>
  </r>
  <r>
    <n v="106408"/>
    <x v="280"/>
    <s v="55248 1PA0A"/>
    <n v="33604.53172205438"/>
    <s v="NISSAN"/>
    <s v="55248 1PA0A"/>
    <s v="X61F"/>
    <m/>
    <d v="2019-09-09T00:00:00"/>
    <x v="13"/>
    <s v="Prog"/>
    <m/>
    <m/>
    <m/>
    <m/>
    <x v="0"/>
    <x v="9"/>
    <s v="331-600"/>
    <n v="1"/>
    <n v="2400"/>
    <n v="0.75"/>
    <n v="2"/>
    <n v="1.5"/>
    <n v="2400"/>
    <n v="33604.53172205438"/>
    <n v="2800.3776435045315"/>
    <n v="3.5557653575025174"/>
  </r>
  <r>
    <n v="106409"/>
    <x v="281"/>
    <s v="54614 1PA0A"/>
    <n v="33254.617867932669"/>
    <s v="NISSAN"/>
    <s v="54614 1PA0A"/>
    <s v="X61F"/>
    <m/>
    <d v="2019-09-09T00:00:00"/>
    <x v="13"/>
    <s v="Prog"/>
    <m/>
    <m/>
    <m/>
    <m/>
    <x v="0"/>
    <x v="9"/>
    <s v="331-600"/>
    <n v="1"/>
    <n v="1500"/>
    <n v="0.75"/>
    <n v="2"/>
    <n v="1.5"/>
    <n v="1500"/>
    <n v="33254.617867932669"/>
    <n v="2771.2181556610558"/>
    <n v="4.4633050272542718"/>
  </r>
  <r>
    <n v="106413"/>
    <x v="282"/>
    <s v="56271 1PA0A"/>
    <n v="32093.928010358217"/>
    <s v="NISSAN"/>
    <s v="56271 1PA0A"/>
    <s v="X61F"/>
    <m/>
    <d v="2019-09-09T00:00:00"/>
    <x v="13"/>
    <s v="Prog"/>
    <m/>
    <m/>
    <m/>
    <m/>
    <x v="0"/>
    <x v="9"/>
    <s v="331-600"/>
    <n v="1"/>
    <n v="4080"/>
    <n v="0.75"/>
    <n v="2"/>
    <n v="1.5"/>
    <n v="4080"/>
    <n v="32093.928010358217"/>
    <n v="2674.4940008631847"/>
    <n v="2.87401764734091"/>
  </r>
  <r>
    <n v="106443"/>
    <x v="283"/>
    <s v="237141LA0AW9"/>
    <n v="26470.5"/>
    <s v="NISSAN"/>
    <s v="237141LA0AW9"/>
    <s v="ZH2k1 ENGINE"/>
    <m/>
    <d v="2019-09-09T00:00:00"/>
    <x v="13"/>
    <s v="Prog"/>
    <m/>
    <m/>
    <m/>
    <m/>
    <x v="0"/>
    <x v="9"/>
    <s v="331-600"/>
    <n v="1"/>
    <n v="2000"/>
    <n v="0.75"/>
    <n v="2"/>
    <n v="1.5"/>
    <n v="2000"/>
    <n v="26470.5"/>
    <n v="2205.875"/>
    <n v="3.4705833333333334"/>
  </r>
  <r>
    <n v="106493"/>
    <x v="5"/>
    <s v="821D4 ZN50A"/>
    <n v="1800"/>
    <s v="ARTIFLEX"/>
    <s v="821D4 ZN50A"/>
    <s v="L42A SERVICE"/>
    <m/>
    <d v="2019-09-09T00:00:00"/>
    <x v="13"/>
    <s v="Prog"/>
    <m/>
    <m/>
    <m/>
    <m/>
    <x v="0"/>
    <x v="9"/>
    <s v="331-600"/>
    <n v="1"/>
    <n v="2400"/>
    <n v="0.75"/>
    <n v="2"/>
    <n v="1.5"/>
    <n v="2400"/>
    <n v="1800"/>
    <n v="150"/>
    <n v="2.0833333333333335"/>
  </r>
  <r>
    <n v="106494"/>
    <x v="5"/>
    <s v="821D5 ZN50A"/>
    <n v="1800"/>
    <s v="ARTIFLEX"/>
    <s v="821D5 ZN50A"/>
    <s v="L42A SERVICE"/>
    <m/>
    <d v="2019-09-09T00:00:00"/>
    <x v="13"/>
    <s v="Prog"/>
    <m/>
    <m/>
    <m/>
    <m/>
    <x v="0"/>
    <x v="9"/>
    <s v="331-600"/>
    <n v="1"/>
    <n v="3800"/>
    <n v="0.75"/>
    <n v="2"/>
    <n v="1.5"/>
    <n v="3800"/>
    <n v="1800"/>
    <n v="150"/>
    <n v="2.0526315789473686"/>
  </r>
  <r>
    <n v="106760"/>
    <x v="284"/>
    <n v="13002605"/>
    <n v="430000"/>
    <s v="Benteler"/>
    <n v="13002605"/>
    <s v="Chrysler V6 Engine (PHOENIX)"/>
    <m/>
    <d v="2018-11-01T00:00:00"/>
    <x v="13"/>
    <s v="Prog"/>
    <m/>
    <m/>
    <m/>
    <m/>
    <x v="0"/>
    <x v="9"/>
    <s v="331-600"/>
    <n v="1"/>
    <n v="1500"/>
    <n v="0.75"/>
    <n v="2"/>
    <n v="1.5"/>
    <n v="1500"/>
    <n v="430000"/>
    <n v="35833.333333333336"/>
    <n v="33.851851851851855"/>
  </r>
  <r>
    <n v="106887"/>
    <x v="285"/>
    <s v="14014ZJ60A"/>
    <n v="789"/>
    <s v="NISSAN"/>
    <s v="14014ZJ60A"/>
    <s v="L32H SENTRA"/>
    <m/>
    <d v="2018-06-01T00:00:00"/>
    <x v="13"/>
    <s v="Prog"/>
    <m/>
    <m/>
    <m/>
    <m/>
    <x v="0"/>
    <x v="9"/>
    <s v="331-600"/>
    <n v="1"/>
    <n v="2400"/>
    <n v="0.75"/>
    <n v="2"/>
    <n v="1.5"/>
    <n v="2400"/>
    <n v="789"/>
    <n v="65.75"/>
    <n v="2.0365277777777777"/>
  </r>
  <r>
    <n v="106888"/>
    <x v="286"/>
    <s v="20817 JA12A"/>
    <n v="209693.5"/>
    <s v="NISSAN"/>
    <s v="20817 JA12A"/>
    <s v="L42L (C/O from L42A) + P42M"/>
    <m/>
    <d v="2018-06-01T00:00:00"/>
    <x v="13"/>
    <s v="Prog"/>
    <m/>
    <m/>
    <m/>
    <m/>
    <x v="0"/>
    <x v="9"/>
    <s v="331-600"/>
    <n v="1"/>
    <n v="4000"/>
    <n v="0.75"/>
    <n v="2"/>
    <n v="1.5"/>
    <n v="4000"/>
    <n v="209693.5"/>
    <n v="17474.458333333332"/>
    <n v="7.8248194444444437"/>
  </r>
  <r>
    <n v="106890"/>
    <x v="287"/>
    <s v="23714 ZN00C"/>
    <n v="69561.440000000002"/>
    <s v="NISSAN"/>
    <s v="23714 ZN00C"/>
    <s v="L42L (PARTIAL)"/>
    <m/>
    <d v="2018-06-01T00:00:00"/>
    <x v="13"/>
    <s v="Prog"/>
    <m/>
    <m/>
    <m/>
    <m/>
    <x v="0"/>
    <x v="9"/>
    <s v="331-600"/>
    <n v="1"/>
    <n v="2100"/>
    <n v="0.75"/>
    <n v="2"/>
    <n v="1.5"/>
    <n v="2100"/>
    <n v="69561.440000000002"/>
    <n v="5796.7866666666669"/>
    <n v="5.6804994708994707"/>
  </r>
  <r>
    <n v="106912"/>
    <x v="288"/>
    <s v="68153 9N00A"/>
    <n v="30225"/>
    <s v="Calsonic"/>
    <s v="68153 9N00A"/>
    <s v="L42C"/>
    <m/>
    <d v="2015-02-01T00:00:00"/>
    <x v="13"/>
    <s v="Prog"/>
    <m/>
    <m/>
    <m/>
    <m/>
    <x v="0"/>
    <x v="9"/>
    <s v="331-600"/>
    <n v="1"/>
    <n v="2100"/>
    <n v="0.75"/>
    <n v="2"/>
    <n v="1.5"/>
    <n v="2100"/>
    <n v="30225"/>
    <n v="2518.75"/>
    <n v="3.5992063492063493"/>
  </r>
  <r>
    <n v="106913"/>
    <x v="289"/>
    <s v="68153 9N02A"/>
    <n v="12750"/>
    <s v="Calsonic"/>
    <s v="68153 9N02A"/>
    <s v="L42C"/>
    <m/>
    <d v="2015-02-01T00:00:00"/>
    <x v="13"/>
    <s v="Prog"/>
    <m/>
    <m/>
    <m/>
    <m/>
    <x v="0"/>
    <x v="9"/>
    <s v="331-600"/>
    <n v="1"/>
    <n v="1320"/>
    <n v="0.75"/>
    <n v="2"/>
    <n v="1.5"/>
    <n v="1320"/>
    <n v="12750"/>
    <n v="1062.5"/>
    <n v="3.0732323232323231"/>
  </r>
  <r>
    <n v="106930"/>
    <x v="290"/>
    <s v="23-4615510-2"/>
    <n v="11700"/>
    <s v="IB TECH"/>
    <s v="23-4615510-2"/>
    <s v="Honda | Civic | 2HC              "/>
    <m/>
    <d v="2016-09-01T00:00:00"/>
    <x v="13"/>
    <s v="Prog"/>
    <m/>
    <m/>
    <m/>
    <m/>
    <x v="0"/>
    <x v="9"/>
    <s v="331-600"/>
    <n v="1"/>
    <n v="2400"/>
    <n v="0.75"/>
    <n v="2"/>
    <n v="1.5"/>
    <n v="2400"/>
    <n v="11700"/>
    <n v="975"/>
    <n v="2.5416666666666665"/>
  </r>
  <r>
    <n v="107007"/>
    <x v="291"/>
    <s v="23-4618511-2-00"/>
    <n v="425000"/>
    <s v="IB TECH"/>
    <s v="23-4618511-2-00"/>
    <s v="'12 Honda CR-V"/>
    <m/>
    <d v="2016-06-01T00:00:00"/>
    <x v="13"/>
    <s v="Prog"/>
    <m/>
    <m/>
    <m/>
    <m/>
    <x v="0"/>
    <x v="9"/>
    <s v="331-600"/>
    <n v="1"/>
    <n v="2100"/>
    <n v="0.75"/>
    <n v="2"/>
    <n v="1.5"/>
    <n v="2100"/>
    <n v="425000"/>
    <n v="35416.666666666664"/>
    <n v="24.486772486772484"/>
  </r>
  <r>
    <n v="107010"/>
    <x v="292"/>
    <s v="23-4619810-2-00"/>
    <n v="425000"/>
    <s v="IB TECH"/>
    <s v="23-4619810-2-00"/>
    <s v="'12 HONDA CR-V"/>
    <m/>
    <d v="2016-06-01T00:00:00"/>
    <x v="13"/>
    <s v="Prog"/>
    <m/>
    <m/>
    <m/>
    <m/>
    <x v="0"/>
    <x v="9"/>
    <s v="331-600"/>
    <n v="1"/>
    <n v="2160"/>
    <n v="0.75"/>
    <n v="2"/>
    <n v="1.5"/>
    <n v="2160"/>
    <n v="425000"/>
    <n v="35416.666666666664"/>
    <n v="23.862139917695472"/>
  </r>
  <r>
    <n v="107182"/>
    <x v="293"/>
    <s v="6 PC CONSOLE"/>
    <n v="205000"/>
    <s v="TOYOTA"/>
    <s v="6 PC CONSOLE"/>
    <s v="RAV 4"/>
    <m/>
    <d v="2017-12-01T00:00:00"/>
    <x v="13"/>
    <s v="Prog"/>
    <m/>
    <m/>
    <m/>
    <m/>
    <x v="0"/>
    <x v="9"/>
    <s v="331-600"/>
    <n v="1"/>
    <n v="2400"/>
    <n v="0.75"/>
    <n v="2"/>
    <n v="1.5"/>
    <n v="2400"/>
    <n v="205000"/>
    <n v="17083.333333333332"/>
    <n v="11.49074074074074"/>
  </r>
  <r>
    <n v="107201"/>
    <x v="294"/>
    <s v="73230 3NF0A"/>
    <n v="28699.5"/>
    <s v="NISSAN"/>
    <s v="73230 3NF0A"/>
    <s v="'13 LEAF B12G"/>
    <m/>
    <d v="2017-09-01T00:00:00"/>
    <x v="13"/>
    <s v="Prog"/>
    <m/>
    <m/>
    <m/>
    <m/>
    <x v="0"/>
    <x v="9"/>
    <s v="331-600"/>
    <n v="1"/>
    <n v="1800"/>
    <n v="0.75"/>
    <n v="2"/>
    <n v="1.5"/>
    <n v="1800"/>
    <n v="28699.5"/>
    <n v="2391.625"/>
    <n v="3.7715740740740742"/>
  </r>
  <r>
    <n v="107238"/>
    <x v="295"/>
    <s v="48471-0R010"/>
    <n v="400000"/>
    <s v="TOYOTA"/>
    <s v="48471-0R010"/>
    <s v="'13 RAV4 420L"/>
    <m/>
    <d v="2017-12-01T00:00:00"/>
    <x v="13"/>
    <s v="Prog"/>
    <m/>
    <m/>
    <m/>
    <m/>
    <x v="0"/>
    <x v="9"/>
    <s v="331-600"/>
    <n v="1"/>
    <n v="2100"/>
    <n v="0.75"/>
    <n v="2"/>
    <n v="1.5"/>
    <n v="2100"/>
    <n v="400000"/>
    <n v="33333.333333333336"/>
    <n v="23.164021164021165"/>
  </r>
  <r>
    <n v="107284"/>
    <x v="5"/>
    <s v="33823-0E050"/>
    <n v="5250"/>
    <s v="TOYOTA"/>
    <s v="33823-0E050"/>
    <s v="14 LEX CROSS (RX 642L)"/>
    <m/>
    <d v="2019-09-09T00:00:00"/>
    <x v="13"/>
    <s v="Prog"/>
    <m/>
    <m/>
    <m/>
    <m/>
    <x v="0"/>
    <x v="9"/>
    <s v="331-600"/>
    <n v="1"/>
    <n v="1920"/>
    <n v="0.75"/>
    <n v="2"/>
    <n v="1.5"/>
    <n v="1920"/>
    <n v="5250"/>
    <n v="437.5"/>
    <n v="2.3038194444444442"/>
  </r>
  <r>
    <n v="107336"/>
    <x v="296"/>
    <s v="23-4644410-2-00"/>
    <n v="20520"/>
    <s v="IB TECH"/>
    <s v="23-4644410-2-00"/>
    <s v="'12.5 ACURA 2TA"/>
    <m/>
    <d v="2019-09-09T00:00:00"/>
    <x v="13"/>
    <s v="Prog"/>
    <m/>
    <m/>
    <m/>
    <m/>
    <x v="0"/>
    <x v="9"/>
    <s v="331-600"/>
    <n v="1"/>
    <n v="2400"/>
    <n v="0.75"/>
    <n v="2"/>
    <n v="1.5"/>
    <n v="2400"/>
    <n v="20520"/>
    <n v="1710"/>
    <n v="2.9499999999999997"/>
  </r>
  <r>
    <n v="107338"/>
    <x v="297"/>
    <s v="23-4644210-2-00"/>
    <n v="19800"/>
    <s v="IB TECH"/>
    <s v="23-4644210-2-00"/>
    <s v="'12.5 ACURA 2TA"/>
    <m/>
    <d v="2019-09-09T00:00:00"/>
    <x v="13"/>
    <s v="Prog"/>
    <m/>
    <m/>
    <m/>
    <m/>
    <x v="0"/>
    <x v="9"/>
    <s v="331-600"/>
    <n v="1"/>
    <n v="1680"/>
    <n v="0.75"/>
    <n v="2"/>
    <n v="1.5"/>
    <n v="1680"/>
    <n v="19800"/>
    <n v="1650"/>
    <n v="3.3095238095238098"/>
  </r>
  <r>
    <n v="107510"/>
    <x v="5"/>
    <s v="AA222424-3050"/>
    <n v="3960"/>
    <s v="DENSO"/>
    <s v="AA222424-3050"/>
    <s v="14 GM ALPHA PLUS"/>
    <m/>
    <d v="2018-01-01T00:00:00"/>
    <x v="13"/>
    <s v="Prog"/>
    <m/>
    <m/>
    <m/>
    <m/>
    <x v="0"/>
    <x v="9"/>
    <s v="331-600"/>
    <n v="1"/>
    <n v="1800"/>
    <n v="0.75"/>
    <n v="2"/>
    <n v="1.5"/>
    <n v="1800"/>
    <n v="3960"/>
    <n v="330"/>
    <n v="2.2444444444444445"/>
  </r>
  <r>
    <n v="107566"/>
    <x v="5"/>
    <s v="F097-312654"/>
    <n v="48000"/>
    <s v="BENTELER"/>
    <s v="F097-312654"/>
    <s v="Engine:  Ford Scorpion"/>
    <m/>
    <d v="2018-12-16T00:00:00"/>
    <x v="13"/>
    <s v="Prog"/>
    <m/>
    <m/>
    <m/>
    <m/>
    <x v="0"/>
    <x v="9"/>
    <s v="331-600"/>
    <n v="1"/>
    <n v="1800"/>
    <n v="0.75"/>
    <n v="2"/>
    <n v="1.5"/>
    <n v="1800"/>
    <n v="48000"/>
    <n v="4000"/>
    <n v="4.9629629629629628"/>
  </r>
  <r>
    <n v="107568"/>
    <x v="5"/>
    <s v="FOSC-260420"/>
    <n v="151000"/>
    <s v="BENTELER"/>
    <s v="FOSC-260420"/>
    <s v="Engine:  Ford Scorpion"/>
    <m/>
    <d v="2018-12-16T00:00:00"/>
    <x v="13"/>
    <s v="Prog"/>
    <m/>
    <m/>
    <m/>
    <m/>
    <x v="0"/>
    <x v="9"/>
    <s v="331-600"/>
    <n v="1"/>
    <n v="2100"/>
    <n v="0.75"/>
    <n v="2"/>
    <n v="1.5"/>
    <n v="2100"/>
    <n v="151000"/>
    <n v="12583.333333333334"/>
    <n v="9.9894179894179889"/>
  </r>
  <r>
    <n v="107576"/>
    <x v="5"/>
    <s v="20415 EZ40A"/>
    <n v="19000"/>
    <s v="NISSAN"/>
    <s v="20415 EZ40A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577"/>
    <x v="5"/>
    <s v="20415 EZ40B "/>
    <n v="19000"/>
    <s v="NISSAN"/>
    <s v="20415 EZ40B 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647"/>
    <x v="5"/>
    <s v="AA146510-8010"/>
    <n v="230000"/>
    <s v="Denso Manufacturing"/>
    <s v="AA146510-8010"/>
    <s v="15 Hyundai Sonata   Program Length:  4 yrs"/>
    <m/>
    <d v="2018-07-25T00:00:00"/>
    <x v="13"/>
    <s v="Prog"/>
    <m/>
    <m/>
    <m/>
    <m/>
    <x v="0"/>
    <x v="9"/>
    <s v="331-600"/>
    <n v="1"/>
    <n v="3600"/>
    <n v="0.75"/>
    <n v="2"/>
    <n v="1.5"/>
    <n v="3600"/>
    <n v="230000"/>
    <n v="19166.666666666668"/>
    <n v="9.0987654320987659"/>
  </r>
  <r>
    <s v="106216-S"/>
    <x v="5"/>
    <s v="62298 ZL00A S"/>
    <n v="1306.5"/>
    <s v="Calsonic"/>
    <s v="62298 ZL00A S"/>
    <s v="N61B Xterra"/>
    <m/>
    <d v="2014-02-01T00:00:00"/>
    <x v="13"/>
    <s v="Prog"/>
    <m/>
    <m/>
    <m/>
    <m/>
    <x v="0"/>
    <x v="9"/>
    <s v="331-600"/>
    <n v="1"/>
    <n v="1800"/>
    <n v="0.75"/>
    <n v="2"/>
    <n v="1.5"/>
    <n v="1800"/>
    <n v="1306.5"/>
    <n v="108.875"/>
    <n v="2.080648148148148"/>
  </r>
  <r>
    <n v="104679"/>
    <x v="298"/>
    <s v="14049 7S010"/>
    <n v="65130.840000000004"/>
    <s v="NISSAN"/>
    <s v="14049 7S010"/>
    <s v="ARMADA / TITAN"/>
    <m/>
    <d v="2015-08-01T00:00:00"/>
    <x v="14"/>
    <s v="Prog"/>
    <m/>
    <m/>
    <m/>
    <m/>
    <x v="0"/>
    <x v="10"/>
    <s v="331-600"/>
    <n v="1"/>
    <n v="2100"/>
    <n v="0.75"/>
    <n v="2"/>
    <n v="1.5"/>
    <n v="2100"/>
    <n v="65130.840000000004"/>
    <n v="5427.5700000000006"/>
    <n v="5.446076190476191"/>
  </r>
  <r>
    <n v="104748"/>
    <x v="299"/>
    <n v="13002283"/>
    <n v="202691.052"/>
    <s v="Benteler"/>
    <n v="13002283"/>
    <s v="RAV4  / 120L / 420"/>
    <m/>
    <d v="2017-12-01T00:00:00"/>
    <x v="14"/>
    <s v="Prog"/>
    <m/>
    <m/>
    <m/>
    <m/>
    <x v="0"/>
    <x v="10"/>
    <s v="331-600"/>
    <n v="1"/>
    <n v="1920"/>
    <n v="0.75"/>
    <n v="2"/>
    <n v="1.5"/>
    <n v="1920"/>
    <n v="202691.052"/>
    <n v="16890.920999999998"/>
    <n v="13.729806249999998"/>
  </r>
  <r>
    <n v="104873"/>
    <x v="300"/>
    <s v="55220 EB000"/>
    <n v="233501.48639999999"/>
    <s v="NISSAN"/>
    <s v="55220 EB000"/>
    <s v="Nissan        | Frontier | H61B/D40        "/>
    <m/>
    <d v="2017-07-01T00:00:00"/>
    <x v="14"/>
    <s v="Prog"/>
    <m/>
    <m/>
    <m/>
    <m/>
    <x v="0"/>
    <x v="10"/>
    <s v="331-600"/>
    <n v="1"/>
    <n v="2400"/>
    <n v="0.75"/>
    <n v="2"/>
    <n v="1.5"/>
    <n v="2400"/>
    <n v="233501.48639999999"/>
    <n v="19458.457200000001"/>
    <n v="12.810254"/>
  </r>
  <r>
    <n v="104877"/>
    <x v="5"/>
    <s v="82120 7S200"/>
    <n v="3150"/>
    <s v="NISSAN"/>
    <s v="82120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878"/>
    <x v="5"/>
    <s v="82121 7S200"/>
    <n v="3150"/>
    <s v="NISSAN"/>
    <s v="82121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983"/>
    <x v="301"/>
    <s v="50790 7S001"/>
    <n v="43609.440000000002"/>
    <s v="NISSAN"/>
    <s v="50790 7S001"/>
    <s v="ARMADA / WZW"/>
    <m/>
    <d v="2018-03-01T00:00:00"/>
    <x v="14"/>
    <s v="Prog"/>
    <m/>
    <m/>
    <m/>
    <m/>
    <x v="0"/>
    <x v="10"/>
    <s v="331-600"/>
    <n v="1"/>
    <n v="1700"/>
    <n v="0.75"/>
    <n v="2"/>
    <n v="1.5"/>
    <n v="1700"/>
    <n v="43609.440000000002"/>
    <n v="3634.1200000000003"/>
    <n v="4.8502901960784319"/>
  </r>
  <r>
    <n v="105004"/>
    <x v="5"/>
    <n v="13004938"/>
    <n v="450"/>
    <s v="Benteler"/>
    <n v="13004938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05"/>
    <x v="5"/>
    <n v="13004939"/>
    <n v="450"/>
    <s v="Benteler"/>
    <n v="13004939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63"/>
    <x v="5"/>
    <n v="13004274"/>
    <n v="3195"/>
    <s v="Benteler"/>
    <n v="13004274"/>
    <s v="GM"/>
    <m/>
    <d v="2019-09-09T00:00:00"/>
    <x v="14"/>
    <s v="Prog"/>
    <m/>
    <m/>
    <m/>
    <m/>
    <x v="0"/>
    <x v="10"/>
    <s v="331-600"/>
    <n v="1"/>
    <n v="4080"/>
    <n v="0.75"/>
    <n v="2"/>
    <n v="1.5"/>
    <n v="4080"/>
    <n v="3195"/>
    <n v="266.25"/>
    <n v="2.0870098039215685"/>
  </r>
  <r>
    <n v="105100"/>
    <x v="302"/>
    <n v="13003888"/>
    <n v="91480.2"/>
    <s v="Benteler"/>
    <n v="13003888"/>
    <s v="FORD"/>
    <m/>
    <d v="2019-09-09T00:00:00"/>
    <x v="14"/>
    <s v="Prog"/>
    <m/>
    <m/>
    <m/>
    <m/>
    <x v="0"/>
    <x v="10"/>
    <s v="331-600"/>
    <n v="1"/>
    <n v="1920"/>
    <n v="0.75"/>
    <n v="2"/>
    <n v="1.5"/>
    <n v="1920"/>
    <n v="91480.2"/>
    <n v="7623.3499999999995"/>
    <n v="7.2939930555555561"/>
  </r>
  <r>
    <n v="105156"/>
    <x v="303"/>
    <n v="13002307"/>
    <n v="3519"/>
    <s v="Benteler"/>
    <n v="13002307"/>
    <s v="Toyota | Avalon | 770N            "/>
    <m/>
    <d v="2018-04-01T00:00:00"/>
    <x v="14"/>
    <s v="Prog"/>
    <m/>
    <m/>
    <m/>
    <m/>
    <x v="0"/>
    <x v="10"/>
    <s v="331-600"/>
    <n v="1"/>
    <n v="1980"/>
    <n v="0.75"/>
    <n v="2"/>
    <n v="1.5"/>
    <n v="1980"/>
    <n v="3519"/>
    <n v="293.25"/>
    <n v="2.1974747474747476"/>
  </r>
  <r>
    <n v="105369"/>
    <x v="304"/>
    <s v="80120 ZH000"/>
    <n v="46724.4"/>
    <s v="NISSAN"/>
    <s v="80120 ZH000"/>
    <s v="TITAN + ARMADA"/>
    <m/>
    <d v="2018-03-01T00:00:00"/>
    <x v="14"/>
    <s v="Prog"/>
    <m/>
    <m/>
    <m/>
    <m/>
    <x v="0"/>
    <x v="10"/>
    <s v="331-600"/>
    <n v="1"/>
    <n v="1380"/>
    <n v="0.75"/>
    <n v="2"/>
    <n v="1.5"/>
    <n v="1380"/>
    <n v="46724.4"/>
    <n v="3893.7000000000003"/>
    <n v="5.7620289855072464"/>
  </r>
  <r>
    <n v="105508"/>
    <x v="5"/>
    <n v="13003828"/>
    <n v="4697.165"/>
    <s v="Benteler"/>
    <n v="13003828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4697.165"/>
    <n v="391.43041666666664"/>
    <n v="2.2899484567901234"/>
  </r>
  <r>
    <n v="105509"/>
    <x v="5"/>
    <n v="13003829"/>
    <n v="5062.5"/>
    <s v="Benteler"/>
    <n v="13003829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5062.5"/>
    <n v="421.875"/>
    <n v="2.3125"/>
  </r>
  <r>
    <n v="105515"/>
    <x v="5"/>
    <n v="13003832"/>
    <n v="2000"/>
    <s v="Benteler"/>
    <n v="13003832"/>
    <s v="Toyota | Camry | 044L            "/>
    <m/>
    <d v="2019-09-09T00:00:00"/>
    <x v="14"/>
    <s v="Prog"/>
    <m/>
    <m/>
    <m/>
    <m/>
    <x v="0"/>
    <x v="10"/>
    <s v="331-600"/>
    <n v="1"/>
    <n v="1800"/>
    <n v="0.75"/>
    <n v="2"/>
    <n v="1.5"/>
    <n v="1800"/>
    <n v="2000"/>
    <n v="166.66666666666666"/>
    <n v="2.1234567901234569"/>
  </r>
  <r>
    <n v="105516"/>
    <x v="5"/>
    <n v="13003833"/>
    <n v="2710.5"/>
    <s v="Benteler"/>
    <n v="13003833"/>
    <s v="Toyota | Camry | 044L            "/>
    <m/>
    <d v="2019-09-09T00:00:00"/>
    <x v="14"/>
    <s v="Prog"/>
    <m/>
    <m/>
    <m/>
    <m/>
    <x v="0"/>
    <x v="10"/>
    <s v="331-600"/>
    <n v="1"/>
    <n v="1440"/>
    <n v="0.75"/>
    <n v="2"/>
    <n v="1.5"/>
    <n v="1440"/>
    <n v="2710.5"/>
    <n v="225.875"/>
    <n v="2.2091435185185184"/>
  </r>
  <r>
    <n v="105527"/>
    <x v="305"/>
    <s v="96124 ZC30A"/>
    <n v="104364"/>
    <s v="ABC Group"/>
    <s v="96124 ZC30A"/>
    <s v="Titan H61A"/>
    <m/>
    <d v="2014-08-01T00:00:00"/>
    <x v="14"/>
    <s v="Prog"/>
    <m/>
    <m/>
    <m/>
    <m/>
    <x v="0"/>
    <x v="10"/>
    <s v="331-600"/>
    <n v="1"/>
    <n v="3000"/>
    <n v="0.75"/>
    <n v="2"/>
    <n v="1.5"/>
    <n v="3000"/>
    <n v="104364"/>
    <n v="8697"/>
    <n v="5.8653333333333331"/>
  </r>
  <r>
    <n v="105827"/>
    <x v="306"/>
    <s v="62290 ZS20A"/>
    <n v="2901"/>
    <s v="Calsonic"/>
    <s v="62290 ZS20A"/>
    <s v="Nissan        | Pathfinder | P61B/R51        "/>
    <m/>
    <d v="2019-02-01T00:00:00"/>
    <x v="14"/>
    <s v="Prog"/>
    <m/>
    <m/>
    <m/>
    <m/>
    <x v="0"/>
    <x v="10"/>
    <s v="331-600"/>
    <n v="1"/>
    <n v="1140"/>
    <n v="0.75"/>
    <n v="2"/>
    <n v="1.5"/>
    <n v="1140"/>
    <n v="2901"/>
    <n v="241.75"/>
    <n v="2.2827485380116959"/>
  </r>
  <r>
    <n v="105827"/>
    <x v="307"/>
    <s v="62290 ZS20A"/>
    <n v="2901"/>
    <s v="Calsonic"/>
    <s v="62290 ZS20A"/>
    <s v="Nissan        | Pathfinder | P61B/R51        "/>
    <m/>
    <d v="2019-02-01T00:00:00"/>
    <x v="14"/>
    <s v="Prog"/>
    <m/>
    <m/>
    <m/>
    <m/>
    <x v="0"/>
    <x v="10"/>
    <s v="331-600"/>
    <n v="1"/>
    <n v="1320"/>
    <n v="0.75"/>
    <n v="2"/>
    <n v="1.5"/>
    <n v="1320"/>
    <n v="2901"/>
    <n v="241.75"/>
    <n v="2.2441919191919193"/>
  </r>
  <r>
    <n v="105932"/>
    <x v="5"/>
    <n v="13004642"/>
    <n v="11634"/>
    <s v="Benteler"/>
    <n v="13004642"/>
    <s v="Toyota  Engine"/>
    <m/>
    <d v="2019-09-09T00:00:00"/>
    <x v="14"/>
    <s v="Prog"/>
    <m/>
    <m/>
    <m/>
    <m/>
    <x v="0"/>
    <x v="10"/>
    <s v="331-600"/>
    <n v="1"/>
    <n v="3000"/>
    <n v="0.75"/>
    <n v="2"/>
    <n v="1.5"/>
    <n v="3000"/>
    <n v="11634"/>
    <n v="969.5"/>
    <n v="2.4308888888888887"/>
  </r>
  <r>
    <n v="106139"/>
    <x v="308"/>
    <n v="13003906"/>
    <n v="52923"/>
    <s v="Benteler"/>
    <n v="13003906"/>
    <s v="Toyota | Venza | 470L            "/>
    <m/>
    <d v="2014-09-30T00:00:00"/>
    <x v="14"/>
    <s v="Prog"/>
    <m/>
    <m/>
    <m/>
    <m/>
    <x v="0"/>
    <x v="10"/>
    <s v="331-600"/>
    <n v="1"/>
    <n v="1800"/>
    <n v="0.75"/>
    <n v="2"/>
    <n v="1.5"/>
    <n v="1800"/>
    <n v="52923"/>
    <n v="4410.25"/>
    <n v="5.2668518518518521"/>
  </r>
  <r>
    <n v="106377"/>
    <x v="309"/>
    <n v="7880708010"/>
    <n v="105195.81600000001"/>
    <s v="TOYOTA"/>
    <n v="788070801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05195.81600000001"/>
    <n v="8766.3180000000011"/>
    <n v="7.5659161904761909"/>
  </r>
  <r>
    <n v="106384"/>
    <x v="310"/>
    <s v="TN175531-9060"/>
    <n v="146469.6624"/>
    <s v="Denso"/>
    <s v="TN175531-906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46469.6624"/>
    <n v="12205.805200000001"/>
    <n v="9.7497175873015873"/>
  </r>
  <r>
    <n v="106441"/>
    <x v="311"/>
    <s v="237141LA1AW9"/>
    <n v="52488"/>
    <s v="NISSAN"/>
    <s v="237141LA1AW9"/>
    <s v="ZH2k1 ENGINE"/>
    <m/>
    <d v="2019-09-09T00:00:00"/>
    <x v="14"/>
    <s v="Prog"/>
    <m/>
    <m/>
    <m/>
    <m/>
    <x v="0"/>
    <x v="10"/>
    <s v="331-600"/>
    <n v="1"/>
    <n v="1920"/>
    <n v="0.75"/>
    <n v="2"/>
    <n v="1.5"/>
    <n v="1920"/>
    <n v="52488"/>
    <n v="4374"/>
    <n v="5.0375000000000005"/>
  </r>
  <r>
    <n v="106669"/>
    <x v="312"/>
    <s v="23-4552912-2-00"/>
    <n v="158889.86065573769"/>
    <s v="IB TECH"/>
    <s v="23-4552912-2-00"/>
    <s v="Honda | Odyssey | UM              "/>
    <m/>
    <d v="2016-10-01T00:00:00"/>
    <x v="14"/>
    <s v="Prog"/>
    <m/>
    <m/>
    <m/>
    <m/>
    <x v="0"/>
    <x v="10"/>
    <s v="331-600"/>
    <n v="1"/>
    <n v="2400"/>
    <n v="0.75"/>
    <n v="2"/>
    <n v="1.5"/>
    <n v="2400"/>
    <n v="158889.86065573769"/>
    <n v="13240.821721311475"/>
    <n v="9.3560120673952643"/>
  </r>
  <r>
    <n v="106700"/>
    <x v="313"/>
    <s v="561 805 931"/>
    <n v="136799.57200000001"/>
    <s v="VOLKSWAGEN"/>
    <s v="561 805 931"/>
    <s v="VW | Mid-SizeSedan | NMS/VW411       "/>
    <m/>
    <d v="2019-09-09T00:00:00"/>
    <x v="14"/>
    <s v="Prog"/>
    <m/>
    <m/>
    <m/>
    <m/>
    <x v="0"/>
    <x v="10"/>
    <s v="331-600"/>
    <n v="1"/>
    <n v="1560"/>
    <n v="0.75"/>
    <n v="2"/>
    <n v="1.5"/>
    <n v="1560"/>
    <n v="136799.57200000001"/>
    <n v="11399.964333333335"/>
    <n v="11.743559259259262"/>
  </r>
  <r>
    <n v="106747"/>
    <x v="314"/>
    <s v="41151 ZY70A"/>
    <n v="57126"/>
    <s v="NISSAN"/>
    <s v="41151 ZY70A"/>
    <s v="L42C"/>
    <m/>
    <d v="2015-02-01T00:00:00"/>
    <x v="14"/>
    <s v="Prog"/>
    <m/>
    <m/>
    <m/>
    <m/>
    <x v="0"/>
    <x v="10"/>
    <s v="331-600"/>
    <n v="1"/>
    <n v="1320"/>
    <n v="0.75"/>
    <n v="2"/>
    <n v="1.5"/>
    <n v="1320"/>
    <n v="57126"/>
    <n v="4760.5"/>
    <n v="6.8085858585858583"/>
  </r>
  <r>
    <n v="106761"/>
    <x v="315"/>
    <n v="13003077"/>
    <n v="29850"/>
    <s v="Benteler"/>
    <n v="13003077"/>
    <s v="Chrysler V6 Engine (PHOENIX)"/>
    <m/>
    <d v="2018-11-01T00:00:00"/>
    <x v="14"/>
    <s v="Prog"/>
    <m/>
    <m/>
    <m/>
    <m/>
    <x v="0"/>
    <x v="10"/>
    <s v="331-600"/>
    <n v="1"/>
    <n v="1380"/>
    <n v="0.75"/>
    <n v="2"/>
    <n v="1.5"/>
    <n v="1380"/>
    <n v="29850"/>
    <n v="2487.5"/>
    <n v="4.4033816425120769"/>
  </r>
  <r>
    <n v="106767"/>
    <x v="316"/>
    <n v="13003078"/>
    <n v="480000"/>
    <s v="Benteler"/>
    <n v="13003078"/>
    <s v="Chrysler V6 Engine (PHOENIX)"/>
    <m/>
    <d v="2018-11-01T00:00:00"/>
    <x v="14"/>
    <s v="Prog"/>
    <m/>
    <m/>
    <m/>
    <m/>
    <x v="0"/>
    <x v="10"/>
    <s v="331-600"/>
    <n v="1"/>
    <n v="1860"/>
    <n v="0.75"/>
    <n v="2"/>
    <n v="1.5"/>
    <n v="1860"/>
    <n v="480000"/>
    <n v="40000"/>
    <n v="30.673835125448026"/>
  </r>
  <r>
    <n v="106770"/>
    <x v="317"/>
    <s v="801B0 ZY70A"/>
    <n v="67200"/>
    <s v="NISSAN"/>
    <s v="801B0 ZY70A"/>
    <s v="L42C"/>
    <m/>
    <d v="2015-02-01T00:00:00"/>
    <x v="14"/>
    <s v="Prog"/>
    <m/>
    <m/>
    <m/>
    <m/>
    <x v="0"/>
    <x v="10"/>
    <s v="331-600"/>
    <n v="1"/>
    <n v="1500"/>
    <n v="0.75"/>
    <n v="2"/>
    <n v="1.5"/>
    <n v="1500"/>
    <n v="67200"/>
    <n v="5600"/>
    <n v="6.9777777777777779"/>
  </r>
  <r>
    <n v="106791"/>
    <x v="318"/>
    <s v="41150 ZZ70A"/>
    <n v="185269.5"/>
    <s v="NISSAN"/>
    <s v="41150 ZZ70A"/>
    <s v="N61B Xterra"/>
    <m/>
    <d v="2017-07-01T00:00:00"/>
    <x v="14"/>
    <s v="Prog"/>
    <m/>
    <m/>
    <m/>
    <m/>
    <x v="0"/>
    <x v="10"/>
    <s v="331-600"/>
    <n v="1"/>
    <n v="1680"/>
    <n v="0.75"/>
    <n v="2"/>
    <n v="1.5"/>
    <n v="1680"/>
    <n v="185269.5"/>
    <n v="15439.125"/>
    <n v="14.25327380952381"/>
  </r>
  <r>
    <n v="106896"/>
    <x v="319"/>
    <s v="P13149A5200007"/>
    <n v="56180"/>
    <s v="Calsonic"/>
    <s v="P13149A5200007"/>
    <s v="L42L"/>
    <m/>
    <d v="2015-05-01T00:00:00"/>
    <x v="14"/>
    <s v="Prog"/>
    <m/>
    <m/>
    <m/>
    <m/>
    <x v="0"/>
    <x v="10"/>
    <s v="331-600"/>
    <n v="1"/>
    <n v="1320"/>
    <n v="0.75"/>
    <n v="2"/>
    <n v="1.5"/>
    <n v="1320"/>
    <n v="56180"/>
    <n v="4681.666666666667"/>
    <n v="6.7289562289562292"/>
  </r>
  <r>
    <n v="106900"/>
    <x v="320"/>
    <s v="F86150A5200003"/>
    <n v="73309.600000000006"/>
    <s v="Calsonic"/>
    <s v="F86150A5200003"/>
    <s v="L42L"/>
    <m/>
    <d v="2014-05-01T00:00:00"/>
    <x v="14"/>
    <s v="Prog"/>
    <m/>
    <m/>
    <m/>
    <m/>
    <x v="0"/>
    <x v="10"/>
    <s v="331-600"/>
    <n v="1"/>
    <n v="3600"/>
    <n v="0.75"/>
    <n v="2"/>
    <n v="1.5"/>
    <n v="3600"/>
    <n v="73309.600000000006"/>
    <n v="6109.1333333333341"/>
    <n v="4.2626419753086422"/>
  </r>
  <r>
    <n v="106985"/>
    <x v="321"/>
    <s v="82146 3JA0A"/>
    <n v="40420.800000000003"/>
    <s v="NISSAN"/>
    <s v="82146 3JA0A"/>
    <s v="P42J"/>
    <m/>
    <d v="2019-02-01T00:00:00"/>
    <x v="14"/>
    <s v="Prog"/>
    <m/>
    <m/>
    <m/>
    <m/>
    <x v="0"/>
    <x v="10"/>
    <s v="331-600"/>
    <n v="1"/>
    <n v="1200"/>
    <n v="0.75"/>
    <n v="2"/>
    <n v="1.5"/>
    <n v="1200"/>
    <n v="40420.800000000003"/>
    <n v="3368.4"/>
    <n v="5.7426666666666675"/>
  </r>
  <r>
    <n v="107000"/>
    <x v="322"/>
    <s v="41151 3JA0A"/>
    <n v="208624.38399999999"/>
    <s v="NISSAN"/>
    <s v="41151 3JA0A"/>
    <s v="P42J + P42K + P42M"/>
    <m/>
    <d v="2018-12-01T00:00:00"/>
    <x v="14"/>
    <s v="Prog"/>
    <m/>
    <m/>
    <m/>
    <m/>
    <x v="0"/>
    <x v="10"/>
    <s v="331-600"/>
    <n v="1"/>
    <n v="1800"/>
    <n v="0.75"/>
    <n v="2"/>
    <n v="1.5"/>
    <n v="1800"/>
    <n v="208624.38399999999"/>
    <n v="17385.365333333331"/>
    <n v="14.878048395061727"/>
  </r>
  <r>
    <n v="107014"/>
    <x v="323"/>
    <s v="41151 3TA0A"/>
    <n v="360000"/>
    <s v="NISSAN"/>
    <s v="41151 3TA0A"/>
    <s v="L42L Altima"/>
    <m/>
    <d v="2018-06-01T00:00:00"/>
    <x v="14"/>
    <s v="Prog"/>
    <m/>
    <m/>
    <m/>
    <m/>
    <x v="0"/>
    <x v="10"/>
    <s v="331-600"/>
    <n v="1"/>
    <n v="2400"/>
    <n v="0.75"/>
    <n v="2"/>
    <n v="1.5"/>
    <n v="2400"/>
    <n v="360000"/>
    <n v="30000"/>
    <n v="18.666666666666668"/>
  </r>
  <r>
    <n v="107132"/>
    <x v="324"/>
    <s v="252S1 EA20B     (#E25277A0700100  B/P)"/>
    <n v="104370"/>
    <s v="Calsonic"/>
    <s v="252S1 EA20B     (#E25277A0700100  B/P)"/>
    <s v="Nissan Exhaust / Multiple program"/>
    <m/>
    <d v="2021-09-01T00:00:00"/>
    <x v="14"/>
    <s v="Prog"/>
    <m/>
    <m/>
    <m/>
    <m/>
    <x v="0"/>
    <x v="10"/>
    <s v="331-600"/>
    <n v="1"/>
    <n v="1500"/>
    <n v="0.75"/>
    <n v="2"/>
    <n v="1.5"/>
    <n v="1500"/>
    <n v="104370"/>
    <n v="8697.5"/>
    <n v="9.7311111111111099"/>
  </r>
  <r>
    <n v="107158"/>
    <x v="325"/>
    <s v="625SG 3TA0A"/>
    <n v="350000"/>
    <s v="Calsonic"/>
    <s v="625SG 3TA0A"/>
    <s v="L42L Altima"/>
    <m/>
    <d v="2018-06-01T00:00:00"/>
    <x v="14"/>
    <s v="Prog"/>
    <m/>
    <m/>
    <m/>
    <m/>
    <x v="0"/>
    <x v="10"/>
    <s v="331-600"/>
    <n v="1"/>
    <n v="3000"/>
    <n v="0.75"/>
    <n v="2"/>
    <n v="1.5"/>
    <n v="3000"/>
    <n v="350000"/>
    <n v="29166.666666666668"/>
    <n v="14.962962962962964"/>
  </r>
  <r>
    <n v="107182"/>
    <x v="326"/>
    <s v="6 PC CONSOLE"/>
    <n v="205000"/>
    <s v="TOYOTA"/>
    <s v="6 PC CONSOLE"/>
    <s v="RAV 4"/>
    <m/>
    <d v="2017-12-01T00:00:00"/>
    <x v="14"/>
    <s v="Prog"/>
    <m/>
    <m/>
    <m/>
    <m/>
    <x v="0"/>
    <x v="10"/>
    <s v="331-600"/>
    <n v="1"/>
    <n v="2040"/>
    <n v="0.75"/>
    <n v="2"/>
    <n v="1.5"/>
    <n v="2040"/>
    <n v="205000"/>
    <n v="17083.333333333332"/>
    <n v="13.16557734204793"/>
  </r>
  <r>
    <n v="107187"/>
    <x v="327"/>
    <s v="82146 3KA0A"/>
    <n v="120669.35999999999"/>
    <s v="NISSAN"/>
    <s v="82146 3KA0A"/>
    <s v="P42K"/>
    <m/>
    <d v="2019-09-09T00:00:00"/>
    <x v="14"/>
    <s v="Prog"/>
    <m/>
    <m/>
    <m/>
    <m/>
    <x v="0"/>
    <x v="10"/>
    <s v="331-600"/>
    <n v="1"/>
    <n v="1260"/>
    <n v="0.75"/>
    <n v="2"/>
    <n v="1.5"/>
    <n v="1260"/>
    <n v="120669.35999999999"/>
    <n v="10055.779999999999"/>
    <n v="12.641037037037037"/>
  </r>
  <r>
    <n v="107234"/>
    <x v="328"/>
    <s v="41151 3NF0A"/>
    <n v="20595"/>
    <s v="NISSAN"/>
    <s v="41151 3NF0A"/>
    <s v="'13 LEAF B12G"/>
    <m/>
    <d v="2017-09-01T00:00:00"/>
    <x v="14"/>
    <s v="Prog"/>
    <m/>
    <m/>
    <m/>
    <m/>
    <x v="0"/>
    <x v="10"/>
    <s v="331-600"/>
    <n v="1"/>
    <n v="1200"/>
    <n v="0.75"/>
    <n v="2"/>
    <n v="1.5"/>
    <n v="1200"/>
    <n v="20595"/>
    <n v="1716.25"/>
    <n v="3.9069444444444446"/>
  </r>
  <r>
    <n v="107302"/>
    <x v="329"/>
    <s v="41151 4DA0A"/>
    <n v="8500"/>
    <s v="NISSAN"/>
    <s v="41151 4DA0A"/>
    <s v="13 L12GJ LEAF"/>
    <m/>
    <d v="2019-09-09T00:00:00"/>
    <x v="14"/>
    <s v="Prog"/>
    <m/>
    <m/>
    <m/>
    <m/>
    <x v="0"/>
    <x v="10"/>
    <s v="331-600"/>
    <n v="1"/>
    <n v="1800"/>
    <n v="0.75"/>
    <n v="2"/>
    <n v="1.5"/>
    <n v="1800"/>
    <n v="8500"/>
    <n v="708.33333333333337"/>
    <n v="2.5246913580246915"/>
  </r>
  <r>
    <n v="107312"/>
    <x v="330"/>
    <s v="67330 4BA0B"/>
    <n v="145000"/>
    <s v="NISSAN"/>
    <s v="67330 4BA0B"/>
    <s v="P32R ROGUE"/>
    <m/>
    <d v="2018-12-01T00:00:00"/>
    <x v="14"/>
    <s v="Prog"/>
    <m/>
    <m/>
    <m/>
    <m/>
    <x v="0"/>
    <x v="10"/>
    <s v="331-600"/>
    <n v="1"/>
    <n v="1200"/>
    <n v="0.75"/>
    <n v="2"/>
    <n v="1.5"/>
    <n v="1200"/>
    <n v="145000"/>
    <n v="12083.333333333334"/>
    <n v="15.425925925925926"/>
  </r>
  <r>
    <n v="107313"/>
    <x v="331"/>
    <s v="67331 4BA0B"/>
    <n v="145000"/>
    <s v="NISSAN"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13"/>
    <x v="331"/>
    <s v="67331 4BA0B"/>
    <n v="145000"/>
    <s v="NISSAN"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20"/>
    <x v="332"/>
    <s v="74530 4BA0A"/>
    <n v="145000"/>
    <s v="NISSAN"/>
    <s v="74530 4BA0A"/>
    <s v="P32R ROGUE"/>
    <m/>
    <d v="2018-12-01T00:00:00"/>
    <x v="14"/>
    <s v="Prog"/>
    <m/>
    <m/>
    <m/>
    <m/>
    <x v="0"/>
    <x v="10"/>
    <s v="331-600"/>
    <n v="1"/>
    <n v="1320"/>
    <n v="0.75"/>
    <n v="2"/>
    <n v="1.5"/>
    <n v="1320"/>
    <n v="145000"/>
    <n v="12083.333333333334"/>
    <n v="14.205387205387206"/>
  </r>
  <r>
    <n v="107322"/>
    <x v="333"/>
    <s v="673A5 4BA0A"/>
    <n v="163000"/>
    <s v="NISSAN"/>
    <s v="673A5 4BA0A"/>
    <s v="P32R ROGUE"/>
    <m/>
    <d v="2018-12-01T00:00:00"/>
    <x v="14"/>
    <s v="Prog"/>
    <m/>
    <m/>
    <m/>
    <m/>
    <x v="0"/>
    <x v="10"/>
    <s v="331-600"/>
    <n v="1"/>
    <n v="1650"/>
    <n v="0.75"/>
    <n v="2"/>
    <n v="1.5"/>
    <n v="1650"/>
    <n v="163000"/>
    <n v="13583.333333333334"/>
    <n v="12.976430976430976"/>
  </r>
  <r>
    <n v="107324"/>
    <x v="334"/>
    <s v="66318 4BA0B"/>
    <n v="163000"/>
    <s v="NISSAN"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24"/>
    <x v="334"/>
    <s v="66318 4BA0B"/>
    <n v="163000"/>
    <s v="NISSAN"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34"/>
    <x v="335"/>
    <s v="75862 3JV0A"/>
    <n v="10753.5"/>
    <s v="NISSAN"/>
    <s v="75862 3JV0A"/>
    <s v="P42J+K  HEV"/>
    <m/>
    <d v="2014-06-01T00:00:00"/>
    <x v="14"/>
    <s v="Prog"/>
    <m/>
    <m/>
    <m/>
    <m/>
    <x v="0"/>
    <x v="10"/>
    <s v="331-600"/>
    <n v="1"/>
    <n v="1200"/>
    <n v="0.75"/>
    <n v="2"/>
    <n v="1.5"/>
    <n v="1200"/>
    <n v="10753.5"/>
    <n v="896.125"/>
    <n v="2.9956944444444447"/>
  </r>
  <r>
    <n v="107377"/>
    <x v="336"/>
    <s v="62520 4BA0A"/>
    <n v="163000"/>
    <s v="NISSAN"/>
    <s v="62520 4BA0A"/>
    <s v="P32R ROGUE"/>
    <m/>
    <d v="2018-12-01T00:00:00"/>
    <x v="14"/>
    <s v="Prog"/>
    <m/>
    <m/>
    <m/>
    <m/>
    <x v="0"/>
    <x v="10"/>
    <s v="331-600"/>
    <n v="1"/>
    <n v="1280"/>
    <n v="0.75"/>
    <n v="2"/>
    <n v="1.5"/>
    <n v="1280"/>
    <n v="163000"/>
    <n v="13583.333333333334"/>
    <n v="16.149305555555557"/>
  </r>
  <r>
    <n v="107422"/>
    <x v="337"/>
    <s v="74520 4BA0A"/>
    <n v="125312"/>
    <s v="NISSAN"/>
    <s v="74520 4BA0A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25312"/>
    <n v="10442.666666666666"/>
    <n v="9.7353086419753083"/>
  </r>
  <r>
    <n v="107463"/>
    <x v="5"/>
    <s v="74532 4BA1A"/>
    <n v="16000"/>
    <s v="NISSAN"/>
    <s v="74532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464"/>
    <x v="5"/>
    <s v="74533 4BA1A"/>
    <n v="16000"/>
    <s v="NISSAN"/>
    <s v="74533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567"/>
    <x v="5"/>
    <s v="F097-312656"/>
    <n v="48000"/>
    <s v="BENTELER"/>
    <s v="F097-312656"/>
    <s v="Engine:  Ford Scorpion"/>
    <m/>
    <d v="2018-12-16T00:00:00"/>
    <x v="14"/>
    <s v="Prog"/>
    <m/>
    <m/>
    <m/>
    <m/>
    <x v="0"/>
    <x v="10"/>
    <s v="331-600"/>
    <n v="1"/>
    <n v="1620"/>
    <n v="0.75"/>
    <n v="2"/>
    <n v="1.5"/>
    <n v="1620"/>
    <n v="48000"/>
    <n v="4000"/>
    <n v="5.2921810699588478"/>
  </r>
  <r>
    <n v="107575"/>
    <x v="5"/>
    <s v="17285 EZ40A"/>
    <n v="85000"/>
    <s v="NISSAN"/>
    <s v="17285 EZ40A"/>
    <s v="Titan H61L"/>
    <m/>
    <d v="2021-11-01T00:00:00"/>
    <x v="14"/>
    <s v="Prog"/>
    <m/>
    <m/>
    <m/>
    <m/>
    <x v="0"/>
    <x v="10"/>
    <s v="331-600"/>
    <n v="1"/>
    <n v="1600"/>
    <n v="0.75"/>
    <n v="2"/>
    <n v="1.5"/>
    <n v="1600"/>
    <n v="85000"/>
    <n v="7083.333333333333"/>
    <n v="7.9027777777777777"/>
  </r>
  <r>
    <n v="107587"/>
    <x v="5"/>
    <s v="75862 5AF0A"/>
    <n v="60000"/>
    <s v="NISSAN"/>
    <s v="75862 5AF0A"/>
    <s v="P42J+K  HEV + P42M"/>
    <m/>
    <d v="2020-10-01T00:00:00"/>
    <x v="14"/>
    <s v="Prog"/>
    <m/>
    <m/>
    <m/>
    <m/>
    <x v="0"/>
    <x v="10"/>
    <s v="331-600"/>
    <n v="1"/>
    <n v="1800"/>
    <n v="0.75"/>
    <n v="2"/>
    <n v="1.5"/>
    <n v="1800"/>
    <n v="60000"/>
    <n v="5000"/>
    <n v="5.7037037037037033"/>
  </r>
  <r>
    <n v="107695"/>
    <x v="338"/>
    <s v="67330 4BC0B "/>
    <n v="20000"/>
    <s v="NISSAN"/>
    <s v="67330 4BC0B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6"/>
    <x v="339"/>
    <s v="67331 4BC0A "/>
    <n v="20000"/>
    <s v="NISSAN"/>
    <s v="67331 4BC0A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7"/>
    <x v="340"/>
    <s v="74530 4BC2A"/>
    <n v="20000"/>
    <s v="NISSAN"/>
    <s v="74530 4BC2A"/>
    <s v="P32R ROGUE HEV"/>
    <m/>
    <d v="2019-03-01T00:00:00"/>
    <x v="14"/>
    <s v="Prog"/>
    <m/>
    <m/>
    <m/>
    <m/>
    <x v="0"/>
    <x v="10"/>
    <s v="331-600"/>
    <n v="1"/>
    <n v="1320"/>
    <n v="0.75"/>
    <n v="2"/>
    <n v="1.5"/>
    <n v="1320"/>
    <n v="20000"/>
    <n v="1666.6666666666667"/>
    <n v="3.6835016835016838"/>
  </r>
  <r>
    <n v="104714"/>
    <x v="341"/>
    <n v="13004026"/>
    <n v="144522"/>
    <s v="Benteler"/>
    <n v="13004026"/>
    <s v="FORD"/>
    <m/>
    <d v="2019-09-09T00:00:00"/>
    <x v="15"/>
    <s v="Prog"/>
    <m/>
    <m/>
    <m/>
    <m/>
    <x v="0"/>
    <x v="10"/>
    <s v="331-600"/>
    <n v="1"/>
    <n v="4080"/>
    <n v="0.75"/>
    <n v="2"/>
    <n v="1.5"/>
    <n v="4080"/>
    <n v="144522"/>
    <n v="12043.5"/>
    <n v="5.9357843137254891"/>
  </r>
  <r>
    <n v="104807"/>
    <x v="342"/>
    <s v="41150 EA000"/>
    <n v="86205"/>
    <s v="NISSAN"/>
    <s v="41150 EA000"/>
    <s v="H61B Frontier (80%) - shared with N61B"/>
    <m/>
    <d v="2017-07-01T00:00:00"/>
    <x v="15"/>
    <s v="Prog"/>
    <m/>
    <m/>
    <m/>
    <m/>
    <x v="0"/>
    <x v="10"/>
    <s v="331-600"/>
    <n v="1"/>
    <n v="3600"/>
    <n v="0.75"/>
    <n v="2"/>
    <n v="1.5"/>
    <n v="3600"/>
    <n v="86205"/>
    <n v="7183.75"/>
    <n v="4.6606481481481481"/>
  </r>
  <r>
    <n v="104811"/>
    <x v="343"/>
    <s v="14017 EA200"/>
    <n v="92616.3"/>
    <s v="NISSAN"/>
    <s v="14017 EA200"/>
    <s v="ZV7 6 CYL ENGINE"/>
    <m/>
    <d v="2019-09-09T00:00:00"/>
    <x v="15"/>
    <s v="Prog"/>
    <m/>
    <m/>
    <m/>
    <m/>
    <x v="0"/>
    <x v="10"/>
    <s v="331-600"/>
    <n v="1"/>
    <n v="1980"/>
    <n v="0.75"/>
    <n v="2"/>
    <n v="1.5"/>
    <n v="1980"/>
    <n v="92616.3"/>
    <n v="7718.0250000000005"/>
    <n v="7.1973232323232326"/>
  </r>
  <r>
    <n v="105161"/>
    <x v="344"/>
    <n v="13003733"/>
    <n v="8275.5"/>
    <s v="Benteler"/>
    <n v="13003733"/>
    <s v="Toyota | Matrix/Blade | 328X/151L       "/>
    <m/>
    <d v="2014-07-01T00:00:00"/>
    <x v="15"/>
    <s v="Prog"/>
    <m/>
    <m/>
    <m/>
    <m/>
    <x v="0"/>
    <x v="10"/>
    <s v="331-600"/>
    <n v="1"/>
    <n v="2400"/>
    <n v="0.75"/>
    <n v="2"/>
    <n v="1.5"/>
    <n v="2400"/>
    <n v="8275.5"/>
    <n v="689.625"/>
    <n v="2.3831250000000002"/>
  </r>
  <r>
    <n v="105215"/>
    <x v="345"/>
    <n v="13003819"/>
    <n v="3500"/>
    <s v="Benteler"/>
    <n v="13003819"/>
    <s v="Toyota | Sienna | 580L            "/>
    <m/>
    <d v="2019-09-09T00:00:00"/>
    <x v="15"/>
    <s v="Prog"/>
    <m/>
    <m/>
    <m/>
    <m/>
    <x v="0"/>
    <x v="10"/>
    <s v="331-600"/>
    <n v="1"/>
    <n v="2460"/>
    <n v="0.75"/>
    <n v="2"/>
    <n v="1.5"/>
    <n v="2460"/>
    <n v="3500"/>
    <n v="291.66666666666669"/>
    <n v="2.1580849141824752"/>
  </r>
  <r>
    <n v="105369"/>
    <x v="346"/>
    <s v="80120 ZH000"/>
    <n v="46724.4"/>
    <s v="NISSAN"/>
    <s v="80120 ZH000"/>
    <s v="TITAN + ARMADA"/>
    <m/>
    <d v="2018-03-01T00:00:00"/>
    <x v="15"/>
    <s v="Prog"/>
    <m/>
    <m/>
    <m/>
    <m/>
    <x v="0"/>
    <x v="10"/>
    <s v="331-600"/>
    <n v="1"/>
    <n v="1140"/>
    <n v="0.75"/>
    <n v="2"/>
    <n v="1.5"/>
    <n v="1140"/>
    <n v="46724.4"/>
    <n v="3893.7000000000003"/>
    <n v="6.5540350877192992"/>
  </r>
  <r>
    <n v="105827"/>
    <x v="347"/>
    <s v="62290 ZS20A"/>
    <n v="2901"/>
    <s v="Calsonic"/>
    <s v="62290 ZS20A"/>
    <s v="Nissan        | Pathfinder | P61B/R51        "/>
    <m/>
    <d v="2019-02-01T00:00:00"/>
    <x v="15"/>
    <s v="Prog"/>
    <m/>
    <m/>
    <m/>
    <m/>
    <x v="0"/>
    <x v="10"/>
    <s v="331-600"/>
    <n v="1"/>
    <n v="1620"/>
    <n v="0.75"/>
    <n v="2"/>
    <n v="1.5"/>
    <n v="1620"/>
    <n v="2901"/>
    <n v="241.75"/>
    <n v="2.198971193415638"/>
  </r>
  <r>
    <n v="105928"/>
    <x v="348"/>
    <n v="13003864"/>
    <n v="22204.070400000001"/>
    <s v="Benteler"/>
    <n v="13003864"/>
    <s v="200L SEQUIA"/>
    <m/>
    <d v="2018-06-01T00:00:00"/>
    <x v="15"/>
    <s v="Prog"/>
    <m/>
    <m/>
    <m/>
    <m/>
    <x v="0"/>
    <x v="10"/>
    <s v="331-600"/>
    <n v="1"/>
    <n v="2100"/>
    <n v="0.75"/>
    <n v="2"/>
    <n v="1.5"/>
    <n v="2100"/>
    <n v="22204.070400000001"/>
    <n v="1850.3392000000001"/>
    <n v="3.1748185396825392"/>
  </r>
  <r>
    <n v="105973"/>
    <x v="349"/>
    <s v="51151 JB50A"/>
    <n v="27421.5"/>
    <s v="NISSAN"/>
    <s v="51151 JB50A"/>
    <s v="L42L"/>
    <m/>
    <d v="2017-05-01T00:00:00"/>
    <x v="15"/>
    <s v="Prog"/>
    <m/>
    <m/>
    <m/>
    <m/>
    <x v="0"/>
    <x v="10"/>
    <s v="331-600"/>
    <n v="1"/>
    <n v="2000"/>
    <n v="0.75"/>
    <n v="2"/>
    <n v="1.5"/>
    <n v="2000"/>
    <n v="27421.5"/>
    <n v="2285.125"/>
    <n v="3.5234166666666664"/>
  </r>
  <r>
    <n v="106036"/>
    <x v="350"/>
    <s v="82146 9N00A"/>
    <n v="66528"/>
    <s v="NISSAN"/>
    <s v="82146 9N00A"/>
    <s v="L42C"/>
    <m/>
    <d v="2015-02-01T00:00:00"/>
    <x v="15"/>
    <s v="Prog"/>
    <m/>
    <m/>
    <m/>
    <m/>
    <x v="0"/>
    <x v="10"/>
    <s v="331-600"/>
    <n v="1"/>
    <n v="1500"/>
    <n v="0.75"/>
    <n v="2"/>
    <n v="1.5"/>
    <n v="1500"/>
    <n v="66528"/>
    <n v="5544"/>
    <n v="6.9279999999999999"/>
  </r>
  <r>
    <n v="106123"/>
    <x v="5"/>
    <s v="158-601-9921"/>
    <n v="821.94899999999996"/>
    <s v="Calsonic"/>
    <s v="158-601-9921"/>
    <s v="L42C"/>
    <m/>
    <d v="2015-02-01T00:00:00"/>
    <x v="15"/>
    <s v="Prog"/>
    <m/>
    <m/>
    <m/>
    <m/>
    <x v="0"/>
    <x v="10"/>
    <s v="331-600"/>
    <n v="1"/>
    <n v="2400"/>
    <n v="0.75"/>
    <n v="2"/>
    <n v="1.5"/>
    <n v="2400"/>
    <n v="821.94899999999996"/>
    <n v="68.495750000000001"/>
    <n v="2.0380531944444447"/>
  </r>
  <r>
    <n v="106124"/>
    <x v="351"/>
    <n v="657000000000"/>
    <n v="200398.68000000002"/>
    <s v="TABC, Inc."/>
    <n v="657000000000"/>
    <s v="Toyota | Tacoma | 635N            "/>
    <m/>
    <d v="2015-12-01T00:00:00"/>
    <x v="15"/>
    <s v="Prog"/>
    <m/>
    <m/>
    <m/>
    <m/>
    <x v="0"/>
    <x v="10"/>
    <s v="331-600"/>
    <n v="1"/>
    <n v="2880"/>
    <n v="0.75"/>
    <n v="2"/>
    <n v="1.5"/>
    <n v="2880"/>
    <n v="200398.68000000002"/>
    <n v="16699.890000000003"/>
    <n v="9.7314305555555567"/>
  </r>
  <r>
    <n v="106131"/>
    <x v="5"/>
    <n v="13003902"/>
    <n v="5287.0320000000002"/>
    <s v="Benteler"/>
    <n v="13003902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5287.0320000000002"/>
    <n v="440.58600000000001"/>
    <n v="2.2797371428571429"/>
  </r>
  <r>
    <n v="106132"/>
    <x v="5"/>
    <n v="13003901"/>
    <n v="4972.5"/>
    <s v="Benteler"/>
    <n v="13003901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4972.5"/>
    <n v="414.375"/>
    <n v="2.263095238095238"/>
  </r>
  <r>
    <n v="106133"/>
    <x v="5"/>
    <s v="158-601-9931"/>
    <n v="792.24"/>
    <s v="Calsonic"/>
    <s v="158-601-9931"/>
    <s v="L42C"/>
    <m/>
    <d v="2015-02-01T00:00:00"/>
    <x v="15"/>
    <s v="Prog"/>
    <m/>
    <m/>
    <m/>
    <m/>
    <x v="0"/>
    <x v="10"/>
    <s v="331-600"/>
    <n v="1"/>
    <n v="2100"/>
    <n v="0.75"/>
    <n v="2"/>
    <n v="1.5"/>
    <n v="2100"/>
    <n v="792.24"/>
    <n v="66.02"/>
    <n v="2.0419174603174604"/>
  </r>
  <r>
    <n v="106216"/>
    <x v="352"/>
    <s v="62298 ZL00A"/>
    <n v="20760"/>
    <s v="Calsonic"/>
    <s v="62298 ZL00A"/>
    <s v="Nissan        | Frontier | H61B/D40        "/>
    <m/>
    <d v="2015-09-01T00:00:00"/>
    <x v="15"/>
    <s v="Prog"/>
    <m/>
    <m/>
    <m/>
    <m/>
    <x v="0"/>
    <x v="10"/>
    <s v="331-600"/>
    <n v="1"/>
    <n v="1320"/>
    <n v="0.75"/>
    <n v="2"/>
    <n v="1.5"/>
    <n v="1320"/>
    <n v="20760"/>
    <n v="1730"/>
    <n v="3.7474747474747474"/>
  </r>
  <r>
    <n v="106216"/>
    <x v="353"/>
    <s v="62298 ZL00A"/>
    <n v="20760"/>
    <s v="Calsonic"/>
    <s v="62298 ZL00A"/>
    <s v="Nissan        | Frontier | H61B/D40        "/>
    <m/>
    <d v="2015-09-01T00:00:00"/>
    <x v="15"/>
    <s v="Prog"/>
    <m/>
    <m/>
    <m/>
    <m/>
    <x v="0"/>
    <x v="10"/>
    <s v="331-600"/>
    <n v="1"/>
    <n v="1800"/>
    <n v="0.75"/>
    <n v="2"/>
    <n v="1.5"/>
    <n v="1800"/>
    <n v="20760"/>
    <n v="1730"/>
    <n v="3.2814814814814817"/>
  </r>
  <r>
    <n v="106326"/>
    <x v="354"/>
    <s v="AA146510-1750"/>
    <n v="22108.16"/>
    <s v="Denso"/>
    <s v="AA146510-1750"/>
    <s v="200L SEQUIA"/>
    <m/>
    <d v="2018-06-01T00:00:00"/>
    <x v="15"/>
    <s v="Prog"/>
    <m/>
    <m/>
    <m/>
    <m/>
    <x v="0"/>
    <x v="10"/>
    <s v="331-600"/>
    <n v="1"/>
    <n v="1500"/>
    <n v="0.75"/>
    <n v="2"/>
    <n v="1.5"/>
    <n v="1500"/>
    <n v="22108.16"/>
    <n v="1842.3466666666666"/>
    <n v="3.6376414814814813"/>
  </r>
  <r>
    <n v="106340"/>
    <x v="355"/>
    <s v="26040 ZL00A"/>
    <n v="20764.5"/>
    <s v="Calsonic"/>
    <s v="26040 ZL00A"/>
    <s v="Nissan        | Frontier | H61B/D40        "/>
    <m/>
    <d v="2015-09-01T00:00:00"/>
    <x v="15"/>
    <s v="Prog"/>
    <m/>
    <m/>
    <m/>
    <m/>
    <x v="0"/>
    <x v="10"/>
    <s v="331-600"/>
    <n v="1"/>
    <n v="2400"/>
    <n v="0.75"/>
    <n v="2"/>
    <n v="1.5"/>
    <n v="2400"/>
    <n v="20764.5"/>
    <n v="1730.375"/>
    <n v="2.9613194444444439"/>
  </r>
  <r>
    <n v="106342"/>
    <x v="356"/>
    <s v="26040 ZL50A"/>
    <n v="66035.736000000004"/>
    <s v="Calsonic"/>
    <s v="26040 ZL50A"/>
    <s v="Nissan        | Frontier | H61B/D40        "/>
    <m/>
    <d v="2017-07-01T00:00:00"/>
    <x v="15"/>
    <s v="Prog"/>
    <m/>
    <m/>
    <m/>
    <m/>
    <x v="0"/>
    <x v="10"/>
    <s v="331-600"/>
    <n v="1"/>
    <n v="2400"/>
    <n v="0.75"/>
    <n v="2"/>
    <n v="1.5"/>
    <n v="2400"/>
    <n v="66035.736000000004"/>
    <n v="5502.9780000000001"/>
    <n v="5.0572100000000004"/>
  </r>
  <r>
    <n v="106682"/>
    <x v="357"/>
    <s v="41151 ZV50A"/>
    <n v="41865.062400000003"/>
    <s v="NISSAN"/>
    <s v="41151 ZV50A"/>
    <s v="ARMADA / WZW"/>
    <m/>
    <d v="2018-03-01T00:00:00"/>
    <x v="15"/>
    <s v="Prog"/>
    <m/>
    <m/>
    <m/>
    <m/>
    <x v="0"/>
    <x v="10"/>
    <s v="331-600"/>
    <n v="1"/>
    <n v="2100"/>
    <n v="0.75"/>
    <n v="2"/>
    <n v="1.5"/>
    <n v="2100"/>
    <n v="41865.062400000003"/>
    <n v="3488.7552000000001"/>
    <n v="4.2150826666666665"/>
  </r>
  <r>
    <n v="106683"/>
    <x v="358"/>
    <s v="41161 ZV50A"/>
    <n v="41400.414199999999"/>
    <s v="NISSAN"/>
    <s v="41161 ZV50A"/>
    <s v="ARMADA / WZW"/>
    <m/>
    <d v="2018-03-01T00:00:00"/>
    <x v="15"/>
    <s v="Prog"/>
    <m/>
    <m/>
    <m/>
    <m/>
    <x v="0"/>
    <x v="10"/>
    <s v="331-600"/>
    <n v="1"/>
    <n v="3800"/>
    <n v="0.75"/>
    <n v="2"/>
    <n v="1.5"/>
    <n v="3800"/>
    <n v="41400.414199999999"/>
    <n v="3450.0345166666666"/>
    <n v="3.2105384269005852"/>
  </r>
  <r>
    <n v="106734"/>
    <x v="359"/>
    <s v="21-3607521-2-00"/>
    <n v="329202.51345198165"/>
    <s v="IB TECH"/>
    <s v="21-3607521-2-00"/>
    <s v="Honda | Civic | 2HC              "/>
    <m/>
    <d v="2016-09-01T00:00:00"/>
    <x v="15"/>
    <s v="Prog"/>
    <m/>
    <m/>
    <m/>
    <m/>
    <x v="0"/>
    <x v="10"/>
    <s v="331-600"/>
    <n v="1"/>
    <n v="1500"/>
    <n v="0.75"/>
    <n v="2"/>
    <n v="1.5"/>
    <n v="1500"/>
    <n v="329202.51345198165"/>
    <n v="27433.542787665137"/>
    <n v="26.385371366813455"/>
  </r>
  <r>
    <n v="106906"/>
    <x v="360"/>
    <s v="28038 9N00A"/>
    <n v="30225"/>
    <s v="Calsonic"/>
    <s v="28038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07"/>
    <x v="5"/>
    <s v="28039 9N00A"/>
    <n v="30225"/>
    <s v="Calsonic"/>
    <s v="28039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10"/>
    <x v="361"/>
    <s v="28038 9N02A"/>
    <n v="35250"/>
    <s v="Calsonic"/>
    <s v="28038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5250"/>
    <n v="2937.5"/>
    <n v="5.2638888888888884"/>
  </r>
  <r>
    <n v="106911"/>
    <x v="5"/>
    <s v="28039 9N02A"/>
    <n v="34500"/>
    <s v="Calsonic"/>
    <s v="28039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4500"/>
    <n v="2875"/>
    <n v="5.1944444444444446"/>
  </r>
  <r>
    <n v="106974"/>
    <x v="5"/>
    <s v="82155 3JA0A"/>
    <n v="450"/>
    <s v="NISSAN"/>
    <s v="82155 3JA0A"/>
    <s v="P42J"/>
    <m/>
    <d v="2018-12-01T00:00:00"/>
    <x v="15"/>
    <s v="Prog"/>
    <m/>
    <m/>
    <m/>
    <m/>
    <x v="0"/>
    <x v="10"/>
    <s v="331-600"/>
    <n v="1"/>
    <n v="1500"/>
    <n v="0.75"/>
    <n v="2"/>
    <n v="1.5"/>
    <n v="1500"/>
    <n v="450"/>
    <n v="37.5"/>
    <n v="2.0333333333333332"/>
  </r>
  <r>
    <n v="107009"/>
    <x v="362"/>
    <s v="23-4619821-2-00"/>
    <n v="279592.14011753281"/>
    <s v="IB TECH"/>
    <s v="23-4619821-2-00"/>
    <s v="'12 Honda CR-V"/>
    <m/>
    <d v="2016-06-01T00:00:00"/>
    <x v="15"/>
    <s v="Prog"/>
    <m/>
    <m/>
    <m/>
    <m/>
    <x v="0"/>
    <x v="10"/>
    <s v="331-600"/>
    <n v="1"/>
    <n v="3570"/>
    <n v="0.75"/>
    <n v="2"/>
    <n v="1.5"/>
    <n v="3570"/>
    <n v="279592.14011753281"/>
    <n v="23299.345009794401"/>
    <n v="10.70190289814917"/>
  </r>
  <r>
    <n v="107029"/>
    <x v="363"/>
    <s v="23-4621012-2-00"/>
    <n v="97650"/>
    <s v="IB TECH"/>
    <s v="23-4621012-2-00"/>
    <s v="P42K"/>
    <m/>
    <d v="2019-09-09T00:00:00"/>
    <x v="15"/>
    <s v="Prog"/>
    <m/>
    <m/>
    <m/>
    <m/>
    <x v="0"/>
    <x v="10"/>
    <s v="331-600"/>
    <n v="1"/>
    <n v="2100"/>
    <n v="0.75"/>
    <n v="2"/>
    <n v="1.5"/>
    <n v="2100"/>
    <n v="97650"/>
    <n v="8137.5"/>
    <n v="7.166666666666667"/>
  </r>
  <r>
    <n v="107134"/>
    <x v="364"/>
    <s v="E25115A0700101"/>
    <n v="98490"/>
    <s v="Calsonic"/>
    <s v="E25115A0700101"/>
    <s v="Nissan Exhaust / Multiple progra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98490"/>
    <n v="8207.5"/>
    <n v="9.5995370370370363"/>
  </r>
  <r>
    <n v="107136"/>
    <x v="365"/>
    <s v="E25125A07700101"/>
    <n v="105031.5"/>
    <s v="Calsonic"/>
    <s v="E25125A07700101"/>
    <s v="Nissan Exhaust / Multiple program"/>
    <m/>
    <d v="2019-09-09T00:00:00"/>
    <x v="15"/>
    <s v="Prog"/>
    <m/>
    <m/>
    <m/>
    <m/>
    <x v="0"/>
    <x v="10"/>
    <s v="331-600"/>
    <n v="1"/>
    <n v="1200"/>
    <n v="0.75"/>
    <n v="2"/>
    <n v="1.5"/>
    <n v="1200"/>
    <n v="105031.5"/>
    <n v="8752.625"/>
    <n v="11.725138888888887"/>
  </r>
  <r>
    <n v="107165"/>
    <x v="366"/>
    <s v="23-4659010-2-00"/>
    <n v="40090.049999999996"/>
    <s v="IB TECH"/>
    <s v="23-46590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40090.049999999996"/>
    <n v="3340.8374999999996"/>
    <n v="4.2497222222222222"/>
  </r>
  <r>
    <n v="107166"/>
    <x v="367"/>
    <s v="23-4659020-2-00"/>
    <n v="53602.5"/>
    <s v="IB TECH"/>
    <s v="23-465902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3602.5"/>
    <n v="4466.875"/>
    <n v="5.0079966329966332"/>
  </r>
  <r>
    <n v="107167"/>
    <x v="5"/>
    <s v="23-4659410-2-00"/>
    <n v="54705"/>
    <s v="IB TECH"/>
    <s v="23-46594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4705"/>
    <n v="4558.75"/>
    <n v="5.0698653198653201"/>
  </r>
  <r>
    <n v="107179"/>
    <x v="5"/>
    <s v="AA022460-7503"/>
    <n v="619.20000000000005"/>
    <s v="Denso"/>
    <s v="AA022460-7503"/>
    <s v="N/A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19.20000000000005"/>
    <n v="51.6"/>
    <n v="2.0637037037037036"/>
  </r>
  <r>
    <n v="107180"/>
    <x v="368"/>
    <s v="AA022440-8523"/>
    <n v="672"/>
    <s v="Denso"/>
    <s v="AA022440-8523"/>
    <s v="Auto Industry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72"/>
    <n v="56"/>
    <n v="2.0691358024691358"/>
  </r>
  <r>
    <n v="107206"/>
    <x v="369"/>
    <s v="90134 3NF0A"/>
    <n v="30600"/>
    <s v="NISSAN"/>
    <s v="90134 3NF0A"/>
    <s v="'13 LEAF B12G"/>
    <m/>
    <d v="2017-09-01T00:00:00"/>
    <x v="15"/>
    <s v="Prog"/>
    <m/>
    <m/>
    <m/>
    <m/>
    <x v="0"/>
    <x v="10"/>
    <s v="331-600"/>
    <n v="1"/>
    <n v="1800"/>
    <n v="0.75"/>
    <n v="2"/>
    <n v="1.5"/>
    <n v="1800"/>
    <n v="30600"/>
    <n v="2550"/>
    <n v="3.8888888888888893"/>
  </r>
  <r>
    <n v="107268"/>
    <x v="370"/>
    <s v="201513-R"/>
    <n v="104408.4363180167"/>
    <s v="Benteler"/>
    <s v="201513-R"/>
    <s v="'13 AVALON 170A"/>
    <m/>
    <d v="2018-04-01T00:00:00"/>
    <x v="15"/>
    <s v="Prog"/>
    <m/>
    <m/>
    <m/>
    <m/>
    <x v="0"/>
    <x v="10"/>
    <s v="331-600"/>
    <n v="1"/>
    <n v="1680"/>
    <n v="0.75"/>
    <n v="2"/>
    <n v="1.5"/>
    <n v="1680"/>
    <n v="104408.4363180167"/>
    <n v="8700.7030265013909"/>
    <n v="8.9053198623026919"/>
  </r>
  <r>
    <n v="107293"/>
    <x v="371"/>
    <s v="2304682311-2"/>
    <n v="234032.24658375318"/>
    <s v="IB TECH"/>
    <s v="2304682311-2"/>
    <s v="12 ACCORD 2GA"/>
    <m/>
    <d v="2017-06-01T00:00:00"/>
    <x v="15"/>
    <s v="Prog"/>
    <m/>
    <m/>
    <m/>
    <m/>
    <x v="0"/>
    <x v="10"/>
    <s v="331-600"/>
    <n v="1"/>
    <n v="1200"/>
    <n v="0.75"/>
    <n v="2"/>
    <n v="1.5"/>
    <n v="1200"/>
    <n v="234032.24658375318"/>
    <n v="19502.687215312766"/>
    <n v="23.669652461458629"/>
  </r>
  <r>
    <n v="107294"/>
    <x v="5"/>
    <s v="23-4682322-2"/>
    <n v="240438.27744283897"/>
    <s v="IB TECH"/>
    <s v="23-468232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240438.27744283897"/>
    <n v="20036.523120236579"/>
    <n v="17.902002476378239"/>
  </r>
  <r>
    <n v="107296"/>
    <x v="372"/>
    <s v="23-4682112-2"/>
    <n v="127866.07290916923"/>
    <s v="IB TECH"/>
    <s v="23-468211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127866.07290916923"/>
    <n v="10655.506075764102"/>
    <n v="10.456750853781033"/>
  </r>
  <r>
    <n v="107297"/>
    <x v="5"/>
    <s v="23-4682121-2"/>
    <n v="123379.73010553796"/>
    <s v="IB TECH"/>
    <s v="23-4682121-2"/>
    <s v="'12 ACCORD 2GA"/>
    <m/>
    <d v="2017-06-01T00:00:00"/>
    <x v="15"/>
    <s v="Prog"/>
    <m/>
    <m/>
    <m/>
    <m/>
    <x v="0"/>
    <x v="10"/>
    <s v="331-600"/>
    <n v="1"/>
    <n v="2000"/>
    <n v="0.75"/>
    <n v="2"/>
    <n v="1.5"/>
    <n v="2000"/>
    <n v="123379.73010553796"/>
    <n v="10281.644175461497"/>
    <n v="8.8544294503076646"/>
  </r>
  <r>
    <n v="107318"/>
    <x v="373"/>
    <s v="75310 4BA0A"/>
    <n v="160000"/>
    <s v="NISSAN"/>
    <s v="75310 4BA0A"/>
    <s v="P32R ROGUE"/>
    <m/>
    <d v="2018-12-01T00:00:00"/>
    <x v="15"/>
    <s v="Prog"/>
    <m/>
    <m/>
    <m/>
    <m/>
    <x v="0"/>
    <x v="10"/>
    <s v="331-600"/>
    <n v="1"/>
    <n v="1020"/>
    <n v="0.75"/>
    <n v="2"/>
    <n v="1.5"/>
    <n v="1020"/>
    <n v="160000"/>
    <n v="13333.333333333334"/>
    <n v="19.429193899782135"/>
  </r>
  <r>
    <n v="107319"/>
    <x v="374"/>
    <s v="75650 4BA0A"/>
    <n v="145000"/>
    <s v="NISSAN"/>
    <s v="75650 4BA0A"/>
    <s v="P32R ROGUE"/>
    <m/>
    <d v="2018-12-01T00:00:00"/>
    <x v="15"/>
    <s v="Prog"/>
    <m/>
    <m/>
    <m/>
    <m/>
    <x v="0"/>
    <x v="10"/>
    <s v="331-600"/>
    <n v="1"/>
    <n v="1800"/>
    <n v="0.75"/>
    <n v="2"/>
    <n v="1.5"/>
    <n v="1800"/>
    <n v="145000"/>
    <n v="12083.333333333334"/>
    <n v="10.950617283950619"/>
  </r>
  <r>
    <n v="107326"/>
    <x v="375"/>
    <s v="23-4582821-2-00"/>
    <n v="37863.460541285182"/>
    <s v="IB TECH"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6"/>
    <x v="376"/>
    <s v="23-4582821-2-00"/>
    <n v="37863.460541285182"/>
    <s v="IB TECH"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7"/>
    <x v="377"/>
    <s v="23-4582822-2-00"/>
    <n v="37757.400427724162"/>
    <s v="IB TECH"/>
    <s v="23-4582822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757.400427724162"/>
    <n v="3146.4500356436802"/>
    <n v="4.796844476127716"/>
  </r>
  <r>
    <n v="107332"/>
    <x v="378"/>
    <s v="75860 3JV0A"/>
    <n v="62549.5"/>
    <s v="NISSAN"/>
    <s v="75860 3JV0A"/>
    <s v="P42J+K  HEV + P42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62549.5"/>
    <n v="5212.458333333333"/>
    <n v="6.8263503086419748"/>
  </r>
  <r>
    <n v="107511"/>
    <x v="5"/>
    <s v="AA222424-3040"/>
    <n v="3750"/>
    <s v="DENSO"/>
    <s v="AA222424-3040"/>
    <s v="14 GM ALPHA PLUS"/>
    <m/>
    <d v="2018-01-01T00:00:00"/>
    <x v="15"/>
    <s v="Prog"/>
    <m/>
    <m/>
    <m/>
    <m/>
    <x v="0"/>
    <x v="10"/>
    <s v="331-600"/>
    <n v="1"/>
    <n v="1500"/>
    <n v="0.75"/>
    <n v="2"/>
    <n v="1.5"/>
    <n v="1500"/>
    <n v="3750"/>
    <n v="312.5"/>
    <n v="2.2777777777777777"/>
  </r>
  <r>
    <n v="107588"/>
    <x v="379"/>
    <s v="75861 5AF0A"/>
    <n v="60000"/>
    <s v="NISSAN"/>
    <s v="75861 5AF0A"/>
    <s v="P42J+K  HEV + P42M"/>
    <m/>
    <d v="2020-10-01T00:00:00"/>
    <x v="15"/>
    <s v="Prog"/>
    <m/>
    <m/>
    <m/>
    <m/>
    <x v="0"/>
    <x v="10"/>
    <s v="331-600"/>
    <n v="1"/>
    <n v="1584"/>
    <n v="0.75"/>
    <n v="2"/>
    <n v="1.5"/>
    <n v="1584"/>
    <n v="60000"/>
    <n v="5000"/>
    <n v="6.2087542087542085"/>
  </r>
  <r>
    <n v="107651"/>
    <x v="380"/>
    <s v="41151 4RA0A"/>
    <n v="70300"/>
    <s v="NISSAN"/>
    <s v="41151 4RA0A"/>
    <s v="L42N Maxima"/>
    <m/>
    <d v="2020-03-01T00:00:00"/>
    <x v="15"/>
    <s v="Prog"/>
    <m/>
    <m/>
    <m/>
    <m/>
    <x v="0"/>
    <x v="10"/>
    <s v="331-600"/>
    <n v="1"/>
    <n v="1880"/>
    <n v="0.75"/>
    <n v="2"/>
    <n v="1.5"/>
    <n v="1880"/>
    <n v="70300"/>
    <n v="5858.333333333333"/>
    <n v="6.1548463356973997"/>
  </r>
  <r>
    <n v="107694"/>
    <x v="381"/>
    <s v="74520 4BC0A "/>
    <n v="20000"/>
    <s v="NISSAN"/>
    <s v="74520 4BC0A 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9"/>
    <x v="382"/>
    <s v="75310 4BC0A"/>
    <n v="20000"/>
    <s v="NISSAN"/>
    <s v="75310 4BC0A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s v="106281 (A PART)"/>
    <x v="383"/>
    <s v="AA022003-1150"/>
    <n v="3992.8554780587037"/>
    <s v="Denso"/>
    <s v="AA022003-1150"/>
    <s v="Toyota | Corolla/Auris | 330X            "/>
    <m/>
    <d v="2019-09-09T00:00:00"/>
    <x v="15"/>
    <s v="Prog"/>
    <m/>
    <m/>
    <m/>
    <m/>
    <x v="0"/>
    <x v="10"/>
    <s v="331-600"/>
    <n v="1"/>
    <n v="1500"/>
    <n v="0.75"/>
    <n v="2"/>
    <n v="1.5"/>
    <n v="1500"/>
    <n v="3992.8554780587037"/>
    <n v="332.737956504892"/>
    <n v="2.2957670724487929"/>
  </r>
  <r>
    <n v="105549"/>
    <x v="384"/>
    <s v="67330 JA000"/>
    <n v="493500"/>
    <s v="NISSAN"/>
    <s v="67330 JA000"/>
    <s v="L42L + '14 L42N"/>
    <m/>
    <d v="2020-12-01T00:00:00"/>
    <x v="16"/>
    <s v="Prog"/>
    <m/>
    <m/>
    <m/>
    <m/>
    <x v="0"/>
    <x v="10"/>
    <s v="331-600"/>
    <n v="1"/>
    <n v="2000"/>
    <n v="0.75"/>
    <n v="2"/>
    <n v="1.5"/>
    <n v="2000"/>
    <n v="493500"/>
    <n v="41125"/>
    <n v="29.416666666666668"/>
  </r>
  <r>
    <n v="105549"/>
    <x v="385"/>
    <s v="67330 JA000"/>
    <n v="493500"/>
    <s v="NISSAN"/>
    <s v="67330 JA000"/>
    <s v="L42L + '14 L42N"/>
    <m/>
    <d v="2020-12-01T00:00:00"/>
    <x v="16"/>
    <s v="Prog"/>
    <m/>
    <m/>
    <m/>
    <m/>
    <x v="0"/>
    <x v="10"/>
    <s v="331-600"/>
    <n v="1"/>
    <n v="1800"/>
    <n v="0.75"/>
    <n v="2"/>
    <n v="1.5"/>
    <n v="1800"/>
    <n v="493500"/>
    <n v="41125"/>
    <n v="32.462962962962962"/>
  </r>
  <r>
    <n v="106125"/>
    <x v="386"/>
    <n v="13003896"/>
    <n v="1545"/>
    <s v="Benteler"/>
    <n v="13003896"/>
    <s v="RAV4  / 120L / 420"/>
    <m/>
    <d v="2017-12-01T00:00:00"/>
    <x v="16"/>
    <s v="Prog"/>
    <m/>
    <m/>
    <m/>
    <m/>
    <x v="0"/>
    <x v="10"/>
    <s v="331-600"/>
    <n v="1"/>
    <n v="2400"/>
    <n v="0.75"/>
    <n v="2"/>
    <n v="1.5"/>
    <n v="2400"/>
    <n v="1545"/>
    <n v="128.75"/>
    <n v="2.0715277777777779"/>
  </r>
  <r>
    <n v="106759"/>
    <x v="387"/>
    <n v="13002604"/>
    <n v="435000"/>
    <s v="Benteler"/>
    <n v="13002604"/>
    <s v="Chrysler V6 Engine (PHOENIX)"/>
    <m/>
    <d v="2018-11-01T00:00:00"/>
    <x v="16"/>
    <s v="Prog"/>
    <m/>
    <m/>
    <m/>
    <m/>
    <x v="0"/>
    <x v="10"/>
    <s v="331-600"/>
    <n v="1"/>
    <n v="1680"/>
    <n v="0.75"/>
    <n v="2"/>
    <n v="1.5"/>
    <n v="1680"/>
    <n v="435000"/>
    <n v="36250"/>
    <n v="30.769841269841269"/>
  </r>
  <r>
    <n v="106762"/>
    <x v="388"/>
    <n v="13003076"/>
    <n v="31897.5"/>
    <s v="Benteler"/>
    <n v="13003076"/>
    <s v="Chrysler V6 Engine (PHOENIX)"/>
    <m/>
    <d v="2018-11-01T00:00:00"/>
    <x v="16"/>
    <s v="Prog"/>
    <m/>
    <m/>
    <m/>
    <m/>
    <x v="0"/>
    <x v="10"/>
    <s v="331-600"/>
    <n v="1"/>
    <n v="2400"/>
    <n v="0.75"/>
    <n v="2"/>
    <n v="1.5"/>
    <n v="2400"/>
    <n v="31897.5"/>
    <n v="2658.125"/>
    <n v="3.4767361111111108"/>
  </r>
  <r>
    <n v="107292"/>
    <x v="389"/>
    <s v="23-4682210-2"/>
    <n v="251235.19700335109"/>
    <s v="IB TECH"/>
    <s v="23-4682210-2"/>
    <s v="'12 ACCORD 2GA"/>
    <m/>
    <d v="2017-06-01T00:00:00"/>
    <x v="16"/>
    <s v="Prog"/>
    <m/>
    <m/>
    <m/>
    <m/>
    <x v="0"/>
    <x v="10"/>
    <s v="331-600"/>
    <n v="1"/>
    <n v="2100"/>
    <n v="0.75"/>
    <n v="2"/>
    <n v="1.5"/>
    <n v="2100"/>
    <n v="251235.19700335109"/>
    <n v="20936.266416945924"/>
    <n v="15.292867566314873"/>
  </r>
  <r>
    <n v="107295"/>
    <x v="390"/>
    <s v="23-4682410-2"/>
    <n v="479985.64993176534"/>
    <s v="IB TECH"/>
    <s v="23-4682410-2"/>
    <s v="'12 ACCORD 2GA"/>
    <m/>
    <d v="2017-06-01T00:00:00"/>
    <x v="16"/>
    <s v="Prog"/>
    <m/>
    <m/>
    <m/>
    <m/>
    <x v="0"/>
    <x v="10"/>
    <s v="331-600"/>
    <n v="1"/>
    <n v="4080"/>
    <n v="0.75"/>
    <n v="2"/>
    <n v="1.5"/>
    <n v="4080"/>
    <n v="479985.64993176534"/>
    <n v="39998.804160980442"/>
    <n v="15.071504627771388"/>
  </r>
  <r>
    <n v="107376"/>
    <x v="391"/>
    <s v="745A8 4BA0A"/>
    <n v="163000"/>
    <s v="NISSAN"/>
    <s v="745A8 4BA0A"/>
    <s v="P32R ROGUE"/>
    <m/>
    <d v="2018-12-01T00:00:00"/>
    <x v="16"/>
    <s v="Prog"/>
    <m/>
    <m/>
    <m/>
    <m/>
    <x v="0"/>
    <x v="10"/>
    <s v="331-600"/>
    <n v="1"/>
    <n v="1260"/>
    <n v="0.75"/>
    <n v="2"/>
    <n v="1.5"/>
    <n v="1260"/>
    <n v="163000"/>
    <n v="13583.333333333334"/>
    <n v="16.373897707231041"/>
  </r>
  <r>
    <n v="107562"/>
    <x v="392"/>
    <n v="13002593"/>
    <n v="1560000"/>
    <s v="Benteler"/>
    <n v="13002593"/>
    <s v="Chrysler V6 Engine (PHOENIX)"/>
    <m/>
    <d v="2018-11-01T00:00:00"/>
    <x v="16"/>
    <s v="Prog"/>
    <m/>
    <m/>
    <m/>
    <m/>
    <x v="0"/>
    <x v="10"/>
    <s v="331-600"/>
    <n v="1"/>
    <n v="4590"/>
    <n v="0.75"/>
    <n v="2"/>
    <n v="1.5"/>
    <n v="4590"/>
    <n v="1560000"/>
    <n v="130000"/>
    <n v="39.763253449527959"/>
  </r>
  <r>
    <n v="101976"/>
    <x v="393"/>
    <n v="10585"/>
    <n v="1400000"/>
    <s v="MAGNA"/>
    <n v="10585"/>
    <s v="FORD"/>
    <m/>
    <d v="2019-09-09T00:00:00"/>
    <x v="17"/>
    <s v="Prog"/>
    <m/>
    <m/>
    <m/>
    <m/>
    <x v="0"/>
    <x v="11"/>
    <s v="60-200"/>
    <n v="1"/>
    <n v="3570"/>
    <n v="0.5"/>
    <n v="2"/>
    <n v="1"/>
    <n v="3570"/>
    <n v="1400000"/>
    <n v="116666.66666666667"/>
    <n v="44.90631808278868"/>
  </r>
  <r>
    <n v="102402"/>
    <x v="5"/>
    <n v="52348"/>
    <n v="750000"/>
    <s v="MAGNA"/>
    <n v="52348"/>
    <s v="AUTO INDUSTRY"/>
    <m/>
    <d v="2019-09-09T00:00:00"/>
    <x v="17"/>
    <s v="Prog"/>
    <m/>
    <m/>
    <m/>
    <m/>
    <x v="0"/>
    <x v="11"/>
    <s v="60-200"/>
    <n v="1"/>
    <n v="2400"/>
    <n v="0.5"/>
    <n v="2"/>
    <n v="1"/>
    <n v="2400"/>
    <n v="750000"/>
    <n v="62500"/>
    <n v="36.055555555555557"/>
  </r>
  <r>
    <n v="103329"/>
    <x v="394"/>
    <n v="83138"/>
    <n v="90300"/>
    <s v="Motores Y Aparatos Electricos De Durango"/>
    <n v="83138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90300"/>
    <n v="7525"/>
    <n v="4.1203703703703702"/>
  </r>
  <r>
    <n v="104038"/>
    <x v="5"/>
    <s v="AA246790-0860"/>
    <n v="8860.5"/>
    <s v="Denso"/>
    <s v="AA246790-0860"/>
    <s v="ChryslerGroup"/>
    <m/>
    <d v="2019-09-09T00:00:00"/>
    <x v="17"/>
    <s v="Prog"/>
    <m/>
    <m/>
    <m/>
    <m/>
    <x v="0"/>
    <x v="11"/>
    <s v="60-200"/>
    <n v="1"/>
    <n v="3600"/>
    <n v="0.5"/>
    <n v="2"/>
    <n v="1"/>
    <n v="3600"/>
    <n v="8860.5"/>
    <n v="738.375"/>
    <n v="1.6068055555555556"/>
  </r>
  <r>
    <n v="104433"/>
    <x v="395"/>
    <s v="PC000084"/>
    <n v="54972"/>
    <s v="Pliant Plastics"/>
    <s v="PC000084"/>
    <s v="Nissan &quot;UL&quot; Quest Van"/>
    <m/>
    <d v="2019-09-09T00:00:00"/>
    <x v="17"/>
    <s v="Prog"/>
    <m/>
    <m/>
    <m/>
    <m/>
    <x v="0"/>
    <x v="11"/>
    <s v="60-200"/>
    <n v="1"/>
    <n v="9945"/>
    <n v="0.5"/>
    <n v="2"/>
    <n v="1"/>
    <n v="9945"/>
    <n v="54972"/>
    <n v="4581"/>
    <n v="1.9475113122171945"/>
  </r>
  <r>
    <n v="104457"/>
    <x v="5"/>
    <s v="AA122424-7132"/>
    <n v="1260"/>
    <s v="Pliant Plastics"/>
    <s v="AA122424-7132"/>
    <s v="AUTO INDUSTRY"/>
    <m/>
    <d v="2019-09-09T00:00:00"/>
    <x v="17"/>
    <s v="Prog"/>
    <m/>
    <m/>
    <m/>
    <m/>
    <x v="0"/>
    <x v="11"/>
    <s v="60-200"/>
    <n v="1"/>
    <n v="3825"/>
    <n v="0.5"/>
    <n v="2"/>
    <n v="1"/>
    <n v="3825"/>
    <n v="1260"/>
    <n v="105"/>
    <n v="1.3699346405228756"/>
  </r>
  <r>
    <n v="105357"/>
    <x v="5"/>
    <s v="GN80210000000M10"/>
    <n v="36000"/>
    <s v="Alpha Tech"/>
    <s v="GN80210000000M10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36000"/>
    <n v="3000"/>
    <n v="2.4444444444444446"/>
  </r>
  <r>
    <n v="105358"/>
    <x v="5"/>
    <s v="GN90210000000M10"/>
    <n v="36000"/>
    <s v="Alpha Tech"/>
    <s v="GN90210000000M10"/>
    <s v="AUTO INDUSTRY"/>
    <m/>
    <d v="2019-09-09T00:00:00"/>
    <x v="17"/>
    <s v="Prog"/>
    <m/>
    <m/>
    <m/>
    <m/>
    <x v="0"/>
    <x v="11"/>
    <s v="60-200"/>
    <n v="1"/>
    <n v="3500"/>
    <n v="0.5"/>
    <n v="2"/>
    <n v="1"/>
    <n v="3500"/>
    <n v="36000"/>
    <n v="3000"/>
    <n v="2.4761904761904763"/>
  </r>
  <r>
    <n v="105417"/>
    <x v="5"/>
    <n v="67979"/>
    <n v="29718"/>
    <s v="Injectec"/>
    <n v="67979"/>
    <s v="WZW (armada)"/>
    <m/>
    <d v="2019-09-09T00:00:00"/>
    <x v="17"/>
    <s v="Prog"/>
    <m/>
    <m/>
    <m/>
    <m/>
    <x v="0"/>
    <x v="11"/>
    <s v="60-200"/>
    <n v="1"/>
    <n v="4590"/>
    <n v="0.5"/>
    <n v="2"/>
    <n v="1"/>
    <n v="4590"/>
    <n v="29718"/>
    <n v="2476.5"/>
    <n v="2.0527233115468406"/>
  </r>
  <r>
    <n v="105754"/>
    <x v="5"/>
    <s v="AA017231-7650"/>
    <n v="228"/>
    <s v="Denso"/>
    <s v="AA017231-7650"/>
    <s v="AUTO INDUSTRY"/>
    <m/>
    <d v="2019-09-09T00:00:00"/>
    <x v="17"/>
    <s v="Prog"/>
    <m/>
    <m/>
    <m/>
    <m/>
    <x v="0"/>
    <x v="11"/>
    <s v="60-200"/>
    <n v="1"/>
    <n v="3300"/>
    <n v="0.5"/>
    <n v="2"/>
    <n v="1"/>
    <n v="3300"/>
    <n v="228"/>
    <n v="19"/>
    <n v="1.3410101010101012"/>
  </r>
  <r>
    <n v="105838"/>
    <x v="5"/>
    <s v="AA017231-7270"/>
    <n v="422500"/>
    <s v="Denso"/>
    <s v="AA017231-7270"/>
    <s v="Corolla 150A"/>
    <m/>
    <d v="2018-03-01T00:00:00"/>
    <x v="17"/>
    <s v="Prog"/>
    <m/>
    <m/>
    <m/>
    <m/>
    <x v="0"/>
    <x v="11"/>
    <s v="60-200"/>
    <n v="1"/>
    <n v="6120"/>
    <n v="0.5"/>
    <n v="2"/>
    <n v="1"/>
    <n v="6120"/>
    <n v="422500"/>
    <n v="35208.333333333336"/>
    <n v="9.0039941902687008"/>
  </r>
  <r>
    <s v="105774 [A Part]"/>
    <x v="396"/>
    <s v="AA145432-2080 &amp; AA422424-9081"/>
    <n v="216000"/>
    <s v="DENSO"/>
    <s v="AA145432-2080 &amp; AA422424-9081"/>
    <s v="No Information"/>
    <m/>
    <d v="2019-09-09T00:00:00"/>
    <x v="17"/>
    <s v="Prog"/>
    <m/>
    <m/>
    <m/>
    <m/>
    <x v="0"/>
    <x v="11"/>
    <s v="60-200"/>
    <n v="1"/>
    <n v="3900"/>
    <n v="0.5"/>
    <n v="2"/>
    <n v="1"/>
    <n v="3900"/>
    <n v="216000"/>
    <n v="18000"/>
    <n v="7.4871794871794863"/>
  </r>
  <r>
    <s v="105838*k*"/>
    <x v="397"/>
    <s v="AA017231-72706B"/>
    <n v="172334.68875326938"/>
    <s v="Denso"/>
    <s v="AA017231-72706B"/>
    <s v="Corolla 150A"/>
    <m/>
    <d v="2018-03-01T00:00:00"/>
    <x v="17"/>
    <s v="Prog"/>
    <m/>
    <m/>
    <m/>
    <m/>
    <x v="0"/>
    <x v="11"/>
    <s v="60-200"/>
    <n v="1"/>
    <n v="6375"/>
    <n v="0.5"/>
    <n v="2"/>
    <n v="1"/>
    <n v="6375"/>
    <n v="172334.68875326938"/>
    <n v="14361.224062772448"/>
    <n v="4.3369880392726685"/>
  </r>
  <r>
    <n v="29122"/>
    <x v="398"/>
    <m/>
    <n v="0"/>
    <m/>
    <s v="556223AABL"/>
    <m/>
    <m/>
    <m/>
    <x v="18"/>
    <s v="Prog"/>
    <m/>
    <m/>
    <m/>
    <m/>
    <x v="1"/>
    <x v="6"/>
    <s v="60-200"/>
    <n v="2"/>
    <n v="2100"/>
    <n v="1"/>
    <m/>
    <n v="0"/>
    <n v="4200"/>
    <n v="0"/>
    <n v="0"/>
    <n v="0"/>
  </r>
  <r>
    <n v="32530"/>
    <x v="399"/>
    <m/>
    <n v="150000"/>
    <s v="Syncreon / Bmw Log Ctr 1"/>
    <n v="32530"/>
    <m/>
    <m/>
    <m/>
    <x v="18"/>
    <s v="Prog"/>
    <m/>
    <m/>
    <m/>
    <m/>
    <x v="1"/>
    <x v="6"/>
    <s v="60-200"/>
    <n v="1"/>
    <n v="2100"/>
    <n v="1"/>
    <n v="2"/>
    <n v="2"/>
    <n v="2100"/>
    <n v="150000"/>
    <n v="12500"/>
    <n v="10.603174603174603"/>
  </r>
  <r>
    <n v="32531"/>
    <x v="400"/>
    <m/>
    <n v="21000"/>
    <s v="Syncreon / Bmw Log Ctr 1"/>
    <n v="32531"/>
    <m/>
    <m/>
    <m/>
    <x v="18"/>
    <s v="Prog"/>
    <m/>
    <m/>
    <m/>
    <m/>
    <x v="1"/>
    <x v="6"/>
    <s v="60-200"/>
    <n v="1"/>
    <n v="2100"/>
    <n v="1"/>
    <n v="1"/>
    <n v="1"/>
    <n v="2100"/>
    <n v="21000"/>
    <n v="1750"/>
    <n v="2.4444444444444446"/>
  </r>
  <r>
    <n v="29318"/>
    <x v="401"/>
    <m/>
    <n v="33775"/>
    <s v="Lear YIXX"/>
    <n v="29320"/>
    <m/>
    <m/>
    <m/>
    <x v="18"/>
    <s v="Prog"/>
    <m/>
    <m/>
    <m/>
    <m/>
    <x v="1"/>
    <x v="6"/>
    <s v="60-200"/>
    <n v="1"/>
    <n v="2400"/>
    <n v="1"/>
    <n v="1"/>
    <n v="1"/>
    <n v="2400"/>
    <n v="33775"/>
    <n v="2814.5833333333335"/>
    <n v="2.8969907407407405"/>
  </r>
  <r>
    <n v="37216"/>
    <x v="402"/>
    <m/>
    <n v="15500"/>
    <s v="MIG4"/>
    <n v="37216"/>
    <m/>
    <m/>
    <m/>
    <x v="18"/>
    <s v="Prog"/>
    <m/>
    <m/>
    <m/>
    <m/>
    <x v="1"/>
    <x v="6"/>
    <s v="60-200"/>
    <n v="1"/>
    <n v="2100"/>
    <n v="1"/>
    <n v="1"/>
    <n v="1"/>
    <n v="2100"/>
    <n v="15500"/>
    <n v="1291.6666666666667"/>
    <n v="2.1534391534391535"/>
  </r>
  <r>
    <n v="37217"/>
    <x v="403"/>
    <m/>
    <n v="17250"/>
    <s v="MIG4"/>
    <n v="37217"/>
    <m/>
    <m/>
    <m/>
    <x v="18"/>
    <s v="Prog"/>
    <m/>
    <m/>
    <m/>
    <m/>
    <x v="1"/>
    <x v="6"/>
    <s v="60-200"/>
    <n v="1"/>
    <n v="2100"/>
    <n v="1"/>
    <n v="1"/>
    <n v="1"/>
    <n v="2100"/>
    <n v="17250"/>
    <n v="1437.5"/>
    <n v="2.246031746031746"/>
  </r>
  <r>
    <n v="37253"/>
    <x v="404"/>
    <m/>
    <n v="16300"/>
    <s v="MIG4"/>
    <n v="37253"/>
    <m/>
    <m/>
    <m/>
    <x v="18"/>
    <s v="Prog"/>
    <m/>
    <m/>
    <m/>
    <m/>
    <x v="1"/>
    <x v="6"/>
    <s v="60-200"/>
    <n v="1"/>
    <n v="2100"/>
    <n v="1"/>
    <n v="1"/>
    <n v="1"/>
    <n v="2100"/>
    <n v="16300"/>
    <n v="1358.3333333333333"/>
    <n v="2.1957671957671958"/>
  </r>
  <r>
    <n v="37349"/>
    <x v="405"/>
    <m/>
    <n v="0"/>
    <s v="Mfg Ind Grp"/>
    <n v="37349"/>
    <m/>
    <m/>
    <m/>
    <x v="18"/>
    <s v="Prog"/>
    <m/>
    <m/>
    <m/>
    <m/>
    <x v="1"/>
    <x v="6"/>
    <s v="60-200"/>
    <n v="2"/>
    <n v="4800"/>
    <n v="1"/>
    <m/>
    <n v="0"/>
    <n v="9600"/>
    <n v="0"/>
    <n v="0"/>
    <n v="0"/>
  </r>
  <r>
    <n v="37400"/>
    <x v="406"/>
    <m/>
    <n v="3000"/>
    <s v="Mfg Ind Grp"/>
    <n v="37400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01"/>
    <x v="407"/>
    <m/>
    <n v="6000"/>
    <s v="Mfg Ind Grp"/>
    <n v="37401"/>
    <m/>
    <m/>
    <m/>
    <x v="18"/>
    <s v="Prog"/>
    <m/>
    <m/>
    <m/>
    <m/>
    <x v="1"/>
    <x v="6"/>
    <s v="60-200"/>
    <n v="2"/>
    <n v="4800"/>
    <n v="1"/>
    <n v="0.5"/>
    <n v="0.5"/>
    <n v="9600"/>
    <n v="6000"/>
    <n v="500"/>
    <n v="0.73611111111111116"/>
  </r>
  <r>
    <s v="37411C"/>
    <x v="408"/>
    <m/>
    <n v="3000"/>
    <s v="Mfg Ind Grp"/>
    <n v="37411"/>
    <m/>
    <m/>
    <m/>
    <x v="18"/>
    <s v="Prog"/>
    <m/>
    <m/>
    <m/>
    <m/>
    <x v="1"/>
    <x v="6"/>
    <s v="60-200"/>
    <n v="1"/>
    <n v="2100"/>
    <n v="1"/>
    <n v="0.5"/>
    <n v="0.5"/>
    <n v="2100"/>
    <n v="3000"/>
    <n v="250"/>
    <n v="0.82539682539682546"/>
  </r>
  <r>
    <s v="37412C"/>
    <x v="409"/>
    <m/>
    <n v="3000"/>
    <s v="MIG / Natchez"/>
    <n v="37412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14"/>
    <x v="410"/>
    <m/>
    <n v="3500"/>
    <s v="Mfg Ind Grp"/>
    <n v="37414"/>
    <m/>
    <m/>
    <m/>
    <x v="18"/>
    <s v="Prog"/>
    <m/>
    <m/>
    <m/>
    <m/>
    <x v="1"/>
    <x v="6"/>
    <s v="60-200"/>
    <n v="1"/>
    <n v="2400"/>
    <n v="1"/>
    <n v="0.5"/>
    <n v="0.5"/>
    <n v="2400"/>
    <n v="3500"/>
    <n v="291.66666666666669"/>
    <n v="0.82870370370370372"/>
  </r>
  <r>
    <s v="37415C"/>
    <x v="411"/>
    <m/>
    <n v="3000"/>
    <s v="MIG / Natchez"/>
    <n v="37415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20"/>
    <x v="412"/>
    <m/>
    <n v="3600"/>
    <s v="Mfg Ind Grp"/>
    <n v="37420"/>
    <m/>
    <m/>
    <m/>
    <x v="18"/>
    <s v="Prog"/>
    <m/>
    <m/>
    <m/>
    <m/>
    <x v="1"/>
    <x v="6"/>
    <s v="60-200"/>
    <n v="1"/>
    <n v="2400"/>
    <n v="1"/>
    <n v="0.5"/>
    <n v="0.5"/>
    <n v="2400"/>
    <n v="3600"/>
    <n v="300"/>
    <n v="0.83333333333333337"/>
  </r>
  <r>
    <n v="37421"/>
    <x v="413"/>
    <m/>
    <n v="4250"/>
    <s v="Mfg Ind Grp"/>
    <n v="37421"/>
    <m/>
    <m/>
    <m/>
    <x v="18"/>
    <s v="Prog"/>
    <m/>
    <m/>
    <m/>
    <m/>
    <x v="1"/>
    <x v="6"/>
    <s v="60-200"/>
    <n v="1"/>
    <n v="2400"/>
    <n v="1"/>
    <n v="0.5"/>
    <n v="0.5"/>
    <n v="2400"/>
    <n v="4250"/>
    <n v="354.16666666666669"/>
    <n v="0.86342592592592593"/>
  </r>
  <r>
    <n v="37422"/>
    <x v="414"/>
    <m/>
    <n v="19500"/>
    <s v="Mfg Ind Grp"/>
    <n v="37422"/>
    <m/>
    <m/>
    <m/>
    <x v="18"/>
    <s v="Prog"/>
    <m/>
    <m/>
    <m/>
    <m/>
    <x v="1"/>
    <x v="6"/>
    <s v="60-200"/>
    <n v="2"/>
    <n v="4800"/>
    <n v="1"/>
    <n v="1"/>
    <n v="1"/>
    <n v="9600"/>
    <n v="19500"/>
    <n v="1625"/>
    <n v="1.5590277777777777"/>
  </r>
  <r>
    <n v="37429"/>
    <x v="415"/>
    <m/>
    <n v="3500"/>
    <s v="Mfg Ind Grp"/>
    <n v="37429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31"/>
    <x v="416"/>
    <m/>
    <n v="6000"/>
    <s v="Mfg Ind Grp"/>
    <n v="37431"/>
    <m/>
    <m/>
    <m/>
    <x v="18"/>
    <s v="Prog"/>
    <m/>
    <m/>
    <m/>
    <m/>
    <x v="1"/>
    <x v="6"/>
    <s v="60-200"/>
    <n v="1"/>
    <n v="2400"/>
    <n v="1"/>
    <n v="0.5"/>
    <n v="0.5"/>
    <n v="2400"/>
    <n v="6000"/>
    <n v="500"/>
    <n v="0.94444444444444453"/>
  </r>
  <r>
    <n v="37434"/>
    <x v="417"/>
    <m/>
    <n v="3500"/>
    <s v="Mfg Ind Grp"/>
    <n v="37434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57"/>
    <x v="418"/>
    <m/>
    <n v="9100"/>
    <s v="Mfg Ind Grp"/>
    <n v="37457"/>
    <m/>
    <m/>
    <m/>
    <x v="18"/>
    <s v="Prog"/>
    <m/>
    <m/>
    <m/>
    <m/>
    <x v="1"/>
    <x v="6"/>
    <s v="60-200"/>
    <n v="2"/>
    <n v="4800"/>
    <n v="1"/>
    <n v="0.75"/>
    <n v="0.75"/>
    <n v="9600"/>
    <n v="9100"/>
    <n v="758.33333333333337"/>
    <n v="1.1053240740740742"/>
  </r>
  <r>
    <n v="37845"/>
    <x v="419"/>
    <m/>
    <n v="25000"/>
    <s v="MIG4"/>
    <n v="37845"/>
    <m/>
    <m/>
    <m/>
    <x v="18"/>
    <s v="Prog"/>
    <m/>
    <m/>
    <m/>
    <m/>
    <x v="1"/>
    <x v="6"/>
    <s v="60-200"/>
    <n v="2"/>
    <n v="1800"/>
    <n v="1"/>
    <n v="1"/>
    <n v="1"/>
    <n v="3600"/>
    <n v="25000"/>
    <n v="2083.3333333333335"/>
    <n v="2.1049382716049383"/>
  </r>
  <r>
    <n v="37848"/>
    <x v="420"/>
    <m/>
    <n v="34500"/>
    <s v="MIG4"/>
    <n v="37848"/>
    <m/>
    <m/>
    <m/>
    <x v="18"/>
    <s v="Prog"/>
    <m/>
    <m/>
    <m/>
    <m/>
    <x v="1"/>
    <x v="6"/>
    <s v="60-200"/>
    <n v="2"/>
    <n v="4200"/>
    <n v="1"/>
    <n v="1"/>
    <n v="1"/>
    <n v="8400"/>
    <n v="34500"/>
    <n v="2875"/>
    <n v="1.7896825396825395"/>
  </r>
  <r>
    <n v="37856"/>
    <x v="421"/>
    <m/>
    <n v="36400"/>
    <s v="MIG4"/>
    <n v="37856"/>
    <m/>
    <m/>
    <m/>
    <x v="18"/>
    <s v="Prog"/>
    <m/>
    <m/>
    <m/>
    <m/>
    <x v="1"/>
    <x v="6"/>
    <s v="60-200"/>
    <n v="2"/>
    <n v="2400"/>
    <n v="1"/>
    <n v="1"/>
    <n v="1"/>
    <n v="4800"/>
    <n v="36400"/>
    <n v="3033.3333333333335"/>
    <n v="2.175925925925926"/>
  </r>
  <r>
    <n v="37863"/>
    <x v="422"/>
    <m/>
    <n v="16300"/>
    <s v="MIG4"/>
    <n v="37863"/>
    <m/>
    <m/>
    <m/>
    <x v="18"/>
    <s v="Prog"/>
    <m/>
    <m/>
    <m/>
    <m/>
    <x v="1"/>
    <x v="6"/>
    <s v="60-200"/>
    <n v="1"/>
    <n v="2100"/>
    <n v="1"/>
    <n v="0.75"/>
    <n v="0.75"/>
    <n v="2100"/>
    <n v="16300"/>
    <n v="1358.3333333333333"/>
    <n v="1.8624338624338623"/>
  </r>
  <r>
    <n v="37864"/>
    <x v="423"/>
    <m/>
    <n v="13000"/>
    <s v="MIG4"/>
    <n v="37864"/>
    <m/>
    <m/>
    <m/>
    <x v="18"/>
    <s v="Prog"/>
    <m/>
    <m/>
    <m/>
    <m/>
    <x v="1"/>
    <x v="6"/>
    <s v="60-200"/>
    <n v="1"/>
    <n v="2100"/>
    <n v="1"/>
    <n v="0.5"/>
    <n v="0.5"/>
    <n v="2100"/>
    <n v="13000"/>
    <n v="1083.3333333333333"/>
    <n v="1.3544973544973544"/>
  </r>
  <r>
    <n v="38154"/>
    <x v="424"/>
    <m/>
    <n v="590000"/>
    <s v="JCIM Southview"/>
    <n v="38154"/>
    <m/>
    <m/>
    <m/>
    <x v="18"/>
    <s v="Prog"/>
    <m/>
    <m/>
    <m/>
    <m/>
    <x v="1"/>
    <x v="6"/>
    <s v="60-200"/>
    <n v="2"/>
    <n v="4800"/>
    <n v="1"/>
    <n v="2"/>
    <n v="2"/>
    <n v="9600"/>
    <n v="590000"/>
    <n v="49166.666666666664"/>
    <n v="9.4953703703703702"/>
  </r>
  <r>
    <s v="38163LA"/>
    <x v="425"/>
    <m/>
    <n v="320000"/>
    <s v="JC-Murfreesboro"/>
    <s v="38164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38163LA"/>
    <x v="426"/>
    <m/>
    <n v="320000"/>
    <s v="JC-Murfreesboro"/>
    <s v="38165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29121A"/>
    <x v="427"/>
    <m/>
    <n v="18000"/>
    <s v="Lear Mason"/>
    <s v="535621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21A"/>
    <x v="428"/>
    <m/>
    <n v="18000"/>
    <s v="Lear Mason"/>
    <s v="535622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31AC"/>
    <x v="429"/>
    <m/>
    <n v="0"/>
    <s v="Tacle"/>
    <s v="600921AA"/>
    <m/>
    <m/>
    <m/>
    <x v="18"/>
    <s v="Prog"/>
    <m/>
    <m/>
    <m/>
    <m/>
    <x v="1"/>
    <x v="6"/>
    <s v="60-200"/>
    <n v="1"/>
    <n v="3600"/>
    <n v="1"/>
    <m/>
    <n v="0"/>
    <n v="3600"/>
    <n v="0"/>
    <n v="0"/>
    <n v="0"/>
  </r>
  <r>
    <s v="29132A / 37367A"/>
    <x v="430"/>
    <m/>
    <n v="66000"/>
    <s v="Tacle / JC-Murfreesboro"/>
    <s v="610825AA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1"/>
    <m/>
    <n v="66000"/>
    <s v="Tacle / JC-Murfreesboro"/>
    <s v="610826AB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2"/>
    <m/>
    <n v="66000"/>
    <s v="Tacle / JC-Murfreesboro"/>
    <s v="310822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29132A / 37367A"/>
    <x v="433"/>
    <m/>
    <n v="66000"/>
    <s v="Tacle / JC-Murfreesboro"/>
    <s v="600821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31003C"/>
    <x v="434"/>
    <m/>
    <n v="165000"/>
    <s v="ZF Lemforder"/>
    <s v="31003/04"/>
    <m/>
    <m/>
    <m/>
    <x v="18"/>
    <s v="Prog"/>
    <m/>
    <m/>
    <m/>
    <m/>
    <x v="1"/>
    <x v="6"/>
    <s v="60-200"/>
    <n v="1"/>
    <n v="2100"/>
    <n v="1"/>
    <n v="2"/>
    <n v="2"/>
    <n v="2100"/>
    <n v="165000"/>
    <n v="13750"/>
    <n v="11.396825396825397"/>
  </r>
  <r>
    <s v="31005C"/>
    <x v="435"/>
    <m/>
    <n v="340000"/>
    <s v="ZF Lemforder"/>
    <n v="31005"/>
    <m/>
    <m/>
    <m/>
    <x v="18"/>
    <s v="Prog"/>
    <m/>
    <m/>
    <m/>
    <m/>
    <x v="1"/>
    <x v="6"/>
    <s v="60-200"/>
    <n v="1"/>
    <n v="1800"/>
    <n v="1"/>
    <n v="2.5"/>
    <n v="2.5"/>
    <n v="1800"/>
    <n v="340000"/>
    <n v="28333.333333333332"/>
    <n v="24.320987654320987"/>
  </r>
  <r>
    <s v="31006C"/>
    <x v="436"/>
    <m/>
    <n v="165000"/>
    <s v="ZF Lemforder"/>
    <n v="31006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7C"/>
    <x v="437"/>
    <m/>
    <n v="165000"/>
    <s v="ZF Lemforder"/>
    <n v="31007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8C"/>
    <x v="438"/>
    <m/>
    <n v="330000"/>
    <s v="ZF Lemforder"/>
    <n v="31008"/>
    <m/>
    <m/>
    <m/>
    <x v="18"/>
    <s v="Prog"/>
    <m/>
    <m/>
    <m/>
    <m/>
    <x v="1"/>
    <x v="6"/>
    <s v="60-200"/>
    <n v="1"/>
    <n v="1800"/>
    <n v="1"/>
    <n v="2.5"/>
    <n v="2.5"/>
    <n v="1800"/>
    <n v="330000"/>
    <n v="27500"/>
    <n v="23.703703703703706"/>
  </r>
  <r>
    <s v="31010C"/>
    <x v="439"/>
    <m/>
    <n v="175000"/>
    <s v="ZF Lemforder"/>
    <s v="31010/11"/>
    <m/>
    <m/>
    <m/>
    <x v="18"/>
    <s v="Prog"/>
    <m/>
    <m/>
    <m/>
    <m/>
    <x v="1"/>
    <x v="6"/>
    <s v="60-200"/>
    <n v="1"/>
    <n v="2100"/>
    <n v="1"/>
    <n v="2"/>
    <n v="2"/>
    <n v="2100"/>
    <n v="175000"/>
    <n v="14583.333333333334"/>
    <n v="11.925925925925926"/>
  </r>
  <r>
    <s v="37107AC/AE"/>
    <x v="440"/>
    <m/>
    <n v="600"/>
    <s v="JC-Murfreesboro"/>
    <n v="37108"/>
    <m/>
    <m/>
    <m/>
    <x v="18"/>
    <s v="Prog"/>
    <m/>
    <m/>
    <m/>
    <m/>
    <x v="1"/>
    <x v="6"/>
    <s v="60-200"/>
    <n v="1"/>
    <n v="2400"/>
    <n v="1"/>
    <n v="0.1"/>
    <n v="0.1"/>
    <n v="2400"/>
    <n v="600"/>
    <n v="50"/>
    <n v="0.16111111111111112"/>
  </r>
  <r>
    <s v="37142LA"/>
    <x v="441"/>
    <m/>
    <n v="17000"/>
    <s v="MIG4"/>
    <s v="37120F/B"/>
    <m/>
    <m/>
    <m/>
    <x v="18"/>
    <s v="Prog"/>
    <m/>
    <m/>
    <m/>
    <m/>
    <x v="1"/>
    <x v="6"/>
    <s v="60-200"/>
    <n v="1"/>
    <n v="3600"/>
    <n v="1"/>
    <n v="0.75"/>
    <n v="0.75"/>
    <n v="3600"/>
    <n v="17000"/>
    <n v="1416.6666666666667"/>
    <n v="1.5246913580246915"/>
  </r>
  <r>
    <s v="37149A"/>
    <x v="442"/>
    <m/>
    <n v="2850"/>
    <s v="Irvin / Faurecia"/>
    <n v="37947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3"/>
    <m/>
    <n v="2850"/>
    <s v="Irvin / Faurecia"/>
    <n v="37894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4"/>
    <m/>
    <n v="2850"/>
    <s v="Irvin / Faurecia"/>
    <n v="37998"/>
    <m/>
    <m/>
    <m/>
    <x v="18"/>
    <s v="Prog"/>
    <m/>
    <m/>
    <m/>
    <m/>
    <x v="1"/>
    <x v="6"/>
    <s v="60-200"/>
    <n v="1"/>
    <n v="2400"/>
    <n v="1"/>
    <n v="0.1"/>
    <n v="0.1"/>
    <n v="2400"/>
    <n v="2850"/>
    <n v="237.5"/>
    <n v="0.26527777777777778"/>
  </r>
  <r>
    <s v="37235C"/>
    <x v="445"/>
    <m/>
    <n v="0"/>
    <s v="JCI-Cottondale"/>
    <n v="37235"/>
    <m/>
    <m/>
    <m/>
    <x v="18"/>
    <s v="Prog"/>
    <m/>
    <m/>
    <m/>
    <m/>
    <x v="1"/>
    <x v="6"/>
    <s v="60-200"/>
    <n v="1"/>
    <n v="2100"/>
    <n v="1"/>
    <m/>
    <n v="0"/>
    <n v="2100"/>
    <n v="0"/>
    <n v="0"/>
    <n v="0"/>
  </r>
  <r>
    <s v="29120A / 37369A"/>
    <x v="446"/>
    <m/>
    <n v="80000"/>
    <s v="JCI-Shreveport"/>
    <s v="635523ACBL"/>
    <m/>
    <m/>
    <m/>
    <x v="18"/>
    <s v="Prog"/>
    <m/>
    <m/>
    <m/>
    <m/>
    <x v="1"/>
    <x v="6"/>
    <s v="60-200"/>
    <n v="1"/>
    <n v="1800"/>
    <n v="1"/>
    <n v="1.5"/>
    <n v="1.5"/>
    <n v="1800"/>
    <n v="80000"/>
    <n v="6666.666666666667"/>
    <n v="6.9382716049382722"/>
  </r>
  <r>
    <s v="37381A"/>
    <x v="447"/>
    <m/>
    <n v="8000"/>
    <s v="MIG4"/>
    <n v="37382"/>
    <m/>
    <m/>
    <m/>
    <x v="18"/>
    <s v="Prog"/>
    <m/>
    <m/>
    <m/>
    <m/>
    <x v="1"/>
    <x v="6"/>
    <s v="60-200"/>
    <n v="1"/>
    <n v="2100"/>
    <n v="1"/>
    <n v="1"/>
    <n v="1"/>
    <n v="2100"/>
    <n v="8000"/>
    <n v="666.66666666666663"/>
    <n v="1.7566137566137565"/>
  </r>
  <r>
    <s v="37904RA"/>
    <x v="448"/>
    <m/>
    <n v="15000"/>
    <s v="MIG4"/>
    <n v="37850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"/>
    <x v="449"/>
    <m/>
    <n v="15000"/>
    <s v="MIG4"/>
    <n v="37851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 / 37904RA"/>
    <x v="450"/>
    <m/>
    <n v="15000"/>
    <s v="MIG4"/>
    <n v="37866"/>
    <m/>
    <m/>
    <m/>
    <x v="18"/>
    <s v="Prog"/>
    <m/>
    <m/>
    <m/>
    <m/>
    <x v="1"/>
    <x v="6"/>
    <s v="60-200"/>
    <n v="2"/>
    <n v="2400"/>
    <n v="1"/>
    <n v="0.75"/>
    <n v="0.75"/>
    <n v="4800"/>
    <n v="15000"/>
    <n v="1250"/>
    <n v="1.3472222222222223"/>
  </r>
  <r>
    <s v="37906LA"/>
    <x v="451"/>
    <m/>
    <n v="14000"/>
    <s v="MIG4"/>
    <n v="37883"/>
    <m/>
    <m/>
    <m/>
    <x v="18"/>
    <s v="Prog"/>
    <m/>
    <m/>
    <m/>
    <m/>
    <x v="1"/>
    <x v="6"/>
    <s v="60-200"/>
    <n v="1"/>
    <n v="2400"/>
    <n v="1"/>
    <n v="0.75"/>
    <n v="0.75"/>
    <n v="2400"/>
    <n v="14000"/>
    <n v="1166.6666666666667"/>
    <n v="1.6481481481481481"/>
  </r>
  <r>
    <s v="37906RA"/>
    <x v="452"/>
    <m/>
    <n v="15500"/>
    <s v="MIG4"/>
    <n v="37877"/>
    <m/>
    <m/>
    <m/>
    <x v="18"/>
    <s v="Prog"/>
    <m/>
    <m/>
    <m/>
    <m/>
    <x v="1"/>
    <x v="6"/>
    <s v="60-200"/>
    <n v="1"/>
    <n v="2400"/>
    <n v="1"/>
    <n v="0.75"/>
    <n v="0.75"/>
    <n v="2400"/>
    <n v="15500"/>
    <n v="1291.6666666666667"/>
    <n v="1.7175925925925928"/>
  </r>
  <r>
    <s v="50676/77/78/804"/>
    <x v="453"/>
    <m/>
    <n v="2500"/>
    <s v="Club Car North Dock1"/>
    <n v="50753"/>
    <m/>
    <m/>
    <m/>
    <x v="18"/>
    <s v="Prog"/>
    <m/>
    <m/>
    <m/>
    <m/>
    <x v="1"/>
    <x v="6"/>
    <s v="60-200"/>
    <n v="1"/>
    <n v="2100"/>
    <n v="1"/>
    <n v="0.1"/>
    <n v="0.1"/>
    <n v="2100"/>
    <n v="2500"/>
    <n v="208.33333333333334"/>
    <n v="0.26560846560846563"/>
  </r>
  <r>
    <s v="50679A"/>
    <x v="454"/>
    <m/>
    <n v="8700"/>
    <s v="Club Car North Dock1"/>
    <n v="50788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79A"/>
    <x v="455"/>
    <m/>
    <n v="8700"/>
    <s v="Club Car North Dock1"/>
    <n v="50790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90C"/>
    <x v="456"/>
    <m/>
    <n v="122"/>
    <s v="Club Car"/>
    <n v="50690"/>
    <m/>
    <m/>
    <m/>
    <x v="18"/>
    <s v="Prog"/>
    <m/>
    <m/>
    <m/>
    <m/>
    <x v="1"/>
    <x v="6"/>
    <s v="60-200"/>
    <n v="1"/>
    <n v="1800"/>
    <n v="1"/>
    <n v="0.1"/>
    <n v="0.1"/>
    <n v="1800"/>
    <n v="122"/>
    <n v="10.166666666666666"/>
    <n v="0.14086419753086421"/>
  </r>
  <r>
    <s v="55000C"/>
    <x v="457"/>
    <m/>
    <n v="0"/>
    <s v="Mando America"/>
    <n v="55000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57501AC"/>
    <x v="458"/>
    <m/>
    <n v="0"/>
    <s v="Rehau/Alabama"/>
    <n v="57501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59"/>
    <m/>
    <n v="0"/>
    <s v="Contiteveshend"/>
    <s v="84285L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60"/>
    <m/>
    <n v="0"/>
    <s v="Contiteveshend"/>
    <s v="84285R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new"/>
    <x v="461"/>
    <m/>
    <n v="105485"/>
    <s v="BMW"/>
    <s v="32544/45"/>
    <m/>
    <m/>
    <m/>
    <x v="18"/>
    <s v="Prog"/>
    <m/>
    <m/>
    <m/>
    <m/>
    <x v="1"/>
    <x v="6"/>
    <s v="60-200"/>
    <n v="1"/>
    <n v="2400"/>
    <n v="1"/>
    <n v="2.5"/>
    <n v="2.5"/>
    <n v="2400"/>
    <n v="105485"/>
    <n v="8790.4166666666661"/>
    <n v="8.2168981481481485"/>
  </r>
  <r>
    <s v="new"/>
    <x v="462"/>
    <m/>
    <n v="34000"/>
    <s v="BMW"/>
    <s v="32573/7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3"/>
    <m/>
    <n v="34000"/>
    <s v="BMW"/>
    <s v="32583/8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4"/>
    <m/>
    <n v="34000"/>
    <s v="BMW"/>
    <s v="32566/67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5"/>
    <m/>
    <n v="2216"/>
    <s v="BMW"/>
    <s v="32589A"/>
    <m/>
    <m/>
    <m/>
    <x v="18"/>
    <s v="Prog"/>
    <m/>
    <m/>
    <m/>
    <m/>
    <x v="1"/>
    <x v="6"/>
    <s v="60-200"/>
    <n v="1"/>
    <n v="1800"/>
    <n v="1"/>
    <n v="0.1"/>
    <n v="0.1"/>
    <n v="1800"/>
    <n v="2216"/>
    <n v="184.66666666666666"/>
    <n v="0.27012345679012345"/>
  </r>
  <r>
    <s v="new"/>
    <x v="466"/>
    <m/>
    <n v="4000"/>
    <s v="BMW"/>
    <n v="32590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7"/>
    <m/>
    <n v="4000"/>
    <s v="BMW"/>
    <s v="32591A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8"/>
    <m/>
    <n v="34000"/>
    <s v="BMW"/>
    <n v="32572"/>
    <m/>
    <m/>
    <m/>
    <x v="18"/>
    <s v="Prog"/>
    <m/>
    <m/>
    <m/>
    <m/>
    <x v="1"/>
    <x v="6"/>
    <s v="60-200"/>
    <n v="1"/>
    <n v="1800"/>
    <n v="1"/>
    <n v="1.5"/>
    <n v="1.5"/>
    <n v="1800"/>
    <n v="34000"/>
    <n v="2833.3333333333335"/>
    <n v="4.0987654320987659"/>
  </r>
  <r>
    <s v="new"/>
    <x v="469"/>
    <m/>
    <n v="0"/>
    <s v="Lear"/>
    <n v="29310"/>
    <m/>
    <m/>
    <m/>
    <x v="19"/>
    <s v="Prog"/>
    <m/>
    <m/>
    <m/>
    <m/>
    <x v="1"/>
    <x v="8"/>
    <s v="201-330"/>
    <n v="1"/>
    <n v="1680"/>
    <n v="1"/>
    <m/>
    <n v="0"/>
    <n v="1680"/>
    <n v="0"/>
    <n v="0"/>
    <n v="0"/>
  </r>
  <r>
    <n v="37136"/>
    <x v="470"/>
    <m/>
    <n v="11250"/>
    <s v="MIG4"/>
    <n v="37136"/>
    <m/>
    <m/>
    <m/>
    <x v="19"/>
    <s v="Prog"/>
    <m/>
    <m/>
    <m/>
    <m/>
    <x v="1"/>
    <x v="8"/>
    <s v="201-330"/>
    <n v="1"/>
    <n v="1440"/>
    <n v="1"/>
    <n v="0.5"/>
    <n v="0.5"/>
    <n v="1440"/>
    <n v="11250"/>
    <n v="937.5"/>
    <n v="1.5347222222222221"/>
  </r>
  <r>
    <n v="37250"/>
    <x v="471"/>
    <m/>
    <n v="79500"/>
    <s v="MIG4"/>
    <n v="37250"/>
    <m/>
    <m/>
    <m/>
    <x v="19"/>
    <s v="Prog"/>
    <m/>
    <m/>
    <m/>
    <m/>
    <x v="1"/>
    <x v="8"/>
    <s v="201-330"/>
    <n v="1"/>
    <n v="1800"/>
    <n v="1"/>
    <n v="2"/>
    <n v="2"/>
    <n v="1800"/>
    <n v="79500"/>
    <n v="6625"/>
    <n v="7.5740740740740735"/>
  </r>
  <r>
    <n v="37404"/>
    <x v="472"/>
    <m/>
    <n v="7500"/>
    <s v="Mfg Ind Grp"/>
    <n v="37404"/>
    <m/>
    <m/>
    <m/>
    <x v="19"/>
    <s v="Prog"/>
    <m/>
    <m/>
    <m/>
    <m/>
    <x v="1"/>
    <x v="8"/>
    <s v="201-330"/>
    <n v="1"/>
    <n v="1500"/>
    <n v="1"/>
    <n v="0.5"/>
    <n v="0.5"/>
    <n v="1500"/>
    <n v="7500"/>
    <n v="625"/>
    <n v="1.2222222222222223"/>
  </r>
  <r>
    <n v="37406"/>
    <x v="473"/>
    <m/>
    <n v="3500"/>
    <s v="Mfg Ind Grp"/>
    <n v="37406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7"/>
    <x v="474"/>
    <m/>
    <n v="3500"/>
    <s v="Mfg Ind Grp"/>
    <n v="37407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9"/>
    <x v="475"/>
    <m/>
    <n v="6500"/>
    <s v="Mfg Ind Grp"/>
    <n v="37409"/>
    <m/>
    <m/>
    <m/>
    <x v="19"/>
    <s v="Prog"/>
    <m/>
    <m/>
    <m/>
    <m/>
    <x v="1"/>
    <x v="8"/>
    <s v="201-330"/>
    <n v="1"/>
    <n v="1500"/>
    <n v="1"/>
    <n v="0.5"/>
    <n v="0.5"/>
    <n v="1500"/>
    <n v="6500"/>
    <n v="541.66666666666663"/>
    <n v="1.1481481481481481"/>
  </r>
  <r>
    <s v="37416C"/>
    <x v="476"/>
    <m/>
    <n v="3300"/>
    <s v="Mfg Ind Grp"/>
    <n v="37416"/>
    <m/>
    <m/>
    <m/>
    <x v="19"/>
    <s v="Prog"/>
    <m/>
    <m/>
    <m/>
    <m/>
    <x v="1"/>
    <x v="8"/>
    <s v="201-330"/>
    <n v="1"/>
    <n v="1440"/>
    <n v="1"/>
    <n v="0.25"/>
    <n v="0.25"/>
    <n v="1440"/>
    <n v="3300"/>
    <n v="275"/>
    <n v="0.58796296296296291"/>
  </r>
  <r>
    <n v="37423"/>
    <x v="477"/>
    <m/>
    <n v="3000"/>
    <s v="Mfg Ind Grp"/>
    <n v="3742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n v="37424"/>
    <x v="478"/>
    <m/>
    <n v="3800"/>
    <s v="Mfg Ind Grp"/>
    <n v="37424"/>
    <m/>
    <m/>
    <m/>
    <x v="19"/>
    <s v="Prog"/>
    <m/>
    <m/>
    <m/>
    <m/>
    <x v="1"/>
    <x v="8"/>
    <s v="201-330"/>
    <n v="1"/>
    <n v="1440"/>
    <n v="1"/>
    <n v="0.25"/>
    <n v="0.25"/>
    <n v="1440"/>
    <n v="3800"/>
    <n v="316.66666666666669"/>
    <n v="0.62654320987654322"/>
  </r>
  <r>
    <n v="37847"/>
    <x v="479"/>
    <m/>
    <n v="10000"/>
    <s v="MIG4"/>
    <n v="37847"/>
    <m/>
    <m/>
    <m/>
    <x v="19"/>
    <s v="Prog"/>
    <m/>
    <m/>
    <m/>
    <m/>
    <x v="1"/>
    <x v="8"/>
    <s v="201-330"/>
    <n v="1"/>
    <n v="1560"/>
    <n v="1"/>
    <n v="0.5"/>
    <n v="0.5"/>
    <n v="1560"/>
    <n v="10000"/>
    <n v="833.33333333333337"/>
    <n v="1.3789173789173788"/>
  </r>
  <r>
    <n v="37873"/>
    <x v="480"/>
    <m/>
    <n v="0"/>
    <s v="Alex Prod"/>
    <n v="37873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8"/>
    <x v="481"/>
    <m/>
    <n v="0"/>
    <s v="Alex Prod"/>
    <n v="37878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9"/>
    <x v="482"/>
    <m/>
    <n v="0"/>
    <s v="Alex Prod"/>
    <n v="37879"/>
    <m/>
    <m/>
    <m/>
    <x v="19"/>
    <s v="Prog"/>
    <m/>
    <m/>
    <m/>
    <m/>
    <x v="1"/>
    <x v="8"/>
    <s v="201-330"/>
    <n v="2"/>
    <n v="1500"/>
    <n v="1"/>
    <m/>
    <n v="0"/>
    <n v="3000"/>
    <n v="0"/>
    <n v="0"/>
    <n v="0"/>
  </r>
  <r>
    <n v="37886"/>
    <x v="483"/>
    <m/>
    <n v="11000"/>
    <s v="MIG4"/>
    <n v="37886"/>
    <m/>
    <m/>
    <m/>
    <x v="19"/>
    <s v="Prog"/>
    <m/>
    <m/>
    <m/>
    <m/>
    <x v="1"/>
    <x v="8"/>
    <s v="201-330"/>
    <n v="1"/>
    <n v="60"/>
    <n v="1"/>
    <n v="0.5"/>
    <n v="0.5"/>
    <n v="60"/>
    <n v="11000"/>
    <n v="916.66666666666663"/>
    <n v="21.037037037037035"/>
  </r>
  <r>
    <n v="55005"/>
    <x v="484"/>
    <m/>
    <m/>
    <s v="Mando America"/>
    <n v="55005"/>
    <m/>
    <m/>
    <m/>
    <x v="19"/>
    <s v="Prog"/>
    <m/>
    <m/>
    <m/>
    <m/>
    <x v="1"/>
    <x v="8"/>
    <s v="201-330"/>
    <n v="1"/>
    <n v="1380"/>
    <n v="1"/>
    <m/>
    <n v="0"/>
    <n v="1380"/>
    <n v="0"/>
    <n v="0"/>
    <n v="0"/>
  </r>
  <r>
    <n v="76020"/>
    <x v="485"/>
    <m/>
    <n v="200000"/>
    <s v="CRH North America"/>
    <n v="76020"/>
    <m/>
    <m/>
    <m/>
    <x v="19"/>
    <s v="Prog"/>
    <m/>
    <m/>
    <m/>
    <m/>
    <x v="1"/>
    <x v="8"/>
    <s v="201-330"/>
    <n v="2"/>
    <n v="3600"/>
    <n v="1"/>
    <n v="1.5"/>
    <n v="1.5"/>
    <n v="7200"/>
    <n v="200000"/>
    <n v="16666.666666666668"/>
    <n v="5.0864197530864201"/>
  </r>
  <r>
    <s v="29120A / 37369A"/>
    <x v="486"/>
    <m/>
    <n v="0"/>
    <s v="JCI - Shreveport"/>
    <s v="635522ADBL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2534C"/>
    <x v="487"/>
    <m/>
    <n v="117000"/>
    <s v="Syncreon / BMW Log Ctr 5"/>
    <n v="32534"/>
    <m/>
    <m/>
    <m/>
    <x v="19"/>
    <s v="Prog"/>
    <m/>
    <m/>
    <m/>
    <m/>
    <x v="1"/>
    <x v="8"/>
    <s v="201-330"/>
    <n v="1"/>
    <n v="1800"/>
    <n v="1"/>
    <n v="2"/>
    <n v="2"/>
    <n v="1800"/>
    <n v="117000"/>
    <n v="9750"/>
    <n v="9.8888888888888893"/>
  </r>
  <r>
    <s v="37142LA"/>
    <x v="488"/>
    <m/>
    <n v="32000"/>
    <s v="MIG4"/>
    <n v="37884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2RA"/>
    <x v="489"/>
    <m/>
    <n v="32000"/>
    <s v="MIG4"/>
    <n v="37849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9A"/>
    <x v="490"/>
    <m/>
    <n v="2850"/>
    <s v="Irvin / Faurecia"/>
    <n v="37895"/>
    <m/>
    <m/>
    <m/>
    <x v="19"/>
    <s v="Prog"/>
    <m/>
    <m/>
    <m/>
    <m/>
    <x v="1"/>
    <x v="8"/>
    <s v="201-330"/>
    <n v="1"/>
    <n v="1500"/>
    <n v="1"/>
    <n v="0.25"/>
    <n v="0.25"/>
    <n v="1500"/>
    <n v="2850"/>
    <n v="237.5"/>
    <n v="0.5444444444444444"/>
  </r>
  <r>
    <s v="37181ASUB / 37182ASUB"/>
    <x v="491"/>
    <m/>
    <n v="3600"/>
    <s v="MIG4"/>
    <n v="37899"/>
    <m/>
    <m/>
    <m/>
    <x v="19"/>
    <s v="Prog"/>
    <m/>
    <m/>
    <m/>
    <m/>
    <x v="1"/>
    <x v="8"/>
    <s v="201-330"/>
    <n v="1"/>
    <n v="1500"/>
    <n v="1"/>
    <n v="0.25"/>
    <n v="0.25"/>
    <n v="1500"/>
    <n v="3600"/>
    <n v="300"/>
    <n v="0.6"/>
  </r>
  <r>
    <s v="37219A"/>
    <x v="492"/>
    <m/>
    <n v="25000"/>
    <s v="JC-Murfreesboro"/>
    <n v="37219"/>
    <m/>
    <m/>
    <m/>
    <x v="19"/>
    <s v="Prog"/>
    <m/>
    <m/>
    <m/>
    <m/>
    <x v="1"/>
    <x v="8"/>
    <s v="201-330"/>
    <n v="1"/>
    <n v="1440"/>
    <n v="1"/>
    <n v="1"/>
    <n v="1"/>
    <n v="1440"/>
    <n v="25000"/>
    <n v="2083.3333333333335"/>
    <n v="3.2623456790123462"/>
  </r>
  <r>
    <s v="37232A"/>
    <x v="493"/>
    <m/>
    <n v="3000"/>
    <s v="JCI-Cottondale"/>
    <n v="3723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s v="37236C"/>
    <x v="494"/>
    <m/>
    <n v="0"/>
    <s v="JCI-Cottondale"/>
    <n v="37236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7237C"/>
    <x v="495"/>
    <m/>
    <n v="0"/>
    <s v="JCI-Cottondale"/>
    <n v="37237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s v="37658LAS / RAS"/>
    <x v="496"/>
    <m/>
    <n v="100000"/>
    <s v="JCI-Shelbyville"/>
    <s v="37659L/R"/>
    <m/>
    <m/>
    <m/>
    <x v="19"/>
    <s v="Prog"/>
    <m/>
    <m/>
    <m/>
    <m/>
    <x v="1"/>
    <x v="8"/>
    <s v="201-330"/>
    <n v="1"/>
    <n v="2100"/>
    <n v="1"/>
    <n v="1.5"/>
    <n v="1.5"/>
    <n v="2100"/>
    <n v="100000"/>
    <n v="8333.3333333333339"/>
    <n v="7.2910052910052912"/>
  </r>
  <r>
    <s v="37822LA / 37823RA"/>
    <x v="497"/>
    <m/>
    <n v="100000"/>
    <s v="JCI-Cottondale"/>
    <s v="37825/25"/>
    <m/>
    <m/>
    <m/>
    <x v="19"/>
    <s v="Prog"/>
    <m/>
    <m/>
    <m/>
    <m/>
    <x v="1"/>
    <x v="8"/>
    <s v="201-330"/>
    <n v="1"/>
    <n v="1500"/>
    <n v="1"/>
    <n v="1.5"/>
    <n v="1.5"/>
    <n v="1500"/>
    <n v="100000"/>
    <n v="8333.3333333333339"/>
    <n v="9.4074074074074083"/>
  </r>
  <r>
    <s v="37844A"/>
    <x v="498"/>
    <m/>
    <n v="13000"/>
    <s v="MIG4"/>
    <n v="37844"/>
    <m/>
    <m/>
    <m/>
    <x v="19"/>
    <s v="Prog"/>
    <m/>
    <m/>
    <m/>
    <m/>
    <x v="1"/>
    <x v="8"/>
    <s v="201-330"/>
    <n v="1"/>
    <n v="1500"/>
    <n v="1"/>
    <n v="1"/>
    <n v="1"/>
    <n v="1500"/>
    <n v="13000"/>
    <n v="1083.3333333333333"/>
    <n v="2.2962962962962963"/>
  </r>
  <r>
    <s v="37868A"/>
    <x v="499"/>
    <m/>
    <n v="19500"/>
    <s v="MIG4"/>
    <n v="37868"/>
    <m/>
    <m/>
    <m/>
    <x v="19"/>
    <s v="Prog"/>
    <m/>
    <m/>
    <m/>
    <m/>
    <x v="1"/>
    <x v="8"/>
    <s v="201-330"/>
    <n v="1"/>
    <n v="1500"/>
    <n v="1"/>
    <n v="1"/>
    <n v="1"/>
    <n v="1500"/>
    <n v="19500"/>
    <n v="1625"/>
    <n v="2.7777777777777772"/>
  </r>
  <r>
    <s v="37869A"/>
    <x v="500"/>
    <m/>
    <n v="900"/>
    <s v="MIG4"/>
    <n v="37869"/>
    <m/>
    <m/>
    <m/>
    <x v="19"/>
    <s v="Prog"/>
    <m/>
    <m/>
    <m/>
    <m/>
    <x v="1"/>
    <x v="8"/>
    <s v="201-330"/>
    <n v="1"/>
    <n v="1500"/>
    <n v="1"/>
    <n v="0.1"/>
    <n v="0.1"/>
    <n v="1500"/>
    <n v="900"/>
    <n v="75"/>
    <n v="0.20000000000000004"/>
  </r>
  <r>
    <s v="50500AH"/>
    <x v="501"/>
    <m/>
    <n v="143500"/>
    <s v="Club Car / CC Service"/>
    <s v="50526A"/>
    <m/>
    <m/>
    <m/>
    <x v="19"/>
    <s v="Prog"/>
    <m/>
    <m/>
    <m/>
    <m/>
    <x v="1"/>
    <x v="8"/>
    <s v="201-330"/>
    <n v="1"/>
    <n v="1440"/>
    <n v="1"/>
    <n v="3.5"/>
    <n v="3.5"/>
    <n v="1440"/>
    <n v="143500"/>
    <n v="11958.333333333334"/>
    <n v="15.739197530864198"/>
  </r>
  <r>
    <s v="50500AH"/>
    <x v="502"/>
    <m/>
    <n v="71750"/>
    <s v="Club Car"/>
    <s v="50509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3"/>
    <m/>
    <n v="71750"/>
    <s v="Club Car"/>
    <s v="50509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4"/>
    <m/>
    <n v="71750"/>
    <s v="Club Car"/>
    <s v="50516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5"/>
    <m/>
    <n v="71750"/>
    <s v="Club Car"/>
    <s v="50516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83100AC"/>
    <x v="506"/>
    <m/>
    <n v="130000"/>
    <s v="Haworth"/>
    <n v="83103"/>
    <m/>
    <m/>
    <m/>
    <x v="19"/>
    <s v="Prog"/>
    <m/>
    <m/>
    <m/>
    <m/>
    <x v="1"/>
    <x v="8"/>
    <s v="201-330"/>
    <n v="1"/>
    <n v="2100"/>
    <n v="1"/>
    <n v="2"/>
    <n v="2"/>
    <n v="2100"/>
    <n v="130000"/>
    <n v="10833.333333333334"/>
    <n v="9.544973544973546"/>
  </r>
  <r>
    <s v="50650AC"/>
    <x v="507"/>
    <m/>
    <n v="9000"/>
    <s v="Club Car North Dock1"/>
    <n v="50697"/>
    <m/>
    <m/>
    <m/>
    <x v="19"/>
    <s v="Prog"/>
    <m/>
    <m/>
    <m/>
    <m/>
    <x v="1"/>
    <x v="8"/>
    <s v="201-330"/>
    <n v="2"/>
    <n v="1200"/>
    <n v="1"/>
    <n v="0.75"/>
    <n v="0.75"/>
    <n v="2400"/>
    <n v="9000"/>
    <n v="750"/>
    <n v="1.4166666666666667"/>
  </r>
  <r>
    <s v="32548A"/>
    <x v="508"/>
    <m/>
    <n v="155000"/>
    <s v="BMW"/>
    <n v="32548"/>
    <m/>
    <m/>
    <m/>
    <x v="19"/>
    <s v="Prog"/>
    <m/>
    <m/>
    <m/>
    <m/>
    <x v="1"/>
    <x v="8"/>
    <s v="201-330"/>
    <n v="2"/>
    <n v="1200"/>
    <n v="1"/>
    <n v="2.5"/>
    <n v="2.5"/>
    <n v="2400"/>
    <n v="155000"/>
    <n v="12916.666666666666"/>
    <n v="10.509259259259258"/>
  </r>
  <r>
    <s v="brake cover"/>
    <x v="509"/>
    <m/>
    <n v="40000"/>
    <s v="BMW"/>
    <n v="32555"/>
    <m/>
    <m/>
    <m/>
    <x v="19"/>
    <s v="Prog"/>
    <m/>
    <m/>
    <m/>
    <m/>
    <x v="1"/>
    <x v="8"/>
    <s v="201-330"/>
    <n v="2"/>
    <n v="1500"/>
    <n v="1"/>
    <n v="2"/>
    <n v="2"/>
    <n v="3000"/>
    <n v="40000"/>
    <n v="3333.3333333333335"/>
    <n v="4.1481481481481479"/>
  </r>
  <r>
    <m/>
    <x v="510"/>
    <m/>
    <n v="112000"/>
    <s v="BMW"/>
    <s v="32558/9"/>
    <m/>
    <m/>
    <m/>
    <x v="19"/>
    <s v="Prog"/>
    <m/>
    <m/>
    <m/>
    <m/>
    <x v="1"/>
    <x v="8"/>
    <s v="201-330"/>
    <n v="1"/>
    <n v="1500"/>
    <n v="1"/>
    <n v="2.5"/>
    <n v="2.5"/>
    <n v="1500"/>
    <n v="112000"/>
    <n v="9333.3333333333339"/>
    <n v="11.629629629629628"/>
  </r>
  <r>
    <m/>
    <x v="511"/>
    <m/>
    <n v="6000"/>
    <s v="BMW"/>
    <s v="32562/3"/>
    <m/>
    <m/>
    <m/>
    <x v="19"/>
    <s v="Prog"/>
    <m/>
    <m/>
    <m/>
    <m/>
    <x v="1"/>
    <x v="8"/>
    <s v="201-330"/>
    <n v="1"/>
    <n v="1500"/>
    <n v="1"/>
    <n v="0.5"/>
    <n v="0.5"/>
    <n v="1500"/>
    <n v="6000"/>
    <n v="500"/>
    <n v="1.1111111111111109"/>
  </r>
  <r>
    <s v="32535A"/>
    <x v="512"/>
    <m/>
    <n v="630000"/>
    <s v="BMW"/>
    <n v="32535"/>
    <m/>
    <m/>
    <m/>
    <x v="19"/>
    <s v="Prog"/>
    <m/>
    <m/>
    <m/>
    <m/>
    <x v="1"/>
    <x v="8"/>
    <s v="201-330"/>
    <n v="1"/>
    <n v="2520"/>
    <n v="1"/>
    <n v="3.5"/>
    <n v="3.5"/>
    <n v="2520"/>
    <n v="630000"/>
    <n v="52500"/>
    <n v="32.444444444444443"/>
  </r>
  <r>
    <m/>
    <x v="513"/>
    <m/>
    <n v="10000"/>
    <m/>
    <s v="38184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m/>
    <x v="514"/>
    <m/>
    <n v="10000"/>
    <m/>
    <s v="38185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s v="new"/>
    <x v="515"/>
    <m/>
    <n v="40000"/>
    <s v="BMW"/>
    <s v="32549/50"/>
    <m/>
    <m/>
    <m/>
    <x v="19"/>
    <s v="Prog"/>
    <m/>
    <m/>
    <m/>
    <m/>
    <x v="1"/>
    <x v="8"/>
    <s v="201-330"/>
    <n v="1"/>
    <n v="2400"/>
    <n v="1"/>
    <n v="2"/>
    <n v="2"/>
    <n v="2400"/>
    <n v="40000"/>
    <n v="3333.3333333333335"/>
    <n v="4.518518518518519"/>
  </r>
  <r>
    <s v="new"/>
    <x v="516"/>
    <m/>
    <n v="40000"/>
    <s v="BMW"/>
    <s v="32553/4"/>
    <m/>
    <m/>
    <m/>
    <x v="19"/>
    <s v="Prog"/>
    <m/>
    <m/>
    <m/>
    <m/>
    <x v="1"/>
    <x v="8"/>
    <s v="201-330"/>
    <n v="1"/>
    <n v="2700"/>
    <n v="1"/>
    <n v="2"/>
    <n v="2"/>
    <n v="2700"/>
    <n v="40000"/>
    <n v="3333.3333333333335"/>
    <n v="4.3127572016460904"/>
  </r>
  <r>
    <s v="new"/>
    <x v="517"/>
    <m/>
    <n v="68000"/>
    <s v="BMW"/>
    <s v="32579/80"/>
    <m/>
    <m/>
    <m/>
    <x v="19"/>
    <s v="Prog"/>
    <m/>
    <m/>
    <m/>
    <m/>
    <x v="1"/>
    <x v="8"/>
    <s v="201-330"/>
    <n v="1"/>
    <n v="1800"/>
    <n v="1"/>
    <n v="2"/>
    <n v="2"/>
    <n v="1800"/>
    <n v="68000"/>
    <n v="5666.666666666667"/>
    <n v="6.8641975308641987"/>
  </r>
  <r>
    <s v="new"/>
    <x v="518"/>
    <m/>
    <n v="42000"/>
    <s v="BMW"/>
    <s v="32568/69"/>
    <m/>
    <m/>
    <m/>
    <x v="19"/>
    <s v="Prog"/>
    <m/>
    <m/>
    <m/>
    <m/>
    <x v="1"/>
    <x v="8"/>
    <s v="201-330"/>
    <n v="1"/>
    <n v="1800"/>
    <n v="1"/>
    <n v="2"/>
    <n v="2"/>
    <n v="1800"/>
    <n v="42000"/>
    <n v="3500"/>
    <n v="5.2592592592592595"/>
  </r>
  <r>
    <n v="29318"/>
    <x v="519"/>
    <m/>
    <n v="33775"/>
    <s v="Lear Y1XX"/>
    <n v="29319"/>
    <m/>
    <m/>
    <m/>
    <x v="20"/>
    <s v="Prog"/>
    <m/>
    <m/>
    <m/>
    <m/>
    <x v="1"/>
    <x v="12"/>
    <s v="331-600"/>
    <n v="1"/>
    <n v="2400"/>
    <n v="1"/>
    <n v="1.5"/>
    <n v="1.5"/>
    <n v="2400"/>
    <n v="33775"/>
    <n v="2814.5833333333335"/>
    <n v="3.563657407407407"/>
  </r>
  <r>
    <m/>
    <x v="520"/>
    <m/>
    <n v="105485"/>
    <s v="BMW"/>
    <s v="32540/41"/>
    <m/>
    <m/>
    <m/>
    <x v="20"/>
    <s v="Prog"/>
    <m/>
    <m/>
    <m/>
    <m/>
    <x v="1"/>
    <x v="12"/>
    <s v="331-600"/>
    <n v="1"/>
    <n v="1500"/>
    <n v="1"/>
    <n v="3"/>
    <n v="3"/>
    <n v="1500"/>
    <n v="105485"/>
    <n v="8790.4166666666661"/>
    <n v="11.813703703703704"/>
  </r>
  <r>
    <m/>
    <x v="521"/>
    <m/>
    <n v="40000"/>
    <s v="BMW"/>
    <s v="32551/52"/>
    <m/>
    <m/>
    <m/>
    <x v="20"/>
    <s v="Prog"/>
    <m/>
    <m/>
    <m/>
    <m/>
    <x v="1"/>
    <x v="12"/>
    <s v="331-600"/>
    <n v="1"/>
    <n v="1440"/>
    <n v="1"/>
    <n v="2"/>
    <n v="2"/>
    <n v="1440"/>
    <n v="40000"/>
    <n v="3333.3333333333335"/>
    <n v="5.7530864197530862"/>
  </r>
  <r>
    <n v="37252"/>
    <x v="522"/>
    <m/>
    <n v="69300"/>
    <s v="MIG4"/>
    <n v="37252"/>
    <m/>
    <m/>
    <m/>
    <x v="20"/>
    <s v="Prog"/>
    <m/>
    <m/>
    <m/>
    <m/>
    <x v="1"/>
    <x v="12"/>
    <s v="331-600"/>
    <n v="1"/>
    <n v="1500"/>
    <n v="1"/>
    <n v="2"/>
    <n v="2"/>
    <n v="1500"/>
    <n v="69300"/>
    <n v="5775"/>
    <n v="7.8"/>
  </r>
  <r>
    <n v="37256"/>
    <x v="523"/>
    <m/>
    <n v="15225"/>
    <s v="MIG4"/>
    <n v="37256"/>
    <m/>
    <m/>
    <m/>
    <x v="20"/>
    <s v="Prog"/>
    <m/>
    <m/>
    <m/>
    <m/>
    <x v="1"/>
    <x v="12"/>
    <s v="331-600"/>
    <n v="1"/>
    <n v="1500"/>
    <n v="1"/>
    <n v="1"/>
    <n v="1"/>
    <n v="1500"/>
    <n v="15225"/>
    <n v="1268.75"/>
    <n v="2.4611111111111108"/>
  </r>
  <r>
    <n v="37294"/>
    <x v="524"/>
    <m/>
    <n v="0"/>
    <s v="JCI-Lakewood"/>
    <n v="37294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n v="37345"/>
    <x v="525"/>
    <m/>
    <n v="0"/>
    <s v="MIG / Natchez"/>
    <n v="37345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n v="37405"/>
    <x v="526"/>
    <m/>
    <n v="3500"/>
    <s v="Mfg Ind Grp"/>
    <n v="37405"/>
    <m/>
    <m/>
    <m/>
    <x v="20"/>
    <s v="Prog"/>
    <m/>
    <m/>
    <m/>
    <m/>
    <x v="1"/>
    <x v="12"/>
    <s v="331-600"/>
    <n v="1"/>
    <n v="1440"/>
    <n v="1"/>
    <n v="0.25"/>
    <n v="0.25"/>
    <n v="1440"/>
    <n v="3500"/>
    <n v="291.66666666666669"/>
    <n v="0.60339506172839508"/>
  </r>
  <r>
    <n v="37419"/>
    <x v="527"/>
    <m/>
    <n v="3300"/>
    <s v="Mfg Ind Grp"/>
    <n v="37419"/>
    <m/>
    <m/>
    <m/>
    <x v="20"/>
    <s v="Prog"/>
    <m/>
    <m/>
    <m/>
    <m/>
    <x v="1"/>
    <x v="12"/>
    <s v="331-600"/>
    <n v="1"/>
    <n v="1440"/>
    <n v="1"/>
    <n v="0.25"/>
    <n v="0.25"/>
    <n v="1440"/>
    <n v="3300"/>
    <n v="275"/>
    <n v="0.58796296296296291"/>
  </r>
  <r>
    <n v="37425"/>
    <x v="528"/>
    <m/>
    <n v="3000"/>
    <s v="Mfg Ind Grp"/>
    <n v="37425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27"/>
    <x v="529"/>
    <m/>
    <n v="3000"/>
    <s v="Mfg Ind Grp"/>
    <s v="37427SUB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30"/>
    <x v="530"/>
    <m/>
    <n v="2000"/>
    <s v="Mfg Ind Grp"/>
    <n v="37430"/>
    <m/>
    <m/>
    <m/>
    <x v="20"/>
    <s v="Prog"/>
    <m/>
    <m/>
    <m/>
    <m/>
    <x v="1"/>
    <x v="12"/>
    <s v="331-600"/>
    <n v="1"/>
    <n v="1440"/>
    <n v="1"/>
    <n v="0.1"/>
    <n v="0.1"/>
    <n v="1440"/>
    <n v="2000"/>
    <n v="166.66666666666666"/>
    <n v="0.28765432098765431"/>
  </r>
  <r>
    <n v="37854"/>
    <x v="531"/>
    <m/>
    <n v="34000"/>
    <s v="MIG4"/>
    <n v="37854"/>
    <m/>
    <m/>
    <m/>
    <x v="20"/>
    <s v="Prog"/>
    <m/>
    <m/>
    <m/>
    <m/>
    <x v="1"/>
    <x v="12"/>
    <s v="331-600"/>
    <n v="1"/>
    <n v="1440"/>
    <n v="1"/>
    <n v="1.5"/>
    <n v="1.5"/>
    <n v="1440"/>
    <n v="34000"/>
    <n v="2833.3333333333335"/>
    <n v="4.6234567901234565"/>
  </r>
  <r>
    <s v="31000C"/>
    <x v="532"/>
    <m/>
    <n v="330000"/>
    <s v="ZF Lemforder"/>
    <n v="31000"/>
    <m/>
    <m/>
    <m/>
    <x v="20"/>
    <s v="Prog"/>
    <m/>
    <m/>
    <m/>
    <m/>
    <x v="1"/>
    <x v="12"/>
    <s v="331-600"/>
    <n v="1"/>
    <n v="1440"/>
    <n v="1"/>
    <n v="3.5"/>
    <n v="3.5"/>
    <n v="1440"/>
    <n v="330000"/>
    <n v="27500"/>
    <n v="30.12962962962963"/>
  </r>
  <r>
    <s v="32528A"/>
    <x v="533"/>
    <m/>
    <n v="6000"/>
    <s v="Syncreon / Bmw Log Ctr 1"/>
    <s v="32528SUB"/>
    <m/>
    <m/>
    <m/>
    <x v="20"/>
    <s v="Prog"/>
    <m/>
    <m/>
    <m/>
    <m/>
    <x v="1"/>
    <x v="12"/>
    <s v="331-600"/>
    <n v="1"/>
    <n v="1440"/>
    <n v="1"/>
    <n v="0.25"/>
    <n v="0.25"/>
    <n v="1440"/>
    <n v="6000"/>
    <n v="500"/>
    <n v="0.79629629629629628"/>
  </r>
  <r>
    <s v="37106LA"/>
    <x v="534"/>
    <m/>
    <n v="0"/>
    <s v="JC-Murfreesboro"/>
    <s v="37105L/R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149A"/>
    <x v="535"/>
    <m/>
    <n v="2850"/>
    <s v="Irvin / Faurecia"/>
    <n v="37892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149A"/>
    <x v="536"/>
    <m/>
    <n v="2850"/>
    <s v="Irvin / Faurecia"/>
    <n v="37893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255A/37381"/>
    <x v="537"/>
    <m/>
    <n v="16300"/>
    <s v="MIG4"/>
    <n v="37257"/>
    <m/>
    <m/>
    <m/>
    <x v="20"/>
    <s v="Prog"/>
    <m/>
    <m/>
    <m/>
    <m/>
    <x v="1"/>
    <x v="12"/>
    <s v="331-600"/>
    <n v="1"/>
    <n v="1440"/>
    <n v="1"/>
    <n v="0.75"/>
    <n v="0.75"/>
    <n v="1440"/>
    <n v="16300"/>
    <n v="1358.3333333333333"/>
    <n v="2.257716049382716"/>
  </r>
  <r>
    <s v="37410C"/>
    <x v="538"/>
    <m/>
    <n v="6100"/>
    <s v="Mfg Ind Grp"/>
    <n v="37410"/>
    <m/>
    <m/>
    <m/>
    <x v="20"/>
    <s v="Prog"/>
    <m/>
    <m/>
    <m/>
    <m/>
    <x v="1"/>
    <x v="12"/>
    <s v="331-600"/>
    <n v="1"/>
    <n v="1440"/>
    <n v="1"/>
    <n v="0.5"/>
    <n v="0.5"/>
    <n v="1440"/>
    <n v="6100"/>
    <n v="508.33333333333331"/>
    <n v="1.1373456790123457"/>
  </r>
  <r>
    <s v="37853A / 37901RA"/>
    <x v="539"/>
    <m/>
    <n v="10500"/>
    <s v="MIG4"/>
    <n v="37853"/>
    <m/>
    <m/>
    <m/>
    <x v="20"/>
    <s v="Prog"/>
    <m/>
    <m/>
    <m/>
    <m/>
    <x v="1"/>
    <x v="12"/>
    <s v="331-600"/>
    <n v="1"/>
    <n v="1500"/>
    <n v="1"/>
    <n v="0.75"/>
    <n v="0.75"/>
    <n v="1500"/>
    <n v="10500"/>
    <n v="875"/>
    <n v="1.7777777777777779"/>
  </r>
  <r>
    <s v="37861A / 37901LA"/>
    <x v="540"/>
    <m/>
    <n v="12000"/>
    <s v="MIG4"/>
    <n v="37861"/>
    <m/>
    <m/>
    <m/>
    <x v="20"/>
    <s v="Prog"/>
    <m/>
    <m/>
    <m/>
    <m/>
    <x v="1"/>
    <x v="12"/>
    <s v="331-600"/>
    <n v="1"/>
    <n v="1500"/>
    <n v="1"/>
    <n v="1"/>
    <n v="1"/>
    <n v="1500"/>
    <n v="12000"/>
    <n v="1000"/>
    <n v="2.2222222222222219"/>
  </r>
  <r>
    <s v="37891A"/>
    <x v="541"/>
    <m/>
    <n v="15000"/>
    <s v="MIG4"/>
    <s v="37891/96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4LA"/>
    <x v="542"/>
    <m/>
    <n v="15000"/>
    <s v="MIG4"/>
    <s v="37852/65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5AC"/>
    <x v="543"/>
    <m/>
    <n v="0"/>
    <s v="MIG / Natchez"/>
    <n v="37872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905AC"/>
    <x v="544"/>
    <m/>
    <n v="0"/>
    <s v="MIG / Natchez"/>
    <n v="37857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s v="37906LA"/>
    <x v="545"/>
    <m/>
    <n v="14000"/>
    <s v="MIG4"/>
    <n v="37880"/>
    <m/>
    <m/>
    <m/>
    <x v="20"/>
    <s v="Prog"/>
    <m/>
    <m/>
    <m/>
    <m/>
    <x v="1"/>
    <x v="12"/>
    <s v="331-600"/>
    <n v="1"/>
    <n v="1440"/>
    <n v="1"/>
    <n v="1"/>
    <n v="1"/>
    <n v="1440"/>
    <n v="14000"/>
    <n v="1166.6666666666667"/>
    <n v="2.4135802469135803"/>
  </r>
  <r>
    <s v="37906RA"/>
    <x v="546"/>
    <m/>
    <n v="15500"/>
    <s v="MIG4"/>
    <n v="37874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37906RA"/>
    <x v="547"/>
    <m/>
    <n v="15500"/>
    <s v="MIG4"/>
    <s v="37876/882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50500AH"/>
    <x v="548"/>
    <m/>
    <n v="86750"/>
    <s v="Club Car Serv"/>
    <n v="50522"/>
    <m/>
    <m/>
    <m/>
    <x v="20"/>
    <s v="Prog"/>
    <m/>
    <m/>
    <m/>
    <m/>
    <x v="1"/>
    <x v="12"/>
    <s v="331-600"/>
    <n v="1"/>
    <n v="1440"/>
    <n v="1"/>
    <n v="2"/>
    <n v="2"/>
    <n v="1440"/>
    <n v="86750"/>
    <n v="7229.166666666667"/>
    <n v="9.3603395061728403"/>
  </r>
  <r>
    <s v="50566AK / 50500AH"/>
    <x v="549"/>
    <m/>
    <n v="86750"/>
    <s v="Club Car Serv / Club Car"/>
    <n v="50564"/>
    <m/>
    <m/>
    <m/>
    <x v="20"/>
    <s v="Prog"/>
    <m/>
    <m/>
    <m/>
    <m/>
    <x v="1"/>
    <x v="12"/>
    <s v="331-600"/>
    <n v="1"/>
    <n v="1500"/>
    <n v="1"/>
    <n v="2"/>
    <n v="2"/>
    <n v="1500"/>
    <n v="86750"/>
    <n v="7229.166666666667"/>
    <n v="9.0925925925925934"/>
  </r>
  <r>
    <s v="new"/>
    <x v="550"/>
    <m/>
    <n v="34000"/>
    <s v="BMW"/>
    <s v="32581/82"/>
    <m/>
    <m/>
    <m/>
    <x v="20"/>
    <s v="Prog"/>
    <m/>
    <m/>
    <m/>
    <m/>
    <x v="1"/>
    <x v="12"/>
    <s v="331-600"/>
    <n v="1"/>
    <n v="1500"/>
    <n v="1"/>
    <n v="1"/>
    <n v="1"/>
    <n v="1500"/>
    <n v="34000"/>
    <n v="2833.3333333333335"/>
    <n v="3.8518518518518525"/>
  </r>
  <r>
    <s v="new"/>
    <x v="518"/>
    <m/>
    <n v="42000"/>
    <s v="BMW"/>
    <s v="32568/69"/>
    <m/>
    <m/>
    <m/>
    <x v="20"/>
    <s v="Prog"/>
    <m/>
    <m/>
    <m/>
    <m/>
    <x v="1"/>
    <x v="12"/>
    <s v="331-600"/>
    <n v="1"/>
    <n v="1500"/>
    <n v="1"/>
    <n v="1"/>
    <n v="1"/>
    <n v="1500"/>
    <n v="42000"/>
    <n v="3500"/>
    <n v="4.4444444444444446"/>
  </r>
  <r>
    <s v="CC"/>
    <x v="551"/>
    <m/>
    <n v="700"/>
    <s v="CCI North Dock1"/>
    <n v="50850"/>
    <m/>
    <m/>
    <m/>
    <x v="20"/>
    <s v="Prog"/>
    <m/>
    <m/>
    <m/>
    <m/>
    <x v="1"/>
    <x v="12"/>
    <s v="331-600"/>
    <n v="1"/>
    <n v="120"/>
    <n v="1"/>
    <n v="0.1"/>
    <n v="0.1"/>
    <n v="120"/>
    <n v="700"/>
    <n v="58.333333333333336"/>
    <n v="0.78148148148148155"/>
  </r>
  <r>
    <s v="new"/>
    <x v="552"/>
    <m/>
    <n v="5000"/>
    <s v="BMW"/>
    <n v="32615"/>
    <m/>
    <m/>
    <m/>
    <x v="20"/>
    <s v="Prog"/>
    <m/>
    <m/>
    <m/>
    <m/>
    <x v="1"/>
    <x v="12"/>
    <s v="331-600"/>
    <n v="1"/>
    <n v="1500"/>
    <n v="1"/>
    <n v="0.25"/>
    <n v="0.25"/>
    <n v="1500"/>
    <n v="5000"/>
    <n v="416.66666666666669"/>
    <n v="0.70370370370370372"/>
  </r>
  <r>
    <s v="84305C"/>
    <x v="553"/>
    <m/>
    <n v="0"/>
    <s v="DMI Edon"/>
    <n v="84305"/>
    <m/>
    <m/>
    <m/>
    <x v="20"/>
    <s v="Prog"/>
    <m/>
    <m/>
    <m/>
    <m/>
    <x v="1"/>
    <x v="12"/>
    <s v="331-600"/>
    <n v="2"/>
    <n v="1200"/>
    <n v="1"/>
    <m/>
    <n v="0"/>
    <n v="2400"/>
    <n v="0"/>
    <n v="0"/>
    <n v="0"/>
  </r>
  <r>
    <m/>
    <x v="554"/>
    <m/>
    <n v="105485"/>
    <s v="BMW"/>
    <s v="32542/3"/>
    <m/>
    <m/>
    <m/>
    <x v="20"/>
    <s v="Prog"/>
    <m/>
    <m/>
    <m/>
    <m/>
    <x v="1"/>
    <x v="12"/>
    <s v="331-600"/>
    <n v="1"/>
    <n v="1500"/>
    <n v="1"/>
    <n v="2"/>
    <n v="2"/>
    <n v="1500"/>
    <n v="105485"/>
    <n v="8790.4166666666661"/>
    <n v="10.48037037037037"/>
  </r>
  <r>
    <s v="010 die"/>
    <x v="555"/>
    <m/>
    <n v="2500"/>
    <s v="BMW"/>
    <n v="32564"/>
    <m/>
    <m/>
    <m/>
    <x v="20"/>
    <s v="Prog"/>
    <m/>
    <m/>
    <m/>
    <m/>
    <x v="1"/>
    <x v="12"/>
    <s v="331-600"/>
    <n v="2"/>
    <n v="480"/>
    <n v="1"/>
    <n v="0.2"/>
    <n v="0.2"/>
    <n v="960"/>
    <n v="2500"/>
    <n v="208.33333333333334"/>
    <n v="0.55601851851851858"/>
  </r>
  <r>
    <s v="010 die"/>
    <x v="556"/>
    <m/>
    <n v="6000"/>
    <s v="BMW"/>
    <s v="32560/1"/>
    <m/>
    <m/>
    <m/>
    <x v="20"/>
    <s v="Prog"/>
    <m/>
    <m/>
    <m/>
    <m/>
    <x v="1"/>
    <x v="12"/>
    <s v="331-600"/>
    <n v="2"/>
    <n v="240"/>
    <n v="1"/>
    <n v="0.3"/>
    <n v="0.3"/>
    <n v="480"/>
    <n v="6000"/>
    <n v="500"/>
    <n v="1.788888888888889"/>
  </r>
  <r>
    <s v="37179A"/>
    <x v="557"/>
    <m/>
    <n v="26000"/>
    <s v="MIG4"/>
    <n v="37175"/>
    <m/>
    <m/>
    <m/>
    <x v="21"/>
    <s v="Transfer"/>
    <m/>
    <m/>
    <m/>
    <m/>
    <x v="1"/>
    <x v="13"/>
    <s v="600+"/>
    <n v="1"/>
    <n v="600"/>
    <n v="1"/>
    <n v="1.5"/>
    <n v="1.5"/>
    <n v="600"/>
    <n v="26000"/>
    <n v="2166.6666666666665"/>
    <n v="6.814814814814814"/>
  </r>
  <r>
    <s v="37181ASUB"/>
    <x v="558"/>
    <m/>
    <n v="27000"/>
    <s v="MIG5"/>
    <n v="37176"/>
    <m/>
    <m/>
    <m/>
    <x v="21"/>
    <s v="Transfer"/>
    <m/>
    <m/>
    <m/>
    <m/>
    <x v="1"/>
    <x v="13"/>
    <s v="600+"/>
    <n v="1"/>
    <n v="600"/>
    <n v="1"/>
    <n v="1.5"/>
    <n v="1.5"/>
    <n v="600"/>
    <n v="27000"/>
    <n v="2250"/>
    <n v="7"/>
  </r>
  <r>
    <s v="37182ASUB"/>
    <x v="559"/>
    <m/>
    <n v="63000"/>
    <s v="MIG6"/>
    <n v="37178"/>
    <m/>
    <m/>
    <m/>
    <x v="21"/>
    <s v="Transfer"/>
    <m/>
    <m/>
    <m/>
    <m/>
    <x v="1"/>
    <x v="13"/>
    <s v="600+"/>
    <n v="1"/>
    <n v="600"/>
    <n v="1"/>
    <n v="2"/>
    <n v="2"/>
    <n v="600"/>
    <n v="63000"/>
    <n v="5250"/>
    <n v="14.333333333333334"/>
  </r>
  <r>
    <s v="37180A"/>
    <x v="560"/>
    <m/>
    <n v="65000"/>
    <s v="MIG4"/>
    <n v="37177"/>
    <m/>
    <m/>
    <m/>
    <x v="21"/>
    <s v="Transfer"/>
    <m/>
    <m/>
    <m/>
    <m/>
    <x v="1"/>
    <x v="13"/>
    <s v="600+"/>
    <n v="1"/>
    <n v="600"/>
    <n v="1"/>
    <n v="2"/>
    <n v="2"/>
    <n v="600"/>
    <n v="65000"/>
    <n v="5416.666666666667"/>
    <n v="14.703703703703704"/>
  </r>
  <r>
    <n v="37402"/>
    <x v="561"/>
    <m/>
    <n v="7000"/>
    <s v="Mfg Ind Grp"/>
    <n v="37402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3"/>
    <x v="562"/>
    <m/>
    <n v="7000"/>
    <s v="Mfg Ind Grp"/>
    <n v="37403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8"/>
    <x v="563"/>
    <m/>
    <n v="3000"/>
    <s v="Mfg Ind Grp"/>
    <s v="37408SUB"/>
    <m/>
    <m/>
    <m/>
    <x v="21"/>
    <s v="Prog"/>
    <m/>
    <m/>
    <m/>
    <m/>
    <x v="1"/>
    <x v="13"/>
    <s v="600+"/>
    <n v="1"/>
    <n v="1200"/>
    <n v="1"/>
    <n v="0.25"/>
    <n v="0.25"/>
    <n v="1200"/>
    <n v="3000"/>
    <n v="250"/>
    <n v="0.61111111111111116"/>
  </r>
  <r>
    <n v="37417"/>
    <x v="564"/>
    <m/>
    <n v="3500"/>
    <s v="Mfg Ind Grp"/>
    <n v="37417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18"/>
    <x v="565"/>
    <m/>
    <n v="3500"/>
    <s v="Mfg Ind Grp"/>
    <n v="37418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26"/>
    <x v="566"/>
    <m/>
    <n v="3500"/>
    <s v="Mfg Ind Grp"/>
    <n v="37426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76019"/>
    <x v="567"/>
    <m/>
    <n v="1950000"/>
    <s v="CRH North America"/>
    <n v="76019"/>
    <m/>
    <m/>
    <m/>
    <x v="21"/>
    <s v="Prog"/>
    <m/>
    <m/>
    <m/>
    <m/>
    <x v="1"/>
    <x v="13"/>
    <s v="600+"/>
    <n v="2"/>
    <n v="3600"/>
    <n v="1"/>
    <n v="4"/>
    <n v="4"/>
    <n v="7200"/>
    <n v="1950000"/>
    <n v="162500"/>
    <n v="35.425925925925924"/>
  </r>
  <r>
    <s v="31001C"/>
    <x v="568"/>
    <m/>
    <n v="165000"/>
    <s v="ZF Lemforder"/>
    <s v="31001/02"/>
    <m/>
    <m/>
    <m/>
    <x v="21"/>
    <s v="Prog"/>
    <m/>
    <m/>
    <m/>
    <m/>
    <x v="1"/>
    <x v="13"/>
    <s v="600+"/>
    <n v="1"/>
    <n v="1080"/>
    <n v="1"/>
    <n v="2.5"/>
    <n v="2.5"/>
    <n v="1080"/>
    <n v="165000"/>
    <n v="13750"/>
    <n v="20.308641975308642"/>
  </r>
  <r>
    <s v="32527A"/>
    <x v="569"/>
    <m/>
    <n v="145000"/>
    <s v="BMW Log Ctr 1"/>
    <s v="32527SUB"/>
    <m/>
    <m/>
    <m/>
    <x v="21"/>
    <s v="Prog"/>
    <m/>
    <m/>
    <m/>
    <m/>
    <x v="1"/>
    <x v="13"/>
    <s v="600+"/>
    <n v="1"/>
    <n v="1200"/>
    <n v="1"/>
    <n v="2"/>
    <n v="2"/>
    <n v="1200"/>
    <n v="145000"/>
    <n v="12083.333333333334"/>
    <n v="16.092592592592592"/>
  </r>
  <r>
    <s v="37251A"/>
    <x v="570"/>
    <m/>
    <m/>
    <s v="MIG4"/>
    <n v="37251"/>
    <m/>
    <m/>
    <m/>
    <x v="21"/>
    <s v="Prog"/>
    <m/>
    <m/>
    <m/>
    <m/>
    <x v="1"/>
    <x v="13"/>
    <s v="600+"/>
    <n v="1"/>
    <n v="1080"/>
    <n v="1"/>
    <m/>
    <n v="0"/>
    <n v="1080"/>
    <n v="0"/>
    <n v="0"/>
    <n v="0"/>
  </r>
  <r>
    <s v="37846A"/>
    <x v="571"/>
    <m/>
    <n v="13250"/>
    <s v="MIG4"/>
    <n v="37846"/>
    <m/>
    <m/>
    <m/>
    <x v="21"/>
    <s v="Prog"/>
    <m/>
    <m/>
    <m/>
    <m/>
    <x v="1"/>
    <x v="13"/>
    <s v="600+"/>
    <n v="1"/>
    <n v="1200"/>
    <n v="1"/>
    <n v="1"/>
    <n v="1"/>
    <n v="1200"/>
    <n v="13250"/>
    <n v="1104.1666666666667"/>
    <n v="2.5601851851851851"/>
  </r>
  <r>
    <s v="37858A"/>
    <x v="572"/>
    <m/>
    <n v="34500"/>
    <s v="MIG4"/>
    <n v="37858"/>
    <m/>
    <m/>
    <m/>
    <x v="21"/>
    <s v="Prog"/>
    <m/>
    <m/>
    <m/>
    <m/>
    <x v="1"/>
    <x v="13"/>
    <s v="600+"/>
    <n v="1"/>
    <n v="1200"/>
    <n v="1"/>
    <n v="1.5"/>
    <n v="1.5"/>
    <n v="1200"/>
    <n v="34500"/>
    <n v="2875"/>
    <n v="5.1944444444444446"/>
  </r>
  <r>
    <s v="37862C"/>
    <x v="573"/>
    <m/>
    <n v="37400"/>
    <s v="MIG4"/>
    <n v="37862"/>
    <m/>
    <m/>
    <m/>
    <x v="21"/>
    <s v="Prog"/>
    <m/>
    <m/>
    <m/>
    <m/>
    <x v="1"/>
    <x v="13"/>
    <s v="600+"/>
    <n v="1"/>
    <n v="1200"/>
    <n v="1"/>
    <n v="1.5"/>
    <n v="1.5"/>
    <n v="1200"/>
    <n v="37400"/>
    <n v="3116.6666666666665"/>
    <n v="5.4629629629629619"/>
  </r>
  <r>
    <s v="37973LASUB"/>
    <x v="574"/>
    <m/>
    <m/>
    <s v="JCI-Murfreesboro"/>
    <s v="37973L/R"/>
    <m/>
    <m/>
    <m/>
    <x v="21"/>
    <s v="Prog"/>
    <m/>
    <m/>
    <m/>
    <m/>
    <x v="1"/>
    <x v="13"/>
    <s v="600+"/>
    <n v="1"/>
    <n v="1200"/>
    <n v="1"/>
    <m/>
    <n v="0"/>
    <n v="1200"/>
    <n v="0"/>
    <n v="0"/>
    <n v="0"/>
  </r>
  <r>
    <s v="50500AH"/>
    <x v="575"/>
    <m/>
    <n v="71750"/>
    <s v="Club Car"/>
    <n v="50503"/>
    <m/>
    <m/>
    <m/>
    <x v="21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28AC"/>
    <x v="576"/>
    <m/>
    <n v="71750"/>
    <s v="Club Car"/>
    <n v="50529"/>
    <m/>
    <m/>
    <m/>
    <x v="21"/>
    <s v="Prog"/>
    <m/>
    <m/>
    <m/>
    <m/>
    <x v="1"/>
    <x v="13"/>
    <s v="600+"/>
    <n v="1"/>
    <n v="1080"/>
    <n v="1"/>
    <n v="2"/>
    <n v="2"/>
    <n v="1080"/>
    <n v="71750"/>
    <n v="5979.166666666667"/>
    <n v="10.048353909465021"/>
  </r>
  <r>
    <s v="83100AC / 83101C"/>
    <x v="577"/>
    <m/>
    <n v="220000"/>
    <s v="Haworth"/>
    <n v="83102"/>
    <m/>
    <m/>
    <m/>
    <x v="21"/>
    <s v="Prog"/>
    <m/>
    <m/>
    <m/>
    <m/>
    <x v="1"/>
    <x v="13"/>
    <s v="600+"/>
    <n v="1"/>
    <n v="1440"/>
    <n v="1"/>
    <n v="2.5"/>
    <n v="2.5"/>
    <n v="1440"/>
    <n v="220000"/>
    <n v="18333.333333333332"/>
    <n v="20.308641975308642"/>
  </r>
  <r>
    <s v="new"/>
    <x v="578"/>
    <m/>
    <n v="10000"/>
    <s v="BMW"/>
    <n v="32614"/>
    <m/>
    <m/>
    <m/>
    <x v="21"/>
    <s v="Prog"/>
    <m/>
    <m/>
    <m/>
    <m/>
    <x v="1"/>
    <x v="13"/>
    <s v="600+"/>
    <n v="1"/>
    <n v="1200"/>
    <n v="1"/>
    <n v="0.75"/>
    <n v="0.75"/>
    <n v="1200"/>
    <n v="10000"/>
    <n v="833.33333333333337"/>
    <n v="1.9259259259259263"/>
  </r>
  <r>
    <m/>
    <x v="579"/>
    <m/>
    <n v="105485"/>
    <s v="BMW"/>
    <s v="32536/7"/>
    <m/>
    <m/>
    <m/>
    <x v="21"/>
    <s v="Prog"/>
    <m/>
    <m/>
    <m/>
    <m/>
    <x v="1"/>
    <x v="13"/>
    <s v="600+"/>
    <n v="1"/>
    <n v="1200"/>
    <n v="1"/>
    <n v="2.5"/>
    <n v="2.5"/>
    <n v="1200"/>
    <n v="105485"/>
    <n v="8790.4166666666661"/>
    <n v="13.100462962962963"/>
  </r>
  <r>
    <s v="31009C"/>
    <x v="580"/>
    <m/>
    <n v="330000"/>
    <s v="ZF Lemforder"/>
    <n v="31009"/>
    <m/>
    <m/>
    <m/>
    <x v="22"/>
    <s v="Prog"/>
    <m/>
    <m/>
    <m/>
    <m/>
    <x v="1"/>
    <x v="13"/>
    <s v="600+"/>
    <n v="2"/>
    <n v="2400"/>
    <n v="1"/>
    <n v="3"/>
    <n v="3"/>
    <n v="4800"/>
    <n v="330000"/>
    <n v="27500"/>
    <n v="11.638888888888891"/>
  </r>
  <r>
    <s v="32525A"/>
    <x v="581"/>
    <m/>
    <n v="3200"/>
    <s v="BMW Log Ctr 1"/>
    <s v="32525SUB"/>
    <m/>
    <m/>
    <m/>
    <x v="22"/>
    <s v="Prog"/>
    <m/>
    <m/>
    <m/>
    <m/>
    <x v="1"/>
    <x v="13"/>
    <s v="600+"/>
    <n v="1"/>
    <n v="1200"/>
    <n v="1"/>
    <n v="0.25"/>
    <n v="0.25"/>
    <n v="1200"/>
    <n v="3200"/>
    <n v="266.66666666666669"/>
    <n v="0.62962962962962965"/>
  </r>
  <r>
    <s v="32526A "/>
    <x v="582"/>
    <m/>
    <n v="2700"/>
    <s v="BMW Log Ctr 1"/>
    <s v="32526SUB"/>
    <m/>
    <m/>
    <m/>
    <x v="22"/>
    <s v="Prog"/>
    <m/>
    <m/>
    <m/>
    <m/>
    <x v="1"/>
    <x v="13"/>
    <s v="600+"/>
    <n v="1"/>
    <n v="1200"/>
    <n v="1"/>
    <n v="0.25"/>
    <n v="0.25"/>
    <n v="1200"/>
    <n v="2700"/>
    <n v="225"/>
    <n v="0.58333333333333337"/>
  </r>
  <r>
    <s v="32532C"/>
    <x v="583"/>
    <m/>
    <n v="170000"/>
    <s v="BMW Log Ctr 5"/>
    <s v="32532/33"/>
    <m/>
    <m/>
    <m/>
    <x v="22"/>
    <s v="Prog"/>
    <m/>
    <m/>
    <m/>
    <m/>
    <x v="1"/>
    <x v="13"/>
    <s v="600+"/>
    <n v="1"/>
    <n v="1200"/>
    <n v="1"/>
    <n v="2.5"/>
    <n v="2.5"/>
    <n v="1200"/>
    <n v="170000"/>
    <n v="14166.666666666666"/>
    <n v="19.074074074074073"/>
  </r>
  <r>
    <s v="37360C"/>
    <x v="584"/>
    <m/>
    <m/>
    <s v="JCI-Northwood"/>
    <n v="37360"/>
    <m/>
    <m/>
    <m/>
    <x v="22"/>
    <s v="Prog"/>
    <m/>
    <m/>
    <m/>
    <m/>
    <x v="1"/>
    <x v="13"/>
    <s v="600+"/>
    <n v="1"/>
    <n v="1200"/>
    <n v="1"/>
    <m/>
    <n v="0"/>
    <n v="1200"/>
    <n v="0"/>
    <n v="0"/>
    <n v="0"/>
  </r>
  <r>
    <n v="37428"/>
    <x v="585"/>
    <m/>
    <n v="3500"/>
    <s v="Mfg Ind Grp"/>
    <n v="37428"/>
    <m/>
    <m/>
    <m/>
    <x v="22"/>
    <s v="Prog"/>
    <m/>
    <m/>
    <m/>
    <m/>
    <x v="1"/>
    <x v="13"/>
    <s v="600+"/>
    <n v="1"/>
    <n v="1440"/>
    <n v="1"/>
    <n v="0.25"/>
    <n v="0.25"/>
    <n v="1440"/>
    <n v="3500"/>
    <n v="291.66666666666669"/>
    <n v="0.60339506172839508"/>
  </r>
  <r>
    <s v="37906LA"/>
    <x v="586"/>
    <m/>
    <n v="14000"/>
    <s v="MIG4"/>
    <s v="37875/881"/>
    <m/>
    <m/>
    <m/>
    <x v="22"/>
    <s v="Prog"/>
    <m/>
    <m/>
    <m/>
    <m/>
    <x v="1"/>
    <x v="13"/>
    <s v="600+"/>
    <n v="1"/>
    <n v="1440"/>
    <n v="1"/>
    <n v="1"/>
    <n v="1"/>
    <n v="1440"/>
    <n v="14000"/>
    <n v="1166.6666666666667"/>
    <n v="2.4135802469135803"/>
  </r>
  <r>
    <s v="50500AH"/>
    <x v="587"/>
    <m/>
    <n v="71750"/>
    <s v="Club Car"/>
    <s v="50502A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00AH"/>
    <x v="588"/>
    <m/>
    <n v="71750"/>
    <s v="Club Car"/>
    <n v="50501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84304LC"/>
    <x v="589"/>
    <m/>
    <m/>
    <s v="Contiteveshend"/>
    <s v="84304L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Transfer"/>
    <x v="590"/>
    <m/>
    <n v="112000"/>
    <s v="BMW Dometic"/>
    <s v="32556/7"/>
    <m/>
    <m/>
    <m/>
    <x v="22"/>
    <s v="Transfer"/>
    <m/>
    <m/>
    <m/>
    <m/>
    <x v="1"/>
    <x v="13"/>
    <s v="600+"/>
    <n v="1"/>
    <n v="600"/>
    <n v="1.5"/>
    <n v="2.5"/>
    <n v="3.75"/>
    <n v="600"/>
    <n v="112000"/>
    <n v="9333.3333333333339"/>
    <n v="25.740740740740744"/>
  </r>
  <r>
    <s v="Transfer"/>
    <x v="591"/>
    <m/>
    <n v="68000"/>
    <s v="BMW"/>
    <s v="32577/78"/>
    <m/>
    <m/>
    <m/>
    <x v="22"/>
    <s v="Transfer"/>
    <m/>
    <m/>
    <m/>
    <m/>
    <x v="1"/>
    <x v="13"/>
    <s v="600+"/>
    <n v="1"/>
    <n v="600"/>
    <n v="1.5"/>
    <n v="2"/>
    <n v="3"/>
    <n v="600"/>
    <n v="68000"/>
    <n v="5666.666666666667"/>
    <n v="16.592592592592592"/>
  </r>
  <r>
    <s v="Transfer"/>
    <x v="592"/>
    <m/>
    <n v="262000"/>
    <s v="BMW Dometic"/>
    <n v="32565"/>
    <m/>
    <m/>
    <m/>
    <x v="22"/>
    <s v="Transfer"/>
    <m/>
    <m/>
    <m/>
    <m/>
    <x v="1"/>
    <x v="13"/>
    <s v="600+"/>
    <n v="2"/>
    <n v="1200"/>
    <n v="1.5"/>
    <n v="3"/>
    <n v="4.5"/>
    <n v="2400"/>
    <n v="262000"/>
    <n v="21833.333333333332"/>
    <n v="18.12962962962963"/>
  </r>
  <r>
    <s v="Transfer"/>
    <x v="593"/>
    <m/>
    <n v="210510"/>
    <s v="BMW Digital"/>
    <s v="32538/9"/>
    <m/>
    <m/>
    <m/>
    <x v="22"/>
    <s v="Transfer"/>
    <m/>
    <m/>
    <m/>
    <m/>
    <x v="1"/>
    <x v="13"/>
    <s v="600+"/>
    <n v="1"/>
    <n v="1200"/>
    <n v="1.5"/>
    <n v="3.5"/>
    <n v="5.25"/>
    <n v="1200"/>
    <n v="210510"/>
    <n v="17542.5"/>
    <n v="26.491666666666664"/>
  </r>
  <r>
    <s v="Transfer"/>
    <x v="594"/>
    <m/>
    <n v="284858"/>
    <s v="BMW Digital"/>
    <s v="32546/7"/>
    <m/>
    <m/>
    <m/>
    <x v="22"/>
    <s v="Transfer"/>
    <m/>
    <m/>
    <m/>
    <m/>
    <x v="1"/>
    <x v="13"/>
    <s v="600+"/>
    <n v="1"/>
    <n v="1200"/>
    <n v="1.5"/>
    <n v="3.5"/>
    <n v="5.25"/>
    <n v="1200"/>
    <n v="284858"/>
    <n v="23738.166666666668"/>
    <n v="33.375740740740746"/>
  </r>
  <r>
    <s v="84304RC"/>
    <x v="595"/>
    <m/>
    <m/>
    <s v="Contiteveshend"/>
    <s v="84304R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50533C"/>
    <x v="596"/>
    <m/>
    <n v="900"/>
    <s v="Club Car"/>
    <n v="50533"/>
    <m/>
    <m/>
    <m/>
    <x v="22"/>
    <s v="Prog"/>
    <m/>
    <m/>
    <m/>
    <m/>
    <x v="1"/>
    <x v="13"/>
    <s v="600+"/>
    <n v="1"/>
    <n v="180"/>
    <n v="1"/>
    <n v="0.1"/>
    <n v="0.1"/>
    <n v="180"/>
    <n v="900"/>
    <n v="75"/>
    <n v="0.68888888888888899"/>
  </r>
  <r>
    <s v="New"/>
    <x v="597"/>
    <m/>
    <m/>
    <s v="Lear "/>
    <n v="29311"/>
    <m/>
    <m/>
    <m/>
    <x v="22"/>
    <s v="Prog"/>
    <m/>
    <m/>
    <m/>
    <m/>
    <x v="1"/>
    <x v="13"/>
    <s v="600+"/>
    <n v="1"/>
    <n v="1620"/>
    <n v="1"/>
    <m/>
    <n v="0"/>
    <n v="1620"/>
    <n v="0"/>
    <n v="0"/>
    <n v="0"/>
  </r>
  <r>
    <n v="105274"/>
    <x v="598"/>
    <s v="985Q2 EA010"/>
    <n v="87737.364000000001"/>
    <s v="NISSAN"/>
    <s v="985Q2 EA010"/>
    <s v="Nissan        | Frontier | H61B/D40        "/>
    <m/>
    <d v="2017-07-01T00:00:00"/>
    <x v="23"/>
    <s v="Prog"/>
    <m/>
    <m/>
    <m/>
    <m/>
    <x v="2"/>
    <x v="14"/>
    <s v="60-200"/>
    <n v="1"/>
    <n v="2600"/>
    <n v="0.5"/>
    <n v="2"/>
    <n v="1"/>
    <n v="2600"/>
    <n v="87737.364000000001"/>
    <n v="7311.4470000000001"/>
    <n v="5.0827933333333339"/>
  </r>
  <r>
    <n v="105574"/>
    <x v="599"/>
    <s v="F16-84314-6U"/>
    <n v="438840"/>
    <s v="GECOM Corporation"/>
    <s v="F16-84314-6U"/>
    <s v="L42L Altima"/>
    <m/>
    <d v="2018-06-01T00:00:00"/>
    <x v="23"/>
    <s v="Prog"/>
    <m/>
    <m/>
    <m/>
    <m/>
    <x v="2"/>
    <x v="14"/>
    <s v="60-200"/>
    <n v="1"/>
    <n v="5163.75"/>
    <n v="0.5"/>
    <n v="2"/>
    <n v="1"/>
    <n v="5163.75"/>
    <n v="438840"/>
    <n v="36570"/>
    <n v="10.776083272815299"/>
  </r>
  <r>
    <n v="105660"/>
    <x v="600"/>
    <n v="13004498"/>
    <n v="140000"/>
    <s v="Benteler"/>
    <n v="13004498"/>
    <s v="BMW | X5 | E70             "/>
    <m/>
    <d v="2014-08-01T00:00:00"/>
    <x v="23"/>
    <s v="Prog"/>
    <m/>
    <m/>
    <m/>
    <m/>
    <x v="2"/>
    <x v="14"/>
    <s v="60-200"/>
    <n v="1"/>
    <n v="3150"/>
    <n v="0.5"/>
    <n v="2"/>
    <n v="1"/>
    <n v="3150"/>
    <n v="140000"/>
    <n v="11666.666666666666"/>
    <n v="6.2716049382716053"/>
  </r>
  <r>
    <n v="105708"/>
    <x v="601"/>
    <s v="17406 JA00A"/>
    <n v="425000"/>
    <s v="NISSAN"/>
    <s v="17406 JA00A"/>
    <s v="L42L"/>
    <m/>
    <d v="2018-06-01T00:00:00"/>
    <x v="23"/>
    <s v="Prog"/>
    <m/>
    <m/>
    <m/>
    <m/>
    <x v="2"/>
    <x v="14"/>
    <s v="60-200"/>
    <n v="1"/>
    <n v="2475"/>
    <n v="0.5"/>
    <n v="2"/>
    <n v="1"/>
    <n v="2475"/>
    <n v="425000"/>
    <n v="35416.666666666664"/>
    <n v="20.413019079685743"/>
  </r>
  <r>
    <n v="106075"/>
    <x v="602"/>
    <s v="43115 ZR00A"/>
    <n v="21155.77"/>
    <s v="NISSAN"/>
    <s v="43115 ZR00A"/>
    <s v="ARMADA / WZW"/>
    <m/>
    <d v="2018-03-01T00:00:00"/>
    <x v="23"/>
    <s v="Prog"/>
    <m/>
    <m/>
    <m/>
    <m/>
    <x v="2"/>
    <x v="14"/>
    <s v="60-200"/>
    <n v="1"/>
    <n v="1500"/>
    <n v="0.5"/>
    <n v="2"/>
    <n v="1"/>
    <n v="1500"/>
    <n v="21155.77"/>
    <n v="1762.9808333333333"/>
    <n v="2.9004274074074075"/>
  </r>
  <r>
    <n v="106110"/>
    <x v="603"/>
    <s v="21644 EA21A"/>
    <n v="75563.28"/>
    <s v="NISSAN"/>
    <s v="21644 EA21A"/>
    <s v="Nissan        | Frontier | H61B/D40        "/>
    <m/>
    <d v="2017-07-01T00:00:00"/>
    <x v="23"/>
    <s v="Prog"/>
    <m/>
    <m/>
    <m/>
    <m/>
    <x v="2"/>
    <x v="14"/>
    <s v="60-200"/>
    <n v="1"/>
    <n v="3150"/>
    <n v="0.5"/>
    <n v="2"/>
    <n v="1"/>
    <n v="3150"/>
    <n v="75563.28"/>
    <n v="6296.94"/>
    <n v="3.9987047619047615"/>
  </r>
  <r>
    <n v="106199"/>
    <x v="604"/>
    <s v="51729-0C010"/>
    <n v="56250"/>
    <s v="Toyotomi America Corp."/>
    <s v="51729-0C010"/>
    <s v="200L SEQUIA"/>
    <m/>
    <d v="2018-06-01T00:00:00"/>
    <x v="23"/>
    <s v="Prog"/>
    <m/>
    <m/>
    <m/>
    <m/>
    <x v="2"/>
    <x v="14"/>
    <s v="60-200"/>
    <n v="1"/>
    <n v="1800"/>
    <n v="0.5"/>
    <n v="2"/>
    <n v="1"/>
    <n v="1800"/>
    <n v="56250"/>
    <n v="4687.5"/>
    <n v="4.8055555555555554"/>
  </r>
  <r>
    <n v="106873"/>
    <x v="605"/>
    <s v="G9217-06010"/>
    <n v="73962.785776827717"/>
    <s v="TOYOTA"/>
    <s v="G9217-06010"/>
    <s v="'11 Camry HB 071A"/>
    <m/>
    <d v="2016-06-01T00:00:00"/>
    <x v="23"/>
    <s v="Prog"/>
    <m/>
    <m/>
    <m/>
    <m/>
    <x v="2"/>
    <x v="14"/>
    <s v="60-200"/>
    <n v="1"/>
    <n v="2500"/>
    <n v="0.5"/>
    <n v="2"/>
    <n v="1"/>
    <n v="2500"/>
    <n v="73962.785776827717"/>
    <n v="6163.5654814023101"/>
    <n v="4.6205682567478989"/>
  </r>
  <r>
    <n v="107066"/>
    <x v="606"/>
    <s v="24239 3ta0b"/>
    <n v="438346.04000000004"/>
    <s v="NISSAN"/>
    <s v="24239 3ta0b"/>
    <s v="L42L Altima"/>
    <m/>
    <d v="2018-06-01T00:00:00"/>
    <x v="23"/>
    <s v="Prog"/>
    <m/>
    <m/>
    <m/>
    <m/>
    <x v="2"/>
    <x v="14"/>
    <s v="60-200"/>
    <n v="1"/>
    <n v="1575"/>
    <n v="0.5"/>
    <n v="2"/>
    <n v="1"/>
    <n v="1575"/>
    <n v="438346.04000000004"/>
    <n v="36528.83666666667"/>
    <n v="32.257216225749566"/>
  </r>
  <r>
    <n v="107407"/>
    <x v="607"/>
    <s v="64860 3TA0A"/>
    <n v="612000"/>
    <s v="NISSAN"/>
    <s v="64860 3TA0A"/>
    <s v="L42L Altima + P42M"/>
    <m/>
    <d v="2018-06-01T00:00:00"/>
    <x v="23"/>
    <s v="Prog"/>
    <m/>
    <m/>
    <m/>
    <m/>
    <x v="2"/>
    <x v="14"/>
    <s v="60-200"/>
    <n v="1"/>
    <n v="2000"/>
    <n v="0.5"/>
    <n v="2"/>
    <n v="1"/>
    <n v="2000"/>
    <n v="612000"/>
    <n v="51000"/>
    <n v="35.333333333333336"/>
  </r>
  <r>
    <n v="105528"/>
    <x v="608"/>
    <s v="24420 JA000"/>
    <n v="943.40000000000009"/>
    <s v="Nissan"/>
    <s v="24420 JA000"/>
    <s v="Nissan        | Altima | L42A/D42A    (carryover to L42L)"/>
    <m/>
    <d v="2015-06-01T00:00:00"/>
    <x v="24"/>
    <s v="Prog"/>
    <m/>
    <m/>
    <m/>
    <m/>
    <x v="2"/>
    <x v="3"/>
    <s v="60-200"/>
    <n v="1"/>
    <n v="1800"/>
    <n v="0.5"/>
    <n v="2"/>
    <n v="1"/>
    <n v="1800"/>
    <n v="943.40000000000009"/>
    <n v="78.616666666666674"/>
    <n v="1.3915679012345679"/>
  </r>
  <r>
    <n v="105640"/>
    <x v="609"/>
    <s v="T918P"/>
    <n v="260000"/>
    <s v="Toyo Automotive Parts (USA), Inc"/>
    <s v="T918P"/>
    <s v="180L  - CO to 480L Tundra"/>
    <m/>
    <d v="2019-09-09T00:00:00"/>
    <x v="24"/>
    <s v="Prog"/>
    <m/>
    <m/>
    <m/>
    <m/>
    <x v="2"/>
    <x v="3"/>
    <s v="60-200"/>
    <n v="1"/>
    <n v="5737.5"/>
    <n v="0.5"/>
    <n v="2"/>
    <n v="1"/>
    <n v="5737.5"/>
    <n v="260000"/>
    <n v="21666.666666666668"/>
    <n v="6.3684337932703947"/>
  </r>
  <r>
    <n v="105667"/>
    <x v="610"/>
    <s v="P407P"/>
    <n v="275000"/>
    <s v="Toyo Automotive Parts (USA), Inc"/>
    <s v="P407P"/>
    <s v="180L  - CO to 480L Tundra"/>
    <m/>
    <d v="2018-07-01T00:00:00"/>
    <x v="24"/>
    <s v="Prog"/>
    <m/>
    <m/>
    <m/>
    <m/>
    <x v="2"/>
    <x v="3"/>
    <s v="60-200"/>
    <n v="1"/>
    <n v="5737.5"/>
    <n v="0.5"/>
    <n v="2"/>
    <n v="1"/>
    <n v="5737.5"/>
    <n v="275000"/>
    <n v="22916.666666666668"/>
    <n v="6.6589203582667649"/>
  </r>
  <r>
    <n v="106040"/>
    <x v="611"/>
    <s v="74870 9N01A"/>
    <n v="134210.5"/>
    <s v="NISSAN"/>
    <s v="74870 9N01A"/>
    <s v="L42L + '14 L42N"/>
    <m/>
    <d v="2014-11-01T00:00:00"/>
    <x v="24"/>
    <s v="Prog"/>
    <m/>
    <m/>
    <m/>
    <m/>
    <x v="2"/>
    <x v="3"/>
    <s v="60-200"/>
    <n v="1"/>
    <n v="2000"/>
    <n v="0.5"/>
    <n v="2"/>
    <n v="1"/>
    <n v="2000"/>
    <n v="134210.5"/>
    <n v="11184.208333333334"/>
    <n v="8.7894722222222228"/>
  </r>
  <r>
    <n v="106041"/>
    <x v="612"/>
    <s v="763A2 9N00A"/>
    <n v="390600"/>
    <s v="NISSAN"/>
    <s v="763A2 9N00A"/>
    <s v="L42C (5 PER)"/>
    <m/>
    <d v="2015-02-01T00:00:00"/>
    <x v="24"/>
    <s v="Prog"/>
    <m/>
    <m/>
    <m/>
    <m/>
    <x v="2"/>
    <x v="3"/>
    <s v="60-200"/>
    <n v="1"/>
    <n v="2700"/>
    <n v="0.5"/>
    <n v="2"/>
    <n v="1"/>
    <n v="2700"/>
    <n v="390600"/>
    <n v="32550"/>
    <n v="17.407407407407408"/>
  </r>
  <r>
    <n v="106046"/>
    <x v="613"/>
    <s v="91316 9N02A"/>
    <n v="27546"/>
    <s v="NISSAN"/>
    <s v="91316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27546"/>
    <n v="2295.5"/>
    <n v="3.0337037037037038"/>
  </r>
  <r>
    <n v="106050"/>
    <x v="614"/>
    <s v="14953 ZP70A"/>
    <n v="17733"/>
    <s v="NISSAN"/>
    <s v="14953 ZP70A"/>
    <s v="Nissan        | Pathfinder | P61B/R51        "/>
    <m/>
    <d v="2019-02-01T00:00:00"/>
    <x v="24"/>
    <s v="Prog"/>
    <m/>
    <m/>
    <m/>
    <m/>
    <x v="2"/>
    <x v="3"/>
    <s v="60-200"/>
    <n v="1"/>
    <n v="1575"/>
    <n v="0.5"/>
    <n v="2"/>
    <n v="1"/>
    <n v="1575"/>
    <n v="17733"/>
    <n v="1477.75"/>
    <n v="2.5843386243386242"/>
  </r>
  <r>
    <n v="106086"/>
    <x v="615"/>
    <n v="90008321"/>
    <n v="115851"/>
    <s v="Benteler"/>
    <n v="90008321"/>
    <s v="BMW | X6 | E71"/>
    <m/>
    <d v="2014-07-01T00:00:00"/>
    <x v="24"/>
    <s v="Prog"/>
    <m/>
    <m/>
    <m/>
    <m/>
    <x v="2"/>
    <x v="3"/>
    <s v="60-200"/>
    <n v="1"/>
    <n v="2250"/>
    <n v="0.5"/>
    <n v="2"/>
    <n v="1"/>
    <n v="2250"/>
    <n v="115851"/>
    <n v="9654.25"/>
    <n v="7.0543703703703704"/>
  </r>
  <r>
    <n v="106093"/>
    <x v="616"/>
    <s v="E22371A9700002"/>
    <n v="63900"/>
    <s v="Calsonic"/>
    <s v="E22371A9700002"/>
    <s v="L42C"/>
    <m/>
    <d v="2015-02-01T00:00:00"/>
    <x v="24"/>
    <s v="Prog"/>
    <m/>
    <m/>
    <m/>
    <m/>
    <x v="2"/>
    <x v="3"/>
    <s v="60-200"/>
    <n v="1"/>
    <n v="1500"/>
    <n v="0.5"/>
    <n v="2"/>
    <n v="1"/>
    <n v="1500"/>
    <n v="63900"/>
    <n v="5325"/>
    <n v="6.0666666666666664"/>
  </r>
  <r>
    <n v="106294"/>
    <x v="617"/>
    <s v="65135 9N02A"/>
    <n v="68400"/>
    <s v="NISSAN"/>
    <s v="65135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68400"/>
    <n v="5700"/>
    <n v="5.5555555555555545"/>
  </r>
  <r>
    <n v="106295"/>
    <x v="5"/>
    <s v="65135 9N03A"/>
    <n v="66600"/>
    <s v="NISSAN"/>
    <s v="65135 9N03A"/>
    <s v="L42C"/>
    <m/>
    <d v="2015-02-01T00:00:00"/>
    <x v="24"/>
    <s v="Prog"/>
    <m/>
    <m/>
    <m/>
    <m/>
    <x v="2"/>
    <x v="3"/>
    <s v="60-200"/>
    <n v="1"/>
    <n v="900"/>
    <n v="0.5"/>
    <n v="2"/>
    <n v="1"/>
    <n v="900"/>
    <n v="66600"/>
    <n v="5550"/>
    <n v="9.5555555555555554"/>
  </r>
  <r>
    <n v="106358"/>
    <x v="618"/>
    <n v="2190304"/>
    <n v="520000"/>
    <s v="Johnson Controls Inc"/>
    <n v="2190304"/>
    <s v="RAM 1500"/>
    <m/>
    <d v="2016-12-01T00:00:00"/>
    <x v="24"/>
    <s v="Prog"/>
    <m/>
    <m/>
    <m/>
    <m/>
    <x v="2"/>
    <x v="3"/>
    <s v="60-200"/>
    <n v="1"/>
    <n v="2500"/>
    <n v="0.5"/>
    <n v="2"/>
    <n v="1"/>
    <n v="2500"/>
    <n v="520000"/>
    <n v="43333.333333333336"/>
    <n v="24.444444444444446"/>
  </r>
  <r>
    <n v="106778"/>
    <x v="619"/>
    <s v="62512 3TA0A"/>
    <n v="428500"/>
    <s v="NISSAN"/>
    <s v="62512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28500"/>
    <n v="35708.333333333336"/>
    <n v="22.493827160493833"/>
  </r>
  <r>
    <n v="106806"/>
    <x v="620"/>
    <n v="5899506140"/>
    <n v="425000"/>
    <s v="TOYOTA"/>
    <n v="5899506140"/>
    <s v="Camry 051a"/>
    <m/>
    <d v="2016-06-01T00:00:00"/>
    <x v="24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855"/>
    <x v="621"/>
    <s v="66366 3TA0A"/>
    <n v="490977.84"/>
    <s v="NISSAN"/>
    <s v="66366 3TA0A"/>
    <s v="L42L + '14 L42N"/>
    <m/>
    <d v="2020-12-01T00:00:00"/>
    <x v="24"/>
    <s v="Prog"/>
    <m/>
    <m/>
    <m/>
    <m/>
    <x v="2"/>
    <x v="3"/>
    <s v="60-200"/>
    <n v="1"/>
    <n v="2025"/>
    <n v="0.5"/>
    <n v="2"/>
    <n v="1"/>
    <n v="2025"/>
    <n v="490977.84"/>
    <n v="40914.82"/>
    <n v="28.273132510288065"/>
  </r>
  <r>
    <n v="106860"/>
    <x v="622"/>
    <s v="66370 3TA0A"/>
    <n v="428500"/>
    <s v="NISSAN"/>
    <s v="66370 3TA0A"/>
    <s v="L42L + '14 L42N"/>
    <m/>
    <d v="2020-12-01T00:00:00"/>
    <x v="24"/>
    <s v="Prog"/>
    <m/>
    <m/>
    <m/>
    <m/>
    <x v="2"/>
    <x v="3"/>
    <s v="60-200"/>
    <n v="1"/>
    <n v="1440"/>
    <n v="0.5"/>
    <n v="2"/>
    <n v="1"/>
    <n v="1440"/>
    <n v="428500"/>
    <n v="35708.333333333336"/>
    <n v="34.396604938271608"/>
  </r>
  <r>
    <n v="106933"/>
    <x v="623"/>
    <s v="25233 3ja0b"/>
    <n v="28390.799999999999"/>
    <s v="NISSAN"/>
    <s v="25233 3ja0b"/>
    <s v="P42J"/>
    <m/>
    <d v="2019-09-09T00:00:00"/>
    <x v="24"/>
    <s v="Prog"/>
    <m/>
    <m/>
    <m/>
    <m/>
    <x v="2"/>
    <x v="3"/>
    <s v="60-200"/>
    <n v="1"/>
    <n v="2000"/>
    <n v="0.5"/>
    <n v="2"/>
    <n v="1"/>
    <n v="2000"/>
    <n v="28390.799999999999"/>
    <n v="2365.9"/>
    <n v="2.9106000000000001"/>
  </r>
  <r>
    <n v="106935"/>
    <x v="624"/>
    <s v="28032 3ja0a"/>
    <n v="116166.29999999999"/>
    <s v="NISSAN"/>
    <s v="28032 3ja0a"/>
    <s v="P42K"/>
    <m/>
    <d v="2019-09-09T00:00:00"/>
    <x v="24"/>
    <s v="Prog"/>
    <m/>
    <m/>
    <m/>
    <m/>
    <x v="2"/>
    <x v="3"/>
    <s v="60-200"/>
    <n v="1"/>
    <n v="2025"/>
    <n v="0.5"/>
    <n v="2"/>
    <n v="1"/>
    <n v="2025"/>
    <n v="116166.29999999999"/>
    <n v="9680.5249999999996"/>
    <n v="7.7073415637860085"/>
  </r>
  <r>
    <n v="106954"/>
    <x v="625"/>
    <s v="98839 3JA0A"/>
    <n v="104064.31200000001"/>
    <s v="NISSAN"/>
    <s v="98839 3JA0A"/>
    <s v="P42J (2 PER)"/>
    <m/>
    <d v="2018-12-01T00:00:00"/>
    <x v="24"/>
    <s v="Prog"/>
    <m/>
    <m/>
    <m/>
    <m/>
    <x v="2"/>
    <x v="3"/>
    <s v="60-200"/>
    <n v="1"/>
    <n v="2240"/>
    <n v="0.5"/>
    <n v="2"/>
    <n v="1"/>
    <n v="2240"/>
    <n v="104064.31200000001"/>
    <n v="8672.0259999999998"/>
    <n v="6.4952535714285711"/>
  </r>
  <r>
    <n v="106969"/>
    <x v="626"/>
    <s v="17285 3JA1A"/>
    <n v="156450.56"/>
    <s v="NISSAN"/>
    <s v="17285 3JA1A"/>
    <s v="P42J + P42K"/>
    <m/>
    <d v="2018-12-01T00:00:00"/>
    <x v="24"/>
    <s v="Prog"/>
    <m/>
    <m/>
    <m/>
    <m/>
    <x v="2"/>
    <x v="3"/>
    <s v="60-200"/>
    <n v="1"/>
    <n v="2500"/>
    <n v="0.5"/>
    <n v="2"/>
    <n v="1"/>
    <n v="2500"/>
    <n v="156450.56"/>
    <n v="13037.546666666667"/>
    <n v="8.2866915555555547"/>
  </r>
  <r>
    <n v="106970"/>
    <x v="627"/>
    <s v="17285 3ja0a"/>
    <n v="157687.04000000001"/>
    <s v="NISSAN"/>
    <s v="17285 3ja0a"/>
    <s v="P42J + P42K"/>
    <m/>
    <d v="2018-12-01T00:00:00"/>
    <x v="24"/>
    <s v="Prog"/>
    <m/>
    <m/>
    <m/>
    <m/>
    <x v="2"/>
    <x v="3"/>
    <s v="60-200"/>
    <n v="1"/>
    <n v="3600"/>
    <n v="0.5"/>
    <n v="2"/>
    <n v="1"/>
    <n v="3600"/>
    <n v="157687.04000000001"/>
    <n v="13140.586666666668"/>
    <n v="6.200217283950618"/>
  </r>
  <r>
    <n v="106995"/>
    <x v="628"/>
    <s v="85292 3ja0a"/>
    <n v="295000"/>
    <s v="NISSAN"/>
    <s v="85292 3ja0a"/>
    <s v="P42J + P42K ( 2 PER)"/>
    <m/>
    <d v="2018-12-01T00:00:00"/>
    <x v="24"/>
    <s v="Prog"/>
    <m/>
    <m/>
    <m/>
    <m/>
    <x v="2"/>
    <x v="3"/>
    <s v="60-200"/>
    <n v="1"/>
    <n v="1575"/>
    <n v="0.5"/>
    <n v="2"/>
    <n v="1"/>
    <n v="1575"/>
    <n v="295000"/>
    <n v="24583.333333333332"/>
    <n v="22.144620811287478"/>
  </r>
  <r>
    <n v="107061"/>
    <x v="629"/>
    <s v="24239 3JA1A"/>
    <n v="207138.81599999999"/>
    <s v="NISSAN"/>
    <s v="24239 3JA1A"/>
    <s v=" '12 P42K/J (Infiniti &amp; Pathfinder) + P42M"/>
    <m/>
    <d v="2018-12-01T00:00:00"/>
    <x v="24"/>
    <s v="Prog"/>
    <m/>
    <m/>
    <m/>
    <m/>
    <x v="2"/>
    <x v="3"/>
    <s v="60-200"/>
    <n v="1"/>
    <n v="2250"/>
    <n v="0.5"/>
    <n v="2"/>
    <n v="1"/>
    <n v="2250"/>
    <n v="207138.81599999999"/>
    <n v="17261.567999999999"/>
    <n v="11.562410666666665"/>
  </r>
  <r>
    <n v="107062"/>
    <x v="630"/>
    <s v="24239 3JA2A"/>
    <n v="57423.200000000012"/>
    <s v="NISSAN"/>
    <s v="24239 3JA2A"/>
    <s v="P42J"/>
    <m/>
    <d v="2018-12-01T00:00:00"/>
    <x v="24"/>
    <s v="Prog"/>
    <m/>
    <m/>
    <m/>
    <m/>
    <x v="2"/>
    <x v="3"/>
    <s v="60-200"/>
    <n v="1"/>
    <n v="2250"/>
    <n v="0.5"/>
    <n v="2"/>
    <n v="1"/>
    <n v="2250"/>
    <n v="57423.200000000012"/>
    <n v="4785.2666666666673"/>
    <n v="4.1690469135802468"/>
  </r>
  <r>
    <n v="107063"/>
    <x v="631"/>
    <s v="24317 3tA0a"/>
    <n v="360000"/>
    <s v="NISSAN"/>
    <s v="24317 3tA0a"/>
    <s v="L42L Altima"/>
    <m/>
    <d v="2018-06-01T00:00:00"/>
    <x v="24"/>
    <s v="Prog"/>
    <m/>
    <m/>
    <m/>
    <m/>
    <x v="2"/>
    <x v="3"/>
    <s v="60-200"/>
    <n v="1"/>
    <n v="2250"/>
    <n v="0.5"/>
    <n v="2"/>
    <n v="1"/>
    <n v="2250"/>
    <n v="360000"/>
    <n v="30000"/>
    <n v="19.111111111111111"/>
  </r>
  <r>
    <n v="107064"/>
    <x v="632"/>
    <s v="24317 3TA0B"/>
    <n v="360000"/>
    <s v="NISSAN"/>
    <s v="24317 3TA0B"/>
    <s v="L42L Altima"/>
    <m/>
    <d v="2018-06-01T00:00:00"/>
    <x v="24"/>
    <s v="Prog"/>
    <m/>
    <m/>
    <m/>
    <m/>
    <x v="2"/>
    <x v="3"/>
    <s v="60-200"/>
    <n v="1"/>
    <n v="1800"/>
    <n v="0.5"/>
    <n v="2"/>
    <n v="1"/>
    <n v="1800"/>
    <n v="360000"/>
    <n v="30000"/>
    <n v="23.555555555555557"/>
  </r>
  <r>
    <n v="107065"/>
    <x v="633"/>
    <s v="24239 3TA0A"/>
    <n v="434411.32"/>
    <s v="NISSAN"/>
    <s v="24239 3TA0A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434411.32"/>
    <n v="36200.943333333336"/>
    <n v="31.97963456790124"/>
  </r>
  <r>
    <n v="107088"/>
    <x v="634"/>
    <s v="24317 3ja0b"/>
    <n v="207131.64800000002"/>
    <s v="NISSAN"/>
    <s v="24317 3ja0b"/>
    <s v="P42J + P42K + P42M"/>
    <m/>
    <d v="2018-12-01T00:00:00"/>
    <x v="24"/>
    <s v="Prog"/>
    <m/>
    <m/>
    <m/>
    <m/>
    <x v="2"/>
    <x v="3"/>
    <s v="60-200"/>
    <n v="1"/>
    <n v="2475"/>
    <n v="0.5"/>
    <n v="2"/>
    <n v="1"/>
    <n v="2475"/>
    <n v="207131.64800000002"/>
    <n v="17260.970666666668"/>
    <n v="10.632172749719418"/>
  </r>
  <r>
    <n v="107089"/>
    <x v="635"/>
    <s v="24317 3JA0A"/>
    <n v="151716.09599999999"/>
    <s v="NISSAN"/>
    <s v="24317 3JA0A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1716.09599999999"/>
    <n v="12643.008"/>
    <n v="10.698524444444445"/>
  </r>
  <r>
    <n v="107090"/>
    <x v="636"/>
    <s v="24317 3ja0c"/>
    <n v="150635.51999999999"/>
    <s v="NISSAN"/>
    <s v="24317 3ja0c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0635.51999999999"/>
    <n v="12552.96"/>
    <n v="10.631822222222221"/>
  </r>
  <r>
    <n v="107099"/>
    <x v="637"/>
    <s v="64825 3ta0a"/>
    <n v="493500"/>
    <s v="NISSAN"/>
    <s v="64825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93500"/>
    <n v="41125"/>
    <n v="25.703703703703706"/>
  </r>
  <r>
    <n v="107126"/>
    <x v="638"/>
    <s v="10006 xxxxx"/>
    <n v="355000"/>
    <s v="NISSAN"/>
    <s v="10006 xxxxx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355000"/>
    <n v="29583.333333333332"/>
    <n v="26.377425044091709"/>
  </r>
  <r>
    <n v="107156"/>
    <x v="639"/>
    <s v="23-4643311-2-00"/>
    <n v="564568.72"/>
    <s v="IB TECH"/>
    <s v="23-4643311-2-00"/>
    <s v="L42L Altima"/>
    <m/>
    <d v="2018-06-01T00:00:00"/>
    <x v="24"/>
    <s v="Prog"/>
    <m/>
    <m/>
    <m/>
    <m/>
    <x v="2"/>
    <x v="3"/>
    <s v="60-200"/>
    <n v="1"/>
    <n v="2000"/>
    <n v="0.5"/>
    <n v="2"/>
    <n v="1"/>
    <n v="2000"/>
    <n v="564568.72"/>
    <n v="47047.393333333333"/>
    <n v="32.698262222222219"/>
  </r>
  <r>
    <n v="107162"/>
    <x v="640"/>
    <s v="79260 3KA0A"/>
    <n v="117414.35999999999"/>
    <s v="NISSAN"/>
    <s v="79260 3KA0A"/>
    <s v="P42K"/>
    <m/>
    <d v="2019-02-01T00:00:00"/>
    <x v="24"/>
    <s v="Prog"/>
    <m/>
    <m/>
    <m/>
    <m/>
    <x v="2"/>
    <x v="3"/>
    <s v="60-200"/>
    <n v="1"/>
    <n v="2000"/>
    <n v="0.5"/>
    <n v="2"/>
    <n v="1"/>
    <n v="2000"/>
    <n v="117414.35999999999"/>
    <n v="9784.5299999999988"/>
    <n v="7.856353333333332"/>
  </r>
  <r>
    <n v="107169"/>
    <x v="641"/>
    <s v="24239 3KA0A"/>
    <n v="114687.59999999999"/>
    <s v="NISSAN"/>
    <s v="24239 3KA0A"/>
    <s v="P42K"/>
    <m/>
    <d v="2019-02-01T00:00:00"/>
    <x v="24"/>
    <s v="Prog"/>
    <m/>
    <m/>
    <m/>
    <m/>
    <x v="2"/>
    <x v="3"/>
    <s v="60-200"/>
    <n v="1"/>
    <n v="2025"/>
    <n v="0.5"/>
    <n v="2"/>
    <n v="1"/>
    <n v="2025"/>
    <n v="114687.59999999999"/>
    <n v="9557.2999999999993"/>
    <n v="7.6262057613168714"/>
  </r>
  <r>
    <n v="107208"/>
    <x v="642"/>
    <s v="90141 3NF0A"/>
    <n v="59400"/>
    <s v="NISSAN"/>
    <s v="90141 3NF0A"/>
    <s v="'13 LEAF B12G"/>
    <m/>
    <d v="2017-09-01T00:00:00"/>
    <x v="24"/>
    <s v="Prog"/>
    <m/>
    <m/>
    <m/>
    <m/>
    <x v="2"/>
    <x v="3"/>
    <s v="60-200"/>
    <n v="1"/>
    <n v="2475"/>
    <n v="0.5"/>
    <n v="2"/>
    <n v="1"/>
    <n v="2475"/>
    <n v="59400"/>
    <n v="4950"/>
    <n v="4"/>
  </r>
  <r>
    <n v="107229"/>
    <x v="643"/>
    <s v="24317 3KE0B"/>
    <n v="60400"/>
    <s v="NISSAN"/>
    <s v="24317 3KE0B"/>
    <s v="P42J+K  HEV / RHD + P42M"/>
    <m/>
    <d v="2019-09-09T00:00:00"/>
    <x v="24"/>
    <s v="Prog"/>
    <m/>
    <m/>
    <m/>
    <m/>
    <x v="2"/>
    <x v="3"/>
    <s v="60-200"/>
    <n v="1"/>
    <n v="1500"/>
    <n v="0.5"/>
    <n v="2"/>
    <n v="1"/>
    <n v="1500"/>
    <n v="60400"/>
    <n v="5033.333333333333"/>
    <n v="5.8074074074074069"/>
  </r>
  <r>
    <n v="107245"/>
    <x v="644"/>
    <s v="24239 3KA0C"/>
    <n v="76036.800000000003"/>
    <s v="NISSAN"/>
    <s v="24239 3KA0C"/>
    <s v="P42K"/>
    <m/>
    <d v="2019-09-09T00:00:00"/>
    <x v="24"/>
    <s v="Prog"/>
    <m/>
    <m/>
    <m/>
    <m/>
    <x v="2"/>
    <x v="3"/>
    <s v="60-200"/>
    <n v="1"/>
    <n v="1575"/>
    <n v="0.5"/>
    <n v="2"/>
    <n v="1"/>
    <n v="1575"/>
    <n v="76036.800000000003"/>
    <n v="6336.4000000000005"/>
    <n v="6.697481481481482"/>
  </r>
  <r>
    <n v="107456"/>
    <x v="645"/>
    <s v="292A3 3KY0A"/>
    <n v="10323"/>
    <s v="NISSAN"/>
    <s v="292A3 3KY0A"/>
    <s v="P42J+K  HEV"/>
    <m/>
    <d v="2016-02-01T00:00:00"/>
    <x v="24"/>
    <s v="Prog"/>
    <m/>
    <m/>
    <m/>
    <m/>
    <x v="2"/>
    <x v="3"/>
    <s v="60-200"/>
    <n v="1"/>
    <n v="2000"/>
    <n v="0.5"/>
    <n v="2"/>
    <n v="1"/>
    <n v="2000"/>
    <n v="10323"/>
    <n v="860.25"/>
    <n v="1.9068333333333332"/>
  </r>
  <r>
    <n v="107525"/>
    <x v="646"/>
    <s v="21745 3JV0B"/>
    <n v="62960.5"/>
    <s v="NISSAN"/>
    <s v="21745 3JV0B"/>
    <s v="P42J+K  HEV + P42M"/>
    <m/>
    <d v="2017-12-01T00:00:00"/>
    <x v="24"/>
    <s v="Prog"/>
    <m/>
    <m/>
    <m/>
    <m/>
    <x v="2"/>
    <x v="3"/>
    <s v="60-200"/>
    <n v="1"/>
    <n v="1200"/>
    <n v="0.5"/>
    <n v="2"/>
    <n v="1"/>
    <n v="1200"/>
    <n v="62960.5"/>
    <n v="5246.708333333333"/>
    <n v="7.1630092592592591"/>
  </r>
  <r>
    <n v="107531"/>
    <x v="5"/>
    <s v="47960 EZ10A"/>
    <n v="90000"/>
    <s v="NISSAN"/>
    <s v="47960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32"/>
    <x v="5"/>
    <s v="47961 EZ10A"/>
    <n v="90000"/>
    <s v="NISSAN"/>
    <s v="47961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74"/>
    <x v="5"/>
    <s v="16419 EZ40A"/>
    <n v="19000"/>
    <s v="NISSAN"/>
    <s v="16419 EZ40A"/>
    <s v="Titan H61L"/>
    <m/>
    <d v="2021-11-01T00:00:00"/>
    <x v="24"/>
    <s v="Prog"/>
    <m/>
    <m/>
    <m/>
    <m/>
    <x v="2"/>
    <x v="3"/>
    <s v="60-200"/>
    <n v="1"/>
    <n v="2100"/>
    <n v="0.5"/>
    <n v="2"/>
    <n v="1"/>
    <n v="2100"/>
    <n v="19000"/>
    <n v="1583.3333333333333"/>
    <n v="2.3386243386243386"/>
  </r>
  <r>
    <n v="107581"/>
    <x v="647"/>
    <s v="68129 3KE1A "/>
    <n v="10000"/>
    <s v="Calsonic"/>
    <s v="68129 3KE1A "/>
    <s v="P42K RHD "/>
    <m/>
    <d v="2018-06-03T00:00:00"/>
    <x v="24"/>
    <s v="Prog"/>
    <m/>
    <m/>
    <m/>
    <m/>
    <x v="2"/>
    <x v="3"/>
    <s v="60-200"/>
    <n v="1"/>
    <n v="2000"/>
    <n v="0.5"/>
    <n v="2"/>
    <n v="1"/>
    <n v="2000"/>
    <n v="10000"/>
    <n v="833.33333333333337"/>
    <n v="1.8888888888888891"/>
  </r>
  <r>
    <n v="107594"/>
    <x v="5"/>
    <s v="25233 5AF1A"/>
    <n v="84558"/>
    <s v="NISSAN"/>
    <s v="25233 5AF1A"/>
    <s v="P42JK/P42M HEV"/>
    <m/>
    <d v="2020-10-01T00:00:00"/>
    <x v="24"/>
    <s v="Prog"/>
    <m/>
    <m/>
    <m/>
    <m/>
    <x v="2"/>
    <x v="3"/>
    <s v="60-200"/>
    <n v="1"/>
    <n v="1440"/>
    <n v="0.5"/>
    <n v="2"/>
    <n v="1"/>
    <n v="1440"/>
    <n v="84558"/>
    <n v="7046.5"/>
    <n v="7.8578703703703709"/>
  </r>
  <r>
    <n v="107615"/>
    <x v="5"/>
    <s v="63160 4RA0A"/>
    <n v="68500"/>
    <s v="NISSAN"/>
    <s v="63160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16"/>
    <x v="5"/>
    <s v="63161 4RA0A"/>
    <n v="68500"/>
    <s v="NISSAN"/>
    <s v="6316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23"/>
    <x v="5"/>
    <s v="84330 4RA0A"/>
    <n v="68500"/>
    <s v="NISSAN"/>
    <s v="84330 4RA0A"/>
    <s v="L42N"/>
    <m/>
    <d v="2020-02-29T00:00:00"/>
    <x v="24"/>
    <s v="Prog"/>
    <m/>
    <m/>
    <m/>
    <m/>
    <x v="2"/>
    <x v="3"/>
    <s v="60-200"/>
    <n v="1"/>
    <n v="2000"/>
    <n v="0.5"/>
    <n v="2"/>
    <n v="1"/>
    <n v="2000"/>
    <n v="68500"/>
    <n v="5708.333333333333"/>
    <n v="5.1388888888888884"/>
  </r>
  <r>
    <n v="107624"/>
    <x v="5"/>
    <s v="84331 4RA0A"/>
    <n v="68500"/>
    <s v="NISSAN"/>
    <s v="8433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37"/>
    <x v="648"/>
    <s v="17138 0T011"/>
    <n v="432000"/>
    <s v="Toyota"/>
    <s v="17138 0T011"/>
    <s v="587F ENGINE"/>
    <m/>
    <d v="2019-01-06T00:00:00"/>
    <x v="24"/>
    <s v="Prog"/>
    <m/>
    <m/>
    <m/>
    <m/>
    <x v="2"/>
    <x v="3"/>
    <s v="60-200"/>
    <n v="1"/>
    <n v="1000"/>
    <n v="0.5"/>
    <n v="2"/>
    <n v="1"/>
    <n v="1000"/>
    <n v="432000"/>
    <n v="36000"/>
    <n v="49.333333333333336"/>
  </r>
  <r>
    <n v="107650"/>
    <x v="649"/>
    <s v="68129 3KA1A"/>
    <n v="10000"/>
    <s v="CalsonicKansei North America, Inc."/>
    <s v="68129 3KA1A"/>
    <s v="P42K Russia Export"/>
    <m/>
    <d v="2017-12-01T00:00:00"/>
    <x v="24"/>
    <s v="Prog"/>
    <m/>
    <m/>
    <m/>
    <m/>
    <x v="2"/>
    <x v="3"/>
    <s v="60-200"/>
    <n v="1"/>
    <n v="1000"/>
    <n v="0.5"/>
    <n v="2"/>
    <n v="1"/>
    <n v="1000"/>
    <n v="10000"/>
    <n v="833.33333333333337"/>
    <n v="2.4444444444444446"/>
  </r>
  <r>
    <n v="107653"/>
    <x v="5"/>
    <s v="64830 EZ30B"/>
    <n v="6476"/>
    <s v="NISSAN"/>
    <s v="64830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55"/>
    <x v="5"/>
    <s v="64830 EZ10B"/>
    <n v="19311"/>
    <s v="NISSAN"/>
    <s v="64830 EZ10B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19311"/>
    <n v="1609.25"/>
    <n v="2.52537037037037"/>
  </r>
  <r>
    <n v="107656"/>
    <x v="5"/>
    <s v="64184 EZ30A"/>
    <n v="25786"/>
    <s v="NISSAN"/>
    <s v="64184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7"/>
    <x v="5"/>
    <s v="64185 EZ30A"/>
    <n v="25786"/>
    <s v="NISSAN"/>
    <s v="64185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8"/>
    <x v="650"/>
    <s v="64861 EZ30A"/>
    <n v="6476"/>
    <s v="NISSAN"/>
    <s v="64861 EZ30A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59"/>
    <x v="651"/>
    <s v="64861 EZ30B"/>
    <n v="6476"/>
    <s v="NISSAN"/>
    <s v="64861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60"/>
    <x v="652"/>
    <s v="64861 EZ30C"/>
    <n v="6476"/>
    <s v="NISSAN"/>
    <s v="64861 EZ30C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61"/>
    <x v="653"/>
    <s v="66362 EZ30A"/>
    <n v="64214"/>
    <s v="NISSAN"/>
    <s v="66362 EZ30A"/>
    <s v="H61L TITAN"/>
    <m/>
    <d v="2021-11-01T00:00:00"/>
    <x v="24"/>
    <s v="Prog"/>
    <m/>
    <m/>
    <m/>
    <m/>
    <x v="2"/>
    <x v="3"/>
    <s v="60-200"/>
    <n v="1"/>
    <n v="1680"/>
    <n v="0.5"/>
    <n v="2"/>
    <n v="1"/>
    <n v="1680"/>
    <n v="64214"/>
    <n v="5351.166666666667"/>
    <n v="5.5802910052910057"/>
  </r>
  <r>
    <n v="107703"/>
    <x v="654"/>
    <s v="65148 4RA0A"/>
    <n v="60000"/>
    <s v="NISSAN"/>
    <s v="65148 4RA0A"/>
    <s v="L42N Maxima"/>
    <m/>
    <d v="2019-02-15T00:00:00"/>
    <x v="24"/>
    <s v="Prog"/>
    <m/>
    <m/>
    <m/>
    <m/>
    <x v="2"/>
    <x v="3"/>
    <s v="60-200"/>
    <n v="1"/>
    <n v="1500"/>
    <n v="0.5"/>
    <n v="2"/>
    <n v="1"/>
    <n v="1500"/>
    <n v="60000"/>
    <n v="5000"/>
    <n v="5.7777777777777786"/>
  </r>
  <r>
    <n v="107705"/>
    <x v="655"/>
    <s v="79470 4RA0A"/>
    <n v="60000"/>
    <s v="NISSAN"/>
    <s v="79470 4RA0A"/>
    <s v="L42N Maxima"/>
    <m/>
    <d v="2019-02-15T00:00:00"/>
    <x v="24"/>
    <s v="Prog"/>
    <m/>
    <m/>
    <m/>
    <m/>
    <x v="2"/>
    <x v="3"/>
    <s v="60-200"/>
    <n v="1"/>
    <n v="2100"/>
    <n v="0.5"/>
    <n v="2"/>
    <n v="1"/>
    <n v="2100"/>
    <n v="60000"/>
    <n v="5000"/>
    <n v="4.5079365079365079"/>
  </r>
  <r>
    <n v="107722"/>
    <x v="656"/>
    <s v="25233 EZ00A"/>
    <n v="14000"/>
    <s v="NISSAN"/>
    <s v="25233 EZ00A"/>
    <s v="14 NISSAN TITAN H61L"/>
    <m/>
    <d v="2019-08-01T00:00:00"/>
    <x v="24"/>
    <s v="Prog"/>
    <m/>
    <m/>
    <m/>
    <m/>
    <x v="2"/>
    <x v="3"/>
    <s v="60-200"/>
    <n v="1"/>
    <n v="1440"/>
    <n v="0.5"/>
    <n v="2"/>
    <n v="1"/>
    <n v="1440"/>
    <n v="14000"/>
    <n v="1166.6666666666667"/>
    <n v="2.4135802469135803"/>
  </r>
  <r>
    <n v="107529"/>
    <x v="657"/>
    <s v="47960 EZ00A"/>
    <n v="90000"/>
    <s v="NISSAN"/>
    <s v="47960 EZ0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4860"/>
    <x v="658"/>
    <s v="76648 EA000"/>
    <n v="20944.169999999998"/>
    <s v="NISSAN"/>
    <s v="76648 EA0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20944.169999999998"/>
    <n v="1745.3474999999999"/>
    <n v="2.8847533333333337"/>
  </r>
  <r>
    <n v="104864"/>
    <x v="659"/>
    <s v="90458 EA500"/>
    <n v="7575"/>
    <s v="NISSAN"/>
    <s v="9045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7575"/>
    <n v="631.25"/>
    <n v="1.8944444444444446"/>
  </r>
  <r>
    <n v="104879"/>
    <x v="660"/>
    <s v="82144 7S200"/>
    <n v="3000"/>
    <s v="NISSAN"/>
    <s v="82144 7S200"/>
    <s v="Nissan        | Armada | WZW/A60         "/>
    <m/>
    <d v="2019-09-09T00:00:00"/>
    <x v="25"/>
    <s v="Prog"/>
    <m/>
    <m/>
    <m/>
    <m/>
    <x v="2"/>
    <x v="3"/>
    <s v="60-200"/>
    <n v="1"/>
    <n v="1250"/>
    <n v="0.5"/>
    <n v="2"/>
    <n v="1"/>
    <n v="1250"/>
    <n v="3000"/>
    <n v="250"/>
    <n v="1.5999999999999999"/>
  </r>
  <r>
    <n v="104955"/>
    <x v="661"/>
    <s v="74595 EA800"/>
    <n v="30825"/>
    <s v="NISSAN"/>
    <s v="74595 EA800"/>
    <s v="Nissan        | Frontier | H61B/D40        "/>
    <m/>
    <d v="2015-09-01T00:00:00"/>
    <x v="25"/>
    <s v="Prog"/>
    <m/>
    <m/>
    <m/>
    <m/>
    <x v="2"/>
    <x v="3"/>
    <s v="60-200"/>
    <n v="1"/>
    <n v="1260"/>
    <n v="0.5"/>
    <n v="2"/>
    <n v="1"/>
    <n v="1260"/>
    <n v="30825"/>
    <n v="2568.75"/>
    <n v="4.0515873015873014"/>
  </r>
  <r>
    <n v="104958"/>
    <x v="662"/>
    <s v="74584 EB000"/>
    <n v="43804.799999999996"/>
    <s v="NISSAN"/>
    <s v="74584 EB000"/>
    <s v="Nissan        | Frontier | H61B/D40        "/>
    <m/>
    <d v="2015-09-01T00:00:00"/>
    <x v="25"/>
    <s v="Prog"/>
    <m/>
    <m/>
    <m/>
    <m/>
    <x v="2"/>
    <x v="3"/>
    <s v="60-200"/>
    <n v="1"/>
    <n v="2475"/>
    <n v="0.5"/>
    <n v="2"/>
    <n v="1"/>
    <n v="2475"/>
    <n v="43804.799999999996"/>
    <n v="3650.3999999999996"/>
    <n v="3.2998787878787876"/>
  </r>
  <r>
    <n v="104959"/>
    <x v="663"/>
    <s v="82575 EA800"/>
    <n v="14490"/>
    <s v="NISSAN"/>
    <s v="82575 EA800"/>
    <s v="Nissan        | Frontier | H61B/D40        "/>
    <m/>
    <d v="2015-09-01T00:00:00"/>
    <x v="25"/>
    <s v="Prog"/>
    <m/>
    <m/>
    <m/>
    <m/>
    <x v="2"/>
    <x v="3"/>
    <s v="60-200"/>
    <n v="1"/>
    <n v="2025"/>
    <n v="0.5"/>
    <n v="2"/>
    <n v="1"/>
    <n v="2025"/>
    <n v="14490"/>
    <n v="1207.5"/>
    <n v="2.1283950617283951"/>
  </r>
  <r>
    <n v="104961"/>
    <x v="664"/>
    <s v="82575 EA805"/>
    <n v="40270.5"/>
    <s v="NISSAN"/>
    <s v="82575 EA805"/>
    <s v="XTERRA"/>
    <m/>
    <d v="2015-09-01T00:00:00"/>
    <x v="25"/>
    <s v="Prog"/>
    <m/>
    <m/>
    <m/>
    <m/>
    <x v="2"/>
    <x v="3"/>
    <s v="60-200"/>
    <n v="1"/>
    <n v="2250"/>
    <n v="0.5"/>
    <n v="2"/>
    <n v="1"/>
    <n v="2250"/>
    <n v="40270.5"/>
    <n v="3355.875"/>
    <n v="3.3220000000000005"/>
  </r>
  <r>
    <n v="104972"/>
    <x v="665"/>
    <s v="74587 EB005"/>
    <n v="54600"/>
    <s v="NISSAN"/>
    <s v="74587 EB005"/>
    <s v="Nissan        | Frontier | H61B/D40        "/>
    <m/>
    <d v="2015-09-01T00:00:00"/>
    <x v="25"/>
    <s v="Prog"/>
    <m/>
    <m/>
    <m/>
    <m/>
    <x v="2"/>
    <x v="3"/>
    <s v="60-200"/>
    <n v="1"/>
    <n v="2700"/>
    <n v="0.5"/>
    <n v="2"/>
    <n v="1"/>
    <n v="2700"/>
    <n v="54600"/>
    <n v="4550"/>
    <n v="3.5802469135802468"/>
  </r>
  <r>
    <n v="104981"/>
    <x v="666"/>
    <s v="30417 EA201"/>
    <n v="92177.400000000009"/>
    <s v="NISSAN"/>
    <s v="30417 EA201"/>
    <s v="ZV7 6 CYL ENGINE"/>
    <m/>
    <d v="2019-09-09T00:00:00"/>
    <x v="25"/>
    <s v="Prog"/>
    <m/>
    <m/>
    <m/>
    <m/>
    <x v="2"/>
    <x v="3"/>
    <s v="60-200"/>
    <n v="1"/>
    <n v="3960"/>
    <n v="0.5"/>
    <n v="2"/>
    <n v="1"/>
    <n v="3960"/>
    <n v="92177.400000000009"/>
    <n v="7681.4500000000007"/>
    <n v="3.9196801346801351"/>
  </r>
  <r>
    <n v="104994"/>
    <x v="667"/>
    <s v="76892 EA510"/>
    <n v="21150"/>
    <s v="NISSAN"/>
    <s v="76892 EA510"/>
    <s v="Nissan        | Frontier | H61B/D40        "/>
    <m/>
    <d v="2015-09-01T00:00:00"/>
    <x v="25"/>
    <s v="Prog"/>
    <m/>
    <m/>
    <m/>
    <m/>
    <x v="2"/>
    <x v="3"/>
    <s v="60-200"/>
    <n v="1"/>
    <n v="5202"/>
    <n v="0.5"/>
    <n v="2"/>
    <n v="1"/>
    <n v="5202"/>
    <n v="21150"/>
    <n v="1762.5"/>
    <n v="1.7850826605151866"/>
  </r>
  <r>
    <n v="105388"/>
    <x v="668"/>
    <s v="222670P020"/>
    <n v="175000"/>
    <s v="TOYOTA"/>
    <s v="222670P020"/>
    <s v="HIGHLANDER 397L (CO to 440A)"/>
    <m/>
    <d v="2019-11-30T00:00:00"/>
    <x v="25"/>
    <s v="Prog"/>
    <m/>
    <m/>
    <m/>
    <m/>
    <x v="2"/>
    <x v="3"/>
    <s v="60-200"/>
    <n v="1"/>
    <n v="1800"/>
    <n v="0.5"/>
    <n v="2"/>
    <n v="1"/>
    <n v="1800"/>
    <n v="175000"/>
    <n v="14583.333333333334"/>
    <n v="12.135802469135804"/>
  </r>
  <r>
    <n v="105547"/>
    <x v="669"/>
    <s v="66369 JA010"/>
    <n v="122006"/>
    <s v="NISSAN"/>
    <s v="66369 JA010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122006"/>
    <n v="10167.166666666666"/>
    <n v="5.6368959435626103"/>
  </r>
  <r>
    <n v="105552"/>
    <x v="670"/>
    <s v="67331 JA000"/>
    <n v="493500"/>
    <s v="NISSAN"/>
    <s v="67331 JA000"/>
    <s v="L42L + '14 L42N"/>
    <m/>
    <d v="2020-12-01T00:00:00"/>
    <x v="25"/>
    <s v="Prog"/>
    <m/>
    <m/>
    <m/>
    <m/>
    <x v="2"/>
    <x v="3"/>
    <s v="60-200"/>
    <n v="1"/>
    <n v="1800"/>
    <n v="0.5"/>
    <n v="2"/>
    <n v="1"/>
    <n v="1800"/>
    <n v="493500"/>
    <n v="41125"/>
    <n v="31.796296296296294"/>
  </r>
  <r>
    <n v="105699"/>
    <x v="671"/>
    <s v="86868 JB100"/>
    <n v="222391"/>
    <s v="NISSAN"/>
    <s v="86868 JB100"/>
    <s v="L42L Altima + P42M"/>
    <m/>
    <d v="2018-06-01T00:00:00"/>
    <x v="25"/>
    <s v="Prog"/>
    <m/>
    <m/>
    <m/>
    <m/>
    <x v="2"/>
    <x v="3"/>
    <s v="60-200"/>
    <n v="1"/>
    <n v="2700"/>
    <n v="0.5"/>
    <n v="2"/>
    <n v="1"/>
    <n v="2700"/>
    <n v="222391"/>
    <n v="18532.583333333332"/>
    <n v="10.485226337448559"/>
  </r>
  <r>
    <n v="105709"/>
    <x v="672"/>
    <s v="17407 JA00A"/>
    <n v="425000"/>
    <s v="NISSAN"/>
    <s v="17407 JA00A"/>
    <s v="L42L"/>
    <m/>
    <d v="2018-06-01T00:00:00"/>
    <x v="25"/>
    <s v="Prog"/>
    <m/>
    <m/>
    <m/>
    <m/>
    <x v="2"/>
    <x v="3"/>
    <s v="60-200"/>
    <n v="1"/>
    <n v="1350"/>
    <n v="0.5"/>
    <n v="2"/>
    <n v="1"/>
    <n v="1350"/>
    <n v="425000"/>
    <n v="35416.666666666664"/>
    <n v="36.312757201646086"/>
  </r>
  <r>
    <n v="106025"/>
    <x v="673"/>
    <s v="63142 9N00A"/>
    <n v="68512.5"/>
    <s v="NISSAN"/>
    <s v="63142 9N00A"/>
    <s v="L42C"/>
    <m/>
    <d v="2015-02-01T00:00:00"/>
    <x v="25"/>
    <s v="Prog"/>
    <m/>
    <m/>
    <m/>
    <m/>
    <x v="2"/>
    <x v="3"/>
    <s v="60-200"/>
    <n v="1"/>
    <n v="1200"/>
    <n v="0.5"/>
    <n v="2"/>
    <n v="1"/>
    <n v="1200"/>
    <n v="68512.5"/>
    <n v="5709.375"/>
    <n v="7.677083333333333"/>
  </r>
  <r>
    <n v="106042"/>
    <x v="674"/>
    <s v="76778 9N60A"/>
    <n v="425000"/>
    <s v="NISSAN"/>
    <s v="76778 9N60A"/>
    <s v="L42L"/>
    <m/>
    <d v="2017-05-01T00:00:00"/>
    <x v="25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043"/>
    <x v="675"/>
    <s v="76779 9N60A"/>
    <n v="425000"/>
    <s v="NISSAN"/>
    <s v="76779 9N60A"/>
    <s v="L42L"/>
    <m/>
    <d v="2017-05-01T00:00:00"/>
    <x v="25"/>
    <s v="Prog"/>
    <m/>
    <m/>
    <m/>
    <m/>
    <x v="2"/>
    <x v="3"/>
    <s v="60-200"/>
    <n v="1"/>
    <n v="2025"/>
    <n v="0.5"/>
    <n v="2"/>
    <n v="1"/>
    <n v="2025"/>
    <n v="425000"/>
    <n v="35416.666666666664"/>
    <n v="24.652949245541837"/>
  </r>
  <r>
    <n v="106111"/>
    <x v="676"/>
    <s v="21644 EA20A"/>
    <n v="77598.377999999997"/>
    <s v="NISSAN"/>
    <s v="21644 EA20A"/>
    <s v="Nissan        | Frontier | H61B/D40        "/>
    <m/>
    <d v="2017-07-01T00:00:00"/>
    <x v="25"/>
    <s v="Prog"/>
    <m/>
    <m/>
    <m/>
    <m/>
    <x v="2"/>
    <x v="3"/>
    <s v="60-200"/>
    <n v="1"/>
    <n v="3150"/>
    <n v="0.5"/>
    <n v="2"/>
    <n v="1"/>
    <n v="3150"/>
    <n v="77598.377999999997"/>
    <n v="6466.5315000000001"/>
    <n v="4.070489523809524"/>
  </r>
  <r>
    <n v="106191"/>
    <x v="677"/>
    <s v="123270V010"/>
    <n v="37326"/>
    <s v="TOYOTA"/>
    <s v="123270V010"/>
    <s v="Toyota | Venza | 470L            "/>
    <m/>
    <d v="2014-09-30T00:00:00"/>
    <x v="25"/>
    <s v="Prog"/>
    <m/>
    <m/>
    <m/>
    <m/>
    <x v="2"/>
    <x v="3"/>
    <s v="60-200"/>
    <n v="1"/>
    <n v="1800"/>
    <n v="0.5"/>
    <n v="2"/>
    <n v="1"/>
    <n v="1800"/>
    <n v="37326"/>
    <n v="3110.5"/>
    <n v="3.6374074074074074"/>
  </r>
  <r>
    <n v="106192"/>
    <x v="678"/>
    <s v="827150T180"/>
    <n v="49275"/>
    <s v="TOYOTA"/>
    <s v="827150T180"/>
    <s v="Toyota | Venza | 470L            "/>
    <m/>
    <d v="2014-09-30T00:00:00"/>
    <x v="25"/>
    <s v="Prog"/>
    <m/>
    <m/>
    <m/>
    <m/>
    <x v="2"/>
    <x v="3"/>
    <s v="60-200"/>
    <n v="1"/>
    <n v="1250"/>
    <n v="0.5"/>
    <n v="2"/>
    <n v="1"/>
    <n v="1250"/>
    <n v="49275"/>
    <n v="4106.25"/>
    <n v="5.7133333333333338"/>
  </r>
  <r>
    <n v="106241"/>
    <x v="679"/>
    <s v="76690 9N00A"/>
    <n v="64650"/>
    <s v="NISSAN"/>
    <s v="76690 9N00A"/>
    <s v="L42C"/>
    <m/>
    <d v="2015-02-01T00:00:00"/>
    <x v="25"/>
    <s v="Prog"/>
    <m/>
    <m/>
    <m/>
    <m/>
    <x v="2"/>
    <x v="3"/>
    <s v="60-200"/>
    <n v="1"/>
    <n v="2200"/>
    <n v="0.5"/>
    <n v="2"/>
    <n v="1"/>
    <n v="2200"/>
    <n v="64650"/>
    <n v="5387.5"/>
    <n v="4.5984848484848486"/>
  </r>
  <r>
    <n v="106455"/>
    <x v="680"/>
    <s v="14953 ZN50A"/>
    <n v="50880"/>
    <s v="NISSAN"/>
    <s v="14953 ZN50A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50880"/>
    <n v="4240"/>
    <n v="3.1280423280423282"/>
  </r>
  <r>
    <n v="106510"/>
    <x v="681"/>
    <s v="11M124AA"/>
    <n v="270864"/>
    <s v="Bowling Green Metalforming"/>
    <s v="11M124AA"/>
    <s v="Highlander 397 + Sienna 580L"/>
    <m/>
    <d v="2015-12-01T00:00:00"/>
    <x v="25"/>
    <s v="Prog"/>
    <m/>
    <m/>
    <m/>
    <m/>
    <x v="2"/>
    <x v="3"/>
    <s v="60-200"/>
    <n v="1"/>
    <n v="2700"/>
    <n v="0.5"/>
    <n v="2"/>
    <n v="1"/>
    <n v="2700"/>
    <n v="270864"/>
    <n v="22572"/>
    <n v="12.479999999999999"/>
  </r>
  <r>
    <n v="106518"/>
    <x v="682"/>
    <s v="11M114AA"/>
    <n v="169560"/>
    <s v="Bowling Green Metalforming"/>
    <s v="11M114AA"/>
    <s v="Highlander 397 + Sienna 580L"/>
    <m/>
    <d v="2015-12-01T00:00:00"/>
    <x v="25"/>
    <s v="Prog"/>
    <m/>
    <m/>
    <m/>
    <m/>
    <x v="2"/>
    <x v="3"/>
    <s v="60-200"/>
    <n v="1"/>
    <n v="1400"/>
    <n v="0.5"/>
    <n v="2"/>
    <n v="1"/>
    <n v="1400"/>
    <n v="169560"/>
    <n v="14130"/>
    <n v="14.790476190476191"/>
  </r>
  <r>
    <n v="106564"/>
    <x v="683"/>
    <s v="171380T010"/>
    <n v="345000"/>
    <s v="TOYOTA"/>
    <s v="171380T010"/>
    <s v="Corolla 150A"/>
    <m/>
    <d v="2018-03-01T00:00:00"/>
    <x v="25"/>
    <s v="Prog"/>
    <m/>
    <m/>
    <m/>
    <m/>
    <x v="2"/>
    <x v="3"/>
    <s v="60-200"/>
    <n v="1"/>
    <n v="2250"/>
    <n v="0.5"/>
    <n v="2"/>
    <n v="1"/>
    <n v="2250"/>
    <n v="345000"/>
    <n v="28750"/>
    <n v="18.37037037037037"/>
  </r>
  <r>
    <n v="106847"/>
    <x v="684"/>
    <s v="89667-06120"/>
    <n v="614982.43080137437"/>
    <s v="TOYOTA"/>
    <s v="89667-06120"/>
    <s v="11 CAMRY (051A)"/>
    <m/>
    <d v="2016-06-01T00:00:00"/>
    <x v="25"/>
    <s v="Prog"/>
    <m/>
    <m/>
    <m/>
    <m/>
    <x v="2"/>
    <x v="3"/>
    <s v="60-200"/>
    <n v="1"/>
    <n v="2100"/>
    <n v="0.5"/>
    <n v="2"/>
    <n v="1"/>
    <n v="2100"/>
    <n v="614982.43080137437"/>
    <n v="51248.535900114533"/>
    <n v="33.872086285787006"/>
  </r>
  <r>
    <n v="106848"/>
    <x v="685"/>
    <s v="89668-06120"/>
    <n v="618731.91722372174"/>
    <s v="TOYOTA"/>
    <s v="89668-06120"/>
    <s v="11 CAMRY (051A)"/>
    <m/>
    <d v="2016-06-01T00:00:00"/>
    <x v="25"/>
    <s v="Prog"/>
    <m/>
    <m/>
    <m/>
    <m/>
    <x v="2"/>
    <x v="3"/>
    <s v="60-200"/>
    <n v="1"/>
    <n v="2280"/>
    <n v="0.5"/>
    <n v="2"/>
    <n v="1"/>
    <n v="2280"/>
    <n v="618731.91722372174"/>
    <n v="51560.993101976812"/>
    <n v="31.485960878349015"/>
  </r>
  <r>
    <n v="106861"/>
    <x v="686"/>
    <s v="66369 3TA0A"/>
    <n v="798500"/>
    <s v="NISSAN"/>
    <s v="66369 3TA0A"/>
    <s v="L42L + '14 L42N"/>
    <m/>
    <d v="2020-12-01T00:00:00"/>
    <x v="25"/>
    <s v="Prog"/>
    <m/>
    <m/>
    <m/>
    <m/>
    <x v="2"/>
    <x v="3"/>
    <s v="60-200"/>
    <n v="1"/>
    <n v="2475"/>
    <n v="0.5"/>
    <n v="2"/>
    <n v="1"/>
    <n v="2475"/>
    <n v="798500"/>
    <n v="66541.666666666672"/>
    <n v="37.180695847362514"/>
  </r>
  <r>
    <n v="106865"/>
    <x v="687"/>
    <s v="G920B06010"/>
    <n v="73700.706000000006"/>
    <s v="TOYOTA"/>
    <s v="G920B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66"/>
    <x v="688"/>
    <s v="G920C06010"/>
    <n v="73700.706000000006"/>
    <s v="TOYOTA"/>
    <s v="G920C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72"/>
    <x v="689"/>
    <s v="G114306030"/>
    <n v="73442.023773723908"/>
    <s v="TOYOTA"/>
    <s v="G114306030"/>
    <s v="'11 Camry HB 071A"/>
    <m/>
    <d v="2016-06-01T00:00:00"/>
    <x v="25"/>
    <s v="Prog"/>
    <m/>
    <m/>
    <m/>
    <m/>
    <x v="2"/>
    <x v="3"/>
    <s v="60-200"/>
    <n v="1"/>
    <n v="1500"/>
    <n v="0.5"/>
    <n v="2"/>
    <n v="1"/>
    <n v="1500"/>
    <n v="73442.023773723908"/>
    <n v="6120.1686478103256"/>
    <n v="6.7734832424980667"/>
  </r>
  <r>
    <n v="106872"/>
    <x v="690"/>
    <s v="G114306030"/>
    <n v="73442.023773723908"/>
    <s v="TOYOTA"/>
    <s v="G114306030"/>
    <s v="'11 Camry HB 071A"/>
    <m/>
    <d v="2016-06-01T00:00:00"/>
    <x v="25"/>
    <s v="Prog"/>
    <m/>
    <m/>
    <m/>
    <m/>
    <x v="2"/>
    <x v="3"/>
    <s v="60-200"/>
    <n v="1"/>
    <n v="1800"/>
    <n v="0.5"/>
    <n v="2"/>
    <n v="1"/>
    <n v="1800"/>
    <n v="73442.023773723908"/>
    <n v="6120.1686478103256"/>
    <n v="5.8667915909706112"/>
  </r>
  <r>
    <n v="106920"/>
    <x v="5"/>
    <s v="801D5 ZY70A"/>
    <n v="64800"/>
    <s v="NISSAN"/>
    <s v="801D5 ZY70A"/>
    <s v="L42C"/>
    <m/>
    <d v="2015-02-01T00:00:00"/>
    <x v="25"/>
    <s v="Prog"/>
    <m/>
    <m/>
    <m/>
    <m/>
    <x v="2"/>
    <x v="3"/>
    <s v="60-200"/>
    <n v="1"/>
    <n v="1000"/>
    <n v="0.5"/>
    <n v="2"/>
    <n v="1"/>
    <n v="1000"/>
    <n v="64800"/>
    <n v="5400"/>
    <n v="8.5333333333333332"/>
  </r>
  <r>
    <n v="106959"/>
    <x v="691"/>
    <s v="90528 3JA0A"/>
    <n v="40425.612000000001"/>
    <s v="NISSAN"/>
    <s v="90528 3JA0A"/>
    <s v="P42J"/>
    <m/>
    <d v="2018-12-01T00:00:00"/>
    <x v="25"/>
    <s v="Prog"/>
    <m/>
    <m/>
    <m/>
    <m/>
    <x v="2"/>
    <x v="3"/>
    <s v="60-200"/>
    <n v="1"/>
    <n v="2000"/>
    <n v="0.5"/>
    <n v="2"/>
    <n v="1"/>
    <n v="2000"/>
    <n v="40425.612000000001"/>
    <n v="3368.8009999999999"/>
    <n v="3.5792006666666665"/>
  </r>
  <r>
    <n v="107021"/>
    <x v="692"/>
    <s v="G9257-06010"/>
    <n v="73654.494670990258"/>
    <s v="TOYOTA"/>
    <s v="G9257-06010"/>
    <s v="'12 051A Camry"/>
    <m/>
    <d v="2016-06-01T00:00:00"/>
    <x v="25"/>
    <s v="Prog"/>
    <m/>
    <m/>
    <m/>
    <m/>
    <x v="2"/>
    <x v="3"/>
    <s v="60-200"/>
    <n v="1"/>
    <n v="2475"/>
    <n v="0.5"/>
    <n v="2"/>
    <n v="1"/>
    <n v="2475"/>
    <n v="73654.494670990258"/>
    <n v="6137.8745559158551"/>
    <n v="4.63993242069541"/>
  </r>
  <r>
    <n v="107038"/>
    <x v="693"/>
    <s v="23-4621112-2-00"/>
    <n v="589639.68000000005"/>
    <s v="IB TECH"/>
    <s v="23-4621112-2-00"/>
    <s v="P42J + P42K"/>
    <m/>
    <d v="2019-09-09T00:00:00"/>
    <x v="25"/>
    <s v="Prog"/>
    <m/>
    <m/>
    <m/>
    <m/>
    <x v="2"/>
    <x v="3"/>
    <s v="60-200"/>
    <n v="1"/>
    <n v="1500"/>
    <n v="0.5"/>
    <n v="2"/>
    <n v="1"/>
    <n v="1500"/>
    <n v="589639.68000000005"/>
    <n v="49136.640000000007"/>
    <n v="45.010346666666671"/>
  </r>
  <r>
    <n v="107096"/>
    <x v="694"/>
    <s v="27355 1paia"/>
    <n v="2773.7073802330597"/>
    <s v="Calsonic"/>
    <s v="27355 1paia"/>
    <s v="X61F"/>
    <m/>
    <d v="2019-09-09T00:00:00"/>
    <x v="25"/>
    <s v="Prog"/>
    <m/>
    <m/>
    <m/>
    <m/>
    <x v="2"/>
    <x v="3"/>
    <s v="60-200"/>
    <n v="1"/>
    <n v="1900"/>
    <n v="0.5"/>
    <n v="2"/>
    <n v="1"/>
    <n v="1900"/>
    <n v="2773.7073802330597"/>
    <n v="231.1422816860883"/>
    <n v="1.4955384432884831"/>
  </r>
  <r>
    <n v="107129"/>
    <x v="695"/>
    <s v="24236 3ta0a"/>
    <n v="242952"/>
    <s v="Calsonic"/>
    <s v="24236 3ta0a"/>
    <s v="L42L Altima"/>
    <m/>
    <d v="2018-06-01T00:00:00"/>
    <x v="25"/>
    <s v="Prog"/>
    <m/>
    <m/>
    <m/>
    <m/>
    <x v="2"/>
    <x v="3"/>
    <s v="60-200"/>
    <n v="1"/>
    <n v="3375"/>
    <n v="0.5"/>
    <n v="2"/>
    <n v="1"/>
    <n v="3375"/>
    <n v="242952"/>
    <n v="20246"/>
    <n v="9.331753086419754"/>
  </r>
  <r>
    <n v="107157"/>
    <x v="696"/>
    <s v="23-4643210-2-00"/>
    <n v="164724"/>
    <s v="IB TECH"/>
    <s v="23-4643210-2-00"/>
    <s v="L42L Altima"/>
    <m/>
    <d v="2018-06-01T00:00:00"/>
    <x v="25"/>
    <s v="Prog"/>
    <m/>
    <m/>
    <m/>
    <m/>
    <x v="2"/>
    <x v="3"/>
    <s v="60-200"/>
    <n v="1"/>
    <n v="3150"/>
    <n v="0.5"/>
    <n v="2"/>
    <n v="1"/>
    <n v="3150"/>
    <n v="164724"/>
    <n v="13727"/>
    <n v="7.1437037037037037"/>
  </r>
  <r>
    <n v="107209"/>
    <x v="697"/>
    <s v="90146 3FN0A"/>
    <n v="28620"/>
    <s v="NISSAN"/>
    <s v="90146 3FN0A"/>
    <s v="'13 LEAF B12G"/>
    <m/>
    <d v="2017-09-01T00:00:00"/>
    <x v="25"/>
    <s v="Prog"/>
    <m/>
    <m/>
    <m/>
    <m/>
    <x v="2"/>
    <x v="3"/>
    <s v="60-200"/>
    <n v="1"/>
    <n v="1250"/>
    <n v="0.5"/>
    <n v="2"/>
    <n v="1"/>
    <n v="1250"/>
    <n v="28620"/>
    <n v="2385"/>
    <n v="3.8773333333333331"/>
  </r>
  <r>
    <n v="107214"/>
    <x v="698"/>
    <s v="744J7 3NF0A"/>
    <n v="55350"/>
    <s v="NISSAN"/>
    <s v="744J7 3NF0A"/>
    <s v="'13 LEAF B12G"/>
    <m/>
    <d v="2017-09-01T00:00:00"/>
    <x v="25"/>
    <s v="Prog"/>
    <m/>
    <m/>
    <m/>
    <m/>
    <x v="2"/>
    <x v="3"/>
    <s v="60-200"/>
    <n v="1"/>
    <n v="2250"/>
    <n v="0.5"/>
    <n v="2"/>
    <n v="1"/>
    <n v="2250"/>
    <n v="55350"/>
    <n v="4612.5"/>
    <n v="4.0666666666666664"/>
  </r>
  <r>
    <n v="107219"/>
    <x v="699"/>
    <s v="82146 3NF0A"/>
    <n v="28686"/>
    <s v="NISSAN"/>
    <s v="82146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28686"/>
    <n v="2390.5"/>
    <n v="3.4582222222222221"/>
  </r>
  <r>
    <n v="107221"/>
    <x v="700"/>
    <s v="80142 3NF0A"/>
    <n v="31125"/>
    <s v="NISSAN"/>
    <s v="80142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31125"/>
    <n v="2593.75"/>
    <n v="3.6388888888888893"/>
  </r>
  <r>
    <n v="107325"/>
    <x v="701"/>
    <s v="68925 3NF0A"/>
    <n v="31005"/>
    <s v="Calsonic"/>
    <s v="68925 3NF0A"/>
    <s v="'13 X12G LEAF"/>
    <m/>
    <d v="2017-09-01T00:00:00"/>
    <x v="25"/>
    <s v="Prog"/>
    <m/>
    <m/>
    <m/>
    <m/>
    <x v="2"/>
    <x v="3"/>
    <s v="60-200"/>
    <n v="1"/>
    <n v="3000"/>
    <n v="0.5"/>
    <n v="2"/>
    <n v="1"/>
    <n v="3000"/>
    <n v="31005"/>
    <n v="2583.75"/>
    <n v="2.4816666666666669"/>
  </r>
  <r>
    <n v="107341"/>
    <x v="702"/>
    <s v="681PS 3NF0A"/>
    <n v="55882.5"/>
    <s v="Calsonic"/>
    <s v="681PS 3NF0A"/>
    <s v="'13 LEAF X12G"/>
    <m/>
    <d v="2017-09-01T00:00:00"/>
    <x v="25"/>
    <s v="Prog"/>
    <m/>
    <m/>
    <m/>
    <m/>
    <x v="2"/>
    <x v="3"/>
    <s v="60-200"/>
    <n v="1"/>
    <n v="2400"/>
    <n v="0.5"/>
    <n v="2"/>
    <n v="1"/>
    <n v="2400"/>
    <n v="55882.5"/>
    <n v="4656.875"/>
    <n v="3.9204861111111113"/>
  </r>
  <r>
    <n v="107405"/>
    <x v="703"/>
    <s v="24239 3JA5A"/>
    <n v="164209.85999999999"/>
    <s v="NISSAN"/>
    <s v="24239 3JA5A"/>
    <s v="P42J Infiniti"/>
    <m/>
    <d v="2019-09-09T00:00:00"/>
    <x v="25"/>
    <s v="Prog"/>
    <m/>
    <m/>
    <m/>
    <m/>
    <x v="2"/>
    <x v="3"/>
    <s v="60-200"/>
    <n v="1"/>
    <n v="1500"/>
    <n v="0.5"/>
    <n v="2"/>
    <n v="1"/>
    <n v="1500"/>
    <n v="164209.85999999999"/>
    <n v="13684.154999999999"/>
    <n v="13.497026666666665"/>
  </r>
  <r>
    <n v="107411"/>
    <x v="704"/>
    <s v="203RH 3JV0A"/>
    <n v="10500"/>
    <s v="CALSONIC KANSEI"/>
    <s v="203RH 3JV0A"/>
    <s v="P42J+K  HEV"/>
    <m/>
    <d v="2018-08-01T00:00:00"/>
    <x v="25"/>
    <s v="Prog"/>
    <m/>
    <m/>
    <m/>
    <m/>
    <x v="2"/>
    <x v="3"/>
    <s v="60-200"/>
    <n v="1"/>
    <n v="1500"/>
    <n v="0.5"/>
    <n v="2"/>
    <n v="1"/>
    <n v="1500"/>
    <n v="10500"/>
    <n v="875"/>
    <n v="2.1111111111111112"/>
  </r>
  <r>
    <n v="107685"/>
    <x v="5"/>
    <s v="985Q2 9GE0A"/>
    <n v="20300"/>
    <s v="NISSAN"/>
    <s v="985Q2 9GE0A"/>
    <s v="ARMADA P61A"/>
    <m/>
    <d v="2018-07-01T00:00:00"/>
    <x v="25"/>
    <s v="Prog"/>
    <m/>
    <m/>
    <m/>
    <m/>
    <x v="2"/>
    <x v="3"/>
    <s v="60-200"/>
    <n v="1"/>
    <n v="2100"/>
    <n v="0.5"/>
    <n v="2"/>
    <n v="1"/>
    <n v="2100"/>
    <n v="20300"/>
    <n v="1691.6666666666667"/>
    <n v="2.4074074074074074"/>
  </r>
  <r>
    <n v="104862"/>
    <x v="705"/>
    <s v="76648 EA500"/>
    <n v="400"/>
    <s v="NISSAN"/>
    <s v="7664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400"/>
    <n v="33.333333333333336"/>
    <n v="1.3629629629629629"/>
  </r>
  <r>
    <n v="105533"/>
    <x v="5"/>
    <s v="66370 JA000"/>
    <n v="50880"/>
    <s v="NISSAN"/>
    <s v="66370 JA000"/>
    <s v="L42L"/>
    <m/>
    <d v="2018-06-01T00:00:00"/>
    <x v="25"/>
    <s v="Prog"/>
    <m/>
    <m/>
    <m/>
    <m/>
    <x v="2"/>
    <x v="3"/>
    <s v="60-200"/>
    <n v="1"/>
    <n v="4000"/>
    <n v="0.5"/>
    <n v="2"/>
    <n v="1"/>
    <n v="4000"/>
    <n v="50880"/>
    <n v="4240"/>
    <n v="2.7466666666666666"/>
  </r>
  <r>
    <n v="106934"/>
    <x v="5"/>
    <s v="25233 3ja0c"/>
    <n v="28872.000000000007"/>
    <s v="NISSAN"/>
    <s v="25233 3ja0c"/>
    <s v="P42J"/>
    <m/>
    <d v="2019-09-09T00:00:00"/>
    <x v="25"/>
    <s v="Prog"/>
    <m/>
    <m/>
    <m/>
    <m/>
    <x v="2"/>
    <x v="3"/>
    <s v="60-200"/>
    <n v="1"/>
    <n v="2500"/>
    <n v="0.5"/>
    <n v="2"/>
    <n v="1"/>
    <n v="2500"/>
    <n v="28872.000000000007"/>
    <n v="2406.0000000000005"/>
    <n v="2.6165333333333334"/>
  </r>
  <r>
    <n v="105544"/>
    <x v="5"/>
    <s v="AA047782-7871"/>
    <n v="891"/>
    <s v="Denso"/>
    <s v="AA047782-7871"/>
    <s v="AUTO INDUSTRY"/>
    <m/>
    <d v="2019-09-09T00:00:00"/>
    <x v="26"/>
    <s v="Prog"/>
    <m/>
    <m/>
    <m/>
    <m/>
    <x v="2"/>
    <x v="15"/>
    <s v="60-200"/>
    <n v="1"/>
    <n v="1800"/>
    <n v="0.5"/>
    <n v="2"/>
    <n v="1"/>
    <n v="1800"/>
    <n v="891"/>
    <n v="74.25"/>
    <n v="1.3883333333333334"/>
  </r>
  <r>
    <n v="105545"/>
    <x v="5"/>
    <s v="AA047782-7881"/>
    <n v="1440"/>
    <s v="Denso"/>
    <s v="AA047782-7881"/>
    <s v="ChryslerGroup"/>
    <m/>
    <d v="2019-09-09T00:00:00"/>
    <x v="26"/>
    <s v="Prog"/>
    <m/>
    <m/>
    <m/>
    <m/>
    <x v="2"/>
    <x v="15"/>
    <s v="60-200"/>
    <n v="1"/>
    <n v="1800"/>
    <n v="0.5"/>
    <n v="2"/>
    <n v="1"/>
    <n v="1800"/>
    <n v="1440"/>
    <n v="120"/>
    <n v="1.4222222222222223"/>
  </r>
  <r>
    <n v="105556"/>
    <x v="706"/>
    <s v="79130 JA010"/>
    <n v="79875"/>
    <s v="NISSAN"/>
    <s v="79130 JA010"/>
    <s v="L42L"/>
    <m/>
    <d v="2018-06-01T00:00:00"/>
    <x v="26"/>
    <s v="Prog"/>
    <m/>
    <m/>
    <m/>
    <m/>
    <x v="2"/>
    <x v="15"/>
    <s v="60-200"/>
    <n v="1"/>
    <n v="1305"/>
    <n v="0.5"/>
    <n v="2"/>
    <n v="1"/>
    <n v="1305"/>
    <n v="79875"/>
    <n v="6656.25"/>
    <n v="8.1340996168582382"/>
  </r>
  <r>
    <n v="105996"/>
    <x v="707"/>
    <s v="74588 9N00A"/>
    <n v="493500"/>
    <s v="NISSAN"/>
    <s v="74588 9N00A"/>
    <s v="L42L + '14 L42N"/>
    <m/>
    <d v="2020-12-01T00:00:00"/>
    <x v="26"/>
    <s v="Prog"/>
    <m/>
    <m/>
    <m/>
    <m/>
    <x v="2"/>
    <x v="15"/>
    <s v="60-200"/>
    <n v="1"/>
    <n v="1215"/>
    <n v="0.5"/>
    <n v="2"/>
    <n v="1"/>
    <n v="1215"/>
    <n v="493500"/>
    <n v="41125"/>
    <n v="46.463648834019203"/>
  </r>
  <r>
    <n v="106085"/>
    <x v="708"/>
    <s v="84324 9N00A"/>
    <n v="70434"/>
    <s v="NISSAN"/>
    <s v="84324 9N00A"/>
    <s v="L42C"/>
    <m/>
    <d v="2015-02-01T00:00:00"/>
    <x v="26"/>
    <s v="Prog"/>
    <m/>
    <m/>
    <m/>
    <m/>
    <x v="2"/>
    <x v="15"/>
    <s v="60-200"/>
    <n v="1"/>
    <n v="1215"/>
    <n v="0.5"/>
    <n v="2"/>
    <n v="1"/>
    <n v="1215"/>
    <n v="70434"/>
    <n v="5869.5"/>
    <n v="7.7744855967078195"/>
  </r>
  <r>
    <n v="106769"/>
    <x v="709"/>
    <s v="76592 ZX00A (in-die)"/>
    <n v="450000"/>
    <s v="PEMSA"/>
    <s v="76592 ZX00A (in-die)"/>
    <s v="IN-DIE WELD MULTIPLE"/>
    <m/>
    <d v="2019-09-09T00:00:00"/>
    <x v="26"/>
    <s v="Prog"/>
    <m/>
    <m/>
    <m/>
    <m/>
    <x v="2"/>
    <x v="15"/>
    <s v="60-200"/>
    <n v="1"/>
    <n v="1215"/>
    <n v="0.5"/>
    <n v="2"/>
    <n v="1"/>
    <n v="1215"/>
    <n v="450000"/>
    <n v="37500"/>
    <n v="42.485596707818928"/>
  </r>
  <r>
    <n v="106774"/>
    <x v="710"/>
    <n v="13003080"/>
    <n v="181335"/>
    <s v="Benteler"/>
    <n v="13003080"/>
    <s v="Chrysler V6 Engine (PHOENIX)"/>
    <m/>
    <d v="2018-11-01T00:00:00"/>
    <x v="26"/>
    <s v="Prog"/>
    <m/>
    <m/>
    <m/>
    <m/>
    <x v="2"/>
    <x v="15"/>
    <s v="60-200"/>
    <n v="1"/>
    <n v="1600"/>
    <n v="0.5"/>
    <n v="2"/>
    <n v="1"/>
    <n v="1600"/>
    <n v="181335"/>
    <n v="15111.25"/>
    <n v="13.926041666666668"/>
  </r>
  <r>
    <n v="107092"/>
    <x v="711"/>
    <s v="14049 XXXXX"/>
    <n v="380000"/>
    <s v="NISSAN"/>
    <s v="14049 XXXXX"/>
    <s v="L42L Altima"/>
    <m/>
    <d v="2018-06-01T00:00:00"/>
    <x v="26"/>
    <s v="Prog"/>
    <m/>
    <m/>
    <m/>
    <m/>
    <x v="2"/>
    <x v="15"/>
    <s v="60-200"/>
    <n v="1"/>
    <n v="1125"/>
    <n v="0.5"/>
    <n v="2"/>
    <n v="1"/>
    <n v="1125"/>
    <n v="380000"/>
    <n v="31666.666666666668"/>
    <n v="38.864197530864196"/>
  </r>
  <r>
    <n v="107419"/>
    <x v="712"/>
    <s v="in-die"/>
    <n v="163000"/>
    <s v="Calsonic"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7420"/>
    <x v="713"/>
    <s v="in-die"/>
    <n v="163000"/>
    <s v="Calsonic"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5594"/>
    <x v="714"/>
    <s v="46261 JA000"/>
    <n v="730115.96000000008"/>
    <s v="NISSAN"/>
    <s v="46261 JA000"/>
    <s v="L42L + '14 L42N"/>
    <m/>
    <d v="2020-12-01T00:00:00"/>
    <x v="27"/>
    <s v="Prog"/>
    <m/>
    <m/>
    <m/>
    <m/>
    <x v="2"/>
    <x v="6"/>
    <s v="60-200"/>
    <n v="1"/>
    <n v="1710"/>
    <n v="0.5"/>
    <n v="2"/>
    <n v="1"/>
    <n v="1710"/>
    <n v="730115.96000000008"/>
    <n v="60842.996666666673"/>
    <n v="48.77426640675764"/>
  </r>
  <r>
    <n v="105708"/>
    <x v="715"/>
    <s v="17406 JA00A"/>
    <n v="425000"/>
    <s v="NISSAN"/>
    <s v="17406 JA00A"/>
    <s v="L42L"/>
    <m/>
    <d v="2018-06-01T00:00:00"/>
    <x v="27"/>
    <s v="Prog"/>
    <m/>
    <m/>
    <m/>
    <m/>
    <x v="2"/>
    <x v="6"/>
    <s v="60-200"/>
    <n v="1"/>
    <n v="3600"/>
    <n v="0.5"/>
    <n v="2"/>
    <n v="1"/>
    <n v="3600"/>
    <n v="425000"/>
    <n v="35416.666666666664"/>
    <n v="14.450617283950615"/>
  </r>
  <r>
    <n v="106143"/>
    <x v="716"/>
    <s v="771210T010"/>
    <n v="49950"/>
    <s v="TOYOTA"/>
    <s v="77121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49950"/>
    <n v="4162.5"/>
    <n v="4.5789473684210522"/>
  </r>
  <r>
    <n v="106145"/>
    <x v="717"/>
    <s v="771230T010"/>
    <n v="50085"/>
    <s v="TOYOTA"/>
    <s v="77123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50085"/>
    <n v="4173.75"/>
    <n v="4.5877192982456139"/>
  </r>
  <r>
    <n v="106179"/>
    <x v="718"/>
    <s v="583290T010"/>
    <n v="48937.5"/>
    <s v="TOYOTA"/>
    <s v="583290T010"/>
    <s v="Toyota | Venza | 470L            "/>
    <m/>
    <d v="2014-09-30T00:00:00"/>
    <x v="27"/>
    <s v="Prog"/>
    <m/>
    <m/>
    <m/>
    <m/>
    <x v="2"/>
    <x v="6"/>
    <s v="60-200"/>
    <n v="1"/>
    <n v="2250"/>
    <n v="0.5"/>
    <n v="2"/>
    <n v="1"/>
    <n v="2250"/>
    <n v="48937.5"/>
    <n v="4078.125"/>
    <n v="3.75"/>
  </r>
  <r>
    <n v="106180"/>
    <x v="719"/>
    <s v="583250T010"/>
    <n v="48870"/>
    <s v="TOYOTA"/>
    <s v="583250T010"/>
    <s v="Toyota | Venza | 470L            "/>
    <m/>
    <d v="2014-09-30T00:00:00"/>
    <x v="27"/>
    <s v="Prog"/>
    <m/>
    <m/>
    <m/>
    <m/>
    <x v="2"/>
    <x v="6"/>
    <s v="60-200"/>
    <n v="1"/>
    <n v="1800"/>
    <n v="0.5"/>
    <n v="2"/>
    <n v="1"/>
    <n v="1800"/>
    <n v="48870"/>
    <n v="4072.5"/>
    <n v="4.3500000000000005"/>
  </r>
  <r>
    <n v="106531"/>
    <x v="720"/>
    <s v="11M127AA"/>
    <n v="151668"/>
    <s v="Bowling Green Metalforming"/>
    <s v="11M127AA"/>
    <s v="Highlander 397 + Sienna 580L"/>
    <m/>
    <d v="2015-12-01T00:00:00"/>
    <x v="27"/>
    <s v="Prog"/>
    <m/>
    <m/>
    <m/>
    <m/>
    <x v="2"/>
    <x v="6"/>
    <s v="60-200"/>
    <n v="1"/>
    <n v="1800"/>
    <n v="0.5"/>
    <n v="2"/>
    <n v="1"/>
    <n v="1800"/>
    <n v="151668"/>
    <n v="12639"/>
    <n v="10.695555555555556"/>
  </r>
  <r>
    <n v="106572"/>
    <x v="721"/>
    <s v="28038 1PA0A"/>
    <n v="18135.779024600775"/>
    <s v="Calsonic"/>
    <s v="28038 1PA0A"/>
    <s v="X61F"/>
    <m/>
    <d v="2019-09-09T00:00:00"/>
    <x v="27"/>
    <s v="Prog"/>
    <m/>
    <m/>
    <m/>
    <m/>
    <x v="2"/>
    <x v="6"/>
    <s v="60-200"/>
    <n v="1"/>
    <n v="1200"/>
    <n v="0.5"/>
    <n v="2"/>
    <n v="1"/>
    <n v="1200"/>
    <n v="18135.779024600775"/>
    <n v="1511.3149187167312"/>
    <n v="3.0125721319074792"/>
  </r>
  <r>
    <n v="106750"/>
    <x v="722"/>
    <s v="769G8 ZX70A"/>
    <n v="66750"/>
    <s v="NISSAN"/>
    <s v="769G8 ZX70A"/>
    <s v="L42C"/>
    <m/>
    <d v="2015-02-01T00:00:00"/>
    <x v="27"/>
    <s v="Prog"/>
    <m/>
    <m/>
    <m/>
    <m/>
    <x v="2"/>
    <x v="6"/>
    <s v="60-200"/>
    <n v="1"/>
    <n v="2250"/>
    <n v="0.5"/>
    <n v="2"/>
    <n v="1"/>
    <n v="2250"/>
    <n v="66750"/>
    <n v="5562.5"/>
    <n v="4.6296296296296298"/>
  </r>
  <r>
    <n v="106801"/>
    <x v="723"/>
    <s v="13411AA"/>
    <n v="400000"/>
    <s v="Bowling Green Metalforming"/>
    <s v="13411AA"/>
    <s v=" '12 Mercedes M-Class W166"/>
    <m/>
    <d v="2018-09-01T00:00:00"/>
    <x v="27"/>
    <s v="Prog"/>
    <m/>
    <m/>
    <m/>
    <m/>
    <x v="2"/>
    <x v="6"/>
    <s v="60-200"/>
    <n v="1"/>
    <n v="1575"/>
    <n v="0.5"/>
    <n v="2"/>
    <n v="1"/>
    <n v="1575"/>
    <n v="400000"/>
    <n v="33333.333333333336"/>
    <n v="29.552028218694886"/>
  </r>
  <r>
    <n v="106869"/>
    <x v="724"/>
    <s v=" G114306010"/>
    <n v="73910.709576517329"/>
    <s v="TOYOTA"/>
    <s v=" G114306010"/>
    <s v="'11 Camry HB 071A"/>
    <m/>
    <d v="2016-06-01T00:00:00"/>
    <x v="27"/>
    <s v="Prog"/>
    <m/>
    <m/>
    <m/>
    <m/>
    <x v="2"/>
    <x v="6"/>
    <s v="60-200"/>
    <n v="1"/>
    <n v="3570"/>
    <n v="0.5"/>
    <n v="2"/>
    <n v="1"/>
    <n v="3570"/>
    <n v="73910.709576517329"/>
    <n v="6159.2257980431104"/>
    <n v="3.6336977770469132"/>
  </r>
  <r>
    <n v="106873"/>
    <x v="725"/>
    <s v="G9217-06010"/>
    <n v="73962.785776827717"/>
    <s v="TOYOTA"/>
    <s v="G9217-06010"/>
    <s v="'11 Camry HB 071A"/>
    <m/>
    <d v="2016-06-01T00:00:00"/>
    <x v="27"/>
    <s v="Prog"/>
    <m/>
    <m/>
    <m/>
    <m/>
    <x v="2"/>
    <x v="6"/>
    <s v="60-200"/>
    <n v="1"/>
    <n v="2500"/>
    <n v="0.5"/>
    <n v="2"/>
    <n v="1"/>
    <n v="2500"/>
    <n v="73962.785776827717"/>
    <n v="6163.5654814023101"/>
    <n v="4.6205682567478989"/>
  </r>
  <r>
    <n v="106919"/>
    <x v="726"/>
    <s v="801D4 ZY70A"/>
    <n v="64800"/>
    <s v="NISSAN"/>
    <s v="801D4 ZY70A"/>
    <s v="L42C"/>
    <m/>
    <d v="2015-02-01T00:00:00"/>
    <x v="27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936"/>
    <x v="727"/>
    <s v="28033 3ja0a"/>
    <n v="115829.64"/>
    <s v="NISSAN"/>
    <s v="28033 3ja0a"/>
    <s v="P42K"/>
    <m/>
    <d v="2019-09-09T00:00:00"/>
    <x v="27"/>
    <s v="Prog"/>
    <m/>
    <m/>
    <m/>
    <m/>
    <x v="2"/>
    <x v="6"/>
    <s v="60-200"/>
    <n v="1"/>
    <n v="1800"/>
    <n v="0.5"/>
    <n v="2"/>
    <n v="1"/>
    <n v="1800"/>
    <n v="115829.64"/>
    <n v="9652.4699999999993"/>
    <n v="8.4833111111111101"/>
  </r>
  <r>
    <n v="107013"/>
    <x v="728"/>
    <s v="g92n4-06010"/>
    <n v="74275.242978690003"/>
    <s v="TOYOTA"/>
    <s v="g92n4-06010"/>
    <s v="'11 Camry HB 071A"/>
    <m/>
    <d v="2016-06-01T00:00:00"/>
    <x v="27"/>
    <s v="Prog"/>
    <m/>
    <m/>
    <m/>
    <m/>
    <x v="2"/>
    <x v="6"/>
    <s v="60-200"/>
    <n v="1"/>
    <n v="1350"/>
    <n v="0.5"/>
    <n v="2"/>
    <n v="1"/>
    <n v="1350"/>
    <n v="74275.242978690003"/>
    <n v="6189.6035815575005"/>
    <n v="7.4465220558592593"/>
  </r>
  <r>
    <n v="107020"/>
    <x v="729"/>
    <s v="98874 3JA0A"/>
    <n v="270000"/>
    <s v="NISSAN"/>
    <s v="98874 3JA0A"/>
    <s v="P42J + P42K"/>
    <m/>
    <d v="2018-12-01T00:00:00"/>
    <x v="27"/>
    <s v="Prog"/>
    <m/>
    <m/>
    <m/>
    <m/>
    <x v="2"/>
    <x v="6"/>
    <s v="60-200"/>
    <n v="1"/>
    <n v="1800"/>
    <n v="0.5"/>
    <n v="2"/>
    <n v="1"/>
    <n v="1800"/>
    <n v="270000"/>
    <n v="22500"/>
    <n v="18"/>
  </r>
  <r>
    <n v="107039"/>
    <x v="730"/>
    <s v="23-4599712-2-00"/>
    <n v="229537.28"/>
    <s v="IB TECH"/>
    <s v="23-4599712-2-00"/>
    <s v=" '12 P42K/J (Infiniti &amp; Pathfinder)"/>
    <m/>
    <d v="2019-09-09T00:00:00"/>
    <x v="27"/>
    <s v="Prog"/>
    <m/>
    <m/>
    <m/>
    <m/>
    <x v="2"/>
    <x v="6"/>
    <s v="60-200"/>
    <n v="1"/>
    <n v="2500"/>
    <n v="0.5"/>
    <n v="2"/>
    <n v="1"/>
    <n v="2500"/>
    <n v="229537.28"/>
    <n v="19128.106666666667"/>
    <n v="11.534990222222222"/>
  </r>
  <r>
    <n v="107042"/>
    <x v="731"/>
    <s v="767b8 3ja0a"/>
    <n v="155056.38399999999"/>
    <s v="NISSAN"/>
    <s v="767b8 3ja0a"/>
    <s v="P42J + P42K"/>
    <m/>
    <d v="2018-12-01T00:00:00"/>
    <x v="27"/>
    <s v="Prog"/>
    <m/>
    <m/>
    <m/>
    <m/>
    <x v="2"/>
    <x v="6"/>
    <s v="60-200"/>
    <n v="1"/>
    <n v="2500"/>
    <n v="0.5"/>
    <n v="2"/>
    <n v="1"/>
    <n v="2500"/>
    <n v="155056.38399999999"/>
    <n v="12921.365333333333"/>
    <n v="8.2247281777777772"/>
  </r>
  <r>
    <n v="107048"/>
    <x v="732"/>
    <s v="21745 3TA0A"/>
    <n v="360000"/>
    <s v="NISSAN"/>
    <s v="21745 3TA0A"/>
    <s v="L42L Altima"/>
    <m/>
    <d v="2018-06-01T00:00:00"/>
    <x v="27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051"/>
    <x v="733"/>
    <s v="22650 JA10E"/>
    <n v="230504"/>
    <s v="NISSAN"/>
    <s v="22650 JA10E"/>
    <s v="'12 Engine zv7"/>
    <m/>
    <d v="2019-09-09T00:00:00"/>
    <x v="27"/>
    <s v="Prog"/>
    <m/>
    <m/>
    <m/>
    <m/>
    <x v="2"/>
    <x v="6"/>
    <s v="60-200"/>
    <n v="1"/>
    <n v="2000"/>
    <n v="0.5"/>
    <n v="2"/>
    <n v="1"/>
    <n v="2000"/>
    <n v="230504"/>
    <n v="19208.666666666668"/>
    <n v="14.139111111111113"/>
  </r>
  <r>
    <n v="107059"/>
    <x v="734"/>
    <s v="24239 3JA1B"/>
    <n v="207140.60800000004"/>
    <s v="NISSAN"/>
    <s v="24239 3JA1B"/>
    <s v="P42J + P42K + P42M"/>
    <m/>
    <d v="2018-12-01T00:00:00"/>
    <x v="27"/>
    <s v="Prog"/>
    <m/>
    <m/>
    <m/>
    <m/>
    <x v="2"/>
    <x v="6"/>
    <s v="60-200"/>
    <n v="1"/>
    <n v="1500"/>
    <n v="0.5"/>
    <n v="2"/>
    <n v="1"/>
    <n v="1500"/>
    <n v="207140.60800000004"/>
    <n v="17261.717333333338"/>
    <n v="16.677082074074079"/>
  </r>
  <r>
    <n v="107067"/>
    <x v="735"/>
    <s v="24239 3TA0C"/>
    <n v="445000"/>
    <s v="NISSAN"/>
    <s v="24239 3TA0C"/>
    <s v="L42L Altima"/>
    <m/>
    <d v="2018-06-01T00:00:00"/>
    <x v="27"/>
    <s v="Prog"/>
    <m/>
    <m/>
    <m/>
    <m/>
    <x v="2"/>
    <x v="6"/>
    <s v="60-200"/>
    <n v="1"/>
    <n v="2250"/>
    <n v="0.5"/>
    <n v="2"/>
    <n v="1"/>
    <n v="2250"/>
    <n v="445000"/>
    <n v="37083.333333333336"/>
    <n v="23.308641975308642"/>
  </r>
  <r>
    <n v="107068"/>
    <x v="736"/>
    <s v="24239 3TA1A"/>
    <n v="360000"/>
    <s v="NISSAN"/>
    <s v="24239 3TA1A"/>
    <s v="L42L Altima"/>
    <m/>
    <d v="2018-06-01T00:00:00"/>
    <x v="27"/>
    <s v="Prog"/>
    <m/>
    <m/>
    <m/>
    <m/>
    <x v="2"/>
    <x v="6"/>
    <s v="60-200"/>
    <n v="1"/>
    <n v="1800"/>
    <n v="0.5"/>
    <n v="2"/>
    <n v="1"/>
    <n v="1800"/>
    <n v="360000"/>
    <n v="30000"/>
    <n v="23.555555555555557"/>
  </r>
  <r>
    <n v="107069"/>
    <x v="737"/>
    <s v="24239 3m0ta"/>
    <n v="79903"/>
    <s v="NISSAN"/>
    <s v="24239 3m0ta"/>
    <s v="L42L Altima + P42M"/>
    <m/>
    <d v="2018-06-01T00:00:00"/>
    <x v="27"/>
    <s v="Prog"/>
    <m/>
    <m/>
    <m/>
    <m/>
    <x v="2"/>
    <x v="6"/>
    <s v="60-200"/>
    <n v="1"/>
    <n v="2475"/>
    <n v="0.5"/>
    <n v="2"/>
    <n v="1"/>
    <n v="2475"/>
    <n v="79903"/>
    <n v="6658.583333333333"/>
    <n v="4.920448933782267"/>
  </r>
  <r>
    <n v="107077"/>
    <x v="738"/>
    <s v="68122 3JA0A"/>
    <n v="36635.360000000001"/>
    <s v="Calsonic"/>
    <s v="68122 3JA0A"/>
    <s v="P42J"/>
    <m/>
    <d v="2019-09-09T00:00:00"/>
    <x v="27"/>
    <s v="Prog"/>
    <m/>
    <m/>
    <m/>
    <m/>
    <x v="2"/>
    <x v="6"/>
    <s v="60-200"/>
    <n v="1"/>
    <n v="1800"/>
    <n v="0.5"/>
    <n v="2"/>
    <n v="1"/>
    <n v="1800"/>
    <n v="36635.360000000001"/>
    <n v="3052.9466666666667"/>
    <n v="3.5947753086419758"/>
  </r>
  <r>
    <n v="107095"/>
    <x v="739"/>
    <s v="27355 1PA0A"/>
    <n v="2773.7073802330597"/>
    <s v="Calsonic"/>
    <s v="27355 1PA0A"/>
    <s v="X61F"/>
    <m/>
    <d v="2019-09-09T00:00:00"/>
    <x v="27"/>
    <s v="Prog"/>
    <m/>
    <m/>
    <m/>
    <m/>
    <x v="2"/>
    <x v="6"/>
    <s v="60-200"/>
    <n v="1"/>
    <n v="2100"/>
    <n v="0.5"/>
    <n v="2"/>
    <n v="1"/>
    <n v="2100"/>
    <n v="2773.7073802330597"/>
    <n v="231.1422816860883"/>
    <n v="1.4800903375784689"/>
  </r>
  <r>
    <n v="107102"/>
    <x v="740"/>
    <s v="671BO 3TA0A"/>
    <n v="504333.84"/>
    <s v="NISSAN"/>
    <s v="671BO 3TA0A"/>
    <s v="L42L + '14 L42N"/>
    <m/>
    <d v="2020-12-01T00:00:00"/>
    <x v="27"/>
    <s v="Prog"/>
    <m/>
    <m/>
    <m/>
    <m/>
    <x v="2"/>
    <x v="6"/>
    <s v="60-200"/>
    <n v="1"/>
    <n v="1800"/>
    <n v="0.5"/>
    <n v="2"/>
    <n v="1"/>
    <n v="1800"/>
    <n v="504333.84"/>
    <n v="42027.82"/>
    <n v="32.465051851851854"/>
  </r>
  <r>
    <n v="107112"/>
    <x v="741"/>
    <s v="25238 3ja0a"/>
    <n v="162837.24799999999"/>
    <s v="Calsonic"/>
    <s v="25238 3ja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62837.24799999999"/>
    <n v="13569.770666666665"/>
    <n v="9.3746789135802455"/>
  </r>
  <r>
    <n v="107183"/>
    <x v="742"/>
    <s v="24389 1PB0A"/>
    <n v="2844"/>
    <s v="NISSAN"/>
    <s v="24389 1PB0A"/>
    <s v="10 Nissan Commerical Van X61F _x000a_"/>
    <m/>
    <d v="2015-10-01T00:00:00"/>
    <x v="27"/>
    <s v="Prog"/>
    <m/>
    <m/>
    <m/>
    <m/>
    <x v="2"/>
    <x v="6"/>
    <s v="60-200"/>
    <n v="1"/>
    <n v="1250"/>
    <n v="0.5"/>
    <n v="2"/>
    <n v="1"/>
    <n v="1250"/>
    <n v="2844"/>
    <n v="237"/>
    <n v="1.5861333333333334"/>
  </r>
  <r>
    <n v="107231"/>
    <x v="743"/>
    <s v="25238 3KE0A"/>
    <n v="129848.31999999999"/>
    <s v="NISSAN"/>
    <s v="25238 3KE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29848.31999999999"/>
    <n v="10820.693333333333"/>
    <n v="7.7455960493827156"/>
  </r>
  <r>
    <n v="107246"/>
    <x v="744"/>
    <s v="23-4668711-2"/>
    <n v="53568"/>
    <s v="IB TECH"/>
    <s v="23-4668711-2"/>
    <s v="P42K (2 per)"/>
    <m/>
    <d v="2019-09-09T00:00:00"/>
    <x v="27"/>
    <s v="Prog"/>
    <m/>
    <m/>
    <m/>
    <m/>
    <x v="2"/>
    <x v="6"/>
    <s v="60-200"/>
    <n v="1"/>
    <n v="2025"/>
    <n v="0.5"/>
    <n v="2"/>
    <n v="1"/>
    <n v="2025"/>
    <n v="53568"/>
    <n v="4464"/>
    <n v="4.2725925925925923"/>
  </r>
  <r>
    <n v="107255"/>
    <x v="745"/>
    <s v="67625-07010"/>
    <n v="197507.59999999998"/>
    <s v="TOYOTA"/>
    <s v="67625-07010"/>
    <s v="'12 AVALON 170A"/>
    <m/>
    <d v="2018-04-01T00:00:00"/>
    <x v="27"/>
    <s v="Prog"/>
    <m/>
    <m/>
    <m/>
    <m/>
    <x v="2"/>
    <x v="6"/>
    <s v="60-200"/>
    <n v="1"/>
    <n v="2025"/>
    <n v="0.5"/>
    <n v="2"/>
    <n v="1"/>
    <n v="2025"/>
    <n v="197507.59999999998"/>
    <n v="16458.966666666664"/>
    <n v="12.170513031550065"/>
  </r>
  <r>
    <n v="107256"/>
    <x v="746"/>
    <s v="47895 3NF0A"/>
    <n v="76503"/>
    <s v="NISSAN"/>
    <s v="47895 3NF0A"/>
    <s v="'13 LEAF B12G"/>
    <m/>
    <d v="2017-09-01T00:00:00"/>
    <x v="27"/>
    <s v="Prog"/>
    <m/>
    <m/>
    <m/>
    <m/>
    <x v="2"/>
    <x v="6"/>
    <s v="60-200"/>
    <n v="1"/>
    <n v="2250"/>
    <n v="0.5"/>
    <n v="2"/>
    <n v="1"/>
    <n v="2250"/>
    <n v="76503"/>
    <n v="6375.25"/>
    <n v="5.1112592592592589"/>
  </r>
  <r>
    <n v="107590"/>
    <x v="747"/>
    <s v="215425AA0A"/>
    <n v="256600"/>
    <s v="Calsonic"/>
    <s v="215425AA0A"/>
    <s v="P42M"/>
    <m/>
    <d v="2020-10-01T00:00:00"/>
    <x v="27"/>
    <s v="Prog"/>
    <m/>
    <m/>
    <m/>
    <m/>
    <x v="2"/>
    <x v="6"/>
    <s v="60-200"/>
    <n v="2"/>
    <n v="1500"/>
    <n v="0.5"/>
    <n v="2"/>
    <n v="1"/>
    <n v="3000"/>
    <n v="256600"/>
    <n v="21383.333333333332"/>
    <n v="10.837037037037035"/>
  </r>
  <r>
    <n v="107596"/>
    <x v="748"/>
    <s v="58995 06160"/>
    <n v="440000"/>
    <s v="Toyota"/>
    <s v="58995 06160"/>
    <s v="Toyota Camry "/>
    <m/>
    <d v="2019-09-15T00:00:00"/>
    <x v="27"/>
    <s v="Prog"/>
    <m/>
    <m/>
    <m/>
    <m/>
    <x v="2"/>
    <x v="6"/>
    <s v="60-200"/>
    <n v="1"/>
    <n v="1000"/>
    <n v="0.5"/>
    <n v="2"/>
    <n v="1"/>
    <n v="1000"/>
    <n v="440000"/>
    <n v="36666.666666666664"/>
    <n v="50.222222222222221"/>
  </r>
  <r>
    <n v="107621"/>
    <x v="749"/>
    <s v="79428 4RA0A"/>
    <n v="68500"/>
    <s v="NISSAN"/>
    <s v="79428 4RA0A"/>
    <s v="L42N"/>
    <m/>
    <d v="2020-02-29T00:00:00"/>
    <x v="27"/>
    <s v="Prog"/>
    <m/>
    <m/>
    <m/>
    <m/>
    <x v="2"/>
    <x v="6"/>
    <s v="60-200"/>
    <n v="1"/>
    <n v="2600"/>
    <n v="0.5"/>
    <n v="2"/>
    <n v="1"/>
    <n v="2600"/>
    <n v="68500"/>
    <n v="5708.333333333333"/>
    <n v="4.2606837606837606"/>
  </r>
  <r>
    <n v="107662"/>
    <x v="5"/>
    <s v="76654 EZ10A"/>
    <n v="253760"/>
    <s v="NISSAN"/>
    <s v="76654 EZ10A"/>
    <s v="H61L TITAN"/>
    <m/>
    <d v="2021-11-01T00:00:00"/>
    <x v="27"/>
    <s v="Prog"/>
    <m/>
    <m/>
    <m/>
    <m/>
    <x v="2"/>
    <x v="6"/>
    <s v="60-200"/>
    <n v="1"/>
    <n v="1820"/>
    <n v="0.5"/>
    <n v="2"/>
    <n v="1"/>
    <n v="1820"/>
    <n v="253760"/>
    <n v="21146.666666666668"/>
    <n v="16.825396825396826"/>
  </r>
  <r>
    <n v="107687"/>
    <x v="750"/>
    <s v="98838 9CL0A"/>
    <n v="126"/>
    <s v="NISSAN"/>
    <s v="98838 9CL0A"/>
    <s v="FRONTIER/XTERRA X61B"/>
    <m/>
    <d v="2016-07-01T00:00:00"/>
    <x v="27"/>
    <s v="Prog"/>
    <m/>
    <m/>
    <m/>
    <m/>
    <x v="2"/>
    <x v="6"/>
    <s v="60-200"/>
    <n v="1"/>
    <n v="1000"/>
    <n v="0.5"/>
    <n v="2"/>
    <n v="1"/>
    <n v="1000"/>
    <n v="126"/>
    <n v="10.5"/>
    <n v="1.3473333333333333"/>
  </r>
  <r>
    <n v="107715"/>
    <x v="751"/>
    <s v="25233 9NB0A"/>
    <n v="50000"/>
    <s v="NISSAN"/>
    <s v="25233 9NB0A"/>
    <s v="15 NISSAN PATHIFNDER/INFINITI P42JK"/>
    <m/>
    <d v="2020-02-01T00:00:00"/>
    <x v="27"/>
    <s v="Prog"/>
    <m/>
    <m/>
    <m/>
    <m/>
    <x v="2"/>
    <x v="6"/>
    <s v="60-200"/>
    <n v="1"/>
    <n v="1440"/>
    <n v="0.5"/>
    <n v="2"/>
    <n v="1"/>
    <n v="1440"/>
    <n v="50000"/>
    <n v="4166.666666666667"/>
    <n v="5.1913580246913584"/>
  </r>
  <r>
    <n v="107228"/>
    <x v="5"/>
    <s v="24317 3KE0A"/>
    <n v="2478"/>
    <s v="NISSAN"/>
    <s v="24317 3KE0A"/>
    <s v="P42J+K  HEV / RHD"/>
    <m/>
    <d v="2019-09-09T00:00:00"/>
    <x v="27"/>
    <s v="Prog"/>
    <m/>
    <m/>
    <m/>
    <m/>
    <x v="2"/>
    <x v="6"/>
    <s v="60-200"/>
    <n v="1"/>
    <n v="2000"/>
    <n v="0.5"/>
    <n v="2"/>
    <n v="1"/>
    <n v="2000"/>
    <n v="2478"/>
    <n v="206.5"/>
    <n v="1.4710000000000001"/>
  </r>
  <r>
    <n v="104955"/>
    <x v="752"/>
    <s v="74595 EA800"/>
    <n v="30825"/>
    <s v="NISSAN"/>
    <s v="74595 EA800"/>
    <s v="Nissan        | Frontier | H61B/D40        "/>
    <m/>
    <d v="2015-09-01T00:00:00"/>
    <x v="28"/>
    <s v="Prog"/>
    <m/>
    <m/>
    <m/>
    <m/>
    <x v="2"/>
    <x v="6"/>
    <s v="60-200"/>
    <n v="1"/>
    <n v="2475"/>
    <n v="0.5"/>
    <n v="2"/>
    <n v="1"/>
    <n v="2475"/>
    <n v="30825"/>
    <n v="2568.75"/>
    <n v="2.7171717171717176"/>
  </r>
  <r>
    <n v="104956"/>
    <x v="753"/>
    <s v="74586 EB000"/>
    <n v="290000"/>
    <s v="NISSAN"/>
    <s v="74586 EB000"/>
    <s v="Nissan        | Frontier | H61B/D40        "/>
    <m/>
    <d v="2017-07-01T00:00:00"/>
    <x v="28"/>
    <s v="Prog"/>
    <m/>
    <m/>
    <m/>
    <m/>
    <x v="2"/>
    <x v="6"/>
    <s v="60-200"/>
    <n v="1"/>
    <n v="2700"/>
    <n v="0.5"/>
    <n v="2"/>
    <n v="1"/>
    <n v="2700"/>
    <n v="290000"/>
    <n v="24166.666666666668"/>
    <n v="13.267489711934155"/>
  </r>
  <r>
    <n v="105557"/>
    <x v="754"/>
    <s v="79429 JA000"/>
    <n v="425000"/>
    <s v="NISSAN"/>
    <s v="79429 JA000"/>
    <s v="L42L"/>
    <m/>
    <d v="2019-09-09T00:00:00"/>
    <x v="28"/>
    <s v="Prog"/>
    <m/>
    <m/>
    <m/>
    <m/>
    <x v="2"/>
    <x v="6"/>
    <s v="60-200"/>
    <n v="1"/>
    <n v="2025"/>
    <n v="0.5"/>
    <n v="2"/>
    <n v="1"/>
    <n v="2025"/>
    <n v="425000"/>
    <n v="35416.666666666664"/>
    <n v="24.652949245541837"/>
  </r>
  <r>
    <n v="105935"/>
    <x v="755"/>
    <s v="P17000A29U1000"/>
    <n v="6000"/>
    <s v="Calsonic"/>
    <s v="P17000A29U1000"/>
    <s v="X11C EUR GS"/>
    <m/>
    <d v="2017-03-01T00:00:00"/>
    <x v="28"/>
    <s v="Prog"/>
    <m/>
    <m/>
    <m/>
    <m/>
    <x v="2"/>
    <x v="6"/>
    <s v="60-200"/>
    <n v="1"/>
    <n v="3000"/>
    <n v="0.5"/>
    <n v="2"/>
    <n v="1"/>
    <n v="3000"/>
    <n v="6000"/>
    <n v="500"/>
    <n v="1.5555555555555556"/>
  </r>
  <r>
    <n v="106023"/>
    <x v="756"/>
    <s v="63144 9N00B"/>
    <n v="64800"/>
    <s v="NISSAN"/>
    <s v="63144 9N00B"/>
    <s v="L42C"/>
    <m/>
    <d v="2015-02-01T00:00:00"/>
    <x v="28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144"/>
    <x v="757"/>
    <s v="771220T010"/>
    <n v="49980"/>
    <s v="TOYOTA"/>
    <s v="771220T010"/>
    <s v="Toyota | Venza | 470L            "/>
    <m/>
    <d v="2014-09-30T00:00:00"/>
    <x v="28"/>
    <s v="Prog"/>
    <m/>
    <m/>
    <m/>
    <m/>
    <x v="2"/>
    <x v="6"/>
    <s v="60-200"/>
    <n v="1"/>
    <n v="1200"/>
    <n v="0.5"/>
    <n v="2"/>
    <n v="1"/>
    <n v="1200"/>
    <n v="49980"/>
    <n v="4165"/>
    <n v="5.9611111111111112"/>
  </r>
  <r>
    <n v="106152"/>
    <x v="758"/>
    <s v="771240T010"/>
    <n v="50512.5"/>
    <s v="TOYOTA"/>
    <s v="771240T010"/>
    <s v="Toyota | Venza | 470L            "/>
    <m/>
    <d v="2014-09-30T00:00:00"/>
    <x v="28"/>
    <s v="Prog"/>
    <m/>
    <m/>
    <m/>
    <m/>
    <x v="2"/>
    <x v="6"/>
    <s v="60-200"/>
    <n v="1"/>
    <n v="1440"/>
    <n v="0.5"/>
    <n v="2"/>
    <n v="1"/>
    <n v="1440"/>
    <n v="50512.5"/>
    <n v="4209.375"/>
    <n v="5.2309027777777777"/>
  </r>
  <r>
    <n v="106154"/>
    <x v="759"/>
    <s v="771330T010"/>
    <n v="50017.5"/>
    <s v="TOYOTA"/>
    <s v="771330T010"/>
    <s v="Toyota | Venza | 470L            "/>
    <m/>
    <d v="2014-09-30T00:00:00"/>
    <x v="28"/>
    <s v="Prog"/>
    <m/>
    <m/>
    <m/>
    <m/>
    <x v="2"/>
    <x v="6"/>
    <s v="60-200"/>
    <n v="1"/>
    <n v="2025"/>
    <n v="0.5"/>
    <n v="2"/>
    <n v="1"/>
    <n v="2025"/>
    <n v="50017.5"/>
    <n v="4168.125"/>
    <n v="4.0777777777777775"/>
  </r>
  <r>
    <n v="106181"/>
    <x v="760"/>
    <s v="771530T010"/>
    <n v="49920"/>
    <s v="TOYOTA"/>
    <s v="771530T010"/>
    <s v="Toyota | Venza | 470L            "/>
    <m/>
    <d v="2014-09-30T00:00:00"/>
    <x v="28"/>
    <s v="Prog"/>
    <m/>
    <m/>
    <m/>
    <m/>
    <x v="2"/>
    <x v="6"/>
    <s v="60-200"/>
    <n v="1"/>
    <n v="2475"/>
    <n v="0.5"/>
    <n v="2"/>
    <n v="1"/>
    <n v="2475"/>
    <n v="49920"/>
    <n v="4160"/>
    <n v="3.5744107744107745"/>
  </r>
  <r>
    <n v="106286"/>
    <x v="761"/>
    <s v="48832-0T010"/>
    <n v="45683.674904594467"/>
    <s v="Meritor Suspensions Company, U.S."/>
    <s v="48832-0T010"/>
    <s v="Toyota | Venza | 470L            "/>
    <m/>
    <d v="2019-09-09T00:00:00"/>
    <x v="28"/>
    <s v="Prog"/>
    <m/>
    <m/>
    <m/>
    <m/>
    <x v="2"/>
    <x v="6"/>
    <s v="60-200"/>
    <n v="1"/>
    <n v="2250"/>
    <n v="0.5"/>
    <n v="2"/>
    <n v="1"/>
    <n v="2250"/>
    <n v="45683.674904594467"/>
    <n v="3806.9729087162054"/>
    <n v="3.5893172792392334"/>
  </r>
  <r>
    <n v="106287"/>
    <x v="762"/>
    <s v="48833-0T010"/>
    <n v="46164.252170580097"/>
    <s v="Meritor Suspensions Company, U.S."/>
    <s v="48833-0T010"/>
    <s v="Toyota | Venza | 470L            "/>
    <m/>
    <d v="2014-09-30T00:00:00"/>
    <x v="28"/>
    <s v="Prog"/>
    <m/>
    <m/>
    <m/>
    <m/>
    <x v="2"/>
    <x v="6"/>
    <s v="60-200"/>
    <n v="1"/>
    <n v="2700"/>
    <n v="0.5"/>
    <n v="2"/>
    <n v="1"/>
    <n v="2700"/>
    <n v="46164.252170580097"/>
    <n v="3847.0210142150081"/>
    <n v="3.2330967971432139"/>
  </r>
  <r>
    <n v="106693"/>
    <x v="763"/>
    <s v="17285 ZX00A"/>
    <n v="425000"/>
    <s v="NISSAN"/>
    <s v="17285 ZX00A"/>
    <s v="L42L"/>
    <m/>
    <d v="2019-09-09T00:00:00"/>
    <x v="28"/>
    <s v="Prog"/>
    <m/>
    <m/>
    <m/>
    <m/>
    <x v="2"/>
    <x v="6"/>
    <s v="60-200"/>
    <n v="1"/>
    <n v="2500"/>
    <n v="0.5"/>
    <n v="2"/>
    <n v="1"/>
    <n v="2500"/>
    <n v="425000"/>
    <n v="35416.666666666664"/>
    <n v="20.222222222222221"/>
  </r>
  <r>
    <n v="107038"/>
    <x v="764"/>
    <s v="23-4621112-2-00"/>
    <n v="589639.68000000005"/>
    <s v="IB TECH"/>
    <s v="23-4621112-2-00"/>
    <s v="P42J + P42K"/>
    <m/>
    <d v="2019-09-09T00:00:00"/>
    <x v="28"/>
    <s v="Prog"/>
    <m/>
    <m/>
    <m/>
    <m/>
    <x v="2"/>
    <x v="6"/>
    <s v="60-200"/>
    <n v="1"/>
    <n v="2500"/>
    <n v="0.5"/>
    <n v="2"/>
    <n v="1"/>
    <n v="2500"/>
    <n v="589639.68000000005"/>
    <n v="49136.640000000007"/>
    <n v="27.539541333333336"/>
  </r>
  <r>
    <n v="107046"/>
    <x v="765"/>
    <s v="23-4621712-2-00"/>
    <n v="520000"/>
    <s v="IB TECH"/>
    <s v="23-4621712-2-00"/>
    <s v="P42J + P42K"/>
    <m/>
    <d v="2019-09-09T00:00:00"/>
    <x v="28"/>
    <s v="Prog"/>
    <m/>
    <m/>
    <m/>
    <m/>
    <x v="2"/>
    <x v="6"/>
    <s v="60-200"/>
    <n v="1"/>
    <n v="2400"/>
    <n v="0.5"/>
    <n v="2"/>
    <n v="1"/>
    <n v="2400"/>
    <n v="520000"/>
    <n v="43333.333333333336"/>
    <n v="25.407407407407408"/>
  </r>
  <r>
    <n v="107047"/>
    <x v="766"/>
    <s v="23-4621711-2-00"/>
    <n v="43885.440000000002"/>
    <s v="IB TECH"/>
    <s v="23-4621711-2-00"/>
    <s v="P42J"/>
    <m/>
    <d v="2019-09-09T00:00:00"/>
    <x v="28"/>
    <s v="Prog"/>
    <m/>
    <m/>
    <m/>
    <m/>
    <x v="2"/>
    <x v="6"/>
    <s v="60-200"/>
    <n v="1"/>
    <n v="2400"/>
    <n v="0.5"/>
    <n v="2"/>
    <n v="1"/>
    <n v="2400"/>
    <n v="43885.440000000002"/>
    <n v="3657.1200000000003"/>
    <n v="3.3650666666666669"/>
  </r>
  <r>
    <n v="107075"/>
    <x v="767"/>
    <s v="24420 ZX60A"/>
    <n v="682000"/>
    <s v="NISSAN"/>
    <s v="24420 ZX60A"/>
    <s v="L42L + '14 L42N + P42M"/>
    <m/>
    <d v="2020-12-01T00:00:00"/>
    <x v="28"/>
    <s v="Prog"/>
    <m/>
    <m/>
    <m/>
    <m/>
    <x v="2"/>
    <x v="6"/>
    <s v="60-200"/>
    <n v="1"/>
    <n v="1575"/>
    <n v="0.5"/>
    <n v="2"/>
    <n v="1"/>
    <n v="1575"/>
    <n v="682000"/>
    <n v="56833.333333333336"/>
    <n v="49.446208112874785"/>
  </r>
  <r>
    <n v="107080"/>
    <x v="768"/>
    <s v="23-4620112-2-00"/>
    <n v="581324.80000000005"/>
    <s v="IB TECH"/>
    <s v="23-4620112-2-00"/>
    <s v="P42J + P42K"/>
    <m/>
    <d v="2019-09-09T00:00:00"/>
    <x v="28"/>
    <s v="Prog"/>
    <m/>
    <m/>
    <m/>
    <m/>
    <x v="2"/>
    <x v="6"/>
    <s v="60-200"/>
    <n v="1"/>
    <n v="1800"/>
    <n v="0.5"/>
    <n v="2"/>
    <n v="1"/>
    <n v="1800"/>
    <n v="581324.80000000005"/>
    <n v="48443.733333333337"/>
    <n v="37.217580246913585"/>
  </r>
  <r>
    <n v="107107"/>
    <x v="769"/>
    <s v="24427 ZX60A"/>
    <n v="95308.5"/>
    <s v="NISSAN"/>
    <s v="24427 ZX60A"/>
    <s v="Nissan (Multiple Programs)"/>
    <m/>
    <d v="2019-09-09T00:00:00"/>
    <x v="28"/>
    <s v="Prog"/>
    <m/>
    <m/>
    <m/>
    <m/>
    <x v="2"/>
    <x v="6"/>
    <s v="60-200"/>
    <n v="1"/>
    <n v="1125"/>
    <n v="0.5"/>
    <n v="2"/>
    <n v="1"/>
    <n v="1125"/>
    <n v="95308.5"/>
    <n v="7942.375"/>
    <n v="10.746518518518519"/>
  </r>
  <r>
    <n v="107146"/>
    <x v="770"/>
    <s v="24239 3JA0A"/>
    <n v="154882.56"/>
    <s v="NISSAN"/>
    <s v="24239 3JA0A"/>
    <s v="P42J + P42K"/>
    <m/>
    <d v="2018-12-01T00:00:00"/>
    <x v="28"/>
    <s v="Prog"/>
    <m/>
    <m/>
    <m/>
    <m/>
    <x v="2"/>
    <x v="6"/>
    <s v="60-200"/>
    <n v="1"/>
    <n v="2400"/>
    <n v="0.5"/>
    <n v="2"/>
    <n v="1"/>
    <n v="2400"/>
    <n v="154882.56"/>
    <n v="12906.88"/>
    <n v="8.5038222222222206"/>
  </r>
  <r>
    <n v="107195"/>
    <x v="771"/>
    <s v="63144 3NF0B"/>
    <n v="28800"/>
    <s v="NISSAN"/>
    <s v="63144 3NF0B"/>
    <s v="'13 LEAF B12G"/>
    <m/>
    <d v="2017-09-01T00:00:00"/>
    <x v="28"/>
    <s v="Prog"/>
    <m/>
    <m/>
    <m/>
    <m/>
    <x v="2"/>
    <x v="6"/>
    <s v="60-200"/>
    <n v="1"/>
    <n v="2700"/>
    <n v="0.5"/>
    <n v="2"/>
    <n v="1"/>
    <n v="2700"/>
    <n v="28800"/>
    <n v="2400"/>
    <n v="2.5185185185185186"/>
  </r>
  <r>
    <n v="107200"/>
    <x v="772"/>
    <s v="65715 3NF0A"/>
    <n v="27749.999999999996"/>
    <s v="NISSAN"/>
    <s v="65715 3NF0A"/>
    <s v="'13 LEAF B12G"/>
    <m/>
    <d v="2017-09-01T00:00:00"/>
    <x v="28"/>
    <s v="Prog"/>
    <m/>
    <m/>
    <m/>
    <m/>
    <x v="2"/>
    <x v="6"/>
    <s v="60-200"/>
    <n v="1"/>
    <n v="2025"/>
    <n v="0.5"/>
    <n v="2"/>
    <n v="1"/>
    <n v="2025"/>
    <n v="27749.999999999996"/>
    <n v="2312.4999999999995"/>
    <n v="2.8559670781893001"/>
  </r>
  <r>
    <n v="107213"/>
    <x v="773"/>
    <s v="76290 3NF0A"/>
    <n v="59430"/>
    <s v="NISSAN"/>
    <s v="76290 3NF0A"/>
    <s v="'13 LEAF B12G"/>
    <m/>
    <d v="2017-09-01T00:00:00"/>
    <x v="28"/>
    <s v="Prog"/>
    <m/>
    <m/>
    <m/>
    <m/>
    <x v="2"/>
    <x v="6"/>
    <s v="60-200"/>
    <n v="1"/>
    <n v="2925"/>
    <n v="0.5"/>
    <n v="2"/>
    <n v="1"/>
    <n v="2925"/>
    <n v="59430"/>
    <n v="4952.5"/>
    <n v="3.5908831908831913"/>
  </r>
  <r>
    <n v="107305"/>
    <x v="774"/>
    <s v="28038 3NF0A"/>
    <n v="26133"/>
    <s v="Calsonic"/>
    <s v="28038 3NF0A"/>
    <s v="'13 LEAF X12G"/>
    <m/>
    <d v="2017-09-01T00:00:00"/>
    <x v="28"/>
    <s v="Prog"/>
    <m/>
    <m/>
    <m/>
    <m/>
    <x v="2"/>
    <x v="6"/>
    <s v="60-200"/>
    <n v="1"/>
    <n v="2025"/>
    <n v="0.5"/>
    <n v="2"/>
    <n v="1"/>
    <n v="2025"/>
    <n v="26133"/>
    <n v="2177.75"/>
    <n v="2.7672427983539092"/>
  </r>
  <r>
    <n v="107340"/>
    <x v="775"/>
    <s v="685SS 3NF0A"/>
    <n v="30330"/>
    <s v="Calsonic"/>
    <s v="685SS 3NF0A"/>
    <s v="'13 X12G  LEAF"/>
    <m/>
    <d v="2019-09-09T00:00:00"/>
    <x v="28"/>
    <s v="Prog"/>
    <m/>
    <m/>
    <m/>
    <m/>
    <x v="2"/>
    <x v="6"/>
    <s v="60-200"/>
    <n v="1"/>
    <n v="1200"/>
    <n v="0.5"/>
    <n v="2"/>
    <n v="1"/>
    <n v="1200"/>
    <n v="30330"/>
    <n v="2527.5"/>
    <n v="4.1416666666666666"/>
  </r>
  <r>
    <n v="107359"/>
    <x v="776"/>
    <s v="66369 9GE0A"/>
    <n v="45417.689095127607"/>
    <s v="NISSAN"/>
    <s v="66369 9GE0A"/>
    <s v="13 TITAN X61A"/>
    <m/>
    <d v="2018-01-01T00:00:00"/>
    <x v="28"/>
    <s v="Prog"/>
    <m/>
    <m/>
    <m/>
    <m/>
    <x v="2"/>
    <x v="6"/>
    <s v="60-200"/>
    <n v="1"/>
    <n v="2700"/>
    <n v="0.5"/>
    <n v="2"/>
    <n v="1"/>
    <n v="2700"/>
    <n v="45417.689095127607"/>
    <n v="3784.8074245939674"/>
    <n v="3.2023740368365274"/>
  </r>
  <r>
    <n v="107400"/>
    <x v="777"/>
    <s v="765K3 3TA0A"/>
    <n v="360000"/>
    <s v="NISSAN"/>
    <s v="765K3 3TA0A"/>
    <s v="L42L Altima"/>
    <m/>
    <d v="2018-06-01T00:00:00"/>
    <x v="28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441"/>
    <x v="778"/>
    <s v="93446 9FM0A"/>
    <n v="24000"/>
    <s v="NISSAN"/>
    <s v="93446 9FM0A"/>
    <s v="13 TITAN X61A"/>
    <m/>
    <d v="2014-12-01T00:00:00"/>
    <x v="28"/>
    <s v="Prog"/>
    <m/>
    <m/>
    <m/>
    <m/>
    <x v="2"/>
    <x v="6"/>
    <s v="60-200"/>
    <n v="1"/>
    <n v="2025"/>
    <n v="0.5"/>
    <n v="2"/>
    <n v="1"/>
    <n v="2025"/>
    <n v="24000"/>
    <n v="2000"/>
    <n v="2.6502057613168724"/>
  </r>
  <r>
    <n v="107579"/>
    <x v="779"/>
    <n v="20439"/>
    <n v="100000"/>
    <s v="BENTELER"/>
    <n v="20439"/>
    <s v="BMW F15"/>
    <m/>
    <d v="2018-07-01T00:00:00"/>
    <x v="28"/>
    <s v="Prog"/>
    <m/>
    <m/>
    <m/>
    <m/>
    <x v="2"/>
    <x v="6"/>
    <s v="60-200"/>
    <n v="1"/>
    <n v="2000"/>
    <n v="0.5"/>
    <n v="2"/>
    <n v="1"/>
    <n v="2000"/>
    <n v="100000"/>
    <n v="8333.3333333333339"/>
    <n v="6.8888888888888893"/>
  </r>
  <r>
    <n v="107586"/>
    <x v="780"/>
    <s v="25233 3JV1B"/>
    <n v="63086.5"/>
    <s v="NISSAN"/>
    <s v="25233 3JV1B"/>
    <s v="P42J+K  HEV + P42M"/>
    <m/>
    <d v="2019-09-09T00:00:00"/>
    <x v="28"/>
    <s v="Prog"/>
    <m/>
    <m/>
    <m/>
    <m/>
    <x v="2"/>
    <x v="6"/>
    <s v="60-200"/>
    <n v="1"/>
    <n v="1440"/>
    <n v="0.5"/>
    <n v="2"/>
    <n v="1"/>
    <n v="1440"/>
    <n v="63086.5"/>
    <n v="5257.208333333333"/>
    <n v="6.2011188271604931"/>
  </r>
  <r>
    <n v="107442"/>
    <x v="5"/>
    <s v="67313 4BA0A"/>
    <n v="163000"/>
    <s v="NISSAN"/>
    <s v="67313 4BA0A"/>
    <s v="P32R ROGUE"/>
    <m/>
    <d v="2018-12-01T00:00:00"/>
    <x v="28"/>
    <s v="Prog"/>
    <m/>
    <m/>
    <m/>
    <m/>
    <x v="2"/>
    <x v="6"/>
    <s v="60-200"/>
    <n v="1"/>
    <n v="2000"/>
    <n v="0.5"/>
    <n v="2"/>
    <n v="1"/>
    <n v="2000"/>
    <n v="163000"/>
    <n v="13583.333333333334"/>
    <n v="10.388888888888889"/>
  </r>
  <r>
    <n v="105382"/>
    <x v="781"/>
    <s v="62214 EA810"/>
    <n v="4837.5"/>
    <s v="NISSAN"/>
    <s v="62214 EA810"/>
    <s v="Nissan        | Frontier | H61B/D40        "/>
    <m/>
    <d v="2015-09-01T00:00:00"/>
    <x v="29"/>
    <s v="Prog"/>
    <m/>
    <m/>
    <m/>
    <m/>
    <x v="2"/>
    <x v="8"/>
    <s v="201-330"/>
    <n v="1"/>
    <n v="4080"/>
    <n v="0.5"/>
    <n v="2"/>
    <n v="1"/>
    <n v="4080"/>
    <n v="4837.5"/>
    <n v="403.125"/>
    <n v="1.4650735294117647"/>
  </r>
  <r>
    <n v="105548"/>
    <x v="782"/>
    <s v="67154 JA000"/>
    <n v="65250"/>
    <s v="NISSAN"/>
    <s v="67154 JA000"/>
    <s v="L42L"/>
    <m/>
    <d v="2018-06-01T00:00:00"/>
    <x v="29"/>
    <s v="Prog"/>
    <m/>
    <m/>
    <m/>
    <m/>
    <x v="2"/>
    <x v="8"/>
    <s v="201-330"/>
    <n v="1"/>
    <n v="1575"/>
    <n v="0.5"/>
    <n v="2"/>
    <n v="1"/>
    <n v="1575"/>
    <n v="65250"/>
    <n v="5437.5"/>
    <n v="5.9365079365079367"/>
  </r>
  <r>
    <n v="105683"/>
    <x v="783"/>
    <s v="24239 ZH00A"/>
    <n v="7275"/>
    <s v="NISSAN"/>
    <s v="24239 ZH00A"/>
    <s v="ARMADA / WZW"/>
    <m/>
    <d v="2018-03-01T00:00:00"/>
    <x v="29"/>
    <s v="Prog"/>
    <m/>
    <m/>
    <m/>
    <m/>
    <x v="2"/>
    <x v="8"/>
    <s v="201-330"/>
    <n v="1"/>
    <n v="1800"/>
    <n v="0.5"/>
    <n v="2"/>
    <n v="1"/>
    <n v="1800"/>
    <n v="7275"/>
    <n v="606.25"/>
    <n v="1.7824074074074074"/>
  </r>
  <r>
    <n v="105866"/>
    <x v="784"/>
    <s v="E22330A5200000"/>
    <n v="360000"/>
    <s v="Calsonic"/>
    <s v="E22330A5200000"/>
    <s v="L42L"/>
    <m/>
    <d v="2018-06-01T00:00:00"/>
    <x v="29"/>
    <s v="Prog"/>
    <m/>
    <m/>
    <m/>
    <m/>
    <x v="2"/>
    <x v="8"/>
    <s v="201-330"/>
    <n v="1"/>
    <n v="1800"/>
    <n v="0.5"/>
    <n v="2"/>
    <n v="1"/>
    <n v="1800"/>
    <n v="360000"/>
    <n v="30000"/>
    <n v="23.555555555555557"/>
  </r>
  <r>
    <n v="106006"/>
    <x v="785"/>
    <s v="78852 9N00A"/>
    <n v="66265.5"/>
    <s v="NISSAN"/>
    <s v="78852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6265.5"/>
    <n v="5522.125"/>
    <n v="6.0081481481481482"/>
  </r>
  <r>
    <n v="106040"/>
    <x v="786"/>
    <s v="74870 9N01A"/>
    <n v="134210.5"/>
    <s v="NISSAN"/>
    <s v="74870 9N01A"/>
    <s v="L42L + '14 L42N"/>
    <m/>
    <d v="2014-11-01T00:00:00"/>
    <x v="29"/>
    <s v="Prog"/>
    <m/>
    <m/>
    <m/>
    <m/>
    <x v="2"/>
    <x v="8"/>
    <s v="201-330"/>
    <n v="1"/>
    <n v="1600"/>
    <n v="0.5"/>
    <n v="2"/>
    <n v="1"/>
    <n v="1600"/>
    <n v="134210.5"/>
    <n v="11184.208333333334"/>
    <n v="10.653506944444445"/>
  </r>
  <r>
    <n v="106048"/>
    <x v="787"/>
    <s v="51170 ZS08D"/>
    <n v="2905.5"/>
    <s v="NISSAN"/>
    <s v="51170 ZS08D"/>
    <s v="N61B Xterra"/>
    <m/>
    <d v="2020-10-10T00:00:00"/>
    <x v="29"/>
    <s v="Prog"/>
    <m/>
    <m/>
    <m/>
    <m/>
    <x v="2"/>
    <x v="8"/>
    <s v="201-330"/>
    <n v="1"/>
    <n v="1400"/>
    <n v="0.5"/>
    <n v="2"/>
    <n v="1"/>
    <n v="1400"/>
    <n v="2905.5"/>
    <n v="242.125"/>
    <n v="1.5639285714285716"/>
  </r>
  <r>
    <n v="106049"/>
    <x v="788"/>
    <s v="14953 ZP50A"/>
    <n v="67021.343999999997"/>
    <s v="NISSAN"/>
    <s v="14953 ZP50A"/>
    <s v="Nissan        | Frontier | H61B/D40        "/>
    <m/>
    <d v="2017-07-01T00:00:00"/>
    <x v="29"/>
    <s v="Prog"/>
    <m/>
    <m/>
    <m/>
    <m/>
    <x v="2"/>
    <x v="8"/>
    <s v="201-330"/>
    <n v="1"/>
    <n v="1800"/>
    <n v="0.5"/>
    <n v="2"/>
    <n v="1"/>
    <n v="1800"/>
    <n v="67021.343999999997"/>
    <n v="5585.1120000000001"/>
    <n v="5.4704533333333343"/>
  </r>
  <r>
    <n v="106075"/>
    <x v="789"/>
    <s v="43115 ZR00A"/>
    <n v="21155.77"/>
    <s v="NISSAN"/>
    <s v="43115 ZR00A"/>
    <s v="ARMADA / WZW"/>
    <m/>
    <d v="2018-03-01T00:00:00"/>
    <x v="29"/>
    <s v="Prog"/>
    <m/>
    <m/>
    <m/>
    <m/>
    <x v="2"/>
    <x v="8"/>
    <s v="201-330"/>
    <n v="1"/>
    <n v="900"/>
    <n v="0.5"/>
    <n v="2"/>
    <n v="1"/>
    <n v="900"/>
    <n v="21155.77"/>
    <n v="1762.9808333333333"/>
    <n v="3.9451567901234568"/>
  </r>
  <r>
    <n v="106094"/>
    <x v="790"/>
    <s v="20711 9N00A"/>
    <n v="63690"/>
    <s v="Calsonic"/>
    <s v="20711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3690"/>
    <n v="5307.5"/>
    <n v="5.8264550264550268"/>
  </r>
  <r>
    <n v="106192"/>
    <x v="791"/>
    <s v="827150T180"/>
    <n v="49275"/>
    <s v="TOYOTA"/>
    <s v="827150T18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49275"/>
    <n v="4106.25"/>
    <n v="4.375"/>
  </r>
  <r>
    <n v="106288"/>
    <x v="792"/>
    <s v="536530T010"/>
    <n v="62299.5"/>
    <s v="TOYOTA"/>
    <s v="536530T01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62299.5"/>
    <n v="5191.625"/>
    <n v="5.1789814814814816"/>
  </r>
  <r>
    <n v="106317"/>
    <x v="793"/>
    <s v="349395X20A"/>
    <n v="4275"/>
    <s v="NISSAN"/>
    <s v="349395X20A"/>
    <s v="Nissan        | Frontier | H61B/D40        "/>
    <m/>
    <d v="2015-09-01T00:00:00"/>
    <x v="29"/>
    <s v="Prog"/>
    <m/>
    <m/>
    <m/>
    <m/>
    <x v="2"/>
    <x v="8"/>
    <s v="201-330"/>
    <n v="1"/>
    <n v="2000"/>
    <n v="0.5"/>
    <n v="2"/>
    <n v="1"/>
    <n v="2000"/>
    <n v="4275"/>
    <n v="356.25"/>
    <n v="1.5708333333333335"/>
  </r>
  <r>
    <n v="106516"/>
    <x v="794"/>
    <s v="11M122AB"/>
    <n v="154080"/>
    <s v="Bowling Green Metalforming"/>
    <s v="11M122AB"/>
    <s v="Highlander 397 + Sienna 580L"/>
    <m/>
    <d v="2015-12-01T00:00:00"/>
    <x v="29"/>
    <s v="Prog"/>
    <m/>
    <m/>
    <m/>
    <m/>
    <x v="2"/>
    <x v="8"/>
    <s v="201-330"/>
    <n v="1"/>
    <n v="1350"/>
    <n v="0.5"/>
    <n v="2"/>
    <n v="1"/>
    <n v="1350"/>
    <n v="154080"/>
    <n v="12840"/>
    <n v="14.014814814814814"/>
  </r>
  <r>
    <n v="106677"/>
    <x v="795"/>
    <s v="15781-726YL"/>
    <n v="161394.70199999999"/>
    <s v="TOYOTA"/>
    <s v="15781-726YL"/>
    <s v="TOYOTA Engine V8 5.7l  and 4.6L"/>
    <m/>
    <d v="2019-09-09T00:00:00"/>
    <x v="29"/>
    <s v="Prog"/>
    <m/>
    <m/>
    <m/>
    <m/>
    <x v="2"/>
    <x v="8"/>
    <s v="201-330"/>
    <n v="1"/>
    <n v="1575"/>
    <n v="0.5"/>
    <n v="2"/>
    <n v="1"/>
    <n v="1575"/>
    <n v="161394.70199999999"/>
    <n v="13449.558499999999"/>
    <n v="12.719202962962962"/>
  </r>
  <r>
    <n v="106697"/>
    <x v="796"/>
    <s v="561.833.457"/>
    <n v="136679.96160000001"/>
    <s v="VOLKSWAGEN"/>
    <s v="561.833.457"/>
    <s v="VW | Mid-SizeSedan | NMS/VW411       "/>
    <m/>
    <d v="2019-09-09T00:00:00"/>
    <x v="29"/>
    <s v="Prog"/>
    <m/>
    <m/>
    <m/>
    <m/>
    <x v="2"/>
    <x v="8"/>
    <s v="201-330"/>
    <n v="1"/>
    <n v="1400"/>
    <n v="0.5"/>
    <n v="2"/>
    <n v="1"/>
    <n v="1400"/>
    <n v="136679.96160000001"/>
    <n v="11389.996800000001"/>
    <n v="12.180949333333333"/>
  </r>
  <r>
    <n v="106807"/>
    <x v="797"/>
    <s v="86286-06020"/>
    <n v="22308.93"/>
    <s v="TOYOTA"/>
    <s v="86286-06020"/>
    <s v="Camry 051A HEV"/>
    <m/>
    <d v="2016-06-01T00:00:00"/>
    <x v="29"/>
    <s v="Prog"/>
    <m/>
    <m/>
    <m/>
    <m/>
    <x v="2"/>
    <x v="8"/>
    <s v="201-330"/>
    <n v="1"/>
    <n v="1575"/>
    <n v="0.5"/>
    <n v="2"/>
    <n v="1"/>
    <n v="1575"/>
    <n v="22308.93"/>
    <n v="1859.0775000000001"/>
    <n v="2.9071555555555562"/>
  </r>
  <r>
    <n v="106832"/>
    <x v="798"/>
    <s v="67154 3TAOA"/>
    <n v="428500"/>
    <s v="NISSAN"/>
    <s v="67154 3TAOA"/>
    <s v="L42L + '14 L42N"/>
    <m/>
    <d v="2020-12-01T00:00:00"/>
    <x v="29"/>
    <s v="Prog"/>
    <m/>
    <m/>
    <m/>
    <m/>
    <x v="2"/>
    <x v="8"/>
    <s v="201-330"/>
    <n v="1"/>
    <n v="2100"/>
    <n v="0.5"/>
    <n v="2"/>
    <n v="1"/>
    <n v="2100"/>
    <n v="428500"/>
    <n v="35708.333333333336"/>
    <n v="24.00529100529101"/>
  </r>
  <r>
    <n v="106856"/>
    <x v="799"/>
    <s v="66336 3TA0A"/>
    <n v="365000"/>
    <s v="NISSAN"/>
    <s v="66336 3TA0A"/>
    <s v="L42L Altima"/>
    <m/>
    <d v="2018-06-01T00:00:00"/>
    <x v="29"/>
    <s v="Prog"/>
    <m/>
    <m/>
    <m/>
    <m/>
    <x v="2"/>
    <x v="8"/>
    <s v="201-330"/>
    <n v="1"/>
    <n v="1440"/>
    <n v="0.5"/>
    <n v="2"/>
    <n v="1"/>
    <n v="1440"/>
    <n v="365000"/>
    <n v="30416.666666666668"/>
    <n v="29.496913580246915"/>
  </r>
  <r>
    <n v="106867"/>
    <x v="800"/>
    <s v="G92qa06010"/>
    <n v="73967.33"/>
    <s v="TOYOTA"/>
    <s v="G92qa06010"/>
    <s v="Camry 051a"/>
    <m/>
    <d v="2016-06-01T00:00:00"/>
    <x v="29"/>
    <s v="Prog"/>
    <m/>
    <m/>
    <m/>
    <m/>
    <x v="2"/>
    <x v="8"/>
    <s v="201-330"/>
    <n v="1"/>
    <n v="2100"/>
    <n v="0.5"/>
    <n v="2"/>
    <n v="1"/>
    <n v="2100"/>
    <n v="73967.33"/>
    <n v="6163.9441666666671"/>
    <n v="5.2469486772486773"/>
  </r>
  <r>
    <n v="106937"/>
    <x v="801"/>
    <s v="28038 3jc0a"/>
    <n v="92181.599999999991"/>
    <s v="NISSAN"/>
    <s v="28038 3jc0a"/>
    <s v="P42K"/>
    <m/>
    <d v="2018-12-01T00:00:00"/>
    <x v="29"/>
    <s v="Prog"/>
    <m/>
    <m/>
    <m/>
    <m/>
    <x v="2"/>
    <x v="8"/>
    <s v="201-330"/>
    <n v="1"/>
    <n v="2000"/>
    <n v="0.5"/>
    <n v="2"/>
    <n v="1"/>
    <n v="2000"/>
    <n v="92181.599999999991"/>
    <n v="7681.7999999999993"/>
    <n v="6.454533333333333"/>
  </r>
  <r>
    <n v="106947"/>
    <x v="802"/>
    <s v="78122 3ja0a"/>
    <n v="40035.839999999997"/>
    <s v="NISSAN"/>
    <s v="78122 3ja0a"/>
    <s v="P42J"/>
    <m/>
    <d v="2018-12-01T00:00:00"/>
    <x v="29"/>
    <s v="Prog"/>
    <m/>
    <m/>
    <m/>
    <m/>
    <x v="2"/>
    <x v="8"/>
    <s v="201-330"/>
    <n v="1"/>
    <n v="2000"/>
    <n v="0.5"/>
    <n v="2"/>
    <n v="1"/>
    <n v="2000"/>
    <n v="40035.839999999997"/>
    <n v="3336.3199999999997"/>
    <n v="3.5575466666666666"/>
  </r>
  <r>
    <n v="106951"/>
    <x v="803"/>
    <s v="78122 3ja0b"/>
    <n v="40420.800000000003"/>
    <s v="NISSAN"/>
    <s v="78122 3ja0b"/>
    <s v="P42J"/>
    <m/>
    <d v="2018-12-01T00:00:00"/>
    <x v="29"/>
    <s v="Prog"/>
    <m/>
    <m/>
    <m/>
    <m/>
    <x v="2"/>
    <x v="8"/>
    <s v="201-330"/>
    <n v="1"/>
    <n v="1500"/>
    <n v="0.5"/>
    <n v="2"/>
    <n v="1"/>
    <n v="1500"/>
    <n v="40420.800000000003"/>
    <n v="3368.4"/>
    <n v="4.327466666666667"/>
  </r>
  <r>
    <n v="106957"/>
    <x v="804"/>
    <s v="63144 3ka1b"/>
    <n v="133097.88"/>
    <s v="NISSAN"/>
    <s v="63144 3ka1b"/>
    <s v="P42K"/>
    <m/>
    <d v="2019-02-01T00:00:00"/>
    <x v="29"/>
    <s v="Prog"/>
    <m/>
    <m/>
    <m/>
    <m/>
    <x v="2"/>
    <x v="8"/>
    <s v="201-330"/>
    <n v="1"/>
    <n v="2000"/>
    <n v="0.5"/>
    <n v="2"/>
    <n v="1"/>
    <n v="2000"/>
    <n v="133097.88"/>
    <n v="11091.49"/>
    <n v="8.7276600000000002"/>
  </r>
  <r>
    <n v="107044"/>
    <x v="805"/>
    <s v="23-4601310-2-00"/>
    <n v="692642.04800000007"/>
    <s v="IB TECH"/>
    <s v="23-4601310-2-00"/>
    <s v="P42J + P42K"/>
    <m/>
    <d v="2019-09-09T00:00:00"/>
    <x v="29"/>
    <s v="Prog"/>
    <m/>
    <m/>
    <m/>
    <m/>
    <x v="2"/>
    <x v="8"/>
    <s v="201-330"/>
    <n v="1"/>
    <n v="2000"/>
    <n v="0.5"/>
    <n v="2"/>
    <n v="1"/>
    <n v="2000"/>
    <n v="692642.04800000007"/>
    <n v="57720.170666666672"/>
    <n v="39.813447111111117"/>
  </r>
  <r>
    <n v="107050"/>
    <x v="806"/>
    <s v="24136 EA20B"/>
    <n v="88562"/>
    <s v="NISSAN"/>
    <s v="24136 EA20B"/>
    <s v="'12 ZV7 ENGINE"/>
    <m/>
    <d v="2019-09-09T00:00:00"/>
    <x v="29"/>
    <s v="Prog"/>
    <m/>
    <m/>
    <m/>
    <m/>
    <x v="2"/>
    <x v="8"/>
    <s v="201-330"/>
    <n v="1"/>
    <n v="2200"/>
    <n v="0.5"/>
    <n v="2"/>
    <n v="1"/>
    <n v="2200"/>
    <n v="88562"/>
    <n v="7380.166666666667"/>
    <n v="5.8061616161616172"/>
  </r>
  <r>
    <n v="107183"/>
    <x v="807"/>
    <s v="24389 1PB0A"/>
    <n v="2844"/>
    <s v="NISSAN"/>
    <s v="24389 1PB0A"/>
    <s v="10 Nissan Commerical Van X61F _x000a_"/>
    <m/>
    <d v="2015-10-01T00:00:00"/>
    <x v="29"/>
    <s v="Prog"/>
    <m/>
    <m/>
    <m/>
    <m/>
    <x v="2"/>
    <x v="8"/>
    <s v="201-330"/>
    <n v="1"/>
    <n v="1800"/>
    <n v="0.5"/>
    <n v="2"/>
    <n v="1"/>
    <n v="1800"/>
    <n v="2844"/>
    <n v="237"/>
    <n v="1.5088888888888887"/>
  </r>
  <r>
    <n v="107191"/>
    <x v="808"/>
    <s v="63144 3NF0A"/>
    <n v="28620"/>
    <s v="NISSAN"/>
    <s v="63144 3NF0A"/>
    <s v="'13 LEAF B12G"/>
    <m/>
    <d v="2017-09-01T00:00:00"/>
    <x v="29"/>
    <s v="Prog"/>
    <m/>
    <m/>
    <m/>
    <m/>
    <x v="2"/>
    <x v="8"/>
    <s v="201-330"/>
    <n v="1"/>
    <n v="1125"/>
    <n v="0.5"/>
    <n v="2"/>
    <n v="1"/>
    <n v="1125"/>
    <n v="28620"/>
    <n v="2385"/>
    <n v="4.16"/>
  </r>
  <r>
    <n v="107204"/>
    <x v="809"/>
    <s v="76690 3NF0A"/>
    <n v="28275"/>
    <s v="NISSAN"/>
    <s v="76690 3NF0A"/>
    <s v="'13 LEAF B12G"/>
    <m/>
    <d v="2017-09-01T00:00:00"/>
    <x v="29"/>
    <s v="Prog"/>
    <m/>
    <m/>
    <m/>
    <m/>
    <x v="2"/>
    <x v="8"/>
    <s v="201-330"/>
    <n v="1"/>
    <n v="1400"/>
    <n v="0.5"/>
    <n v="2"/>
    <n v="1"/>
    <n v="1400"/>
    <n v="28275"/>
    <n v="2356.25"/>
    <n v="3.5773809523809526"/>
  </r>
  <r>
    <n v="107209"/>
    <x v="810"/>
    <s v="90146 3FN0A"/>
    <n v="28620"/>
    <s v="NISSAN"/>
    <s v="90146 3FN0A"/>
    <s v="'13 LEAF B12G"/>
    <m/>
    <d v="2017-09-01T00:00:00"/>
    <x v="29"/>
    <s v="Prog"/>
    <m/>
    <m/>
    <m/>
    <m/>
    <x v="2"/>
    <x v="8"/>
    <s v="201-330"/>
    <n v="1"/>
    <n v="900"/>
    <n v="0.5"/>
    <n v="2"/>
    <n v="1"/>
    <n v="900"/>
    <n v="28620"/>
    <n v="2385"/>
    <n v="4.8666666666666663"/>
  </r>
  <r>
    <n v="107355"/>
    <x v="811"/>
    <s v="66324 3TA0B"/>
    <n v="443500"/>
    <s v="NISSAN"/>
    <s v="66324 3TA0B"/>
    <s v="L42L + L42N"/>
    <m/>
    <d v="2018-06-01T00:00:00"/>
    <x v="29"/>
    <s v="Prog"/>
    <m/>
    <m/>
    <m/>
    <m/>
    <x v="2"/>
    <x v="8"/>
    <s v="201-330"/>
    <n v="1"/>
    <n v="1575"/>
    <n v="0.5"/>
    <n v="2"/>
    <n v="1"/>
    <n v="1575"/>
    <n v="443500"/>
    <n v="36958.333333333336"/>
    <n v="32.620811287477956"/>
  </r>
  <r>
    <n v="107412"/>
    <x v="812"/>
    <s v="20511 3JV0B"/>
    <n v="10620"/>
    <s v="CALSONIC KANSEI"/>
    <s v="20511 3JV0B"/>
    <s v="P42J+K  HEV"/>
    <m/>
    <d v="2018-08-01T00:00:00"/>
    <x v="29"/>
    <s v="Prog"/>
    <m/>
    <m/>
    <m/>
    <m/>
    <x v="2"/>
    <x v="8"/>
    <s v="201-330"/>
    <n v="1"/>
    <n v="1500"/>
    <n v="0.5"/>
    <n v="2"/>
    <n v="1"/>
    <n v="1500"/>
    <n v="10620"/>
    <n v="885"/>
    <n v="2.1199999999999997"/>
  </r>
  <r>
    <n v="107584"/>
    <x v="5"/>
    <s v="23-4563621-2-00"/>
    <n v="144000"/>
    <s v="IB TECH"/>
    <s v="23-4563621-2-00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585"/>
    <x v="5"/>
    <s v="23-4563622-2"/>
    <n v="144000"/>
    <s v="IB TECH"/>
    <s v="23-4563622-2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618"/>
    <x v="5"/>
    <s v="76690 4RA0A"/>
    <n v="68500"/>
    <s v="NISSAN"/>
    <s v="76690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19"/>
    <x v="5"/>
    <s v="76691 4RA0A"/>
    <n v="68500"/>
    <s v="NISSAN"/>
    <s v="76691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28"/>
    <x v="5"/>
    <s v="91316 4RA0A"/>
    <n v="42290"/>
    <s v="NISSAN"/>
    <s v="91316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42290"/>
    <n v="3524.1666666666665"/>
    <n v="3.9438271604938273"/>
  </r>
  <r>
    <n v="106973"/>
    <x v="5"/>
    <s v="82154 3JA0A"/>
    <n v="1620"/>
    <s v="NISSAN"/>
    <s v="82154 3JA0A"/>
    <s v="P42J"/>
    <m/>
    <d v="2018-12-01T00:00:00"/>
    <x v="29"/>
    <s v="Prog"/>
    <m/>
    <m/>
    <m/>
    <m/>
    <x v="2"/>
    <x v="8"/>
    <s v="201-330"/>
    <n v="1"/>
    <n v="1500"/>
    <n v="0.75"/>
    <n v="2"/>
    <n v="1.5"/>
    <n v="1500"/>
    <n v="1620"/>
    <n v="135"/>
    <n v="2.12"/>
  </r>
  <r>
    <n v="106975"/>
    <x v="5"/>
    <s v="82154 3KAOA"/>
    <n v="1350"/>
    <s v="NISSAN"/>
    <s v="82154 3KAOA"/>
    <s v="P42K"/>
    <m/>
    <d v="2019-02-01T00:00:00"/>
    <x v="29"/>
    <s v="Prog"/>
    <m/>
    <m/>
    <m/>
    <m/>
    <x v="2"/>
    <x v="8"/>
    <s v="201-330"/>
    <n v="1"/>
    <n v="1000"/>
    <n v="0.75"/>
    <n v="2"/>
    <n v="1.5"/>
    <n v="1000"/>
    <n v="1350"/>
    <n v="112.5"/>
    <n v="2.15"/>
  </r>
  <r>
    <n v="104909"/>
    <x v="813"/>
    <s v="82155 EA800"/>
    <n v="33750"/>
    <s v="NISSAN"/>
    <s v="82155 EA800"/>
    <s v="Nissan        | Frontier | H61B/D40        "/>
    <m/>
    <d v="2015-09-01T00:00:00"/>
    <x v="30"/>
    <s v="Prog"/>
    <m/>
    <m/>
    <m/>
    <m/>
    <x v="2"/>
    <x v="16"/>
    <s v="201-330"/>
    <n v="1"/>
    <n v="1350"/>
    <n v="0.5"/>
    <n v="2"/>
    <n v="1"/>
    <n v="1350"/>
    <n v="33750"/>
    <n v="2812.5"/>
    <n v="4.1111111111111116"/>
  </r>
  <r>
    <n v="104991"/>
    <x v="814"/>
    <s v="92498 EA600"/>
    <n v="4920"/>
    <s v="NISSAN"/>
    <s v="92498 EA600"/>
    <s v="Nissan        | Frontier | H61B/D40        "/>
    <m/>
    <d v="2015-09-01T00:00:00"/>
    <x v="30"/>
    <s v="Prog"/>
    <m/>
    <m/>
    <m/>
    <m/>
    <x v="2"/>
    <x v="16"/>
    <s v="201-330"/>
    <n v="1"/>
    <n v="1125"/>
    <n v="0.5"/>
    <n v="2"/>
    <n v="1"/>
    <n v="1125"/>
    <n v="4920"/>
    <n v="410"/>
    <n v="1.8192592592592594"/>
  </r>
  <r>
    <n v="104992"/>
    <x v="815"/>
    <s v="92498 EA000"/>
    <n v="2880"/>
    <s v="NISSAN"/>
    <s v="92498 EA000"/>
    <s v="Nissan        | Frontier | H61B/D40        "/>
    <m/>
    <d v="2015-09-01T00:00:00"/>
    <x v="30"/>
    <s v="Prog"/>
    <m/>
    <m/>
    <m/>
    <m/>
    <x v="2"/>
    <x v="16"/>
    <s v="201-330"/>
    <n v="1"/>
    <n v="1800"/>
    <n v="0.5"/>
    <n v="2"/>
    <n v="1"/>
    <n v="1800"/>
    <n v="2880"/>
    <n v="240"/>
    <n v="1.5111111111111111"/>
  </r>
  <r>
    <n v="105708"/>
    <x v="816"/>
    <s v="17406 JA00A"/>
    <n v="425000"/>
    <s v="NISSAN"/>
    <s v="17406 JA00A"/>
    <s v="L42L"/>
    <m/>
    <d v="2018-06-01T00:00:00"/>
    <x v="30"/>
    <s v="Prog"/>
    <m/>
    <m/>
    <m/>
    <m/>
    <x v="2"/>
    <x v="16"/>
    <s v="201-330"/>
    <n v="1"/>
    <n v="1350"/>
    <n v="0.5"/>
    <n v="2"/>
    <n v="1"/>
    <n v="1350"/>
    <n v="425000"/>
    <n v="35416.666666666664"/>
    <n v="36.312757201646086"/>
  </r>
  <r>
    <n v="105921"/>
    <x v="817"/>
    <s v="E24435A1103000"/>
    <n v="16800"/>
    <s v="Calsonic"/>
    <s v="E24435A1103000"/>
    <s v="ARMADA / WZW"/>
    <m/>
    <d v="2018-03-01T00:00:00"/>
    <x v="30"/>
    <s v="Prog"/>
    <m/>
    <m/>
    <m/>
    <m/>
    <x v="2"/>
    <x v="16"/>
    <s v="201-330"/>
    <n v="1"/>
    <n v="810"/>
    <n v="0.5"/>
    <n v="2"/>
    <n v="1"/>
    <n v="810"/>
    <n v="16800"/>
    <n v="1400"/>
    <n v="3.6378600823045262"/>
  </r>
  <r>
    <n v="106313"/>
    <x v="818"/>
    <s v="771250T010"/>
    <n v="50017.5"/>
    <s v="TOYOTA"/>
    <s v="771250T010"/>
    <s v="Toyota | Venza | 470L            "/>
    <m/>
    <d v="2019-09-09T00:00:00"/>
    <x v="30"/>
    <s v="Prog"/>
    <m/>
    <m/>
    <m/>
    <m/>
    <x v="2"/>
    <x v="16"/>
    <s v="201-330"/>
    <n v="1"/>
    <n v="1350"/>
    <n v="0.5"/>
    <n v="2"/>
    <n v="1"/>
    <n v="1350"/>
    <n v="50017.5"/>
    <n v="4168.125"/>
    <n v="5.45"/>
  </r>
  <r>
    <n v="106520"/>
    <x v="819"/>
    <s v="11M125AA"/>
    <n v="574560"/>
    <s v="Bowling Green Metalforming"/>
    <s v="11M125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74560"/>
    <n v="47880"/>
    <n v="60.44444444444445"/>
  </r>
  <r>
    <n v="106521"/>
    <x v="820"/>
    <s v="11M126AA"/>
    <n v="568800"/>
    <s v="Bowling Green Metalforming"/>
    <s v="11M126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68800"/>
    <n v="47400"/>
    <n v="59.851851851851848"/>
  </r>
  <r>
    <n v="107018"/>
    <x v="821"/>
    <s v="82120 3ja0a"/>
    <n v="162222.592"/>
    <s v="NISSAN"/>
    <s v="82120 3ja0a"/>
    <s v="P42J + P42K"/>
    <m/>
    <d v="2018-12-01T00:00:00"/>
    <x v="30"/>
    <s v="Prog"/>
    <m/>
    <m/>
    <m/>
    <m/>
    <x v="2"/>
    <x v="16"/>
    <s v="201-330"/>
    <n v="1"/>
    <n v="1250"/>
    <n v="0.5"/>
    <n v="2"/>
    <n v="1"/>
    <n v="1250"/>
    <n v="162222.592"/>
    <n v="13518.549333333334"/>
    <n v="15.75311928888889"/>
  </r>
  <r>
    <n v="107060"/>
    <x v="822"/>
    <s v="24239 3JA0C"/>
    <n v="151424"/>
    <s v="NISSAN"/>
    <s v="24239 3JA0C"/>
    <s v=" '12 P42K/J (Infiniti &amp; Pathfinder)"/>
    <m/>
    <d v="2018-12-01T00:00:00"/>
    <x v="30"/>
    <s v="Prog"/>
    <m/>
    <m/>
    <m/>
    <m/>
    <x v="2"/>
    <x v="16"/>
    <s v="201-330"/>
    <n v="1"/>
    <n v="1350"/>
    <n v="0.5"/>
    <n v="2"/>
    <n v="1"/>
    <n v="1350"/>
    <n v="151424"/>
    <n v="12618.666666666666"/>
    <n v="13.796213991769546"/>
  </r>
  <r>
    <n v="107149"/>
    <x v="823"/>
    <s v="74390 3TA0A"/>
    <n v="428500"/>
    <s v="NISSAN"/>
    <s v="74390 3TA0A"/>
    <s v="L42L + '14 L42N"/>
    <m/>
    <d v="2020-12-01T00:00:00"/>
    <x v="30"/>
    <s v="Prog"/>
    <m/>
    <m/>
    <m/>
    <m/>
    <x v="2"/>
    <x v="16"/>
    <s v="201-330"/>
    <n v="1"/>
    <n v="990"/>
    <n v="0.5"/>
    <n v="2"/>
    <n v="1"/>
    <n v="990"/>
    <n v="428500"/>
    <n v="35708.333333333336"/>
    <n v="49.425364758698095"/>
  </r>
  <r>
    <n v="107277"/>
    <x v="824"/>
    <s v="86285-07020"/>
    <n v="27469.135490394336"/>
    <s v="TOYOTA"/>
    <s v="86285-07020"/>
    <s v="'13 AVALON 170A"/>
    <m/>
    <d v="2018-04-01T00:00:00"/>
    <x v="30"/>
    <s v="Prog"/>
    <m/>
    <m/>
    <m/>
    <m/>
    <x v="2"/>
    <x v="16"/>
    <s v="201-330"/>
    <n v="1"/>
    <n v="1575"/>
    <n v="0.5"/>
    <n v="2"/>
    <n v="1"/>
    <n v="1575"/>
    <n v="27469.135490394336"/>
    <n v="2289.094624199528"/>
    <n v="3.2711912162535683"/>
  </r>
  <r>
    <n v="107290"/>
    <x v="825"/>
    <s v="58995-07030"/>
    <n v="99211.324570273006"/>
    <s v="TOYOTA"/>
    <s v="58995-07030"/>
    <s v="'13 AVALON 170A"/>
    <m/>
    <d v="2018-04-01T00:00:00"/>
    <x v="30"/>
    <s v="Prog"/>
    <m/>
    <m/>
    <m/>
    <m/>
    <x v="2"/>
    <x v="16"/>
    <s v="201-330"/>
    <n v="1"/>
    <n v="1485"/>
    <n v="0.5"/>
    <n v="2"/>
    <n v="1"/>
    <n v="1485"/>
    <n v="99211.324570273006"/>
    <n v="8267.6103808560838"/>
    <n v="8.756552530510513"/>
  </r>
  <r>
    <n v="107456"/>
    <x v="826"/>
    <s v="292A3 3KY0A"/>
    <n v="10323"/>
    <s v="NISSAN"/>
    <s v="292A3 3KY0A"/>
    <s v="P42J+K  HEV"/>
    <m/>
    <d v="2016-02-01T00:00:00"/>
    <x v="30"/>
    <s v="Prog"/>
    <m/>
    <m/>
    <m/>
    <m/>
    <x v="2"/>
    <x v="16"/>
    <s v="201-330"/>
    <n v="1"/>
    <n v="1000"/>
    <n v="0.5"/>
    <n v="2"/>
    <n v="1"/>
    <n v="1000"/>
    <n v="10323"/>
    <n v="860.25"/>
    <n v="2.4803333333333333"/>
  </r>
  <r>
    <n v="107556"/>
    <x v="5"/>
    <s v="74752 EZ40A"/>
    <n v="38600"/>
    <s v="NISSAN"/>
    <s v="74752 EZ40A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57"/>
    <x v="827"/>
    <s v="74752 EZ40B"/>
    <n v="38600"/>
    <s v="NISSAN"/>
    <s v="74752 EZ40B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73"/>
    <x v="5"/>
    <s v="16411 EZ40A"/>
    <n v="19000"/>
    <s v="NISSAN"/>
    <s v="16411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578"/>
    <x v="5"/>
    <s v="20439 EZ40A"/>
    <n v="19000"/>
    <s v="NISSAN"/>
    <s v="20439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625"/>
    <x v="5"/>
    <s v="84340 4RA0A"/>
    <n v="68500"/>
    <s v="NISSAN"/>
    <s v="84340 4RA0A"/>
    <s v="L42N"/>
    <m/>
    <d v="2020-02-29T00:00:00"/>
    <x v="30"/>
    <s v="Prog"/>
    <m/>
    <m/>
    <m/>
    <m/>
    <x v="2"/>
    <x v="16"/>
    <s v="201-330"/>
    <n v="1"/>
    <n v="1900"/>
    <n v="0.5"/>
    <n v="2"/>
    <n v="1"/>
    <n v="1900"/>
    <n v="68500"/>
    <n v="5708.333333333333"/>
    <n v="5.3391812865497075"/>
  </r>
  <r>
    <n v="107672"/>
    <x v="5"/>
    <s v="25233 4BC0A"/>
    <n v="40340"/>
    <s v="NISSAN"/>
    <s v="25233 4BC0A"/>
    <s v="P32R ROGUE HEV"/>
    <m/>
    <d v="2019-03-01T00:00:00"/>
    <x v="30"/>
    <s v="Prog"/>
    <m/>
    <m/>
    <m/>
    <m/>
    <x v="2"/>
    <x v="16"/>
    <s v="201-330"/>
    <n v="1"/>
    <n v="1800"/>
    <n v="0.5"/>
    <n v="2"/>
    <n v="1"/>
    <n v="1800"/>
    <n v="40340"/>
    <n v="3361.6666666666665"/>
    <n v="3.8234567901234566"/>
  </r>
  <r>
    <n v="107693"/>
    <x v="828"/>
    <s v="27421 4BA0A"/>
    <n v="40240"/>
    <s v="NISSAN"/>
    <s v="27421 4BA0A"/>
    <s v="P32R ROGUE HEV"/>
    <m/>
    <d v="2019-03-01T00:00:00"/>
    <x v="30"/>
    <s v="Prog"/>
    <m/>
    <m/>
    <m/>
    <m/>
    <x v="2"/>
    <x v="16"/>
    <s v="201-330"/>
    <n v="1"/>
    <n v="1750"/>
    <n v="0.5"/>
    <n v="2"/>
    <n v="1"/>
    <n v="1750"/>
    <n v="40240"/>
    <n v="3353.3333333333335"/>
    <n v="3.8882539682539683"/>
  </r>
  <r>
    <n v="107718"/>
    <x v="829"/>
    <s v="74753 EZ00A"/>
    <n v="10241"/>
    <s v="Nissan"/>
    <s v="74753 EZ00A"/>
    <s v="14 NISSAN TITAN H61L"/>
    <m/>
    <d v="2019-08-01T00:00:00"/>
    <x v="30"/>
    <s v="Prog"/>
    <m/>
    <m/>
    <m/>
    <m/>
    <x v="2"/>
    <x v="16"/>
    <s v="201-330"/>
    <n v="1"/>
    <n v="1200"/>
    <n v="0.5"/>
    <n v="2"/>
    <n v="1"/>
    <n v="1200"/>
    <n v="10241"/>
    <n v="853.41666666666663"/>
    <n v="2.281574074074074"/>
  </r>
  <r>
    <n v="104694"/>
    <x v="830"/>
    <s v="17285 7S200"/>
    <n v="45135.999999999993"/>
    <s v="NISSAN"/>
    <s v="17285 7S200"/>
    <s v="Titan H61A"/>
    <m/>
    <d v="2014-08-01T00:00:00"/>
    <x v="31"/>
    <s v="Prog"/>
    <m/>
    <m/>
    <m/>
    <m/>
    <x v="2"/>
    <x v="16"/>
    <s v="201-330"/>
    <n v="1"/>
    <n v="990"/>
    <n v="0.5"/>
    <n v="2"/>
    <n v="1"/>
    <n v="990"/>
    <n v="45135.999999999993"/>
    <n v="3761.3333333333326"/>
    <n v="6.3991021324354653"/>
  </r>
  <r>
    <n v="104908"/>
    <x v="831"/>
    <s v="82154 EA800"/>
    <n v="26830.44"/>
    <s v="NISSAN"/>
    <s v="82154 EA800"/>
    <s v="Nissan        | Frontier | H61B/D40        "/>
    <m/>
    <d v="2015-09-01T00:00:00"/>
    <x v="31"/>
    <s v="Prog"/>
    <m/>
    <m/>
    <m/>
    <m/>
    <x v="2"/>
    <x v="16"/>
    <s v="201-330"/>
    <n v="1"/>
    <n v="1350"/>
    <n v="0.5"/>
    <n v="2"/>
    <n v="1"/>
    <n v="1350"/>
    <n v="26830.44"/>
    <n v="2235.87"/>
    <n v="3.5416000000000003"/>
  </r>
  <r>
    <n v="105531"/>
    <x v="832"/>
    <s v="64160 JA000"/>
    <n v="627000"/>
    <s v="NISSAN"/>
    <s v="64160 JA000"/>
    <s v="L42L + P42J + P42K + '14 L42N + P42M"/>
    <m/>
    <d v="2020-12-01T00:00:00"/>
    <x v="31"/>
    <s v="Prog"/>
    <m/>
    <m/>
    <m/>
    <m/>
    <x v="2"/>
    <x v="16"/>
    <s v="201-330"/>
    <n v="1"/>
    <n v="1125"/>
    <n v="0.5"/>
    <n v="2"/>
    <n v="1"/>
    <n v="1125"/>
    <n v="627000"/>
    <n v="52250"/>
    <n v="63.25925925925926"/>
  </r>
  <r>
    <n v="105697"/>
    <x v="833"/>
    <s v="E20330A5200001"/>
    <n v="700000"/>
    <s v="Calsonic"/>
    <s v="E20330A5200001"/>
    <s v="L42L"/>
    <m/>
    <d v="2018-06-01T00:00:00"/>
    <x v="31"/>
    <s v="Prog"/>
    <m/>
    <m/>
    <m/>
    <m/>
    <x v="2"/>
    <x v="16"/>
    <s v="201-330"/>
    <n v="1"/>
    <n v="1500"/>
    <n v="0.5"/>
    <n v="2"/>
    <n v="1"/>
    <n v="1500"/>
    <n v="700000"/>
    <n v="58333.333333333336"/>
    <n v="53.18518518518519"/>
  </r>
  <r>
    <n v="105988"/>
    <x v="834"/>
    <s v="57225 ZS08A"/>
    <n v="45"/>
    <s v="NISSAN"/>
    <s v="57225 ZS08A"/>
    <s v="Nissan        | Pathfinder | P61B/R51        "/>
    <m/>
    <d v="2020-10-10T00:00:00"/>
    <x v="31"/>
    <s v="Prog"/>
    <m/>
    <m/>
    <m/>
    <m/>
    <x v="2"/>
    <x v="16"/>
    <s v="201-330"/>
    <n v="1"/>
    <n v="1350"/>
    <n v="0.5"/>
    <n v="2"/>
    <n v="1"/>
    <n v="1350"/>
    <n v="45"/>
    <n v="3.75"/>
    <n v="1.337037037037037"/>
  </r>
  <r>
    <n v="106034"/>
    <x v="835"/>
    <s v="82154 9N00A"/>
    <n v="64050"/>
    <s v="NISSAN"/>
    <s v="82154 9N00A"/>
    <s v="L42C"/>
    <m/>
    <d v="2015-02-01T00:00:00"/>
    <x v="31"/>
    <s v="Prog"/>
    <m/>
    <m/>
    <m/>
    <m/>
    <x v="2"/>
    <x v="16"/>
    <s v="201-330"/>
    <n v="1"/>
    <n v="1000"/>
    <n v="0.5"/>
    <n v="2"/>
    <n v="1"/>
    <n v="1000"/>
    <n v="64050"/>
    <n v="5337.5"/>
    <n v="8.4500000000000011"/>
  </r>
  <r>
    <n v="106038"/>
    <x v="836"/>
    <s v="641C2 9N00A"/>
    <n v="68400"/>
    <s v="NISSAN"/>
    <s v="641C2 9N00A"/>
    <s v="L42C"/>
    <m/>
    <d v="2015-02-01T00:00:00"/>
    <x v="31"/>
    <s v="Prog"/>
    <m/>
    <m/>
    <m/>
    <m/>
    <x v="2"/>
    <x v="16"/>
    <s v="201-330"/>
    <n v="1"/>
    <n v="990"/>
    <n v="0.5"/>
    <n v="2"/>
    <n v="1"/>
    <n v="990"/>
    <n v="68400"/>
    <n v="5700"/>
    <n v="9.0101010101010104"/>
  </r>
  <r>
    <n v="106039"/>
    <x v="837"/>
    <s v="641C3 9N00A"/>
    <n v="68850"/>
    <s v="NISSAN"/>
    <s v="641C3 9N0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8850"/>
    <n v="5737.5"/>
    <n v="9.8333333333333339"/>
  </r>
  <r>
    <n v="106576"/>
    <x v="838"/>
    <s v="63130 ZS50A"/>
    <n v="100080"/>
    <s v="NISSAN"/>
    <s v="63130 ZS50A"/>
    <s v="Nissan        | Frontier | H61B/D40        "/>
    <m/>
    <d v="2017-07-01T00:00:00"/>
    <x v="31"/>
    <s v="Prog"/>
    <m/>
    <m/>
    <m/>
    <m/>
    <x v="2"/>
    <x v="16"/>
    <s v="201-330"/>
    <n v="1"/>
    <n v="1200"/>
    <n v="0.5"/>
    <n v="2"/>
    <n v="1"/>
    <n v="1200"/>
    <n v="100080"/>
    <n v="8340"/>
    <n v="10.6"/>
  </r>
  <r>
    <n v="106578"/>
    <x v="839"/>
    <s v="63130 9N10A"/>
    <n v="63720"/>
    <s v="NISSAN"/>
    <s v="63130 9N1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3720"/>
    <n v="5310"/>
    <n v="9.2000000000000011"/>
  </r>
  <r>
    <n v="106808"/>
    <x v="840"/>
    <s v="86285-06040"/>
    <n v="16488"/>
    <s v="TOYOTA"/>
    <s v="86285-06040"/>
    <s v="'12 051A Camry"/>
    <m/>
    <d v="2016-06-01T00:00:00"/>
    <x v="31"/>
    <s v="Prog"/>
    <m/>
    <m/>
    <m/>
    <m/>
    <x v="2"/>
    <x v="16"/>
    <s v="201-330"/>
    <n v="1"/>
    <n v="1920"/>
    <n v="0.5"/>
    <n v="2"/>
    <n v="1"/>
    <n v="1920"/>
    <n v="16488"/>
    <n v="1374"/>
    <n v="2.2875000000000001"/>
  </r>
  <r>
    <n v="106976"/>
    <x v="5"/>
    <s v="82155 3KAOA"/>
    <n v="900"/>
    <s v="NISSAN"/>
    <s v="82155 3KAOA"/>
    <s v="P42K"/>
    <m/>
    <d v="2019-02-01T00:00:00"/>
    <x v="31"/>
    <s v="Prog"/>
    <m/>
    <m/>
    <m/>
    <m/>
    <x v="2"/>
    <x v="16"/>
    <s v="201-330"/>
    <n v="1"/>
    <n v="2100"/>
    <n v="0.5"/>
    <n v="2"/>
    <n v="1"/>
    <n v="2100"/>
    <n v="900"/>
    <n v="75"/>
    <n v="1.3809523809523812"/>
  </r>
  <r>
    <n v="107153"/>
    <x v="841"/>
    <s v="200R63TA1B"/>
    <n v="15048"/>
    <s v="Calsonic"/>
    <s v="200R63TA1B"/>
    <s v="L42L Altima"/>
    <m/>
    <d v="2018-06-01T00:00:00"/>
    <x v="31"/>
    <s v="Prog"/>
    <m/>
    <m/>
    <m/>
    <m/>
    <x v="2"/>
    <x v="16"/>
    <s v="201-330"/>
    <n v="1"/>
    <n v="1200"/>
    <n v="0.5"/>
    <n v="2"/>
    <n v="1"/>
    <n v="1200"/>
    <n v="15048"/>
    <n v="1254"/>
    <n v="2.7266666666666666"/>
  </r>
  <r>
    <n v="107155"/>
    <x v="842"/>
    <s v="23-4643510-2-00"/>
    <n v="430000"/>
    <s v="IB TECH"/>
    <s v="23-4643510-2-00"/>
    <s v="L42L Altima"/>
    <m/>
    <d v="2018-06-01T00:00:00"/>
    <x v="31"/>
    <s v="Prog"/>
    <m/>
    <m/>
    <m/>
    <m/>
    <x v="2"/>
    <x v="16"/>
    <s v="201-330"/>
    <n v="1"/>
    <n v="2025"/>
    <n v="0.5"/>
    <n v="2"/>
    <n v="1"/>
    <n v="2025"/>
    <n v="430000"/>
    <n v="35833.333333333336"/>
    <n v="24.92729766803841"/>
  </r>
  <r>
    <n v="107199"/>
    <x v="843"/>
    <s v="65610 3NF0A"/>
    <n v="28800"/>
    <s v="NISSAN"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199"/>
    <x v="844"/>
    <s v="65610 3NF0A"/>
    <n v="28800"/>
    <s v="NISSAN"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202"/>
    <x v="845"/>
    <s v="76538 3NF0A"/>
    <n v="28801.5"/>
    <s v="NISSAN"/>
    <s v="76538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1.5"/>
    <n v="2400.125"/>
    <n v="3.4667777777777773"/>
  </r>
  <r>
    <n v="107223"/>
    <x v="846"/>
    <s v="82142 3NF0A"/>
    <n v="29280"/>
    <s v="NISSAN"/>
    <s v="82142 3NF0A"/>
    <s v="'13 LEAF B12G"/>
    <m/>
    <d v="2017-09-01T00:00:00"/>
    <x v="31"/>
    <s v="Prog"/>
    <m/>
    <m/>
    <m/>
    <m/>
    <x v="2"/>
    <x v="16"/>
    <s v="201-330"/>
    <n v="1"/>
    <n v="800"/>
    <n v="0.5"/>
    <n v="2"/>
    <n v="1"/>
    <n v="800"/>
    <n v="29280"/>
    <n v="2440"/>
    <n v="5.3999999999999995"/>
  </r>
  <r>
    <n v="107240"/>
    <x v="847"/>
    <s v="11113 ZK60A"/>
    <n v="185900"/>
    <s v="NISSAN"/>
    <s v="11113 ZK60A"/>
    <s v="'12 ZV5K3 ENG."/>
    <m/>
    <d v="2019-09-09T00:00:00"/>
    <x v="31"/>
    <s v="Prog"/>
    <m/>
    <m/>
    <m/>
    <m/>
    <x v="2"/>
    <x v="16"/>
    <s v="201-330"/>
    <n v="1"/>
    <n v="1215"/>
    <n v="0.5"/>
    <n v="2"/>
    <n v="1"/>
    <n v="1215"/>
    <n v="185900"/>
    <n v="15491.666666666666"/>
    <n v="18.333790580704161"/>
  </r>
  <r>
    <n v="107401"/>
    <x v="848"/>
    <s v="76426 9FM1A"/>
    <n v="50000"/>
    <s v="Martinrea/Nissan"/>
    <s v="76426 9FM1A"/>
    <s v="12 ALTIMA L42L"/>
    <m/>
    <d v="2019-09-09T00:00:00"/>
    <x v="31"/>
    <s v="Prog"/>
    <m/>
    <m/>
    <m/>
    <m/>
    <x v="2"/>
    <x v="16"/>
    <s v="201-330"/>
    <n v="1"/>
    <n v="810"/>
    <n v="0.5"/>
    <n v="2"/>
    <n v="1"/>
    <n v="810"/>
    <n v="50000"/>
    <n v="4166.666666666667"/>
    <n v="8.1920438957476005"/>
  </r>
  <r>
    <n v="107402"/>
    <x v="849"/>
    <s v="76428 9FM1A"/>
    <n v="70906.5"/>
    <s v="Martinrea/Nissan"/>
    <s v="76428 9FM1A"/>
    <n v="0"/>
    <m/>
    <d v="2019-09-09T00:00:00"/>
    <x v="31"/>
    <s v="Prog"/>
    <m/>
    <m/>
    <m/>
    <m/>
    <x v="2"/>
    <x v="16"/>
    <s v="201-330"/>
    <n v="1"/>
    <n v="900"/>
    <n v="0.5"/>
    <n v="2"/>
    <n v="1"/>
    <n v="900"/>
    <n v="70906.5"/>
    <n v="5908.875"/>
    <n v="10.087222222222222"/>
  </r>
  <r>
    <n v="107595"/>
    <x v="5"/>
    <s v="292A3 9NB0A"/>
    <n v="43520"/>
    <s v="NISSAN"/>
    <s v="292A3 9NB0A"/>
    <s v="P42JK/P42M HEV"/>
    <m/>
    <d v="2020-10-01T00:00:00"/>
    <x v="31"/>
    <s v="Prog"/>
    <m/>
    <m/>
    <m/>
    <m/>
    <x v="2"/>
    <x v="16"/>
    <s v="201-330"/>
    <n v="1"/>
    <n v="1900"/>
    <n v="0.5"/>
    <n v="2"/>
    <n v="1"/>
    <n v="1900"/>
    <n v="43520"/>
    <n v="3626.6666666666665"/>
    <n v="3.8783625730994147"/>
  </r>
  <r>
    <n v="107613"/>
    <x v="5"/>
    <s v="63142 4RA0A"/>
    <n v="68500"/>
    <s v="NISSAN"/>
    <s v="63142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614"/>
    <x v="5"/>
    <s v="63143 4RA0A"/>
    <n v="68500"/>
    <s v="NISSAN"/>
    <s v="63143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717"/>
    <x v="850"/>
    <s v="74751 EZ00A"/>
    <n v="46540"/>
    <s v="Nissan"/>
    <s v="74751 EZ00A"/>
    <s v="15 NISSAN TITAN H61L"/>
    <m/>
    <d v="2019-08-01T00:00:00"/>
    <x v="31"/>
    <s v="Prog"/>
    <m/>
    <m/>
    <m/>
    <m/>
    <x v="2"/>
    <x v="16"/>
    <s v="201-330"/>
    <n v="1"/>
    <n v="1056"/>
    <n v="0.5"/>
    <n v="2"/>
    <n v="1"/>
    <n v="1056"/>
    <n v="46540"/>
    <n v="3878.3333333333335"/>
    <n v="6.2302188552188555"/>
  </r>
  <r>
    <n v="106610"/>
    <x v="5"/>
    <s v="63130 9N15A"/>
    <n v="4159.26"/>
    <s v="NISSAN"/>
    <s v="63130 9N15A"/>
    <s v="L42C"/>
    <m/>
    <d v="2015-02-01T00:00:00"/>
    <x v="31"/>
    <s v="Prog"/>
    <m/>
    <m/>
    <m/>
    <m/>
    <x v="2"/>
    <x v="16"/>
    <s v="201-330"/>
    <n v="1"/>
    <n v="2100"/>
    <n v="0.5"/>
    <n v="2"/>
    <n v="1"/>
    <n v="2100"/>
    <n v="4159.26"/>
    <n v="346.60500000000002"/>
    <n v="1.5533999999999999"/>
  </r>
  <r>
    <n v="106611"/>
    <x v="5"/>
    <s v="63131 9N15A"/>
    <n v="4500"/>
    <s v="NISSAN"/>
    <s v="63131 9N15A"/>
    <s v="L42C"/>
    <m/>
    <d v="2015-02-01T00:00:00"/>
    <x v="31"/>
    <s v="Prog"/>
    <m/>
    <m/>
    <m/>
    <m/>
    <x v="2"/>
    <x v="16"/>
    <s v="201-330"/>
    <n v="1"/>
    <n v="2400"/>
    <n v="0.5"/>
    <n v="2"/>
    <n v="1"/>
    <n v="2400"/>
    <n v="4500"/>
    <n v="375"/>
    <n v="1.5416666666666667"/>
  </r>
  <r>
    <n v="106508"/>
    <x v="851"/>
    <s v="11L316AA"/>
    <n v="285408"/>
    <s v="Bowling Green Metalforming"/>
    <s v="11L316AA"/>
    <s v="Highlander 397 + Sienna 580L"/>
    <m/>
    <d v="2015-12-01T00:00:00"/>
    <x v="32"/>
    <s v="Prog"/>
    <m/>
    <m/>
    <m/>
    <m/>
    <x v="2"/>
    <x v="12"/>
    <s v="331-600"/>
    <n v="1"/>
    <n v="1125"/>
    <n v="0.75"/>
    <n v="2"/>
    <n v="1.5"/>
    <n v="1125"/>
    <n v="285408"/>
    <n v="23784"/>
    <n v="30.188444444444443"/>
  </r>
  <r>
    <n v="106509"/>
    <x v="852"/>
    <s v="11L317AA"/>
    <n v="287616"/>
    <s v="Bowling Green Metalforming"/>
    <s v="11L317AA"/>
    <s v="Highlander 397 + Sienna 580L"/>
    <m/>
    <d v="2015-12-01T00:00:00"/>
    <x v="32"/>
    <s v="Prog"/>
    <m/>
    <m/>
    <m/>
    <m/>
    <x v="2"/>
    <x v="12"/>
    <s v="331-600"/>
    <n v="1"/>
    <n v="1800"/>
    <n v="0.75"/>
    <n v="2"/>
    <n v="1.5"/>
    <n v="1800"/>
    <n v="287616"/>
    <n v="23968"/>
    <n v="19.754074074074072"/>
  </r>
  <r>
    <n v="106511"/>
    <x v="853"/>
    <s v="11M115AA"/>
    <n v="278160"/>
    <s v="Bowling Green Metalforming"/>
    <s v="11M115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278160"/>
    <n v="23180"/>
    <n v="17.453333333333333"/>
  </r>
  <r>
    <n v="106513"/>
    <x v="854"/>
    <s v="11L322AA"/>
    <n v="1134000"/>
    <s v="Bowling Green Metalforming"/>
    <s v="11L322AA"/>
    <s v="Highlander 397 + Sienna 580L"/>
    <m/>
    <d v="2015-12-01T00:00:00"/>
    <x v="32"/>
    <s v="Prog"/>
    <m/>
    <m/>
    <m/>
    <m/>
    <x v="2"/>
    <x v="12"/>
    <s v="331-600"/>
    <n v="1"/>
    <n v="2250"/>
    <n v="0.75"/>
    <n v="2"/>
    <n v="1.5"/>
    <n v="2250"/>
    <n v="1134000"/>
    <n v="94500"/>
    <n v="58"/>
  </r>
  <r>
    <n v="106514"/>
    <x v="855"/>
    <s v="11L324AA"/>
    <n v="151200"/>
    <s v="Bowling Green Metalforming"/>
    <s v="11L324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151200"/>
    <n v="12600"/>
    <n v="10.4"/>
  </r>
  <r>
    <n v="106673"/>
    <x v="856"/>
    <s v="T1106P"/>
    <n v="38475"/>
    <s v="Toyo Automotive Parts (USA), Inc"/>
    <s v="T1106P"/>
    <s v="Toyota | Venza | 470L            "/>
    <m/>
    <d v="2014-09-30T00:00:00"/>
    <x v="32"/>
    <s v="Prog"/>
    <m/>
    <m/>
    <m/>
    <m/>
    <x v="2"/>
    <x v="12"/>
    <s v="331-600"/>
    <n v="1"/>
    <n v="1575"/>
    <n v="0.75"/>
    <n v="2"/>
    <n v="1.5"/>
    <n v="1575"/>
    <n v="38475"/>
    <n v="3206.25"/>
    <n v="4.7142857142857144"/>
  </r>
  <r>
    <n v="106816"/>
    <x v="857"/>
    <s v="58339- 06030"/>
    <n v="84349.5"/>
    <s v="TOYOTA"/>
    <s v="58339- 06030"/>
    <s v="'11 Camry HB 071A"/>
    <m/>
    <d v="2016-06-01T00:00:00"/>
    <x v="32"/>
    <s v="Prog"/>
    <m/>
    <m/>
    <m/>
    <m/>
    <x v="2"/>
    <x v="12"/>
    <s v="331-600"/>
    <n v="1"/>
    <n v="1125"/>
    <n v="0.75"/>
    <n v="2"/>
    <n v="1.5"/>
    <n v="1125"/>
    <n v="84349.5"/>
    <n v="7029.125"/>
    <n v="10.330814814814815"/>
  </r>
  <r>
    <n v="107210"/>
    <x v="858"/>
    <s v="90162 3NF0A"/>
    <n v="28530"/>
    <s v="NISSAN"/>
    <s v="90162 3NF0A"/>
    <s v="'13 LEAF B12G"/>
    <m/>
    <d v="2017-09-01T00:00:00"/>
    <x v="32"/>
    <s v="Prog"/>
    <m/>
    <m/>
    <m/>
    <m/>
    <x v="2"/>
    <x v="12"/>
    <s v="331-600"/>
    <n v="1"/>
    <n v="900"/>
    <n v="0.75"/>
    <n v="2"/>
    <n v="1.5"/>
    <n v="900"/>
    <n v="28530"/>
    <n v="2377.5"/>
    <n v="5.5222222222222221"/>
  </r>
  <r>
    <n v="107593"/>
    <x v="5"/>
    <s v="25233 5AF0A"/>
    <n v="136558"/>
    <s v="NISSAN"/>
    <s v="25233 5AF0A"/>
    <s v="P42JK/P42M"/>
    <m/>
    <d v="2020-10-01T00:00:00"/>
    <x v="32"/>
    <s v="Prog"/>
    <m/>
    <m/>
    <m/>
    <m/>
    <x v="2"/>
    <x v="12"/>
    <s v="331-600"/>
    <n v="1"/>
    <n v="1800"/>
    <n v="0.75"/>
    <n v="2"/>
    <n v="1.5"/>
    <n v="1800"/>
    <n v="136558"/>
    <n v="11379.833333333334"/>
    <n v="10.429506172839506"/>
  </r>
  <r>
    <n v="107611"/>
    <x v="5"/>
    <s v="63140 4RA0A"/>
    <n v="68500"/>
    <s v="NISSAN"/>
    <s v="63140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12"/>
    <x v="5"/>
    <s v="63141 4RA0A"/>
    <n v="68500"/>
    <s v="NISSAN"/>
    <s v="63141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26"/>
    <x v="5"/>
    <s v="84362 4RA0A"/>
    <n v="68500"/>
    <s v="NISSAN"/>
    <s v="84362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7627"/>
    <x v="5"/>
    <s v="84363 4RA0A"/>
    <n v="68500"/>
    <s v="NISSAN"/>
    <s v="84363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5027"/>
    <x v="859"/>
    <s v="14014 EA000"/>
    <n v="32040"/>
    <s v="NISSAN"/>
    <s v="14014 EA000"/>
    <s v="TR2 Kai engine"/>
    <m/>
    <d v="2015-09-01T00:00:00"/>
    <x v="33"/>
    <s v="Prog"/>
    <m/>
    <m/>
    <m/>
    <m/>
    <x v="2"/>
    <x v="12"/>
    <s v="331-600"/>
    <n v="1"/>
    <n v="2250"/>
    <n v="0.75"/>
    <n v="2"/>
    <n v="1.5"/>
    <n v="2250"/>
    <n v="32040"/>
    <n v="2670"/>
    <n v="3.5822222222222222"/>
  </r>
  <r>
    <n v="105239"/>
    <x v="860"/>
    <s v="56233 EA000"/>
    <n v="41580"/>
    <s v="NISSAN"/>
    <s v="56233 EA000"/>
    <s v="Nissan        | Frontier | H61B/D40        "/>
    <m/>
    <d v="2015-09-01T00:00:00"/>
    <x v="33"/>
    <s v="Prog"/>
    <m/>
    <m/>
    <m/>
    <m/>
    <x v="2"/>
    <x v="12"/>
    <s v="331-600"/>
    <n v="1"/>
    <n v="1710"/>
    <n v="0.75"/>
    <n v="2"/>
    <n v="1.5"/>
    <n v="1710"/>
    <n v="41580"/>
    <n v="3465"/>
    <n v="4.7017543859649118"/>
  </r>
  <r>
    <n v="105641"/>
    <x v="861"/>
    <s v="T919P"/>
    <n v="265000"/>
    <s v="Toyo Automotive Parts (USA), Inc"/>
    <s v="T919P"/>
    <s v="180L  - CO to 480L Tundra"/>
    <m/>
    <d v="2018-07-01T00:00:00"/>
    <x v="33"/>
    <s v="Prog"/>
    <m/>
    <m/>
    <m/>
    <m/>
    <x v="2"/>
    <x v="12"/>
    <s v="331-600"/>
    <n v="1"/>
    <n v="4016.25"/>
    <n v="0.75"/>
    <n v="2"/>
    <n v="1.5"/>
    <n v="4016.25"/>
    <n v="265000"/>
    <n v="22083.333333333332"/>
    <n v="9.3313275927655006"/>
  </r>
  <r>
    <n v="105979"/>
    <x v="862"/>
    <s v="4-F20100A11000"/>
    <n v="55624.800000000003"/>
    <s v="Tec Air, Inc."/>
    <s v="4-F20100A11000"/>
    <s v="AUTO INDUSTRY"/>
    <m/>
    <d v="2019-09-09T00:00:00"/>
    <x v="33"/>
    <s v="Prog"/>
    <m/>
    <m/>
    <m/>
    <m/>
    <x v="2"/>
    <x v="12"/>
    <s v="331-600"/>
    <n v="1"/>
    <n v="2250"/>
    <n v="0.75"/>
    <n v="2"/>
    <n v="1.5"/>
    <n v="2250"/>
    <n v="55624.800000000003"/>
    <n v="4635.4000000000005"/>
    <n v="4.7469037037037038"/>
  </r>
  <r>
    <n v="106048"/>
    <x v="863"/>
    <s v="51170 ZS08D"/>
    <n v="2905.5"/>
    <s v="NISSAN"/>
    <s v="51170 ZS08D"/>
    <s v="N61B Xterra"/>
    <m/>
    <d v="2020-10-10T00:00:00"/>
    <x v="33"/>
    <s v="Prog"/>
    <m/>
    <m/>
    <m/>
    <m/>
    <x v="2"/>
    <x v="12"/>
    <s v="331-600"/>
    <n v="1"/>
    <n v="1440"/>
    <n v="0.75"/>
    <n v="2"/>
    <n v="1.5"/>
    <n v="1440"/>
    <n v="2905.5"/>
    <n v="242.125"/>
    <n v="2.2241898148148147"/>
  </r>
  <r>
    <n v="106192"/>
    <x v="864"/>
    <s v="827150T180"/>
    <n v="49275"/>
    <s v="TOYOTA"/>
    <s v="827150T180"/>
    <s v="Toyota | Venza | 470L            "/>
    <m/>
    <d v="2014-09-30T00:00:00"/>
    <x v="33"/>
    <s v="Prog"/>
    <m/>
    <m/>
    <m/>
    <m/>
    <x v="2"/>
    <x v="12"/>
    <s v="331-600"/>
    <n v="1"/>
    <n v="1000"/>
    <n v="0.75"/>
    <n v="2"/>
    <n v="1.5"/>
    <n v="1000"/>
    <n v="49275"/>
    <n v="4106.25"/>
    <n v="7.4750000000000005"/>
  </r>
  <r>
    <n v="106312"/>
    <x v="865"/>
    <s v="771150T010"/>
    <n v="49680"/>
    <s v="TOYOTA"/>
    <s v="771150T010"/>
    <s v="Toyota | Venza | 470L            "/>
    <m/>
    <d v="2019-09-09T00:00:00"/>
    <x v="33"/>
    <s v="Prog"/>
    <m/>
    <m/>
    <m/>
    <m/>
    <x v="2"/>
    <x v="12"/>
    <s v="331-600"/>
    <n v="1"/>
    <n v="1350"/>
    <n v="0.75"/>
    <n v="2"/>
    <n v="1.5"/>
    <n v="1350"/>
    <n v="49680"/>
    <n v="4140"/>
    <n v="6.0888888888888886"/>
  </r>
  <r>
    <n v="106588"/>
    <x v="866"/>
    <n v="3557208020"/>
    <n v="907536"/>
    <s v="TOYOTA"/>
    <n v="3557208020"/>
    <s v="TOYOTA Transmission"/>
    <m/>
    <d v="2019-09-09T00:00:00"/>
    <x v="33"/>
    <s v="Prog"/>
    <m/>
    <m/>
    <m/>
    <m/>
    <x v="2"/>
    <x v="12"/>
    <s v="331-600"/>
    <n v="1"/>
    <n v="1350"/>
    <n v="0.75"/>
    <n v="2"/>
    <n v="1.5"/>
    <n v="1350"/>
    <n v="907536"/>
    <n v="75628"/>
    <n v="76.694320987654322"/>
  </r>
  <r>
    <n v="106804"/>
    <x v="867"/>
    <s v="86211-06110"/>
    <n v="9000"/>
    <s v="TOYOTA"/>
    <s v="86211-06110"/>
    <s v="Camry 051A HEV"/>
    <m/>
    <d v="2014-09-01T00:00:00"/>
    <x v="33"/>
    <s v="Prog"/>
    <m/>
    <m/>
    <m/>
    <m/>
    <x v="2"/>
    <x v="12"/>
    <s v="331-600"/>
    <n v="1"/>
    <n v="1800"/>
    <n v="0.75"/>
    <n v="2"/>
    <n v="1.5"/>
    <n v="1800"/>
    <n v="9000"/>
    <n v="750"/>
    <n v="2.5555555555555558"/>
  </r>
  <r>
    <n v="106805"/>
    <x v="5"/>
    <s v="86212-06110"/>
    <n v="9000"/>
    <s v="TOYOTA"/>
    <s v="86212-06110"/>
    <s v="Camry 051A HEV"/>
    <m/>
    <d v="2014-09-01T00:00:00"/>
    <x v="33"/>
    <s v="Prog"/>
    <m/>
    <m/>
    <m/>
    <m/>
    <x v="2"/>
    <x v="12"/>
    <s v="331-600"/>
    <n v="1"/>
    <n v="800"/>
    <n v="0.75"/>
    <n v="2"/>
    <n v="1.5"/>
    <n v="800"/>
    <n v="9000"/>
    <n v="750"/>
    <n v="3.25"/>
  </r>
  <r>
    <n v="106833"/>
    <x v="868"/>
    <s v="67126 3TA0A"/>
    <n v="428500"/>
    <s v="NISSAN"/>
    <s v="67126 3TA0A"/>
    <s v="L42L + '14 L42N"/>
    <m/>
    <d v="2020-12-01T00:00:00"/>
    <x v="33"/>
    <s v="Prog"/>
    <m/>
    <m/>
    <m/>
    <m/>
    <x v="2"/>
    <x v="12"/>
    <s v="331-600"/>
    <n v="1"/>
    <n v="1125"/>
    <n v="0.75"/>
    <n v="2"/>
    <n v="1.5"/>
    <n v="1125"/>
    <n v="428500"/>
    <n v="35708.333333333336"/>
    <n v="44.320987654320994"/>
  </r>
  <r>
    <n v="106865"/>
    <x v="869"/>
    <s v="G920B06010"/>
    <n v="73700.706000000006"/>
    <s v="TOYOTA"/>
    <s v="G920B06010"/>
    <s v="Camry 051a"/>
    <m/>
    <d v="2016-06-01T00:00:00"/>
    <x v="33"/>
    <s v="Prog"/>
    <m/>
    <m/>
    <m/>
    <m/>
    <x v="2"/>
    <x v="12"/>
    <s v="331-600"/>
    <n v="1"/>
    <n v="3600"/>
    <n v="0.75"/>
    <n v="2"/>
    <n v="1.5"/>
    <n v="3600"/>
    <n v="73700.706000000006"/>
    <n v="6141.7255000000005"/>
    <n v="4.2747131481481482"/>
  </r>
  <r>
    <n v="107017"/>
    <x v="870"/>
    <s v="80120 3ja0a"/>
    <n v="317882.88"/>
    <s v="NISSAN"/>
    <s v="80120 3ja0a"/>
    <s v="P42J + P42K ( 2 PER)"/>
    <m/>
    <d v="2018-12-01T00:00:00"/>
    <x v="33"/>
    <s v="Prog"/>
    <m/>
    <m/>
    <m/>
    <m/>
    <x v="2"/>
    <x v="12"/>
    <s v="331-600"/>
    <n v="1"/>
    <n v="1800"/>
    <n v="0.75"/>
    <n v="2"/>
    <n v="1.5"/>
    <n v="1800"/>
    <n v="317882.88"/>
    <n v="26490.240000000002"/>
    <n v="21.622399999999999"/>
  </r>
  <r>
    <n v="107033"/>
    <x v="871"/>
    <s v="23-4563611-2-00"/>
    <n v="563404.80000000005"/>
    <s v="IB TECH"/>
    <s v="23-4563611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63404.80000000005"/>
    <n v="46950.400000000001"/>
    <n v="43.733688888888899"/>
  </r>
  <r>
    <n v="107038"/>
    <x v="872"/>
    <s v="23-4621112-2-00"/>
    <n v="589639.68000000005"/>
    <s v="IB TECH"/>
    <s v="23-4621112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89639.68000000005"/>
    <n v="49136.640000000007"/>
    <n v="45.677013333333342"/>
  </r>
  <r>
    <n v="107058"/>
    <x v="873"/>
    <s v="24239 3ja0b"/>
    <n v="119151.58"/>
    <s v="NISSAN"/>
    <s v="24239 3ja0b"/>
    <s v="P42K + P42M"/>
    <m/>
    <d v="2018-12-01T00:00:00"/>
    <x v="33"/>
    <s v="Prog"/>
    <m/>
    <m/>
    <m/>
    <m/>
    <x v="2"/>
    <x v="12"/>
    <s v="331-600"/>
    <n v="1"/>
    <n v="1350"/>
    <n v="0.75"/>
    <n v="2"/>
    <n v="1.5"/>
    <n v="1350"/>
    <n v="119151.58"/>
    <n v="9929.2983333333341"/>
    <n v="11.806714403292181"/>
  </r>
  <r>
    <n v="107078"/>
    <x v="874"/>
    <s v="77680 3JA0A"/>
    <n v="153690.88"/>
    <s v="NISSAN"/>
    <s v="77680 3JA0A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153690.88"/>
    <n v="12807.573333333334"/>
    <n v="13.384509629629632"/>
  </r>
  <r>
    <n v="107146"/>
    <x v="875"/>
    <s v="24239 3JA0A"/>
    <n v="154882.56"/>
    <s v="NISSAN"/>
    <s v="24239 3JA0A"/>
    <s v="P42J + P42K"/>
    <m/>
    <d v="2018-12-01T00:00:00"/>
    <x v="33"/>
    <s v="Prog"/>
    <m/>
    <m/>
    <m/>
    <m/>
    <x v="2"/>
    <x v="12"/>
    <s v="331-600"/>
    <n v="1"/>
    <n v="2000"/>
    <n v="0.75"/>
    <n v="2"/>
    <n v="1.5"/>
    <n v="2000"/>
    <n v="154882.56"/>
    <n v="12906.88"/>
    <n v="10.604586666666666"/>
  </r>
  <r>
    <n v="107175"/>
    <x v="876"/>
    <s v="PZ425-42064"/>
    <n v="587448"/>
    <s v="Toyo Automotive Parts (USA), Inc"/>
    <s v="PZ425-42064"/>
    <s v="'12 RAV 4 (410A)"/>
    <m/>
    <d v="2017-12-01T00:00:00"/>
    <x v="33"/>
    <s v="Prog"/>
    <m/>
    <m/>
    <m/>
    <m/>
    <x v="2"/>
    <x v="12"/>
    <s v="331-600"/>
    <n v="1"/>
    <n v="900"/>
    <n v="0.75"/>
    <n v="2"/>
    <n v="1.5"/>
    <n v="900"/>
    <n v="587448"/>
    <n v="48954"/>
    <n v="74.524444444444441"/>
  </r>
  <r>
    <n v="107197"/>
    <x v="877"/>
    <s v="65148 3NF0A"/>
    <n v="57600"/>
    <s v="NISSAN"/>
    <s v="65148 3NF0A"/>
    <s v="'13 LEAF B12G"/>
    <m/>
    <d v="2019-09-09T00:00:00"/>
    <x v="33"/>
    <s v="Prog"/>
    <m/>
    <m/>
    <m/>
    <m/>
    <x v="2"/>
    <x v="12"/>
    <s v="331-600"/>
    <n v="1"/>
    <n v="2100"/>
    <n v="0.75"/>
    <n v="2"/>
    <n v="1.5"/>
    <n v="2100"/>
    <n v="57600"/>
    <n v="4800"/>
    <n v="5.0476190476190474"/>
  </r>
  <r>
    <n v="107219"/>
    <x v="878"/>
    <s v="82146 3NF0A"/>
    <n v="28686"/>
    <s v="NISSAN"/>
    <s v="82146 3NF0A"/>
    <s v="'13 LEAF B12G"/>
    <m/>
    <d v="2017-09-01T00:00:00"/>
    <x v="33"/>
    <s v="Prog"/>
    <m/>
    <m/>
    <m/>
    <m/>
    <x v="2"/>
    <x v="12"/>
    <s v="331-600"/>
    <n v="1"/>
    <n v="1440"/>
    <n v="0.75"/>
    <n v="2"/>
    <n v="1.5"/>
    <n v="1440"/>
    <n v="28686"/>
    <n v="2390.5"/>
    <n v="4.2134259259259261"/>
  </r>
  <r>
    <n v="107260"/>
    <x v="879"/>
    <s v="86211-07050"/>
    <n v="36827.611129835597"/>
    <s v="TOYOTA"/>
    <s v="86211-0705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36827.611129835597"/>
    <n v="3068.9675941529663"/>
    <n v="4.7279711948026373"/>
  </r>
  <r>
    <n v="107262"/>
    <x v="880"/>
    <s v="86211-07040"/>
    <n v="62826.949219188849"/>
    <s v="TOYOTA"/>
    <s v="86211-0704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62826.949219188849"/>
    <n v="5235.5791015990708"/>
    <n v="6.6538480903102846"/>
  </r>
  <r>
    <n v="107349"/>
    <x v="881"/>
    <s v="25233 3250A"/>
    <n v="10923"/>
    <s v="NISSAN"/>
    <s v="25233 3250A"/>
    <s v="P42J+K  HEV"/>
    <m/>
    <d v="2019-09-09T00:00:00"/>
    <x v="33"/>
    <s v="Prog"/>
    <m/>
    <m/>
    <m/>
    <m/>
    <x v="2"/>
    <x v="12"/>
    <s v="331-600"/>
    <n v="1"/>
    <n v="1575"/>
    <n v="0.75"/>
    <n v="2"/>
    <n v="1.5"/>
    <n v="1575"/>
    <n v="10923"/>
    <n v="910.25"/>
    <n v="2.7705820105820109"/>
  </r>
  <r>
    <n v="107356"/>
    <x v="882"/>
    <s v="66326 3TA0B"/>
    <n v="443500"/>
    <s v="NISSAN"/>
    <s v="66326 3TA0B"/>
    <s v="L42L + L42N"/>
    <m/>
    <d v="2018-06-01T00:00:00"/>
    <x v="33"/>
    <s v="Prog"/>
    <m/>
    <m/>
    <m/>
    <m/>
    <x v="2"/>
    <x v="12"/>
    <s v="331-600"/>
    <n v="1"/>
    <n v="1125"/>
    <n v="0.75"/>
    <n v="2"/>
    <n v="1.5"/>
    <n v="1125"/>
    <n v="443500"/>
    <n v="36958.333333333336"/>
    <n v="45.802469135802475"/>
  </r>
  <r>
    <n v="107413"/>
    <x v="5"/>
    <s v="20516 3JV1A"/>
    <n v="10260"/>
    <s v="CALSONIC KANSEI"/>
    <s v="20516 3JV1A"/>
    <s v="P42J+K  HEV"/>
    <m/>
    <d v="2018-08-01T00:00:00"/>
    <x v="33"/>
    <s v="Prog"/>
    <m/>
    <m/>
    <m/>
    <m/>
    <x v="2"/>
    <x v="12"/>
    <s v="331-600"/>
    <n v="1"/>
    <n v="1750"/>
    <n v="0.75"/>
    <n v="2"/>
    <n v="1.5"/>
    <n v="1750"/>
    <n v="10260"/>
    <n v="855"/>
    <n v="2.6514285714285712"/>
  </r>
  <r>
    <n v="107541"/>
    <x v="883"/>
    <s v="67335 4BA0A"/>
    <n v="163000"/>
    <s v="NISSAN"/>
    <s v="67335 4BA0A"/>
    <s v="P32R ROGUE"/>
    <m/>
    <d v="2018-12-01T00:00:00"/>
    <x v="33"/>
    <s v="Prog"/>
    <m/>
    <m/>
    <m/>
    <m/>
    <x v="2"/>
    <x v="12"/>
    <s v="331-600"/>
    <n v="1"/>
    <n v="1000"/>
    <n v="0.75"/>
    <n v="2"/>
    <n v="1.5"/>
    <n v="1000"/>
    <n v="163000"/>
    <n v="13583.333333333334"/>
    <n v="20.111111111111111"/>
  </r>
  <r>
    <n v="107663"/>
    <x v="884"/>
    <s v="743B0 EZ01A"/>
    <n v="65490"/>
    <s v="NISSAN"/>
    <s v="743B0 EZ01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65490"/>
    <n v="5457.5"/>
    <n v="7.0532407407407405"/>
  </r>
  <r>
    <n v="107665"/>
    <x v="885"/>
    <s v="743B0 EZ00A"/>
    <n v="27520"/>
    <s v="NISSAN"/>
    <s v="743B0 EZ00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27520"/>
    <n v="2293.3333333333335"/>
    <n v="4.1234567901234565"/>
  </r>
  <r>
    <n v="107667"/>
    <x v="5"/>
    <s v="23-4621132"/>
    <n v="277600"/>
    <s v="IMASEN BUCYRUS TECH"/>
    <s v="23-4621132"/>
    <s v="Nissan H61L + P42M "/>
    <m/>
    <d v="2020-10-01T00:00:00"/>
    <x v="33"/>
    <s v="Prog"/>
    <m/>
    <m/>
    <m/>
    <m/>
    <x v="2"/>
    <x v="12"/>
    <s v="331-600"/>
    <n v="1"/>
    <n v="1600"/>
    <n v="0.75"/>
    <n v="2"/>
    <n v="1.5"/>
    <n v="1600"/>
    <n v="277600"/>
    <n v="23133.333333333332"/>
    <n v="21.277777777777775"/>
  </r>
  <r>
    <n v="107668"/>
    <x v="5"/>
    <n v="7640873"/>
    <n v="700000"/>
    <s v="Metalsa Structural Products"/>
    <n v="7640873"/>
    <s v="FORD F150 (5.9 yrs)"/>
    <m/>
    <d v="2020-03-01T00:00:00"/>
    <x v="33"/>
    <s v="Prog"/>
    <m/>
    <m/>
    <m/>
    <m/>
    <x v="2"/>
    <x v="12"/>
    <s v="331-600"/>
    <n v="1"/>
    <n v="1480"/>
    <n v="0.75"/>
    <n v="2"/>
    <n v="1.5"/>
    <n v="1480"/>
    <n v="700000"/>
    <n v="58333.333333333336"/>
    <n v="54.552552552552555"/>
  </r>
  <r>
    <n v="107714"/>
    <x v="886"/>
    <s v="24239 4RA0A"/>
    <n v="3720"/>
    <s v="NISSAN"/>
    <s v="24239 4RA0A"/>
    <s v="15 NISSAN MAXIMA L42N"/>
    <m/>
    <d v="2020-03-01T00:00:00"/>
    <x v="33"/>
    <s v="Prog"/>
    <m/>
    <m/>
    <m/>
    <m/>
    <x v="2"/>
    <x v="12"/>
    <s v="331-600"/>
    <n v="1"/>
    <n v="1344"/>
    <n v="0.75"/>
    <n v="2"/>
    <n v="1.5"/>
    <n v="1344"/>
    <n v="3720"/>
    <n v="310"/>
    <n v="2.3075396825396823"/>
  </r>
  <r>
    <n v="107177"/>
    <x v="887"/>
    <s v="295F0 3NFOA (Upper Assy)"/>
    <n v="357144"/>
    <s v="NISSAN"/>
    <s v="295F0 3NFOA (Upper Assy)"/>
    <s v="'13 LEAF B12G/L12J"/>
    <m/>
    <d v="2015-06-01T00:00:00"/>
    <x v="34"/>
    <s v="Prog"/>
    <m/>
    <m/>
    <m/>
    <m/>
    <x v="2"/>
    <x v="12"/>
    <s v="331-600"/>
    <n v="1"/>
    <n v="1600"/>
    <n v="0.75"/>
    <n v="2"/>
    <n v="1.5"/>
    <n v="1600"/>
    <n v="357144"/>
    <n v="29762"/>
    <n v="26.801666666666666"/>
  </r>
  <r>
    <n v="107178"/>
    <x v="888"/>
    <s v="295F1 3NFOA (Lower )"/>
    <n v="2466432"/>
    <s v="NISSAN"/>
    <s v="295F1 3NFOA (Lower )"/>
    <s v="'13 LEAF B12G/L12J"/>
    <m/>
    <d v="2015-06-01T00:00:00"/>
    <x v="34"/>
    <s v="Prog"/>
    <m/>
    <m/>
    <m/>
    <m/>
    <x v="2"/>
    <x v="12"/>
    <s v="331-600"/>
    <n v="1"/>
    <n v="1800"/>
    <n v="0.75"/>
    <n v="2"/>
    <n v="1.5"/>
    <n v="1800"/>
    <n v="2466432"/>
    <n v="205536"/>
    <n v="154.2488888888889"/>
  </r>
  <r>
    <n v="107720"/>
    <x v="889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1260000"/>
    <n v="105000"/>
    <n v="129.27272727272728"/>
  </r>
  <r>
    <n v="107720"/>
    <x v="890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0"/>
    <x v="891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1"/>
    <x v="892"/>
    <s v="295F0 4NP0A"/>
    <n v="420000"/>
    <s v="NISSAN"/>
    <s v="295F0 4NP0A"/>
    <s v="16 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420000"/>
    <n v="35000"/>
    <n v="44.424242424242415"/>
  </r>
  <r>
    <n v="104653"/>
    <x v="893"/>
    <s v="57225 7S000"/>
    <n v="21791.741000000002"/>
    <s v="NISSAN"/>
    <s v="57225 7S000"/>
    <s v="ARMADA / WZW"/>
    <m/>
    <d v="2018-03-01T00:00:00"/>
    <x v="35"/>
    <s v="Prog"/>
    <m/>
    <m/>
    <m/>
    <m/>
    <x v="2"/>
    <x v="10"/>
    <s v="331-600"/>
    <n v="1"/>
    <n v="3150"/>
    <n v="0.75"/>
    <n v="2"/>
    <n v="1.5"/>
    <n v="3150"/>
    <n v="21791.741000000002"/>
    <n v="1815.9784166666668"/>
    <n v="2.7686681128747797"/>
  </r>
  <r>
    <n v="104803"/>
    <x v="894"/>
    <s v="82106 8S500"/>
    <n v="18523.2"/>
    <s v="NISSAN"/>
    <s v="82106 8S500"/>
    <s v="ARMADA / TITAN"/>
    <m/>
    <d v="2019-09-09T00:00:00"/>
    <x v="35"/>
    <s v="Prog"/>
    <m/>
    <m/>
    <m/>
    <m/>
    <x v="2"/>
    <x v="10"/>
    <s v="331-600"/>
    <n v="1"/>
    <n v="900"/>
    <n v="0.75"/>
    <n v="2"/>
    <n v="1.5"/>
    <n v="900"/>
    <n v="18523.2"/>
    <n v="1543.6000000000001"/>
    <n v="4.2868148148148153"/>
  </r>
  <r>
    <n v="105066"/>
    <x v="895"/>
    <s v="52175AC030"/>
    <n v="1380"/>
    <s v="TOYOTA"/>
    <s v="52175AC030"/>
    <s v="Toyota | Avalon | 770N            "/>
    <m/>
    <d v="2019-09-09T00:00:00"/>
    <x v="35"/>
    <s v="Prog"/>
    <m/>
    <m/>
    <m/>
    <m/>
    <x v="2"/>
    <x v="10"/>
    <s v="331-600"/>
    <n v="1"/>
    <n v="1000"/>
    <n v="0.75"/>
    <n v="2"/>
    <n v="1.5"/>
    <n v="1000"/>
    <n v="1380"/>
    <n v="115"/>
    <n v="2.1533333333333333"/>
  </r>
  <r>
    <n v="105273"/>
    <x v="896"/>
    <s v="28070 EB000"/>
    <n v="14700"/>
    <s v="NISSAN"/>
    <s v="28070 EB000"/>
    <s v="Nissan        | Frontier | H61B/D40        "/>
    <m/>
    <d v="2015-09-01T00:00:00"/>
    <x v="35"/>
    <s v="Prog"/>
    <m/>
    <m/>
    <m/>
    <m/>
    <x v="2"/>
    <x v="10"/>
    <s v="331-600"/>
    <n v="1"/>
    <n v="1200"/>
    <n v="0.75"/>
    <n v="2"/>
    <n v="1.5"/>
    <n v="1200"/>
    <n v="14700"/>
    <n v="1225"/>
    <n v="3.3611111111111107"/>
  </r>
  <r>
    <n v="105284"/>
    <x v="897"/>
    <s v="79142 ZH000"/>
    <n v="16742.91"/>
    <s v="NISSAN"/>
    <s v="79142 ZH000"/>
    <s v="ARMADA / WZW"/>
    <m/>
    <d v="2018-03-01T00:00:00"/>
    <x v="35"/>
    <s v="Prog"/>
    <m/>
    <m/>
    <m/>
    <m/>
    <x v="2"/>
    <x v="10"/>
    <s v="331-600"/>
    <n v="1"/>
    <n v="1400"/>
    <n v="0.75"/>
    <n v="2"/>
    <n v="1.5"/>
    <n v="1400"/>
    <n v="16742.91"/>
    <n v="1395.2425000000001"/>
    <n v="3.3288023809523808"/>
  </r>
  <r>
    <n v="105328"/>
    <x v="898"/>
    <s v="68153 ZC300"/>
    <n v="34800"/>
    <s v="NISSAN"/>
    <s v="68153 ZC300"/>
    <s v="Nissan        | Frontier | H61B/D40        "/>
    <m/>
    <d v="2015-09-01T00:00:00"/>
    <x v="35"/>
    <s v="Prog"/>
    <m/>
    <m/>
    <m/>
    <m/>
    <x v="2"/>
    <x v="10"/>
    <s v="331-600"/>
    <n v="1"/>
    <n v="1400"/>
    <n v="0.75"/>
    <n v="2"/>
    <n v="1.5"/>
    <n v="1400"/>
    <n v="34800"/>
    <n v="2900"/>
    <n v="4.7619047619047619"/>
  </r>
  <r>
    <n v="105650"/>
    <x v="899"/>
    <n v="13002313"/>
    <n v="56194.5"/>
    <s v="Benteler"/>
    <n v="13002313"/>
    <s v="BMW  E70 + C/O TO F15      "/>
    <m/>
    <d v="2018-08-31T00:00:00"/>
    <x v="35"/>
    <s v="Prog"/>
    <m/>
    <m/>
    <m/>
    <m/>
    <x v="2"/>
    <x v="10"/>
    <s v="331-600"/>
    <n v="1"/>
    <n v="950"/>
    <n v="0.75"/>
    <n v="2"/>
    <n v="1.5"/>
    <n v="950"/>
    <n v="56194.5"/>
    <n v="4682.875"/>
    <n v="8.5724561403508783"/>
  </r>
  <r>
    <n v="106789"/>
    <x v="900"/>
    <s v="86211-06090"/>
    <n v="425000"/>
    <s v="TOYOTA"/>
    <s v="86211-06090"/>
    <s v="'12 051A Camry"/>
    <m/>
    <d v="2014-09-01T00:00:00"/>
    <x v="35"/>
    <s v="Prog"/>
    <m/>
    <m/>
    <m/>
    <m/>
    <x v="2"/>
    <x v="10"/>
    <s v="331-600"/>
    <n v="1"/>
    <n v="1000"/>
    <n v="0.75"/>
    <n v="2"/>
    <n v="1.5"/>
    <n v="1000"/>
    <n v="425000"/>
    <n v="35416.666666666664"/>
    <n v="49.222222222222221"/>
  </r>
  <r>
    <n v="106949"/>
    <x v="901"/>
    <s v="73126 3JA0A"/>
    <n v="39265.919999999998"/>
    <s v="NISSAN"/>
    <s v="73126 3JA0A"/>
    <s v="P42J"/>
    <m/>
    <d v="2018-12-01T00:00:00"/>
    <x v="35"/>
    <s v="Prog"/>
    <m/>
    <m/>
    <m/>
    <m/>
    <x v="2"/>
    <x v="10"/>
    <s v="331-600"/>
    <n v="1"/>
    <n v="1440"/>
    <n v="0.75"/>
    <n v="2"/>
    <n v="1.5"/>
    <n v="1440"/>
    <n v="39265.919999999998"/>
    <n v="3272.16"/>
    <n v="5.0297777777777775"/>
  </r>
  <r>
    <n v="107054"/>
    <x v="902"/>
    <s v="89667-04040"/>
    <n v="186793.63200000001"/>
    <s v="TOYOTA"/>
    <s v="89667-04040"/>
    <s v="11 222A (516W) Tacoma 635N Hilux"/>
    <m/>
    <d v="2016-07-01T00:00:00"/>
    <x v="35"/>
    <s v="Prog"/>
    <m/>
    <m/>
    <m/>
    <m/>
    <x v="2"/>
    <x v="10"/>
    <s v="331-600"/>
    <n v="1"/>
    <n v="1000"/>
    <n v="0.75"/>
    <n v="2"/>
    <n v="1.5"/>
    <n v="1000"/>
    <n v="186793.63200000001"/>
    <n v="15566.136"/>
    <n v="22.754847999999999"/>
  </r>
  <r>
    <n v="107211"/>
    <x v="903"/>
    <s v="90167 3NF0A"/>
    <n v="7020"/>
    <s v="NISSAN"/>
    <s v="90167 3NF0A"/>
    <s v="'13 LEAF B12G"/>
    <m/>
    <d v="2017-09-01T00:00:00"/>
    <x v="35"/>
    <s v="Prog"/>
    <m/>
    <m/>
    <m/>
    <m/>
    <x v="2"/>
    <x v="10"/>
    <s v="331-600"/>
    <n v="1"/>
    <n v="990"/>
    <n v="0.75"/>
    <n v="2"/>
    <n v="1.5"/>
    <n v="990"/>
    <n v="7020"/>
    <n v="585"/>
    <n v="2.7878787878787876"/>
  </r>
  <r>
    <n v="107278"/>
    <x v="904"/>
    <s v="86286 -07010"/>
    <n v="64875.479346889857"/>
    <s v="TOYOTA"/>
    <s v="86286 -07010"/>
    <s v="'13 AVALON 170A"/>
    <m/>
    <d v="2018-04-01T00:00:00"/>
    <x v="35"/>
    <s v="Prog"/>
    <m/>
    <m/>
    <m/>
    <m/>
    <x v="2"/>
    <x v="10"/>
    <s v="331-600"/>
    <n v="1"/>
    <n v="1350"/>
    <n v="0.75"/>
    <n v="2"/>
    <n v="1.5"/>
    <n v="1350"/>
    <n v="64875.479346889857"/>
    <n v="5406.2899455741544"/>
    <n v="7.3395456252584239"/>
  </r>
  <r>
    <n v="107307"/>
    <x v="905"/>
    <s v="17118 761YL"/>
    <n v="285000"/>
    <s v="TOYOTA"/>
    <s v="17118 761YL"/>
    <s v="761F ENG."/>
    <m/>
    <d v="2019-09-09T00:00:00"/>
    <x v="35"/>
    <s v="Prog"/>
    <m/>
    <m/>
    <m/>
    <m/>
    <x v="2"/>
    <x v="10"/>
    <s v="331-600"/>
    <n v="1"/>
    <n v="1125"/>
    <n v="0.75"/>
    <n v="2"/>
    <n v="1.5"/>
    <n v="1125"/>
    <n v="285000"/>
    <n v="23750"/>
    <n v="30.148148148148149"/>
  </r>
  <r>
    <n v="107347"/>
    <x v="906"/>
    <s v="90167 3NF0B"/>
    <n v="23220"/>
    <s v="NISSAN"/>
    <s v="90167 3NF0B"/>
    <s v="'13 LEAF B12G"/>
    <m/>
    <d v="2017-09-01T00:00:00"/>
    <x v="35"/>
    <s v="Prog"/>
    <m/>
    <m/>
    <m/>
    <m/>
    <x v="2"/>
    <x v="10"/>
    <s v="331-600"/>
    <n v="1"/>
    <n v="1440"/>
    <n v="0.75"/>
    <n v="2"/>
    <n v="1.5"/>
    <n v="1440"/>
    <n v="23220"/>
    <n v="1935"/>
    <n v="3.7916666666666665"/>
  </r>
  <r>
    <n v="107407"/>
    <x v="907"/>
    <s v="64860 3TA0A"/>
    <n v="612000"/>
    <s v="NISSAN"/>
    <s v="64860 3TA0A"/>
    <s v="L42L Altima + P42M"/>
    <m/>
    <d v="2018-06-01T00:00:00"/>
    <x v="35"/>
    <s v="Prog"/>
    <m/>
    <m/>
    <m/>
    <m/>
    <x v="2"/>
    <x v="10"/>
    <s v="331-600"/>
    <n v="1"/>
    <n v="2500"/>
    <n v="0.75"/>
    <n v="2"/>
    <n v="1.5"/>
    <n v="2500"/>
    <n v="612000"/>
    <n v="51000"/>
    <n v="29.2"/>
  </r>
  <r>
    <n v="107521"/>
    <x v="908"/>
    <n v="13002309"/>
    <n v="60000"/>
    <s v="Benteler"/>
    <n v="13002309"/>
    <s v="BMW  E70 + C/O TO F15      "/>
    <m/>
    <d v="2018-08-31T00:00:00"/>
    <x v="35"/>
    <s v="Prog"/>
    <m/>
    <m/>
    <m/>
    <m/>
    <x v="2"/>
    <x v="10"/>
    <s v="331-600"/>
    <n v="1"/>
    <n v="1200"/>
    <n v="0.75"/>
    <n v="2"/>
    <n v="1.5"/>
    <n v="1200"/>
    <n v="60000"/>
    <n v="5000"/>
    <n v="7.5555555555555562"/>
  </r>
  <r>
    <n v="107523"/>
    <x v="909"/>
    <n v="13002311"/>
    <n v="60000"/>
    <s v="Benteler"/>
    <n v="13002311"/>
    <s v="BMW  E70 + C/O TO F15      "/>
    <m/>
    <d v="2018-08-31T00:00:00"/>
    <x v="35"/>
    <s v="Prog"/>
    <m/>
    <m/>
    <m/>
    <m/>
    <x v="2"/>
    <x v="10"/>
    <s v="331-600"/>
    <n v="1"/>
    <n v="1000"/>
    <n v="0.75"/>
    <n v="2"/>
    <n v="1.5"/>
    <n v="1000"/>
    <n v="60000"/>
    <n v="5000"/>
    <n v="8.6666666666666661"/>
  </r>
  <r>
    <n v="107526"/>
    <x v="910"/>
    <s v="21745 3JV0A"/>
    <n v="62960.5"/>
    <s v="NISSAN"/>
    <s v="21745 3JV0A"/>
    <s v="P42J+K  HEV + P42M"/>
    <m/>
    <d v="2017-12-01T00:00:00"/>
    <x v="35"/>
    <s v="Prog"/>
    <m/>
    <m/>
    <m/>
    <m/>
    <x v="2"/>
    <x v="10"/>
    <s v="331-600"/>
    <n v="1"/>
    <n v="1280"/>
    <n v="0.75"/>
    <n v="2"/>
    <n v="1.5"/>
    <n v="1280"/>
    <n v="62960.5"/>
    <n v="5246.708333333333"/>
    <n v="7.4653211805555557"/>
  </r>
  <r>
    <n v="107580"/>
    <x v="911"/>
    <s v="13002314 ( also 107580)"/>
    <n v="60000"/>
    <s v="Benteler"/>
    <s v="13002314 ( also 107580)"/>
    <s v="BMW  E70 + C/O TO F15      "/>
    <m/>
    <d v="2018-08-31T00:00:00"/>
    <x v="35"/>
    <s v="Prog"/>
    <m/>
    <m/>
    <m/>
    <m/>
    <x v="2"/>
    <x v="10"/>
    <s v="331-600"/>
    <n v="1"/>
    <n v="1440"/>
    <n v="0.75"/>
    <n v="2"/>
    <n v="1.5"/>
    <n v="1440"/>
    <n v="60000"/>
    <n v="5000"/>
    <n v="6.6296296296296298"/>
  </r>
  <r>
    <n v="107630"/>
    <x v="5"/>
    <s v="86211 06210"/>
    <n v="400000"/>
    <s v="Toyota"/>
    <s v="86211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7631"/>
    <x v="5"/>
    <s v="86212 06210"/>
    <n v="400000"/>
    <s v="Toyota"/>
    <s v="86212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4929"/>
    <x v="912"/>
    <s v="79142 7S200"/>
    <n v="3000"/>
    <s v="NISSAN"/>
    <s v="79142 7S200"/>
    <s v="ARMADA / WZW"/>
    <m/>
    <d v="2018-03-01T00:00:00"/>
    <x v="35"/>
    <s v="Prog"/>
    <m/>
    <m/>
    <m/>
    <m/>
    <x v="2"/>
    <x v="10"/>
    <s v="331-600"/>
    <n v="1"/>
    <n v="1900"/>
    <n v="0.75"/>
    <n v="2"/>
    <n v="1.5"/>
    <n v="1900"/>
    <n v="3000"/>
    <n v="250"/>
    <n v="2.1754385964912282"/>
  </r>
  <r>
    <n v="106506"/>
    <x v="913"/>
    <s v="11M120AA"/>
    <n v="286800"/>
    <s v="Bowling Green Metalforming"/>
    <s v="11M120AA"/>
    <s v="Highlander 397 + Sienna 580L"/>
    <m/>
    <d v="2015-12-01T00:00:00"/>
    <x v="36"/>
    <s v="Prog"/>
    <m/>
    <m/>
    <m/>
    <m/>
    <x v="2"/>
    <x v="17"/>
    <s v="600+"/>
    <n v="1"/>
    <n v="1000"/>
    <n v="1.5"/>
    <n v="2"/>
    <n v="3"/>
    <n v="1000"/>
    <n v="286800"/>
    <n v="23900"/>
    <n v="35.866666666666667"/>
  </r>
  <r>
    <n v="106693"/>
    <x v="914"/>
    <s v="17285 ZX00A"/>
    <n v="425000"/>
    <s v="NISSAN"/>
    <s v="17285 ZX00A"/>
    <s v="L42L"/>
    <m/>
    <d v="2019-09-09T00:00:00"/>
    <x v="36"/>
    <s v="Transfer"/>
    <m/>
    <m/>
    <m/>
    <m/>
    <x v="2"/>
    <x v="17"/>
    <s v="600+"/>
    <n v="1"/>
    <n v="1200"/>
    <n v="1.5"/>
    <n v="2"/>
    <n v="3"/>
    <n v="1200"/>
    <n v="425000"/>
    <n v="35416.666666666664"/>
    <n v="43.351851851851848"/>
  </r>
  <r>
    <n v="106778"/>
    <x v="915"/>
    <s v="62512 3TA0A"/>
    <n v="428500"/>
    <s v="NISSAN"/>
    <s v="62512 3TA0A"/>
    <s v="L42L + '14 L42N"/>
    <m/>
    <d v="2020-12-01T00:00:00"/>
    <x v="36"/>
    <s v="Prog"/>
    <m/>
    <m/>
    <m/>
    <m/>
    <x v="2"/>
    <x v="17"/>
    <s v="600+"/>
    <n v="1"/>
    <n v="1200"/>
    <n v="1.5"/>
    <n v="2"/>
    <n v="3"/>
    <n v="1200"/>
    <n v="428500"/>
    <n v="35708.333333333336"/>
    <n v="43.675925925925924"/>
  </r>
  <r>
    <n v="106800"/>
    <x v="916"/>
    <s v="165903HC0A"/>
    <n v="315000"/>
    <s v="NISSAN"/>
    <s v="165903HC0A"/>
    <s v="XHK1 ENGINE"/>
    <m/>
    <d v="2019-09-09T00:00:00"/>
    <x v="36"/>
    <s v="Transfer"/>
    <m/>
    <m/>
    <m/>
    <m/>
    <x v="2"/>
    <x v="17"/>
    <s v="600+"/>
    <n v="1"/>
    <n v="960"/>
    <n v="1.5"/>
    <n v="2"/>
    <n v="3"/>
    <n v="960"/>
    <n v="315000"/>
    <n v="26250"/>
    <n v="40.458333333333336"/>
  </r>
  <r>
    <n v="106963"/>
    <x v="917"/>
    <s v="80154 3JA0A"/>
    <n v="41402.447999999997"/>
    <s v="NISSAN"/>
    <s v="80154 3JA0A"/>
    <s v="P42J"/>
    <m/>
    <d v="2018-12-01T00:00:00"/>
    <x v="36"/>
    <s v="Prog"/>
    <m/>
    <m/>
    <m/>
    <m/>
    <x v="2"/>
    <x v="17"/>
    <s v="600+"/>
    <n v="1"/>
    <n v="1200"/>
    <n v="1.5"/>
    <n v="2"/>
    <n v="3"/>
    <n v="1200"/>
    <n v="41402.447999999997"/>
    <n v="3450.2039999999997"/>
    <n v="7.8335599999999994"/>
  </r>
  <r>
    <n v="106965"/>
    <x v="918"/>
    <s v="80154 3KA0A"/>
    <n v="120213.65999999999"/>
    <s v="NISSAN"/>
    <s v="80154 3KA0A"/>
    <s v="P42K"/>
    <m/>
    <d v="2019-02-01T00:00:00"/>
    <x v="36"/>
    <s v="Prog"/>
    <m/>
    <m/>
    <m/>
    <m/>
    <x v="2"/>
    <x v="17"/>
    <s v="600+"/>
    <n v="1"/>
    <n v="1200"/>
    <n v="1.25"/>
    <n v="2"/>
    <n v="2.5"/>
    <n v="1200"/>
    <n v="120213.65999999999"/>
    <n v="10017.804999999998"/>
    <n v="14.464227777777777"/>
  </r>
  <r>
    <n v="106969"/>
    <x v="919"/>
    <s v="17285 3JA1A"/>
    <n v="156450.56"/>
    <s v="NISSAN"/>
    <s v="17285 3JA1A"/>
    <s v="P42J + P42K"/>
    <m/>
    <d v="2018-12-01T00:00:00"/>
    <x v="36"/>
    <s v="Transfer"/>
    <m/>
    <m/>
    <m/>
    <m/>
    <x v="2"/>
    <x v="17"/>
    <s v="600+"/>
    <n v="1"/>
    <n v="1200"/>
    <n v="1.5"/>
    <n v="2"/>
    <n v="3"/>
    <n v="1200"/>
    <n v="156450.56"/>
    <n v="13037.546666666667"/>
    <n v="18.486162962962961"/>
  </r>
  <r>
    <n v="106970"/>
    <x v="920"/>
    <s v="17285 3ja0a"/>
    <n v="157687.04000000001"/>
    <s v="NISSAN"/>
    <s v="17285 3ja0a"/>
    <s v="P42J + P42K"/>
    <m/>
    <d v="2018-12-01T00:00:00"/>
    <x v="36"/>
    <s v="Transfer"/>
    <m/>
    <m/>
    <m/>
    <m/>
    <x v="2"/>
    <x v="17"/>
    <s v="600+"/>
    <n v="1"/>
    <n v="1100"/>
    <n v="1.5"/>
    <n v="2"/>
    <n v="3"/>
    <n v="1100"/>
    <n v="157687.04000000001"/>
    <n v="13140.586666666668"/>
    <n v="19.927983838383842"/>
  </r>
  <r>
    <n v="107177"/>
    <x v="921"/>
    <s v="295F0 3NFOA (Upper Assy)"/>
    <n v="357144"/>
    <s v="NISSAN"/>
    <s v="295F0 3NFOA (Upper Assy)"/>
    <s v="'13 LEAF B12G/L12J"/>
    <m/>
    <d v="2015-06-01T00:00:00"/>
    <x v="36"/>
    <s v="Prog"/>
    <m/>
    <m/>
    <m/>
    <m/>
    <x v="2"/>
    <x v="17"/>
    <s v="600+"/>
    <n v="1"/>
    <n v="1440"/>
    <n v="1.5"/>
    <n v="2"/>
    <n v="3"/>
    <n v="1440"/>
    <n v="357144"/>
    <n v="29762"/>
    <n v="31.557407407407407"/>
  </r>
  <r>
    <n v="107177"/>
    <x v="922"/>
    <s v="295F0 3NFOA (Upper Assy)"/>
    <n v="357144"/>
    <s v="NISSAN"/>
    <s v="295F0 3NFOA (Upper Assy)"/>
    <s v="'13 LEAF B12G/L12J"/>
    <m/>
    <d v="2015-06-01T00:00:00"/>
    <x v="36"/>
    <s v="Prog"/>
    <m/>
    <m/>
    <m/>
    <m/>
    <x v="2"/>
    <x v="17"/>
    <s v="600+"/>
    <n v="1"/>
    <n v="2000"/>
    <n v="1.5"/>
    <n v="2"/>
    <n v="3"/>
    <n v="2000"/>
    <n v="357144"/>
    <n v="29762"/>
    <n v="23.841333333333335"/>
  </r>
  <r>
    <n v="107185"/>
    <x v="923"/>
    <s v="80148 3KA0A"/>
    <n v="118530.35999999999"/>
    <s v="NISSAN"/>
    <s v="80148 3KA0A"/>
    <s v="P42K"/>
    <m/>
    <d v="2019-09-09T00:00:00"/>
    <x v="36"/>
    <s v="Prog"/>
    <m/>
    <m/>
    <m/>
    <m/>
    <x v="2"/>
    <x v="17"/>
    <s v="600+"/>
    <n v="1"/>
    <n v="1200"/>
    <n v="1.5"/>
    <n v="2"/>
    <n v="3"/>
    <n v="1200"/>
    <n v="118530.35999999999"/>
    <n v="9877.5299999999988"/>
    <n v="14.975033333333331"/>
  </r>
  <r>
    <n v="107189"/>
    <x v="924"/>
    <s v="63130 3NF0A"/>
    <n v="28608"/>
    <s v="NISSAN"/>
    <s v="63130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08"/>
    <n v="2384"/>
    <n v="6.8896969696969705"/>
  </r>
  <r>
    <n v="107217"/>
    <x v="925"/>
    <s v="80148 3NF0A"/>
    <n v="28680"/>
    <s v="NISSAN"/>
    <s v="80148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80"/>
    <n v="2390"/>
    <n v="6.8969696969696974"/>
  </r>
  <r>
    <s v="107212T"/>
    <x v="926"/>
    <s v="90192 3NF0A"/>
    <n v="28950"/>
    <s v="NISSAN"/>
    <s v="90192 3NF0A"/>
    <s v="'13 LEAF B12G"/>
    <m/>
    <d v="2017-09-01T00:00:00"/>
    <x v="36"/>
    <s v="Transfer"/>
    <m/>
    <m/>
    <m/>
    <m/>
    <x v="2"/>
    <x v="17"/>
    <s v="600+"/>
    <n v="1"/>
    <n v="1110"/>
    <n v="1.5"/>
    <n v="2"/>
    <n v="3"/>
    <n v="1110"/>
    <n v="28950"/>
    <n v="2412.5"/>
    <n v="6.8978978978978986"/>
  </r>
  <r>
    <n v="29175"/>
    <x v="927"/>
    <m/>
    <n v="8549"/>
    <s v="Lear"/>
    <n v="29175"/>
    <m/>
    <m/>
    <d v="2027-12-30T00:00:00"/>
    <x v="37"/>
    <s v="Prog"/>
    <n v="28"/>
    <n v="50"/>
    <n v="20.9"/>
    <m/>
    <x v="3"/>
    <x v="8"/>
    <s v="201-330"/>
    <n v="1"/>
    <n v="2400"/>
    <n v="1"/>
    <n v="2"/>
    <n v="2"/>
    <n v="2400"/>
    <n v="8549"/>
    <n v="712.41666666666663"/>
    <n v="4.1760732323232315"/>
  </r>
  <r>
    <n v="29176"/>
    <x v="928"/>
    <m/>
    <n v="86456"/>
    <s v="Lear"/>
    <n v="29176"/>
    <m/>
    <m/>
    <d v="2027-12-30T00:00:00"/>
    <x v="37"/>
    <s v="Prog"/>
    <n v="25"/>
    <n v="66"/>
    <n v="20.94"/>
    <m/>
    <x v="3"/>
    <x v="8"/>
    <s v="201-330"/>
    <n v="1"/>
    <n v="2400"/>
    <n v="1"/>
    <n v="2"/>
    <n v="2"/>
    <n v="2400"/>
    <n v="86456"/>
    <n v="7204.666666666667"/>
    <n v="9.094444444444445"/>
  </r>
  <r>
    <n v="29180"/>
    <x v="929"/>
    <m/>
    <n v="176000"/>
    <s v="Lear"/>
    <n v="29180"/>
    <m/>
    <m/>
    <d v="2027-12-30T00:00:00"/>
    <x v="37"/>
    <s v="Prog"/>
    <n v="38"/>
    <n v="91"/>
    <n v="22.98"/>
    <m/>
    <x v="3"/>
    <x v="8"/>
    <s v="201-330"/>
    <n v="1"/>
    <n v="2400"/>
    <n v="1"/>
    <n v="4"/>
    <n v="4"/>
    <n v="2400"/>
    <n v="176000"/>
    <n v="14666.666666666666"/>
    <n v="18.383838383838381"/>
  </r>
  <r>
    <s v="76001L"/>
    <x v="930"/>
    <m/>
    <n v="0"/>
    <s v="CRH"/>
    <s v="76001L"/>
    <m/>
    <m/>
    <d v="2014-12-01T00:00:00"/>
    <x v="38"/>
    <s v="Transfer"/>
    <n v="72"/>
    <n v="164"/>
    <n v="37.649000000000001"/>
    <m/>
    <x v="3"/>
    <x v="0"/>
    <s v="600+"/>
    <n v="1"/>
    <n v="720"/>
    <n v="1.5"/>
    <n v="2"/>
    <n v="3"/>
    <n v="720"/>
    <n v="0"/>
    <n v="0"/>
    <n v="0"/>
  </r>
  <r>
    <s v="76001R"/>
    <x v="931"/>
    <m/>
    <n v="0"/>
    <s v="CRH"/>
    <s v="76001R"/>
    <m/>
    <m/>
    <d v="2014-12-01T00:00:00"/>
    <x v="38"/>
    <s v="Transfer"/>
    <n v="72"/>
    <n v="164"/>
    <n v="37.67"/>
    <m/>
    <x v="3"/>
    <x v="0"/>
    <s v="600+"/>
    <n v="1"/>
    <n v="720"/>
    <n v="1.5"/>
    <n v="2"/>
    <n v="3"/>
    <n v="720"/>
    <n v="0"/>
    <n v="0"/>
    <n v="0"/>
  </r>
  <r>
    <s v="76002L"/>
    <x v="932"/>
    <m/>
    <n v="0"/>
    <s v="CRH"/>
    <s v="76002L"/>
    <m/>
    <m/>
    <d v="2014-12-01T00:00:00"/>
    <x v="38"/>
    <s v="Transfer"/>
    <n v="72"/>
    <n v="164"/>
    <n v="40.81"/>
    <m/>
    <x v="3"/>
    <x v="0"/>
    <s v="600+"/>
    <n v="1"/>
    <n v="720"/>
    <n v="1.5"/>
    <n v="2"/>
    <n v="3"/>
    <n v="720"/>
    <n v="0"/>
    <n v="0"/>
    <n v="0"/>
  </r>
  <r>
    <s v="76002R"/>
    <x v="933"/>
    <m/>
    <n v="0"/>
    <s v="CRH"/>
    <s v="76002R"/>
    <m/>
    <m/>
    <d v="2014-12-01T00:00:00"/>
    <x v="38"/>
    <s v="Transfer"/>
    <n v="72"/>
    <n v="164"/>
    <n v="40.935000000000002"/>
    <m/>
    <x v="3"/>
    <x v="0"/>
    <s v="600+"/>
    <n v="1"/>
    <n v="720"/>
    <n v="1.5"/>
    <n v="2"/>
    <n v="3"/>
    <n v="720"/>
    <n v="0"/>
    <n v="0"/>
    <n v="0"/>
  </r>
  <r>
    <s v="37225A"/>
    <x v="934"/>
    <m/>
    <n v="0"/>
    <s v="JCI"/>
    <n v="37166"/>
    <m/>
    <m/>
    <d v="2014-09-30T00:00:00"/>
    <x v="38"/>
    <s v="Prog"/>
    <n v="72"/>
    <n v="193"/>
    <n v="36.67"/>
    <m/>
    <x v="3"/>
    <x v="0"/>
    <s v="600+"/>
    <n v="1"/>
    <n v="840"/>
    <n v="1"/>
    <n v="2"/>
    <n v="2"/>
    <n v="840"/>
    <n v="0"/>
    <n v="0"/>
    <n v="0"/>
  </r>
  <r>
    <s v="37323L/R"/>
    <x v="935"/>
    <m/>
    <n v="19796"/>
    <s v="JCI"/>
    <s v="37323L/R"/>
    <m/>
    <m/>
    <d v="2016-12-31T00:00:00"/>
    <x v="39"/>
    <s v="Prog"/>
    <n v="28"/>
    <n v="81"/>
    <n v="22.414999999999999"/>
    <m/>
    <x v="3"/>
    <x v="12"/>
    <s v="331-600"/>
    <n v="1"/>
    <n v="2100"/>
    <n v="1"/>
    <n v="2"/>
    <n v="2"/>
    <n v="2100"/>
    <n v="19796"/>
    <n v="1649.6666666666667"/>
    <n v="5.0646464646464651"/>
  </r>
  <r>
    <s v="37324L/R"/>
    <x v="936"/>
    <m/>
    <n v="19285"/>
    <s v="JCI"/>
    <s v="37324L/R"/>
    <m/>
    <m/>
    <d v="2016-12-31T00:00:00"/>
    <x v="39"/>
    <s v="Prog"/>
    <n v="28"/>
    <n v="76"/>
    <n v="22.47"/>
    <m/>
    <x v="3"/>
    <x v="12"/>
    <s v="331-600"/>
    <n v="1"/>
    <n v="2100"/>
    <n v="1"/>
    <n v="2"/>
    <n v="2"/>
    <n v="2100"/>
    <n v="19285"/>
    <n v="1607.0833333333333"/>
    <n v="5.0277777777777768"/>
  </r>
  <r>
    <s v="29164L/R"/>
    <x v="937"/>
    <m/>
    <n v="107997"/>
    <s v="Lear"/>
    <s v="29164L/R"/>
    <m/>
    <m/>
    <d v="2016-07-01T00:00:00"/>
    <x v="40"/>
    <s v="Prog"/>
    <n v="41"/>
    <n v="107"/>
    <n v="25.77"/>
    <m/>
    <x v="3"/>
    <x v="10"/>
    <s v="331-600"/>
    <n v="1"/>
    <n v="1800"/>
    <n v="1"/>
    <n v="4"/>
    <n v="4"/>
    <n v="1800"/>
    <n v="107997"/>
    <n v="8999.75"/>
    <n v="16.363383838383839"/>
  </r>
  <r>
    <s v="37322L/R"/>
    <x v="938"/>
    <m/>
    <n v="37868"/>
    <s v="JCI"/>
    <s v="37322L/R"/>
    <m/>
    <m/>
    <d v="2016-12-31T00:00:00"/>
    <x v="40"/>
    <s v="Prog"/>
    <n v="38"/>
    <n v="79"/>
    <n v="22.42"/>
    <m/>
    <x v="3"/>
    <x v="10"/>
    <s v="331-600"/>
    <n v="1"/>
    <n v="1800"/>
    <n v="1"/>
    <n v="2"/>
    <n v="2"/>
    <n v="1800"/>
    <n v="37868"/>
    <n v="3155.6666666666665"/>
    <n v="6.8239057239057237"/>
  </r>
  <r>
    <n v="29163"/>
    <x v="939"/>
    <m/>
    <n v="225006"/>
    <s v="Lear"/>
    <n v="29163"/>
    <m/>
    <m/>
    <d v="2016-07-01T00:00:00"/>
    <x v="41"/>
    <s v="Prog"/>
    <n v="26"/>
    <n v="52"/>
    <n v="20.92"/>
    <m/>
    <x v="3"/>
    <x v="6"/>
    <s v="60-200"/>
    <n v="1"/>
    <n v="3600"/>
    <n v="1"/>
    <n v="4"/>
    <n v="4"/>
    <n v="3600"/>
    <n v="225006"/>
    <n v="18750.5"/>
    <n v="16.74267676767677"/>
  </r>
  <r>
    <n v="29203"/>
    <x v="940"/>
    <m/>
    <n v="89596"/>
    <s v="Lear"/>
    <n v="29203"/>
    <m/>
    <m/>
    <d v="2027-12-30T00:00:00"/>
    <x v="41"/>
    <s v="Prog"/>
    <n v="26"/>
    <n v="48"/>
    <n v="20.922999999999998"/>
    <m/>
    <x v="3"/>
    <x v="6"/>
    <s v="60-200"/>
    <n v="1"/>
    <n v="4200"/>
    <n v="1"/>
    <n v="1"/>
    <n v="1"/>
    <n v="4200"/>
    <n v="89596"/>
    <n v="7466.333333333333"/>
    <n v="5.0503607503607491"/>
  </r>
  <r>
    <n v="37210"/>
    <x v="941"/>
    <m/>
    <n v="0"/>
    <s v="JCI"/>
    <n v="37210"/>
    <m/>
    <m/>
    <s v="Service"/>
    <x v="38"/>
    <s v="Transfer"/>
    <m/>
    <m/>
    <m/>
    <m/>
    <x v="3"/>
    <x v="0"/>
    <s v="600+"/>
    <n v="1"/>
    <n v="780"/>
    <n v="1.5"/>
    <n v="1"/>
    <n v="1.5"/>
    <n v="780"/>
    <n v="0"/>
    <n v="0"/>
    <n v="0"/>
  </r>
  <r>
    <s v="27002A/3A"/>
    <x v="942"/>
    <m/>
    <n v="118674"/>
    <s v="Faurecia"/>
    <n v="27010"/>
    <m/>
    <m/>
    <d v="2019-01-01T00:00:00"/>
    <x v="18"/>
    <s v="Prog"/>
    <n v="25"/>
    <n v="21"/>
    <n v="19.52"/>
    <m/>
    <x v="1"/>
    <x v="6"/>
    <s v="60-200"/>
    <n v="2"/>
    <n v="3000"/>
    <n v="1"/>
    <n v="4"/>
    <n v="4"/>
    <n v="6000"/>
    <n v="118674"/>
    <n v="9889.5"/>
    <n v="7.5309999999999997"/>
  </r>
  <r>
    <s v="27055A/56A,  27057A/8A"/>
    <x v="943"/>
    <m/>
    <n v="97976"/>
    <s v="Faurecia"/>
    <n v="27060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s v="29165L/R"/>
    <x v="944"/>
    <m/>
    <n v="107997"/>
    <s v="Lear"/>
    <s v="29165L/R"/>
    <m/>
    <m/>
    <d v="2016-07-01T00:00:00"/>
    <x v="41"/>
    <s v="Prog"/>
    <n v="30"/>
    <n v="60"/>
    <n v="20.97"/>
    <m/>
    <x v="3"/>
    <x v="6"/>
    <s v="60-200"/>
    <n v="1"/>
    <n v="2700"/>
    <n v="1"/>
    <n v="4"/>
    <n v="4"/>
    <n v="2700"/>
    <n v="107997"/>
    <n v="8999.75"/>
    <n v="13.333164983164982"/>
  </r>
  <r>
    <s v="37325L/R"/>
    <x v="945"/>
    <m/>
    <n v="18800"/>
    <s v="JCI"/>
    <s v="37325L/R"/>
    <m/>
    <m/>
    <d v="2016-12-31T00:00:00"/>
    <x v="41"/>
    <s v="Prog"/>
    <n v="24"/>
    <n v="50"/>
    <n v="20.9"/>
    <m/>
    <x v="3"/>
    <x v="6"/>
    <s v="60-200"/>
    <n v="1"/>
    <n v="2400"/>
    <n v="1"/>
    <n v="2"/>
    <n v="2"/>
    <n v="2400"/>
    <n v="18800"/>
    <n v="1566.6666666666667"/>
    <n v="4.8232323232323226"/>
  </r>
  <r>
    <n v="29161"/>
    <x v="946"/>
    <m/>
    <n v="70848"/>
    <s v="Lear"/>
    <n v="29161"/>
    <m/>
    <m/>
    <d v="2027-06-30T00:00:00"/>
    <x v="37"/>
    <s v="Prog"/>
    <n v="28"/>
    <n v="39"/>
    <n v="22.44"/>
    <m/>
    <x v="3"/>
    <x v="8"/>
    <s v="201-330"/>
    <n v="1"/>
    <n v="2400"/>
    <n v="1"/>
    <n v="4"/>
    <n v="4"/>
    <n v="2400"/>
    <n v="70848"/>
    <n v="5904"/>
    <n v="11.745454545454544"/>
  </r>
  <r>
    <n v="29162"/>
    <x v="947"/>
    <m/>
    <n v="161929"/>
    <s v="Lear"/>
    <n v="29162"/>
    <m/>
    <m/>
    <d v="2017-06-30T00:00:00"/>
    <x v="37"/>
    <s v="Prog"/>
    <n v="28"/>
    <n v="39"/>
    <n v="22.44"/>
    <m/>
    <x v="3"/>
    <x v="8"/>
    <s v="201-330"/>
    <n v="1"/>
    <n v="2400"/>
    <n v="1"/>
    <n v="4"/>
    <n v="4"/>
    <n v="2400"/>
    <n v="161929"/>
    <n v="13494.083333333334"/>
    <n v="17.495517676767676"/>
  </r>
  <r>
    <n v="29174"/>
    <x v="948"/>
    <m/>
    <n v="0"/>
    <s v="Lear"/>
    <n v="29174"/>
    <m/>
    <m/>
    <d v="2014-06-01T00:00:00"/>
    <x v="41"/>
    <s v="Prog"/>
    <n v="29"/>
    <n v="54"/>
    <n v="20.96"/>
    <m/>
    <x v="3"/>
    <x v="6"/>
    <s v="60-200"/>
    <n v="1"/>
    <n v="3000"/>
    <n v="1"/>
    <n v="1"/>
    <n v="1"/>
    <n v="3000"/>
    <n v="0"/>
    <n v="0"/>
    <n v="0"/>
  </r>
  <r>
    <n v="29181"/>
    <x v="949"/>
    <m/>
    <n v="126719"/>
    <s v="Lear"/>
    <n v="29181"/>
    <m/>
    <m/>
    <d v="2027-12-30T00:00:00"/>
    <x v="37"/>
    <s v="Prog"/>
    <n v="32"/>
    <n v="60"/>
    <n v="20.895"/>
    <m/>
    <x v="3"/>
    <x v="8"/>
    <s v="201-330"/>
    <n v="1"/>
    <n v="2400"/>
    <n v="1"/>
    <n v="1"/>
    <n v="1"/>
    <n v="2400"/>
    <n v="126719"/>
    <n v="10559.916666666666"/>
    <n v="9.8181186868686865"/>
  </r>
  <r>
    <n v="29255"/>
    <x v="950"/>
    <m/>
    <n v="32299"/>
    <s v="Lear"/>
    <n v="29255"/>
    <m/>
    <m/>
    <d v="2019-11-15T00:00:00"/>
    <x v="37"/>
    <s v="Prog"/>
    <n v="38"/>
    <n v="75"/>
    <n v="23.81"/>
    <m/>
    <x v="3"/>
    <x v="8"/>
    <s v="201-330"/>
    <n v="1"/>
    <n v="2100"/>
    <n v="1"/>
    <n v="1"/>
    <n v="1"/>
    <n v="2100"/>
    <n v="32299"/>
    <n v="2691.5833333333335"/>
    <n v="4.1485569985569981"/>
  </r>
  <r>
    <s v="29191L/R"/>
    <x v="951"/>
    <m/>
    <n v="54221"/>
    <s v="Lear"/>
    <s v="29191L/R"/>
    <m/>
    <m/>
    <d v="2016-06-30T00:00:00"/>
    <x v="37"/>
    <s v="Prog"/>
    <n v="29"/>
    <n v="77"/>
    <n v="20.94"/>
    <m/>
    <x v="3"/>
    <x v="8"/>
    <s v="201-330"/>
    <n v="1"/>
    <n v="2400"/>
    <n v="1"/>
    <n v="2"/>
    <n v="2"/>
    <n v="2400"/>
    <n v="54221"/>
    <n v="4518.416666666667"/>
    <n v="7.0594065656565661"/>
  </r>
  <r>
    <n v="29201"/>
    <x v="952"/>
    <m/>
    <n v="18000"/>
    <s v="Lear"/>
    <n v="29201"/>
    <m/>
    <m/>
    <d v="2027-12-30T00:00:00"/>
    <x v="41"/>
    <s v="Prog"/>
    <n v="24"/>
    <n v="24"/>
    <n v="20.952000000000002"/>
    <m/>
    <x v="3"/>
    <x v="6"/>
    <s v="60-200"/>
    <n v="1"/>
    <n v="3600"/>
    <n v="1"/>
    <n v="2"/>
    <n v="2"/>
    <n v="3600"/>
    <n v="18000"/>
    <n v="1500"/>
    <n v="4.3939393939393936"/>
  </r>
  <r>
    <n v="29254"/>
    <x v="953"/>
    <m/>
    <n v="32299"/>
    <s v="Lear"/>
    <n v="29254"/>
    <m/>
    <m/>
    <d v="2019-11-15T00:00:00"/>
    <x v="39"/>
    <s v="Prog"/>
    <n v="46"/>
    <n v="96"/>
    <n v="23.684999999999999"/>
    <m/>
    <x v="3"/>
    <x v="12"/>
    <s v="331-600"/>
    <n v="1"/>
    <n v="1800"/>
    <n v="1"/>
    <n v="2"/>
    <n v="2"/>
    <n v="1800"/>
    <n v="32299"/>
    <n v="2691.5833333333335"/>
    <n v="6.3551346801346797"/>
  </r>
  <r>
    <n v="29206"/>
    <x v="954"/>
    <m/>
    <n v="18000"/>
    <s v="Lear"/>
    <n v="29206"/>
    <m/>
    <m/>
    <d v="2027-12-30T00:00:00"/>
    <x v="41"/>
    <s v="Prog"/>
    <n v="22"/>
    <n v="22"/>
    <n v="20.98"/>
    <m/>
    <x v="3"/>
    <x v="6"/>
    <s v="60-200"/>
    <n v="1"/>
    <n v="3600"/>
    <n v="1"/>
    <n v="2"/>
    <n v="2"/>
    <n v="3600"/>
    <n v="18000"/>
    <n v="1500"/>
    <n v="4.3939393939393936"/>
  </r>
  <r>
    <s v="29188L/R"/>
    <x v="955"/>
    <m/>
    <n v="54221"/>
    <s v="Lear"/>
    <s v="29188L/R"/>
    <m/>
    <m/>
    <d v="2016-06-30T00:00:00"/>
    <x v="39"/>
    <s v="Prog"/>
    <n v="33"/>
    <n v="66"/>
    <n v="22.25"/>
    <m/>
    <x v="3"/>
    <x v="12"/>
    <s v="331-600"/>
    <n v="1"/>
    <n v="2100"/>
    <n v="1"/>
    <n v="2"/>
    <n v="2"/>
    <n v="2100"/>
    <n v="54221"/>
    <n v="4518.416666666667"/>
    <n v="7.5484126984126982"/>
  </r>
  <r>
    <n v="36018"/>
    <x v="956"/>
    <m/>
    <n v="24000"/>
    <s v="Arvin Meritor"/>
    <n v="36018"/>
    <m/>
    <m/>
    <s v="TBD"/>
    <x v="42"/>
    <s v="Prog"/>
    <n v="31"/>
    <n v="87"/>
    <n v="20.92"/>
    <m/>
    <x v="3"/>
    <x v="12"/>
    <s v="331-600"/>
    <n v="1"/>
    <n v="3000"/>
    <n v="1"/>
    <n v="1"/>
    <n v="1"/>
    <n v="3000"/>
    <n v="24000"/>
    <n v="2000"/>
    <n v="3.0303030303030298"/>
  </r>
  <r>
    <n v="50849"/>
    <x v="957"/>
    <m/>
    <n v="20000"/>
    <s v="Club Car"/>
    <n v="50849"/>
    <m/>
    <m/>
    <d v="2018-12-01T00:00:00"/>
    <x v="38"/>
    <s v="Transfer"/>
    <n v="72"/>
    <n v="150"/>
    <n v="37.840000000000003"/>
    <m/>
    <x v="3"/>
    <x v="0"/>
    <s v="600+"/>
    <n v="1"/>
    <n v="720"/>
    <n v="1.5"/>
    <n v="1"/>
    <n v="1.5"/>
    <n v="720"/>
    <n v="20000"/>
    <n v="1666.6666666666667"/>
    <n v="6.936026936026936"/>
  </r>
  <r>
    <s v="84321L"/>
    <x v="958"/>
    <m/>
    <n v="82393"/>
    <s v="Continental Teves"/>
    <s v="84321L"/>
    <m/>
    <m/>
    <d v="2016-12-30T00:00:00"/>
    <x v="38"/>
    <s v="Transfer"/>
    <n v="72"/>
    <n v="179"/>
    <n v="36.835000000000001"/>
    <m/>
    <x v="3"/>
    <x v="0"/>
    <s v="600+"/>
    <n v="1"/>
    <n v="780"/>
    <n v="1.5"/>
    <n v="2"/>
    <n v="3"/>
    <n v="780"/>
    <n v="82393"/>
    <n v="6866.083333333333"/>
    <n v="21.459401709401707"/>
  </r>
  <r>
    <s v="84321R"/>
    <x v="959"/>
    <m/>
    <n v="82393"/>
    <d v="2016-12-30T00:00:00"/>
    <s v="84321R"/>
    <m/>
    <m/>
    <d v="2016-12-30T00:00:00"/>
    <x v="38"/>
    <s v="Transfer"/>
    <n v="72"/>
    <n v="179"/>
    <n v="36.832999999999998"/>
    <m/>
    <x v="3"/>
    <x v="0"/>
    <s v="600+"/>
    <n v="1"/>
    <n v="780"/>
    <n v="1.5"/>
    <n v="2"/>
    <n v="3"/>
    <n v="780"/>
    <n v="82393"/>
    <n v="6866.083333333333"/>
    <n v="21.459401709401707"/>
  </r>
  <r>
    <n v="29166"/>
    <x v="960"/>
    <m/>
    <n v="22000"/>
    <s v="Lear"/>
    <n v="29166"/>
    <m/>
    <m/>
    <d v="2016-12-30T00:00:00"/>
    <x v="41"/>
    <s v="Prog"/>
    <n v="28"/>
    <n v="54"/>
    <n v="20.995000000000001"/>
    <m/>
    <x v="3"/>
    <x v="6"/>
    <s v="60-200"/>
    <n v="1"/>
    <n v="3000"/>
    <n v="1"/>
    <n v="2"/>
    <n v="2"/>
    <n v="3000"/>
    <n v="22000"/>
    <n v="1833.3333333333333"/>
    <n v="4.7474747474747474"/>
  </r>
  <r>
    <n v="29360"/>
    <x v="961"/>
    <m/>
    <n v="15000"/>
    <s v="Lear"/>
    <n v="29360"/>
    <m/>
    <m/>
    <s v="??"/>
    <x v="41"/>
    <s v="Prog"/>
    <n v="30"/>
    <n v="35"/>
    <n v="20.92"/>
    <m/>
    <x v="3"/>
    <x v="6"/>
    <s v="60-200"/>
    <n v="1"/>
    <n v="2700"/>
    <n v="1"/>
    <n v="1"/>
    <n v="1"/>
    <n v="2700"/>
    <n v="15000"/>
    <n v="1250"/>
    <n v="2.65993265993266"/>
  </r>
  <r>
    <n v="38149"/>
    <x v="962"/>
    <m/>
    <n v="0"/>
    <s v="JCI"/>
    <n v="38149"/>
    <m/>
    <m/>
    <d v="2014-12-31T00:00:00"/>
    <x v="41"/>
    <s v="Prog"/>
    <n v="28"/>
    <n v="42"/>
    <n v="20.984000000000002"/>
    <m/>
    <x v="3"/>
    <x v="6"/>
    <s v="60-200"/>
    <n v="2"/>
    <n v="4200"/>
    <n v="1"/>
    <n v="4"/>
    <n v="4"/>
    <n v="8400"/>
    <n v="0"/>
    <n v="0"/>
    <n v="0"/>
  </r>
  <r>
    <n v="38150"/>
    <x v="963"/>
    <m/>
    <n v="0"/>
    <s v="JCI"/>
    <n v="38150"/>
    <m/>
    <m/>
    <d v="2014-12-31T00:00:00"/>
    <x v="41"/>
    <s v="Prog"/>
    <m/>
    <m/>
    <n v="20.885000000000002"/>
    <m/>
    <x v="3"/>
    <x v="6"/>
    <s v="60-200"/>
    <n v="2"/>
    <n v="4200"/>
    <n v="1"/>
    <n v="4"/>
    <n v="4"/>
    <n v="8400"/>
    <n v="0"/>
    <n v="0"/>
    <n v="0"/>
  </r>
  <r>
    <s v="37260L/R"/>
    <x v="964"/>
    <m/>
    <n v="23828"/>
    <s v="JCI"/>
    <s v="37260L/R"/>
    <m/>
    <m/>
    <d v="2015-12-30T00:00:00"/>
    <x v="41"/>
    <s v="Prog"/>
    <n v="38"/>
    <n v="48"/>
    <n v="21.03"/>
    <m/>
    <x v="3"/>
    <x v="6"/>
    <s v="60-200"/>
    <n v="1"/>
    <n v="2400"/>
    <n v="1"/>
    <n v="2"/>
    <n v="2"/>
    <n v="2400"/>
    <n v="23828"/>
    <n v="1985.6666666666667"/>
    <n v="5.140656565656565"/>
  </r>
  <r>
    <n v="37103"/>
    <x v="965"/>
    <m/>
    <n v="183353"/>
    <s v="JCI"/>
    <s v="37103/432"/>
    <m/>
    <m/>
    <s v="??"/>
    <x v="41"/>
    <s v="Prog"/>
    <n v="24"/>
    <n v="24"/>
    <n v="18.623999999999999"/>
    <m/>
    <x v="3"/>
    <x v="6"/>
    <s v="60-200"/>
    <n v="2"/>
    <n v="3600"/>
    <n v="1"/>
    <n v="1"/>
    <n v="1"/>
    <n v="7200"/>
    <n v="183353"/>
    <n v="15279.416666666666"/>
    <n v="5.6766203703703697"/>
  </r>
  <r>
    <n v="37959"/>
    <x v="966"/>
    <m/>
    <n v="248932"/>
    <s v="JCI"/>
    <n v="37959"/>
    <m/>
    <m/>
    <s v="??"/>
    <x v="41"/>
    <s v="Prog"/>
    <n v="29"/>
    <n v="30"/>
    <n v="18.34"/>
    <m/>
    <x v="3"/>
    <x v="6"/>
    <s v="60-200"/>
    <n v="1"/>
    <n v="4200"/>
    <n v="1"/>
    <n v="4"/>
    <n v="4"/>
    <n v="4200"/>
    <n v="248932"/>
    <n v="20744.333333333332"/>
    <n v="16.252958152958151"/>
  </r>
  <r>
    <s v="29115A"/>
    <x v="967"/>
    <m/>
    <n v="0"/>
    <s v="Lear"/>
    <n v="505122"/>
    <m/>
    <m/>
    <d v="2014-06-01T00:00:00"/>
    <x v="41"/>
    <s v="Prog"/>
    <n v="26"/>
    <n v="37"/>
    <n v="21.04"/>
    <m/>
    <x v="3"/>
    <x v="6"/>
    <s v="60-200"/>
    <n v="2"/>
    <n v="2400"/>
    <n v="1"/>
    <n v="1"/>
    <n v="1"/>
    <n v="4800"/>
    <n v="0"/>
    <n v="0"/>
    <n v="0"/>
  </r>
  <r>
    <n v="37960"/>
    <x v="968"/>
    <m/>
    <n v="249166"/>
    <s v="JCI"/>
    <n v="37960"/>
    <m/>
    <m/>
    <s v="??"/>
    <x v="41"/>
    <s v="Prog"/>
    <n v="32"/>
    <n v="25"/>
    <n v="16.899000000000001"/>
    <m/>
    <x v="3"/>
    <x v="6"/>
    <s v="60-200"/>
    <n v="1"/>
    <n v="4200"/>
    <n v="1"/>
    <n v="4"/>
    <n v="4"/>
    <n v="4200"/>
    <n v="249166"/>
    <n v="20763.833333333332"/>
    <n v="16.261399711399708"/>
  </r>
  <r>
    <s v="97026A/97034A"/>
    <x v="969"/>
    <m/>
    <n v="189992"/>
    <s v="Ford"/>
    <s v="97024R"/>
    <m/>
    <m/>
    <d v="2017-12-01T00:00:00"/>
    <x v="37"/>
    <s v="Prog"/>
    <n v="32"/>
    <n v="69"/>
    <n v="20.984999999999999"/>
    <m/>
    <x v="3"/>
    <x v="8"/>
    <s v="201-330"/>
    <n v="1"/>
    <n v="2400"/>
    <n v="1"/>
    <n v="4"/>
    <n v="4"/>
    <n v="2400"/>
    <n v="189992"/>
    <n v="15832.666666666666"/>
    <n v="19.267171717171717"/>
  </r>
  <r>
    <s v="29178A"/>
    <x v="970"/>
    <m/>
    <n v="93219"/>
    <s v="Lear"/>
    <n v="29185"/>
    <m/>
    <m/>
    <d v="2027-12-30T00:00:00"/>
    <x v="37"/>
    <s v="Prog"/>
    <n v="31"/>
    <n v="27"/>
    <n v="20.931999999999999"/>
    <m/>
    <x v="3"/>
    <x v="8"/>
    <s v="201-330"/>
    <n v="2"/>
    <n v="2400"/>
    <n v="1"/>
    <n v="2"/>
    <n v="2"/>
    <n v="4800"/>
    <n v="93219"/>
    <n v="7768.25"/>
    <n v="6.5788825757575751"/>
  </r>
  <r>
    <s v="29128A"/>
    <x v="971"/>
    <m/>
    <n v="0"/>
    <s v="Lear"/>
    <n v="559021"/>
    <m/>
    <m/>
    <d v="2014-06-01T00:00:00"/>
    <x v="41"/>
    <s v="Prog"/>
    <n v="27"/>
    <n v="50"/>
    <n v="21.195"/>
    <m/>
    <x v="3"/>
    <x v="6"/>
    <s v="60-200"/>
    <n v="1"/>
    <n v="2400"/>
    <n v="1"/>
    <n v="4"/>
    <n v="4"/>
    <n v="2400"/>
    <n v="0"/>
    <n v="0"/>
    <n v="0"/>
  </r>
  <r>
    <s v="29202A/29186A"/>
    <x v="972"/>
    <m/>
    <n v="86153"/>
    <s v="Lear"/>
    <n v="29187"/>
    <m/>
    <m/>
    <d v="2027-12-30T00:00:00"/>
    <x v="37"/>
    <s v="Prog"/>
    <n v="29"/>
    <n v="74"/>
    <n v="21.670999999999999"/>
    <m/>
    <x v="3"/>
    <x v="8"/>
    <s v="201-330"/>
    <n v="1"/>
    <n v="2400"/>
    <n v="1"/>
    <n v="2"/>
    <n v="2"/>
    <n v="2400"/>
    <n v="86153"/>
    <n v="7179.416666666667"/>
    <n v="9.0753156565656568"/>
  </r>
  <r>
    <s v="29226A"/>
    <x v="973"/>
    <m/>
    <n v="149244"/>
    <s v="Lear"/>
    <n v="29244"/>
    <m/>
    <m/>
    <d v="2019-06-01T00:00:00"/>
    <x v="37"/>
    <s v="Prog"/>
    <n v="46"/>
    <n v="66"/>
    <n v="20.93"/>
    <m/>
    <x v="3"/>
    <x v="8"/>
    <s v="201-330"/>
    <n v="2"/>
    <n v="2400"/>
    <n v="1"/>
    <n v="4"/>
    <n v="4"/>
    <n v="4800"/>
    <n v="149244"/>
    <n v="12437"/>
    <n v="11.98371212121212"/>
  </r>
  <r>
    <s v="38250A"/>
    <x v="974"/>
    <m/>
    <n v="290003"/>
    <s v="JCI"/>
    <s v="37275/38252"/>
    <m/>
    <m/>
    <d v="2016-02-29T00:00:00"/>
    <x v="37"/>
    <s v="Prog"/>
    <n v="48"/>
    <n v="67"/>
    <n v="22.535"/>
    <m/>
    <x v="3"/>
    <x v="8"/>
    <s v="201-330"/>
    <n v="1"/>
    <n v="2100"/>
    <n v="1"/>
    <n v="4"/>
    <n v="4"/>
    <n v="2100"/>
    <n v="290003"/>
    <n v="24166.916666666668"/>
    <n v="28.196464646464644"/>
  </r>
  <r>
    <s v="75054A"/>
    <x v="975"/>
    <m/>
    <n v="10992"/>
    <s v="JCI"/>
    <n v="37607"/>
    <m/>
    <m/>
    <s v="??"/>
    <x v="37"/>
    <s v="Prog"/>
    <n v="44"/>
    <n v="48"/>
    <n v="22.06"/>
    <m/>
    <x v="3"/>
    <x v="8"/>
    <s v="201-330"/>
    <n v="1"/>
    <n v="1800"/>
    <n v="1"/>
    <n v="1"/>
    <n v="1"/>
    <n v="1800"/>
    <n v="10992"/>
    <n v="916"/>
    <n v="2.7434343434343433"/>
  </r>
  <r>
    <s v="75054A"/>
    <x v="976"/>
    <m/>
    <n v="10992"/>
    <s v="JCI"/>
    <n v="37608"/>
    <m/>
    <m/>
    <s v="??"/>
    <x v="37"/>
    <s v="Prog"/>
    <n v="44"/>
    <n v="48"/>
    <n v="22.024999999999999"/>
    <m/>
    <x v="3"/>
    <x v="8"/>
    <s v="201-330"/>
    <n v="1"/>
    <n v="1800"/>
    <n v="1"/>
    <n v="1"/>
    <n v="1"/>
    <n v="1800"/>
    <n v="10992"/>
    <n v="916"/>
    <n v="2.7434343434343433"/>
  </r>
  <r>
    <s v="97050A"/>
    <x v="977"/>
    <m/>
    <n v="655221"/>
    <s v="Ford"/>
    <n v="97051"/>
    <m/>
    <m/>
    <d v="2020-01-01T00:00:00"/>
    <x v="37"/>
    <s v="Prog"/>
    <n v="28"/>
    <n v="51"/>
    <n v="20.995999999999999"/>
    <m/>
    <x v="3"/>
    <x v="8"/>
    <s v="201-330"/>
    <n v="1"/>
    <n v="2700"/>
    <n v="1"/>
    <n v="4"/>
    <n v="4"/>
    <n v="2700"/>
    <n v="655221"/>
    <n v="54601.75"/>
    <n v="44.041582491582489"/>
  </r>
  <r>
    <s v="29157A/29158A"/>
    <x v="978"/>
    <m/>
    <n v="272199"/>
    <s v="Lear"/>
    <s v="29159L/172R"/>
    <m/>
    <m/>
    <d v="2017-06-30T00:00:00"/>
    <x v="37"/>
    <s v="Prog"/>
    <m/>
    <m/>
    <n v="21.856000000000002"/>
    <m/>
    <x v="3"/>
    <x v="8"/>
    <s v="201-330"/>
    <n v="2"/>
    <n v="4200"/>
    <n v="1"/>
    <n v="4"/>
    <n v="4"/>
    <n v="8400"/>
    <n v="272199"/>
    <n v="22683.25"/>
    <n v="12.182521645021643"/>
  </r>
  <r>
    <s v="77031a"/>
    <x v="979"/>
    <m/>
    <n v="37611"/>
    <s v="HMI"/>
    <s v="77035L/R"/>
    <m/>
    <m/>
    <d v="2023-05-31T00:00:00"/>
    <x v="37"/>
    <s v="Prog"/>
    <m/>
    <m/>
    <n v="21.12"/>
    <m/>
    <x v="3"/>
    <x v="8"/>
    <s v="201-330"/>
    <n v="1"/>
    <n v="3600"/>
    <n v="1"/>
    <n v="2"/>
    <n v="2"/>
    <n v="3600"/>
    <n v="37611"/>
    <n v="3134.25"/>
    <n v="5.2193181818181813"/>
  </r>
  <r>
    <s v="29195A"/>
    <x v="980"/>
    <m/>
    <n v="54221"/>
    <s v="Lear"/>
    <n v="29196"/>
    <m/>
    <m/>
    <d v="2016-06-30T00:00:00"/>
    <x v="39"/>
    <s v="Prog"/>
    <n v="25"/>
    <n v="94"/>
    <n v="20.965"/>
    <m/>
    <x v="3"/>
    <x v="12"/>
    <s v="331-600"/>
    <n v="1"/>
    <n v="2100"/>
    <n v="1"/>
    <n v="2"/>
    <n v="2"/>
    <n v="2100"/>
    <n v="54221"/>
    <n v="4518.416666666667"/>
    <n v="7.5484126984126982"/>
  </r>
  <r>
    <s v="37377A"/>
    <x v="981"/>
    <m/>
    <n v="3980"/>
    <s v="JCI"/>
    <n v="37269"/>
    <m/>
    <m/>
    <d v="2014-05-01T00:00:00"/>
    <x v="39"/>
    <s v="Prog"/>
    <n v="39"/>
    <n v="94"/>
    <n v="22.43"/>
    <m/>
    <x v="3"/>
    <x v="12"/>
    <s v="331-600"/>
    <n v="1"/>
    <n v="2400"/>
    <n v="1"/>
    <n v="4"/>
    <n v="4"/>
    <n v="2400"/>
    <n v="3980"/>
    <n v="331.66666666666669"/>
    <n v="7.5239898989898979"/>
  </r>
  <r>
    <s v="38152L"/>
    <x v="982"/>
    <m/>
    <n v="0"/>
    <s v="JCI"/>
    <s v="38152L"/>
    <m/>
    <m/>
    <d v="2014-11-01T00:00:00"/>
    <x v="41"/>
    <s v="Prog"/>
    <n v="29"/>
    <n v="65"/>
    <n v="20.946000000000002"/>
    <m/>
    <x v="3"/>
    <x v="6"/>
    <s v="60-200"/>
    <n v="1"/>
    <n v="2100"/>
    <n v="1"/>
    <n v="4"/>
    <n v="4"/>
    <n v="2100"/>
    <n v="0"/>
    <n v="0"/>
    <n v="0"/>
  </r>
  <r>
    <s v="38152R"/>
    <x v="983"/>
    <m/>
    <n v="0"/>
    <s v="JCI"/>
    <s v="38152R"/>
    <m/>
    <m/>
    <d v="2014-11-01T00:00:00"/>
    <x v="41"/>
    <s v="Prog"/>
    <n v="29"/>
    <n v="65"/>
    <n v="20.952999999999999"/>
    <m/>
    <x v="3"/>
    <x v="6"/>
    <s v="60-200"/>
    <n v="1"/>
    <n v="2100"/>
    <n v="1"/>
    <n v="4"/>
    <n v="4"/>
    <n v="2100"/>
    <n v="0"/>
    <n v="0"/>
    <n v="0"/>
  </r>
  <r>
    <n v="21000"/>
    <x v="984"/>
    <m/>
    <n v="0"/>
    <s v="Tachi/Lear"/>
    <n v="21000"/>
    <m/>
    <m/>
    <d v="2015-03-31T00:00:00"/>
    <x v="41"/>
    <s v="Prog"/>
    <m/>
    <m/>
    <n v="21.12"/>
    <m/>
    <x v="3"/>
    <x v="6"/>
    <s v="60-200"/>
    <n v="1"/>
    <n v="2400"/>
    <n v="1"/>
    <n v="4"/>
    <n v="4"/>
    <n v="2400"/>
    <n v="0"/>
    <n v="0"/>
    <n v="0"/>
  </r>
  <r>
    <s v="27055A/56A,  27057A/8A"/>
    <x v="985"/>
    <m/>
    <n v="97976"/>
    <s v="Faurecia"/>
    <s v="27061/62"/>
    <m/>
    <m/>
    <d v="2020-01-01T00:00:00"/>
    <x v="19"/>
    <s v="Prog"/>
    <n v="40"/>
    <n v="40"/>
    <n v="21.074000000000002"/>
    <m/>
    <x v="1"/>
    <x v="8"/>
    <s v="201-330"/>
    <n v="1"/>
    <n v="2100"/>
    <n v="1"/>
    <n v="4"/>
    <n v="4"/>
    <n v="2100"/>
    <n v="97976"/>
    <n v="8164.666666666667"/>
    <n v="10.517248677248679"/>
  </r>
  <r>
    <s v="37452A"/>
    <x v="986"/>
    <m/>
    <n v="18008"/>
    <s v="JCI"/>
    <n v="37452"/>
    <m/>
    <m/>
    <d v="2018-12-30T00:00:00"/>
    <x v="39"/>
    <s v="Prog"/>
    <m/>
    <m/>
    <n v="23.91"/>
    <m/>
    <x v="3"/>
    <x v="12"/>
    <s v="331-600"/>
    <n v="1"/>
    <n v="2100"/>
    <n v="1"/>
    <n v="2"/>
    <n v="2"/>
    <n v="2100"/>
    <n v="18008"/>
    <n v="1500.6666666666667"/>
    <n v="4.9356421356421354"/>
  </r>
  <r>
    <s v="75063A"/>
    <x v="987"/>
    <m/>
    <n v="136715"/>
    <s v="Magna"/>
    <n v="75065"/>
    <m/>
    <m/>
    <d v="2016-12-01T00:00:00"/>
    <x v="39"/>
    <s v="Prog"/>
    <n v="37"/>
    <n v="84"/>
    <n v="22.965"/>
    <m/>
    <x v="3"/>
    <x v="12"/>
    <s v="331-600"/>
    <n v="1"/>
    <n v="2100"/>
    <n v="1"/>
    <n v="4"/>
    <n v="4"/>
    <n v="2100"/>
    <n v="136715"/>
    <n v="11392.916666666666"/>
    <n v="17.136724386724385"/>
  </r>
  <r>
    <s v="77009/77009AE"/>
    <x v="988"/>
    <m/>
    <n v="82544"/>
    <s v="HMI"/>
    <n v="77015"/>
    <m/>
    <m/>
    <d v="2015-09-30T00:00:00"/>
    <x v="39"/>
    <s v="Prog"/>
    <n v="48"/>
    <n v="72"/>
    <n v="22.56"/>
    <m/>
    <x v="3"/>
    <x v="12"/>
    <s v="331-600"/>
    <n v="1"/>
    <n v="1500"/>
    <n v="1"/>
    <n v="4"/>
    <n v="4"/>
    <n v="1500"/>
    <n v="82544"/>
    <n v="6878.666666666667"/>
    <n v="15.610505050505051"/>
  </r>
  <r>
    <s v="77031A"/>
    <x v="989"/>
    <m/>
    <n v="37611"/>
    <s v="HMI"/>
    <n v="77034"/>
    <m/>
    <m/>
    <d v="2023-05-31T00:00:00"/>
    <x v="39"/>
    <s v="Prog"/>
    <m/>
    <m/>
    <n v="24.545000000000002"/>
    <m/>
    <x v="3"/>
    <x v="12"/>
    <s v="331-600"/>
    <n v="1"/>
    <n v="1800"/>
    <n v="1"/>
    <n v="2"/>
    <n v="2"/>
    <n v="1800"/>
    <n v="37611"/>
    <n v="3134.25"/>
    <n v="6.8022727272727268"/>
  </r>
  <r>
    <s v="37357LA/RA"/>
    <x v="990"/>
    <m/>
    <n v="290003"/>
    <s v="JCI"/>
    <s v="37357L/R"/>
    <m/>
    <m/>
    <d v="2016-12-30T00:00:00"/>
    <x v="39"/>
    <s v="Prog"/>
    <n v="40"/>
    <n v="96"/>
    <n v="23.92"/>
    <m/>
    <x v="3"/>
    <x v="12"/>
    <s v="331-600"/>
    <n v="1"/>
    <n v="1800"/>
    <n v="1"/>
    <n v="4"/>
    <n v="4"/>
    <n v="1800"/>
    <n v="290003"/>
    <n v="24166.916666666668"/>
    <n v="31.683754208754205"/>
  </r>
  <r>
    <s v="75006LA"/>
    <x v="991"/>
    <m/>
    <n v="1800"/>
    <s v="Magna"/>
    <s v="75006L"/>
    <m/>
    <m/>
    <s v="??"/>
    <x v="39"/>
    <s v="Prog"/>
    <n v="39"/>
    <n v="96"/>
    <n v="23.594999999999999"/>
    <m/>
    <x v="3"/>
    <x v="12"/>
    <s v="331-600"/>
    <n v="1"/>
    <n v="2100"/>
    <n v="1"/>
    <n v="1"/>
    <n v="1"/>
    <n v="2100"/>
    <n v="1800"/>
    <n v="150"/>
    <n v="1.9480519480519478"/>
  </r>
  <r>
    <s v="75006RA"/>
    <x v="992"/>
    <m/>
    <n v="1610"/>
    <s v="Magna"/>
    <s v="75006R"/>
    <m/>
    <m/>
    <s v="??"/>
    <x v="39"/>
    <s v="Prog"/>
    <n v="39"/>
    <n v="96"/>
    <n v="23.754999999999999"/>
    <m/>
    <x v="3"/>
    <x v="12"/>
    <s v="331-600"/>
    <n v="1"/>
    <n v="2100"/>
    <n v="1"/>
    <n v="1"/>
    <n v="1"/>
    <n v="2100"/>
    <n v="1610"/>
    <n v="134.16666666666666"/>
    <n v="1.9343434343434343"/>
  </r>
  <r>
    <s v="75068A"/>
    <x v="993"/>
    <m/>
    <n v="22000"/>
    <s v="JCI"/>
    <s v="37221R"/>
    <m/>
    <m/>
    <d v="2023-03-01T00:00:00"/>
    <x v="39"/>
    <s v="Prog"/>
    <m/>
    <m/>
    <m/>
    <m/>
    <x v="3"/>
    <x v="12"/>
    <s v="331-600"/>
    <n v="1"/>
    <n v="2100"/>
    <n v="1"/>
    <n v="2"/>
    <n v="2"/>
    <n v="2100"/>
    <n v="22000"/>
    <n v="1833.3333333333333"/>
    <n v="5.2236652236652237"/>
  </r>
  <r>
    <s v="38258A"/>
    <x v="994"/>
    <m/>
    <n v="37496"/>
    <s v="JCI"/>
    <s v="37221R"/>
    <m/>
    <m/>
    <s v="TBD"/>
    <x v="39"/>
    <s v="Prog"/>
    <m/>
    <m/>
    <m/>
    <m/>
    <x v="3"/>
    <x v="12"/>
    <s v="331-600"/>
    <n v="1"/>
    <n v="2100"/>
    <n v="1"/>
    <n v="2"/>
    <n v="2"/>
    <n v="2100"/>
    <n v="37496"/>
    <n v="3124.6666666666665"/>
    <n v="6.3417027417027407"/>
  </r>
  <r>
    <s v="77009A/AE"/>
    <x v="995"/>
    <m/>
    <n v="82544"/>
    <s v="HMI"/>
    <n v="77014"/>
    <m/>
    <m/>
    <d v="2019-05-05T00:00:00"/>
    <x v="40"/>
    <s v="Prog"/>
    <n v="41"/>
    <n v="99"/>
    <n v="25.684999999999999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996"/>
    <m/>
    <n v="37611"/>
    <s v="HMI"/>
    <n v="77041"/>
    <m/>
    <m/>
    <d v="2023-05-31T00:00:00"/>
    <x v="40"/>
    <s v="Prog"/>
    <n v="46"/>
    <n v="108"/>
    <n v="22.488"/>
    <m/>
    <x v="3"/>
    <x v="10"/>
    <s v="331-600"/>
    <n v="1"/>
    <n v="1500"/>
    <n v="1"/>
    <n v="2"/>
    <n v="2"/>
    <n v="1500"/>
    <n v="37611"/>
    <n v="3134.25"/>
    <n v="7.4354545454545455"/>
  </r>
  <r>
    <n v="29310"/>
    <x v="469"/>
    <m/>
    <n v="0"/>
    <s v="Lear"/>
    <n v="29310"/>
    <m/>
    <m/>
    <s v="Service"/>
    <x v="37"/>
    <s v="Prog"/>
    <n v="38"/>
    <n v="78"/>
    <n v="25.9"/>
    <m/>
    <x v="3"/>
    <x v="8"/>
    <s v="201-330"/>
    <n v="1"/>
    <n v="1800"/>
    <n v="1"/>
    <n v="2"/>
    <n v="2"/>
    <n v="1800"/>
    <n v="0"/>
    <n v="0"/>
    <n v="0"/>
  </r>
  <r>
    <s v="37225A"/>
    <x v="997"/>
    <m/>
    <n v="0"/>
    <s v="JCI"/>
    <n v="37168"/>
    <m/>
    <m/>
    <d v="2014-09-30T00:00:00"/>
    <x v="37"/>
    <s v="Prog"/>
    <n v="36"/>
    <n v="54"/>
    <n v="21.72"/>
    <m/>
    <x v="3"/>
    <x v="8"/>
    <s v="201-330"/>
    <n v="1"/>
    <n v="2400"/>
    <n v="1"/>
    <n v="2"/>
    <n v="2"/>
    <n v="2400"/>
    <n v="0"/>
    <n v="0"/>
    <n v="0"/>
  </r>
  <r>
    <s v="37225A"/>
    <x v="998"/>
    <m/>
    <n v="0"/>
    <s v="JCI"/>
    <n v="37169"/>
    <m/>
    <m/>
    <d v="2014-09-30T00:00:00"/>
    <x v="37"/>
    <s v="Prog"/>
    <n v="29"/>
    <n v="67"/>
    <n v="20.84"/>
    <m/>
    <x v="3"/>
    <x v="8"/>
    <s v="201-330"/>
    <n v="1"/>
    <n v="2400"/>
    <n v="1"/>
    <n v="2"/>
    <n v="2"/>
    <n v="2400"/>
    <n v="0"/>
    <n v="0"/>
    <n v="0"/>
  </r>
  <r>
    <s v="37225A"/>
    <x v="999"/>
    <m/>
    <n v="0"/>
    <s v="JCI"/>
    <n v="37199"/>
    <m/>
    <m/>
    <d v="2014-09-30T00:00:00"/>
    <x v="37"/>
    <s v="Prog"/>
    <n v="34"/>
    <n v="48"/>
    <n v="21.77"/>
    <m/>
    <x v="3"/>
    <x v="8"/>
    <s v="201-330"/>
    <n v="1"/>
    <n v="2100"/>
    <n v="1"/>
    <n v="2"/>
    <n v="2"/>
    <n v="2100"/>
    <n v="0"/>
    <n v="0"/>
    <n v="0"/>
  </r>
  <r>
    <s v="37139A"/>
    <x v="1000"/>
    <m/>
    <n v="12960"/>
    <s v="JCI"/>
    <n v="37222"/>
    <m/>
    <m/>
    <d v="2014-09-30T00:00:00"/>
    <x v="37"/>
    <s v="Prog"/>
    <n v="46"/>
    <n v="56"/>
    <n v="22.48"/>
    <m/>
    <x v="3"/>
    <x v="8"/>
    <s v="201-330"/>
    <n v="1"/>
    <n v="1080"/>
    <n v="1"/>
    <n v="2"/>
    <n v="2"/>
    <n v="1080"/>
    <n v="12960"/>
    <n v="1080"/>
    <n v="5.4545454545454541"/>
  </r>
  <r>
    <s v="97047A"/>
    <x v="1001"/>
    <m/>
    <n v="718673"/>
    <s v="Ford"/>
    <n v="97046"/>
    <m/>
    <m/>
    <d v="2020-01-01T00:00:00"/>
    <x v="40"/>
    <s v="Prog"/>
    <n v="44"/>
    <n v="102"/>
    <n v="25"/>
    <m/>
    <x v="3"/>
    <x v="10"/>
    <s v="331-600"/>
    <n v="1"/>
    <n v="1500"/>
    <n v="1"/>
    <n v="4"/>
    <n v="4"/>
    <n v="1500"/>
    <n v="718673"/>
    <n v="59889.416666666664"/>
    <n v="79.865959595959595"/>
  </r>
  <r>
    <s v="29225A/29224A"/>
    <x v="1002"/>
    <m/>
    <n v="149244"/>
    <s v="Lear"/>
    <s v="29235L/R"/>
    <m/>
    <m/>
    <d v="2019-06-01T00:00:00"/>
    <x v="40"/>
    <s v="Prog"/>
    <s v="37, needs 54 for nut spools"/>
    <n v="90"/>
    <n v="22.454999999999998"/>
    <m/>
    <x v="3"/>
    <x v="10"/>
    <s v="331-600"/>
    <n v="1"/>
    <n v="1800"/>
    <n v="1"/>
    <n v="4"/>
    <n v="4"/>
    <n v="1800"/>
    <n v="149244"/>
    <n v="12437"/>
    <n v="19.835353535353534"/>
  </r>
  <r>
    <s v="29226A"/>
    <x v="1003"/>
    <m/>
    <n v="298488"/>
    <s v="Lear"/>
    <s v="29243L"/>
    <m/>
    <m/>
    <d v="2019-06-01T00:00:00"/>
    <x v="40"/>
    <s v="Prog"/>
    <n v="42"/>
    <n v="50"/>
    <n v="23.914999999999999"/>
    <m/>
    <x v="3"/>
    <x v="10"/>
    <s v="331-600"/>
    <n v="2"/>
    <n v="2400"/>
    <n v="1"/>
    <n v="4"/>
    <n v="4"/>
    <n v="4800"/>
    <n v="298488"/>
    <n v="24874"/>
    <n v="16.694696969696967"/>
  </r>
  <r>
    <s v="29227A"/>
    <x v="1004"/>
    <m/>
    <n v="149244"/>
    <s v="Lear"/>
    <s v="29243R"/>
    <m/>
    <m/>
    <d v="2019-06-01T00:00:00"/>
    <x v="40"/>
    <s v="Prog"/>
    <n v="42"/>
    <n v="50"/>
    <n v="23.931999999999999"/>
    <m/>
    <x v="3"/>
    <x v="10"/>
    <s v="331-600"/>
    <n v="2"/>
    <n v="2400"/>
    <n v="1"/>
    <n v="4"/>
    <n v="4"/>
    <n v="4800"/>
    <n v="149244"/>
    <n v="12437"/>
    <n v="11.98371212121212"/>
  </r>
  <r>
    <s v="77009A/AE"/>
    <x v="1005"/>
    <m/>
    <n v="82544"/>
    <s v="HMI"/>
    <s v="77016L/R"/>
    <m/>
    <m/>
    <d v="2019-05-05T00:00:00"/>
    <x v="40"/>
    <s v="Prog"/>
    <n v="48"/>
    <n v="67"/>
    <n v="21.88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1006"/>
    <m/>
    <n v="37611"/>
    <s v="HMI"/>
    <n v="77033"/>
    <m/>
    <m/>
    <d v="2023-05-31T00:00:00"/>
    <x v="40"/>
    <s v="Prog"/>
    <n v="48"/>
    <n v="95"/>
    <n v="22.643000000000001"/>
    <m/>
    <x v="3"/>
    <x v="10"/>
    <s v="331-600"/>
    <n v="1"/>
    <n v="1800"/>
    <n v="1"/>
    <n v="2"/>
    <n v="2"/>
    <n v="1800"/>
    <n v="37611"/>
    <n v="3134.25"/>
    <n v="6.8022727272727268"/>
  </r>
  <r>
    <s v="37130A"/>
    <x v="1007"/>
    <m/>
    <n v="0"/>
    <s v="JCI"/>
    <s v="37131L"/>
    <m/>
    <m/>
    <s v="Service"/>
    <x v="37"/>
    <s v="Prog"/>
    <n v="45"/>
    <n v="84"/>
    <n v="22.36"/>
    <m/>
    <x v="3"/>
    <x v="8"/>
    <s v="201-330"/>
    <n v="1"/>
    <n v="2100"/>
    <n v="1"/>
    <n v="1"/>
    <n v="1"/>
    <n v="2100"/>
    <n v="0"/>
    <n v="0"/>
    <n v="0"/>
  </r>
  <r>
    <s v="37130a"/>
    <x v="1008"/>
    <m/>
    <n v="0"/>
    <s v="JCI"/>
    <s v="37131R"/>
    <m/>
    <m/>
    <s v="Service"/>
    <x v="37"/>
    <s v="Prog"/>
    <n v="45"/>
    <n v="85"/>
    <n v="22.39"/>
    <m/>
    <x v="3"/>
    <x v="8"/>
    <s v="201-330"/>
    <n v="1"/>
    <n v="2100"/>
    <n v="1"/>
    <n v="1"/>
    <n v="1"/>
    <n v="2100"/>
    <n v="0"/>
    <n v="0"/>
    <n v="0"/>
  </r>
  <r>
    <s v="27055A/56A,  27057A/8A"/>
    <x v="1009"/>
    <m/>
    <n v="97976"/>
    <s v="Faurecia"/>
    <s v="27059L/R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s v="29226/29227"/>
    <x v="1010"/>
    <m/>
    <n v="298488"/>
    <s v="Lear"/>
    <n v="29236"/>
    <m/>
    <m/>
    <d v="2019-06-01T00:00:00"/>
    <x v="42"/>
    <s v="Prog"/>
    <n v="44"/>
    <n v="52"/>
    <n v="22.434000000000001"/>
    <m/>
    <x v="3"/>
    <x v="12"/>
    <s v="331-600"/>
    <n v="1"/>
    <n v="1920"/>
    <n v="1"/>
    <n v="4"/>
    <n v="4"/>
    <n v="1920"/>
    <n v="298488"/>
    <n v="24874"/>
    <n v="30.827651515151508"/>
  </r>
  <r>
    <s v="29226/29227"/>
    <x v="1011"/>
    <m/>
    <n v="298488"/>
    <s v="Lear"/>
    <n v="29238"/>
    <m/>
    <m/>
    <d v="2019-06-01T00:00:00"/>
    <x v="42"/>
    <s v="Prog"/>
    <n v="44"/>
    <n v="52"/>
    <n v="22.43"/>
    <m/>
    <x v="3"/>
    <x v="12"/>
    <s v="331-600"/>
    <n v="1"/>
    <n v="1920"/>
    <n v="1"/>
    <n v="4"/>
    <n v="4"/>
    <n v="1920"/>
    <n v="298488"/>
    <n v="24874"/>
    <n v="30.827651515151508"/>
  </r>
  <r>
    <n v="29226"/>
    <x v="1012"/>
    <m/>
    <n v="149244"/>
    <s v="Lear"/>
    <n v="29240"/>
    <m/>
    <m/>
    <d v="2019-06-01T00:00:00"/>
    <x v="42"/>
    <s v="Prog"/>
    <m/>
    <m/>
    <n v="22.43"/>
    <m/>
    <x v="3"/>
    <x v="12"/>
    <s v="331-600"/>
    <n v="1"/>
    <n v="2100"/>
    <n v="1"/>
    <n v="4"/>
    <n v="4"/>
    <n v="2100"/>
    <n v="149244"/>
    <n v="12437"/>
    <n v="18.040692640692637"/>
  </r>
  <r>
    <n v="37165"/>
    <x v="1013"/>
    <m/>
    <n v="0"/>
    <s v="JCI"/>
    <n v="37165"/>
    <m/>
    <m/>
    <d v="2014-09-30T00:00:00"/>
    <x v="39"/>
    <s v="Prog"/>
    <n v="34"/>
    <n v="78"/>
    <n v="23.93"/>
    <m/>
    <x v="3"/>
    <x v="12"/>
    <s v="331-600"/>
    <n v="1"/>
    <n v="1800"/>
    <n v="1"/>
    <n v="2"/>
    <n v="2"/>
    <n v="1800"/>
    <n v="0"/>
    <n v="0"/>
    <n v="0"/>
  </r>
  <r>
    <s v="75055A"/>
    <x v="1014"/>
    <m/>
    <n v="694067"/>
    <s v="Magna"/>
    <n v="75056"/>
    <m/>
    <m/>
    <d v="2016-12-01T00:00:00"/>
    <x v="42"/>
    <s v="Prog"/>
    <n v="36"/>
    <n v="88"/>
    <n v="22.521000000000001"/>
    <m/>
    <x v="3"/>
    <x v="12"/>
    <s v="331-600"/>
    <n v="1"/>
    <n v="2100"/>
    <n v="1"/>
    <n v="4"/>
    <n v="4"/>
    <n v="2100"/>
    <n v="694067"/>
    <n v="57838.916666666664"/>
    <n v="57.349711399711396"/>
  </r>
  <r>
    <s v="77001A/AE"/>
    <x v="1015"/>
    <m/>
    <n v="78211"/>
    <s v="HMI"/>
    <n v="77007"/>
    <m/>
    <m/>
    <d v="2015-09-30T00:00:00"/>
    <x v="42"/>
    <s v="Prog"/>
    <n v="31"/>
    <n v="79"/>
    <n v="23.14"/>
    <m/>
    <x v="3"/>
    <x v="12"/>
    <s v="331-600"/>
    <n v="1"/>
    <n v="2400"/>
    <n v="1"/>
    <n v="2"/>
    <n v="2"/>
    <n v="2400"/>
    <n v="78211"/>
    <n v="6517.583333333333"/>
    <n v="8.5739267676767668"/>
  </r>
  <r>
    <s v="47806A"/>
    <x v="1016"/>
    <m/>
    <n v="0"/>
    <s v="GM"/>
    <n v="47808"/>
    <m/>
    <m/>
    <d v="2014-06-01T00:00:00"/>
    <x v="39"/>
    <s v="Prog"/>
    <n v="37"/>
    <n v="37"/>
    <n v="21.196999999999999"/>
    <m/>
    <x v="3"/>
    <x v="12"/>
    <s v="331-600"/>
    <n v="1"/>
    <n v="2400"/>
    <n v="1"/>
    <n v="1"/>
    <n v="1"/>
    <n v="2400"/>
    <n v="0"/>
    <n v="0"/>
    <n v="0"/>
  </r>
  <r>
    <s v="77031A"/>
    <x v="1017"/>
    <m/>
    <n v="37611"/>
    <s v="HMI"/>
    <n v="77038"/>
    <m/>
    <m/>
    <d v="2023-05-31T00:00:00"/>
    <x v="42"/>
    <s v="Prog"/>
    <n v="44"/>
    <n v="95"/>
    <n v="22.617000000000001"/>
    <m/>
    <x v="3"/>
    <x v="12"/>
    <s v="331-600"/>
    <n v="1"/>
    <n v="1800"/>
    <n v="1"/>
    <n v="2"/>
    <n v="2"/>
    <n v="1800"/>
    <n v="37611"/>
    <n v="3134.25"/>
    <n v="6.8022727272727268"/>
  </r>
  <r>
    <s v="97026A/7A, 97034A/5A"/>
    <x v="1018"/>
    <m/>
    <n v="372824"/>
    <s v="Ford"/>
    <n v="97023"/>
    <m/>
    <m/>
    <d v="2017-12-01T00:00:00"/>
    <x v="42"/>
    <s v="Prog"/>
    <n v="28"/>
    <n v="54"/>
    <n v="20.99"/>
    <m/>
    <x v="3"/>
    <x v="12"/>
    <s v="331-600"/>
    <n v="1"/>
    <n v="2400"/>
    <n v="1"/>
    <n v="4"/>
    <n v="4"/>
    <n v="2400"/>
    <n v="372824"/>
    <n v="31068.666666666668"/>
    <n v="30.80959595959596"/>
  </r>
  <r>
    <s v="97027A97035A"/>
    <x v="1019"/>
    <m/>
    <n v="189992"/>
    <s v="Ford"/>
    <n v="557121"/>
    <m/>
    <m/>
    <d v="2017-12-01T00:00:00"/>
    <x v="42"/>
    <s v="Prog"/>
    <n v="30"/>
    <n v="49"/>
    <n v="21.1"/>
    <m/>
    <x v="3"/>
    <x v="12"/>
    <s v="331-600"/>
    <n v="1"/>
    <n v="3000"/>
    <n v="1"/>
    <n v="4"/>
    <n v="4"/>
    <n v="3000"/>
    <n v="189992"/>
    <n v="15832.666666666666"/>
    <n v="16.868282828282826"/>
  </r>
  <r>
    <s v="27003A"/>
    <x v="1020"/>
    <m/>
    <n v="59337"/>
    <s v="Faurecia"/>
    <s v="27008L/R"/>
    <m/>
    <m/>
    <d v="2019-01-01T00:00:00"/>
    <x v="19"/>
    <s v="Prog"/>
    <n v="42"/>
    <n v="58"/>
    <n v="20.5"/>
    <m/>
    <x v="1"/>
    <x v="8"/>
    <s v="201-330"/>
    <n v="1"/>
    <n v="2100"/>
    <n v="1"/>
    <n v="4"/>
    <n v="4"/>
    <n v="2100"/>
    <n v="59337"/>
    <n v="4944.75"/>
    <n v="8.4728571428571424"/>
  </r>
  <r>
    <s v="27005A"/>
    <x v="1021"/>
    <m/>
    <n v="59337"/>
    <s v="Faurecia"/>
    <s v="27011L/R"/>
    <m/>
    <m/>
    <d v="2019-01-01T00:00:00"/>
    <x v="19"/>
    <s v="Prog"/>
    <n v="40"/>
    <n v="72"/>
    <n v="20.5"/>
    <m/>
    <x v="1"/>
    <x v="8"/>
    <s v="201-330"/>
    <n v="1"/>
    <n v="2100"/>
    <n v="1"/>
    <n v="4"/>
    <n v="4"/>
    <n v="2100"/>
    <n v="59337"/>
    <n v="4944.75"/>
    <n v="8.4728571428571424"/>
  </r>
  <r>
    <s v="38168ABLK/BRN/PLT_x000a_38153ABLK/BRN/PLT_x000a_75067ABLK"/>
    <x v="1022"/>
    <m/>
    <n v="52996"/>
    <s v="JCI"/>
    <s v="38180L/R"/>
    <m/>
    <m/>
    <d v="2016-12-30T00:00:00"/>
    <x v="42"/>
    <s v="Prog"/>
    <n v="30"/>
    <n v="70"/>
    <n v="21.032"/>
    <m/>
    <x v="3"/>
    <x v="12"/>
    <s v="331-600"/>
    <n v="1"/>
    <n v="2100"/>
    <n v="1"/>
    <n v="2"/>
    <n v="2"/>
    <n v="2100"/>
    <n v="52996"/>
    <n v="4416.333333333333"/>
    <n v="7.4600288600288591"/>
  </r>
  <r>
    <s v="29137A/29139A"/>
    <x v="1023"/>
    <m/>
    <n v="199117"/>
    <s v="Lear"/>
    <s v="556421/422"/>
    <m/>
    <m/>
    <d v="2017-12-01T00:00:00"/>
    <x v="42"/>
    <s v="Prog"/>
    <n v="36"/>
    <n v="72"/>
    <n v="21.21"/>
    <m/>
    <x v="3"/>
    <x v="12"/>
    <s v="331-600"/>
    <n v="1"/>
    <n v="2100"/>
    <n v="1"/>
    <n v="4"/>
    <n v="4"/>
    <n v="2100"/>
    <n v="199117"/>
    <n v="16593.083333333332"/>
    <n v="21.639033189033189"/>
  </r>
  <r>
    <s v="29136A/29138A"/>
    <x v="1024"/>
    <m/>
    <n v="199819"/>
    <s v="Lear"/>
    <s v="556521/522"/>
    <m/>
    <m/>
    <d v="2017-12-01T00:00:00"/>
    <x v="42"/>
    <s v="Prog"/>
    <n v="36"/>
    <n v="72"/>
    <n v="21.204000000000001"/>
    <m/>
    <x v="3"/>
    <x v="12"/>
    <s v="331-600"/>
    <n v="1"/>
    <n v="2100"/>
    <n v="1"/>
    <n v="4"/>
    <n v="4"/>
    <n v="2100"/>
    <n v="199819"/>
    <n v="16651.583333333332"/>
    <n v="21.689682539682536"/>
  </r>
  <r>
    <s v="77001A/AE"/>
    <x v="1025"/>
    <m/>
    <n v="77602"/>
    <s v="HMI"/>
    <s v="77004L/R"/>
    <m/>
    <m/>
    <d v="2015-09-30T00:00:00"/>
    <x v="42"/>
    <s v="Prog"/>
    <n v="32"/>
    <n v="74"/>
    <n v="22.8"/>
    <m/>
    <x v="3"/>
    <x v="12"/>
    <s v="331-600"/>
    <n v="1"/>
    <n v="2400"/>
    <n v="1"/>
    <n v="2"/>
    <n v="2"/>
    <n v="2400"/>
    <n v="77602"/>
    <n v="6466.833333333333"/>
    <n v="8.5354797979797965"/>
  </r>
  <r>
    <s v="38254A"/>
    <x v="1026"/>
    <m/>
    <n v="90003"/>
    <s v="JCI"/>
    <s v="38182/254"/>
    <m/>
    <m/>
    <d v="2018-01-01T00:00:00"/>
    <x v="43"/>
    <s v="Prog"/>
    <n v="40"/>
    <n v="116"/>
    <n v="23.984999999999999"/>
    <m/>
    <x v="3"/>
    <x v="12"/>
    <s v="331-600"/>
    <n v="1"/>
    <n v="1800"/>
    <n v="1"/>
    <n v="4"/>
    <n v="4"/>
    <n v="1800"/>
    <n v="90003"/>
    <n v="7500.25"/>
    <n v="14.848737373737372"/>
  </r>
  <r>
    <s v="37453A"/>
    <x v="1027"/>
    <m/>
    <n v="209992"/>
    <s v="JCI"/>
    <n v="37453"/>
    <m/>
    <m/>
    <d v="2018-12-30T00:00:00"/>
    <x v="43"/>
    <s v="Prog"/>
    <n v="43"/>
    <n v="86"/>
    <n v="24"/>
    <m/>
    <x v="3"/>
    <x v="12"/>
    <s v="331-600"/>
    <n v="1"/>
    <n v="1800"/>
    <n v="1"/>
    <n v="4"/>
    <n v="4"/>
    <n v="1800"/>
    <n v="209992"/>
    <n v="17499.333333333332"/>
    <n v="24.948821548821545"/>
  </r>
  <r>
    <s v="27003A"/>
    <x v="1028"/>
    <m/>
    <n v="59337"/>
    <s v="Faurecia"/>
    <s v="27006L/R"/>
    <m/>
    <m/>
    <d v="2019-01-01T00:00:00"/>
    <x v="18"/>
    <s v="Prog"/>
    <n v="30"/>
    <n v="60"/>
    <n v="19.5"/>
    <m/>
    <x v="1"/>
    <x v="6"/>
    <s v="60-200"/>
    <n v="1"/>
    <n v="2400"/>
    <n v="1"/>
    <n v="4"/>
    <n v="4"/>
    <n v="2400"/>
    <n v="59337"/>
    <n v="4944.75"/>
    <n v="8.0804166666666664"/>
  </r>
  <r>
    <s v="77031A"/>
    <x v="1029"/>
    <m/>
    <n v="37611"/>
    <s v="HMI"/>
    <n v="77040"/>
    <m/>
    <m/>
    <d v="2020-08-01T00:00:00"/>
    <x v="44"/>
    <s v="Prog"/>
    <n v="48"/>
    <n v="114"/>
    <n v="29.314"/>
    <m/>
    <x v="3"/>
    <x v="10"/>
    <s v="331-600"/>
    <n v="1"/>
    <n v="720"/>
    <n v="1"/>
    <n v="2"/>
    <n v="2"/>
    <n v="720"/>
    <n v="37611"/>
    <n v="3134.25"/>
    <n v="11.551136363636363"/>
  </r>
  <r>
    <s v="38153A_x000a_38168A_x000a_38172A_x000a_75067A"/>
    <x v="1030"/>
    <m/>
    <n v="52996"/>
    <s v="JCI"/>
    <n v="38181"/>
    <m/>
    <m/>
    <d v="2016-12-30T00:00:00"/>
    <x v="38"/>
    <s v="Prog"/>
    <n v="72"/>
    <n v="115"/>
    <n v="33.829000000000001"/>
    <m/>
    <x v="3"/>
    <x v="0"/>
    <s v="600+"/>
    <n v="2"/>
    <n v="720"/>
    <n v="1"/>
    <n v="1"/>
    <n v="1"/>
    <n v="1440"/>
    <n v="52996"/>
    <n v="4416.333333333333"/>
    <n v="7.394360269360269"/>
  </r>
  <r>
    <s v="97045A"/>
    <x v="1031"/>
    <m/>
    <n v="718673"/>
    <s v="Ford"/>
    <n v="97044"/>
    <m/>
    <m/>
    <d v="2020-07-01T00:00:00"/>
    <x v="38"/>
    <s v="Prog"/>
    <n v="72"/>
    <n v="140"/>
    <n v="34"/>
    <m/>
    <x v="3"/>
    <x v="0"/>
    <s v="600+"/>
    <n v="1"/>
    <n v="960"/>
    <n v="1"/>
    <n v="4"/>
    <n v="4"/>
    <n v="960"/>
    <n v="718673"/>
    <n v="59889.416666666664"/>
    <n v="120.69965277777777"/>
  </r>
  <r>
    <s v="77001A/AE"/>
    <x v="1032"/>
    <m/>
    <n v="77602"/>
    <s v="HMI"/>
    <s v="77002/12"/>
    <m/>
    <m/>
    <d v="2015-09-30T00:00:00"/>
    <x v="38"/>
    <s v="Transfer"/>
    <n v="72"/>
    <n v="181"/>
    <n v="40.854999999999997"/>
    <m/>
    <x v="3"/>
    <x v="0"/>
    <s v="600+"/>
    <n v="1"/>
    <n v="960"/>
    <n v="1.5"/>
    <n v="4"/>
    <n v="6"/>
    <n v="960"/>
    <n v="77602"/>
    <n v="6466.833333333333"/>
    <n v="23.156881313131311"/>
  </r>
  <r>
    <s v="77009A/AE_x000a_77048A_x000a_77018A"/>
    <x v="1033"/>
    <m/>
    <n v="84522"/>
    <s v="HMI"/>
    <s v="77002/12"/>
    <m/>
    <m/>
    <d v="2019-05-05T00:00:00"/>
    <x v="38"/>
    <s v="Transfer"/>
    <n v="72"/>
    <n v="181"/>
    <n v="40.854999999999997"/>
    <m/>
    <x v="3"/>
    <x v="0"/>
    <s v="600+"/>
    <n v="1"/>
    <n v="960"/>
    <n v="1.5"/>
    <n v="4"/>
    <n v="6"/>
    <n v="960"/>
    <n v="84522"/>
    <n v="7043.5"/>
    <n v="24.249053030303028"/>
  </r>
  <r>
    <s v="77001A/AE"/>
    <x v="1034"/>
    <m/>
    <n v="77602"/>
    <s v="HMI"/>
    <n v="77005"/>
    <m/>
    <m/>
    <d v="2015-09-30T00:00:00"/>
    <x v="38"/>
    <s v="Transfer"/>
    <n v="72"/>
    <n v="240"/>
    <n v="40.825000000000003"/>
    <m/>
    <x v="3"/>
    <x v="0"/>
    <s v="600+"/>
    <n v="1"/>
    <n v="720"/>
    <n v="1.5"/>
    <n v="4"/>
    <n v="6"/>
    <n v="720"/>
    <n v="77602"/>
    <n v="6466.833333333333"/>
    <n v="27.239478114478111"/>
  </r>
  <r>
    <s v="77001A/AE_x000a_77009A/AE_x000a_77048A_x000a_77018A"/>
    <x v="1035"/>
    <m/>
    <n v="162124"/>
    <s v="HMI"/>
    <n v="77011"/>
    <m/>
    <m/>
    <d v="2019-05-01T00:00:00"/>
    <x v="38"/>
    <s v="Transfer"/>
    <n v="72"/>
    <n v="234"/>
    <n v="40.86"/>
    <m/>
    <x v="3"/>
    <x v="0"/>
    <s v="600+"/>
    <n v="1"/>
    <n v="840"/>
    <n v="1.5"/>
    <n v="4"/>
    <n v="6"/>
    <n v="840"/>
    <n v="162124"/>
    <n v="13510.333333333334"/>
    <n v="40.152236652236653"/>
  </r>
  <r>
    <s v="29157A/29158A"/>
    <x v="1036"/>
    <m/>
    <n v="272199"/>
    <s v="Lear"/>
    <n v="29160"/>
    <m/>
    <m/>
    <d v="2017-06-30T00:00:00"/>
    <x v="41"/>
    <s v="Prog"/>
    <n v="22"/>
    <n v="23"/>
    <n v="20.92"/>
    <m/>
    <x v="3"/>
    <x v="6"/>
    <s v="60-200"/>
    <n v="2"/>
    <n v="4200"/>
    <n v="1"/>
    <n v="4"/>
    <n v="4"/>
    <n v="8400"/>
    <n v="272199"/>
    <n v="22683.25"/>
    <n v="12.182521645021643"/>
  </r>
  <r>
    <s v="37187A"/>
    <x v="1037"/>
    <m/>
    <n v="0"/>
    <s v="JCI"/>
    <s v="37164L/R"/>
    <m/>
    <m/>
    <d v="2014-09-30T00:00:00"/>
    <x v="42"/>
    <s v="Prog"/>
    <n v="47"/>
    <n v="70"/>
    <n v="22.54"/>
    <m/>
    <x v="3"/>
    <x v="12"/>
    <s v="331-600"/>
    <n v="1"/>
    <n v="2400"/>
    <n v="1"/>
    <n v="2"/>
    <n v="2"/>
    <n v="2400"/>
    <n v="0"/>
    <n v="0"/>
    <n v="0"/>
  </r>
  <r>
    <s v="29167LA/RA"/>
    <x v="1038"/>
    <m/>
    <n v="44447"/>
    <s v="Lear"/>
    <n v="29170"/>
    <m/>
    <m/>
    <d v="2016-12-30T00:00:00"/>
    <x v="41"/>
    <s v="Prog"/>
    <m/>
    <m/>
    <n v="20.99"/>
    <m/>
    <x v="3"/>
    <x v="6"/>
    <s v="60-200"/>
    <n v="1"/>
    <n v="3900"/>
    <n v="1"/>
    <n v="1"/>
    <n v="1"/>
    <n v="3900"/>
    <n v="44447"/>
    <n v="3703.9166666666665"/>
    <n v="3.5449494949494946"/>
  </r>
  <r>
    <s v="29178A"/>
    <x v="1039"/>
    <m/>
    <n v="93219"/>
    <s v="Lear"/>
    <n v="29184"/>
    <m/>
    <m/>
    <d v="2027-12-30T00:00:00"/>
    <x v="41"/>
    <s v="Prog"/>
    <n v="29"/>
    <n v="49"/>
    <n v="20.885000000000002"/>
    <m/>
    <x v="3"/>
    <x v="6"/>
    <s v="60-200"/>
    <n v="1"/>
    <n v="2400"/>
    <n v="1"/>
    <n v="2"/>
    <n v="2"/>
    <n v="2400"/>
    <n v="93219"/>
    <n v="7768.25"/>
    <n v="9.5214015151515135"/>
  </r>
  <r>
    <s v="29193A"/>
    <x v="1040"/>
    <m/>
    <n v="54221"/>
    <s v="Lear"/>
    <n v="29194"/>
    <m/>
    <m/>
    <d v="2016-06-30T00:00:00"/>
    <x v="41"/>
    <s v="Prog"/>
    <n v="27"/>
    <n v="55"/>
    <n v="20.76"/>
    <m/>
    <x v="3"/>
    <x v="6"/>
    <s v="60-200"/>
    <n v="1"/>
    <n v="2700"/>
    <n v="1"/>
    <n v="2"/>
    <n v="2"/>
    <n v="2700"/>
    <n v="54221"/>
    <n v="4518.416666666667"/>
    <n v="6.6790684624017951"/>
  </r>
  <r>
    <s v="29202A/29186A"/>
    <x v="1041"/>
    <m/>
    <n v="86153"/>
    <s v="Lear"/>
    <n v="29198"/>
    <m/>
    <m/>
    <d v="2027-12-30T00:00:00"/>
    <x v="41"/>
    <s v="Prog"/>
    <n v="25"/>
    <n v="17"/>
    <n v="20.762"/>
    <m/>
    <x v="3"/>
    <x v="6"/>
    <s v="60-200"/>
    <n v="1"/>
    <n v="3300"/>
    <n v="1"/>
    <n v="2"/>
    <n v="2"/>
    <n v="3300"/>
    <n v="86153"/>
    <n v="7179.416666666667"/>
    <n v="7.5919651056014681"/>
  </r>
  <r>
    <s v="29226A"/>
    <x v="1042"/>
    <m/>
    <n v="149244"/>
    <s v="Lear"/>
    <n v="29242"/>
    <m/>
    <m/>
    <d v="2019-06-01T00:00:00"/>
    <x v="41"/>
    <s v="Prog"/>
    <n v="37"/>
    <n v="47"/>
    <n v="20.92"/>
    <m/>
    <x v="3"/>
    <x v="6"/>
    <s v="60-200"/>
    <n v="1"/>
    <n v="2760"/>
    <n v="1"/>
    <n v="4"/>
    <n v="4"/>
    <n v="2760"/>
    <n v="149244"/>
    <n v="12437"/>
    <n v="15.465744400527008"/>
  </r>
  <r>
    <s v="37139A/37190A"/>
    <x v="1043"/>
    <m/>
    <n v="12960"/>
    <s v="JCI"/>
    <n v="37224"/>
    <m/>
    <m/>
    <d v="2014-06-01T00:00:00"/>
    <x v="43"/>
    <s v="Prog"/>
    <n v="46"/>
    <n v="37"/>
    <n v="22.52"/>
    <m/>
    <x v="3"/>
    <x v="12"/>
    <s v="331-600"/>
    <n v="1"/>
    <n v="1800"/>
    <n v="1"/>
    <n v="2"/>
    <n v="2"/>
    <n v="1800"/>
    <n v="12960"/>
    <n v="1080"/>
    <n v="4.7272727272727266"/>
  </r>
  <r>
    <s v="37266A"/>
    <x v="1044"/>
    <m/>
    <n v="0"/>
    <s v="JCI"/>
    <n v="37266"/>
    <m/>
    <m/>
    <d v="2014-12-31T00:00:00"/>
    <x v="43"/>
    <s v="Prog"/>
    <n v="42"/>
    <n v="96"/>
    <n v="23.79"/>
    <m/>
    <x v="3"/>
    <x v="12"/>
    <s v="331-600"/>
    <n v="1"/>
    <n v="1800"/>
    <n v="1"/>
    <n v="4"/>
    <n v="4"/>
    <n v="1800"/>
    <n v="0"/>
    <n v="0"/>
    <n v="0"/>
  </r>
  <r>
    <s v="29226A"/>
    <x v="1045"/>
    <m/>
    <n v="298488"/>
    <s v="Lear"/>
    <n v="29245"/>
    <m/>
    <m/>
    <d v="2019-06-01T00:00:00"/>
    <x v="41"/>
    <s v="Prog"/>
    <n v="31"/>
    <n v="35"/>
    <m/>
    <m/>
    <x v="3"/>
    <x v="6"/>
    <s v="60-200"/>
    <n v="2"/>
    <n v="3600"/>
    <n v="1"/>
    <n v="4"/>
    <n v="4"/>
    <n v="7200"/>
    <n v="298488"/>
    <n v="24874"/>
    <n v="13.554040404040403"/>
  </r>
  <r>
    <s v="37139A"/>
    <x v="1046"/>
    <m/>
    <n v="12960"/>
    <s v="JCI"/>
    <s v="37220L"/>
    <m/>
    <m/>
    <d v="2014-06-01T00:00:00"/>
    <x v="43"/>
    <s v="Prog"/>
    <n v="54"/>
    <n v="97"/>
    <n v="22.87"/>
    <m/>
    <x v="3"/>
    <x v="12"/>
    <s v="331-600"/>
    <n v="1"/>
    <n v="1800"/>
    <n v="1"/>
    <n v="2"/>
    <n v="2"/>
    <n v="1800"/>
    <n v="12960"/>
    <n v="1080"/>
    <n v="4.7272727272727266"/>
  </r>
  <r>
    <s v="37139A"/>
    <x v="1047"/>
    <m/>
    <n v="12960"/>
    <s v="JCI"/>
    <s v="37220R"/>
    <m/>
    <m/>
    <d v="2014-06-01T00:00:00"/>
    <x v="43"/>
    <s v="Prog"/>
    <n v="54"/>
    <n v="97"/>
    <n v="22.79"/>
    <m/>
    <x v="3"/>
    <x v="12"/>
    <s v="331-600"/>
    <n v="1"/>
    <n v="1800"/>
    <n v="1"/>
    <n v="2"/>
    <n v="2"/>
    <n v="1800"/>
    <n v="12960"/>
    <n v="1080"/>
    <n v="4.7272727272727266"/>
  </r>
  <r>
    <s v="37202A"/>
    <x v="1048"/>
    <m/>
    <n v="0"/>
    <s v="JCI"/>
    <n v="37114"/>
    <m/>
    <m/>
    <s v="Service"/>
    <x v="43"/>
    <s v="Prog"/>
    <m/>
    <m/>
    <m/>
    <m/>
    <x v="3"/>
    <x v="12"/>
    <s v="331-600"/>
    <n v="1"/>
    <n v="1800"/>
    <n v="1"/>
    <n v="2"/>
    <n v="2"/>
    <n v="1800"/>
    <n v="0"/>
    <n v="0"/>
    <n v="0"/>
  </r>
  <r>
    <s v="37130A"/>
    <x v="1049"/>
    <m/>
    <n v="0"/>
    <s v="JCI"/>
    <n v="37132"/>
    <m/>
    <m/>
    <d v="2014-06-01T00:00:00"/>
    <x v="43"/>
    <s v="Prog"/>
    <n v="48"/>
    <n v="72"/>
    <n v="22.47"/>
    <m/>
    <x v="3"/>
    <x v="12"/>
    <s v="331-600"/>
    <n v="1"/>
    <n v="1200"/>
    <n v="1"/>
    <n v="2"/>
    <n v="2"/>
    <n v="1200"/>
    <n v="0"/>
    <n v="0"/>
    <n v="0"/>
  </r>
  <r>
    <n v="29311"/>
    <x v="597"/>
    <m/>
    <n v="0"/>
    <s v="Lear"/>
    <n v="29311"/>
    <m/>
    <m/>
    <s v="??"/>
    <x v="40"/>
    <s v="Prog"/>
    <n v="55"/>
    <n v="78"/>
    <n v="25.76"/>
    <m/>
    <x v="3"/>
    <x v="10"/>
    <s v="331-600"/>
    <n v="1"/>
    <n v="1500"/>
    <n v="1"/>
    <n v="2"/>
    <n v="2"/>
    <n v="1500"/>
    <n v="0"/>
    <n v="0"/>
    <n v="0"/>
  </r>
  <r>
    <n v="37225"/>
    <x v="1050"/>
    <m/>
    <n v="0"/>
    <s v="JCI"/>
    <n v="37170"/>
    <m/>
    <m/>
    <d v="2014-09-30T00:00:00"/>
    <x v="40"/>
    <s v="Prog"/>
    <n v="46"/>
    <n v="95"/>
    <n v="23.33"/>
    <m/>
    <x v="3"/>
    <x v="10"/>
    <s v="331-600"/>
    <n v="1"/>
    <n v="1800"/>
    <n v="1"/>
    <n v="2"/>
    <n v="2"/>
    <n v="1800"/>
    <n v="0"/>
    <n v="0"/>
    <n v="0"/>
  </r>
  <r>
    <n v="37225"/>
    <x v="1051"/>
    <m/>
    <n v="0"/>
    <s v="JCI"/>
    <n v="37171"/>
    <m/>
    <m/>
    <d v="2014-09-30T00:00:00"/>
    <x v="40"/>
    <s v="Prog"/>
    <n v="46"/>
    <n v="95"/>
    <n v="23.4"/>
    <m/>
    <x v="3"/>
    <x v="10"/>
    <s v="331-600"/>
    <n v="1"/>
    <n v="1800"/>
    <n v="1"/>
    <n v="2"/>
    <n v="2"/>
    <n v="1800"/>
    <n v="0"/>
    <n v="0"/>
    <n v="0"/>
  </r>
  <r>
    <s v="38250A"/>
    <x v="1052"/>
    <m/>
    <n v="580006"/>
    <s v="JCI"/>
    <n v="37274"/>
    <m/>
    <m/>
    <d v="2016-02-29T00:00:00"/>
    <x v="41"/>
    <s v="Prog"/>
    <n v="22"/>
    <n v="26"/>
    <n v="18.439"/>
    <m/>
    <x v="3"/>
    <x v="6"/>
    <s v="60-200"/>
    <n v="1"/>
    <n v="4200"/>
    <n v="1"/>
    <n v="4"/>
    <n v="4"/>
    <n v="4200"/>
    <n v="580006"/>
    <n v="48333.833333333336"/>
    <n v="28.196464646464644"/>
  </r>
  <r>
    <s v="97053A"/>
    <x v="1053"/>
    <m/>
    <n v="114523"/>
    <s v="Ford"/>
    <n v="97054"/>
    <m/>
    <m/>
    <d v="2020-01-01T00:00:00"/>
    <x v="41"/>
    <s v="Prog"/>
    <n v="33"/>
    <n v="57"/>
    <n v="20.934999999999999"/>
    <m/>
    <x v="3"/>
    <x v="6"/>
    <s v="60-200"/>
    <n v="1"/>
    <n v="2700"/>
    <n v="1"/>
    <n v="4"/>
    <n v="4"/>
    <n v="2700"/>
    <n v="114523"/>
    <n v="9543.5833333333339"/>
    <n v="13.699382716049383"/>
  </r>
  <r>
    <s v="97055A"/>
    <x v="1054"/>
    <m/>
    <n v="229077"/>
    <s v="Ford"/>
    <n v="97056"/>
    <m/>
    <m/>
    <d v="2020-01-01T00:00:00"/>
    <x v="41"/>
    <s v="Prog"/>
    <n v="25"/>
    <n v="41"/>
    <n v="20.925000000000001"/>
    <m/>
    <x v="3"/>
    <x v="6"/>
    <s v="60-200"/>
    <n v="1"/>
    <n v="3000"/>
    <n v="1"/>
    <n v="4"/>
    <n v="4"/>
    <n v="3000"/>
    <n v="229077"/>
    <n v="19089.75"/>
    <n v="18.842272727272729"/>
  </r>
  <r>
    <s v="29113A"/>
    <x v="1055"/>
    <m/>
    <n v="48011"/>
    <s v="Lear"/>
    <n v="502322"/>
    <m/>
    <m/>
    <d v="2014-06-16T00:00:00"/>
    <x v="41"/>
    <s v="Prog"/>
    <m/>
    <m/>
    <n v="21.19"/>
    <m/>
    <x v="3"/>
    <x v="6"/>
    <s v="60-200"/>
    <n v="1"/>
    <n v="2700"/>
    <n v="1"/>
    <n v="2"/>
    <n v="2"/>
    <n v="2700"/>
    <n v="48011"/>
    <n v="4000.9166666666665"/>
    <n v="6.3305836139169465"/>
  </r>
  <r>
    <s v="97026A/34A"/>
    <x v="1056"/>
    <m/>
    <n v="189992"/>
    <s v="Ford"/>
    <n v="557022"/>
    <m/>
    <m/>
    <d v="2017-12-01T00:00:00"/>
    <x v="41"/>
    <s v="Prog"/>
    <n v="20"/>
    <n v="25"/>
    <n v="21.29"/>
    <m/>
    <x v="3"/>
    <x v="6"/>
    <s v="60-200"/>
    <n v="1"/>
    <n v="3000"/>
    <n v="1"/>
    <n v="4"/>
    <n v="4"/>
    <n v="3000"/>
    <n v="189992"/>
    <n v="15832.666666666666"/>
    <n v="16.868282828282826"/>
  </r>
  <r>
    <s v="97027A/35A"/>
    <x v="1057"/>
    <m/>
    <n v="189992"/>
    <s v="Ford"/>
    <n v="557122"/>
    <m/>
    <m/>
    <d v="2017-12-01T00:00:00"/>
    <x v="41"/>
    <s v="Prog"/>
    <m/>
    <m/>
    <n v="21.344999999999999"/>
    <m/>
    <x v="3"/>
    <x v="6"/>
    <s v="60-200"/>
    <n v="1"/>
    <n v="3000"/>
    <n v="1"/>
    <n v="4"/>
    <n v="4"/>
    <n v="3000"/>
    <n v="189992"/>
    <n v="15832.666666666666"/>
    <n v="16.868282828282826"/>
  </r>
  <r>
    <s v="97036/37A, 75066LA/RA"/>
    <x v="1058"/>
    <m/>
    <n v="379984"/>
    <s v="Ford"/>
    <n v="557721"/>
    <m/>
    <m/>
    <d v="2017-12-01T00:00:00"/>
    <x v="41"/>
    <s v="Prog"/>
    <n v="30"/>
    <n v="60"/>
    <n v="20.79"/>
    <m/>
    <x v="3"/>
    <x v="6"/>
    <s v="60-200"/>
    <n v="1"/>
    <n v="2400"/>
    <n v="1"/>
    <n v="4"/>
    <n v="4"/>
    <n v="2400"/>
    <n v="379984"/>
    <n v="31665.333333333332"/>
    <n v="31.261616161616161"/>
  </r>
  <r>
    <s v="29133A, 29115A"/>
    <x v="1059"/>
    <m/>
    <n v="170499"/>
    <s v="Lear"/>
    <n v="559121"/>
    <m/>
    <m/>
    <d v="2018-05-01T00:00:00"/>
    <x v="41"/>
    <s v="Prog"/>
    <n v="28"/>
    <n v="60"/>
    <n v="21.215"/>
    <m/>
    <x v="3"/>
    <x v="6"/>
    <s v="60-200"/>
    <n v="2"/>
    <n v="2400"/>
    <n v="1"/>
    <n v="4"/>
    <n v="4"/>
    <n v="4800"/>
    <n v="170499"/>
    <n v="14208.25"/>
    <n v="12.654640151515151"/>
  </r>
  <r>
    <s v="29114A"/>
    <x v="1060"/>
    <m/>
    <n v="48011"/>
    <s v="Lear"/>
    <n v="562421"/>
    <m/>
    <m/>
    <d v="2014-06-16T00:00:00"/>
    <x v="41"/>
    <s v="Prog"/>
    <n v="28"/>
    <n v="41"/>
    <n v="21.12"/>
    <m/>
    <x v="3"/>
    <x v="6"/>
    <s v="60-200"/>
    <n v="1"/>
    <n v="2400"/>
    <n v="1"/>
    <n v="4"/>
    <n v="4"/>
    <n v="2400"/>
    <n v="48011"/>
    <n v="4000.9166666666665"/>
    <n v="10.303724747474748"/>
  </r>
  <r>
    <s v="75016L"/>
    <x v="1061"/>
    <m/>
    <n v="0"/>
    <s v="Nascote (Magna)"/>
    <s v="75016L/20L"/>
    <m/>
    <m/>
    <s v="??"/>
    <x v="40"/>
    <s v="Prog"/>
    <n v="48"/>
    <n v="108"/>
    <n v="22.28"/>
    <m/>
    <x v="3"/>
    <x v="10"/>
    <s v="331-600"/>
    <n v="1"/>
    <n v="1800"/>
    <n v="1"/>
    <n v="1"/>
    <n v="1"/>
    <n v="1800"/>
    <n v="0"/>
    <n v="0"/>
    <n v="0"/>
  </r>
  <r>
    <s v="75016R"/>
    <x v="1062"/>
    <m/>
    <n v="0"/>
    <s v="Nascote (Magna)"/>
    <s v="75016R/20R"/>
    <m/>
    <m/>
    <s v="??"/>
    <x v="40"/>
    <s v="Prog"/>
    <n v="48"/>
    <n v="108"/>
    <n v="22.372"/>
    <m/>
    <x v="3"/>
    <x v="10"/>
    <s v="331-600"/>
    <n v="1"/>
    <n v="1800"/>
    <n v="1"/>
    <n v="1"/>
    <n v="1"/>
    <n v="1800"/>
    <n v="0"/>
    <n v="0"/>
    <n v="0"/>
  </r>
  <r>
    <s v="97019A"/>
    <x v="1063"/>
    <m/>
    <n v="132469"/>
    <s v="Ford"/>
    <n v="569021"/>
    <m/>
    <m/>
    <d v="2018-05-01T00:00:00"/>
    <x v="41"/>
    <s v="Prog"/>
    <m/>
    <m/>
    <n v="20.88"/>
    <m/>
    <x v="3"/>
    <x v="6"/>
    <s v="60-200"/>
    <n v="1"/>
    <n v="2400"/>
    <n v="1"/>
    <n v="4"/>
    <n v="4"/>
    <n v="2400"/>
    <n v="132469"/>
    <n v="11039.083333333334"/>
    <n v="15.635669191919192"/>
  </r>
  <r>
    <s v="37139A/37190A"/>
    <x v="1064"/>
    <m/>
    <n v="12960"/>
    <s v="JCI"/>
    <n v="37223"/>
    <m/>
    <m/>
    <d v="2014-06-01T00:00:00"/>
    <x v="44"/>
    <s v="Prog"/>
    <n v="49"/>
    <n v="103"/>
    <n v="29.2"/>
    <m/>
    <x v="3"/>
    <x v="10"/>
    <s v="331-600"/>
    <n v="1"/>
    <n v="720"/>
    <n v="1"/>
    <n v="2"/>
    <n v="2"/>
    <n v="720"/>
    <n v="12960"/>
    <n v="1080"/>
    <n v="6.3636363636363633"/>
  </r>
  <r>
    <n v="29089"/>
    <x v="1065"/>
    <m/>
    <n v="0"/>
    <s v="Lear"/>
    <n v="29089"/>
    <m/>
    <m/>
    <d v="2015-06-01T00:00:00"/>
    <x v="44"/>
    <s v="Transfer"/>
    <n v="38"/>
    <n v="130"/>
    <n v="29"/>
    <m/>
    <x v="3"/>
    <x v="10"/>
    <s v="331-600"/>
    <n v="1"/>
    <n v="720"/>
    <n v="1.5"/>
    <n v="2"/>
    <n v="3"/>
    <n v="720"/>
    <n v="0"/>
    <n v="0"/>
    <n v="0"/>
  </r>
  <r>
    <s v="37370A"/>
    <x v="1066"/>
    <m/>
    <n v="369993"/>
    <s v="JCI"/>
    <n v="652021"/>
    <m/>
    <m/>
    <d v="2017-06-30T00:00:00"/>
    <x v="41"/>
    <s v="Prog"/>
    <n v="27"/>
    <n v="48"/>
    <n v="21.17"/>
    <m/>
    <x v="3"/>
    <x v="6"/>
    <s v="60-200"/>
    <n v="1"/>
    <n v="3000"/>
    <n v="1"/>
    <n v="4"/>
    <n v="4"/>
    <n v="3000"/>
    <n v="369993"/>
    <n v="30832.75"/>
    <n v="25.959242424242422"/>
  </r>
  <r>
    <s v="37139A"/>
    <x v="1067"/>
    <m/>
    <n v="12960"/>
    <s v="JCI"/>
    <s v="37221L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139A"/>
    <x v="1068"/>
    <m/>
    <n v="12960"/>
    <s v="JCI"/>
    <s v="37221R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374A,37375A"/>
    <x v="1069"/>
    <m/>
    <n v="73624"/>
    <s v="JCI"/>
    <n v="663122"/>
    <m/>
    <m/>
    <d v="2017-06-30T00:00:00"/>
    <x v="41"/>
    <s v="Prog"/>
    <n v="29"/>
    <n v="47"/>
    <m/>
    <m/>
    <x v="3"/>
    <x v="6"/>
    <s v="60-200"/>
    <n v="1"/>
    <n v="1500"/>
    <n v="1"/>
    <n v="2"/>
    <n v="2"/>
    <n v="1500"/>
    <n v="73624"/>
    <n v="6135.333333333333"/>
    <n v="11.073131313131311"/>
  </r>
  <r>
    <s v="29167LA/RA"/>
    <x v="1070"/>
    <m/>
    <n v="22000"/>
    <s v="Lear"/>
    <s v="29169L/R"/>
    <m/>
    <m/>
    <d v="2016-12-30T00:00:00"/>
    <x v="41"/>
    <s v="Prog"/>
    <n v="33"/>
    <n v="63"/>
    <n v="20.934999999999999"/>
    <m/>
    <x v="3"/>
    <x v="6"/>
    <s v="60-200"/>
    <n v="1"/>
    <n v="3000"/>
    <n v="1"/>
    <n v="1"/>
    <n v="1"/>
    <n v="3000"/>
    <n v="22000"/>
    <n v="1833.3333333333333"/>
    <n v="2.9292929292929291"/>
  </r>
  <r>
    <s v="29316LA/RA"/>
    <x v="1071"/>
    <m/>
    <n v="265014"/>
    <s v="Lear"/>
    <s v="29317L/R"/>
    <m/>
    <m/>
    <d v="2018-04-29T00:00:00"/>
    <x v="41"/>
    <s v="Prog"/>
    <n v="22"/>
    <n v="58"/>
    <n v="20.925999999999998"/>
    <m/>
    <x v="3"/>
    <x v="6"/>
    <s v="60-200"/>
    <n v="1"/>
    <n v="2700"/>
    <n v="1"/>
    <n v="4"/>
    <n v="4"/>
    <n v="2700"/>
    <n v="265014"/>
    <n v="22084.5"/>
    <n v="22.144444444444442"/>
  </r>
  <r>
    <s v="29316RA"/>
    <x v="1072"/>
    <m/>
    <n v="654981"/>
    <s v="Lear"/>
    <s v="29317R"/>
    <m/>
    <m/>
    <d v="2019-06-01T00:00:00"/>
    <x v="41"/>
    <s v="Prog"/>
    <m/>
    <m/>
    <n v="20.893999999999998"/>
    <m/>
    <x v="3"/>
    <x v="6"/>
    <s v="60-200"/>
    <n v="1"/>
    <n v="2700"/>
    <n v="1"/>
    <n v="4"/>
    <n v="4"/>
    <n v="2700"/>
    <n v="654981"/>
    <n v="54581.75"/>
    <n v="44.028114478114475"/>
  </r>
  <r>
    <s v="75068A"/>
    <x v="1073"/>
    <m/>
    <n v="22000"/>
    <s v="JCI"/>
    <s v="37221R"/>
    <m/>
    <m/>
    <d v="2023-03-01T00:00:00"/>
    <x v="41"/>
    <s v="Prog"/>
    <m/>
    <m/>
    <m/>
    <m/>
    <x v="3"/>
    <x v="6"/>
    <s v="60-200"/>
    <n v="1"/>
    <n v="3000"/>
    <n v="1"/>
    <n v="2"/>
    <n v="2"/>
    <n v="3000"/>
    <n v="22000"/>
    <n v="1833.3333333333333"/>
    <n v="4.7474747474747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1:F13" firstHeaderRow="0" firstDataRow="1" firstDataCol="4"/>
  <pivotFields count="2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46">
        <item x="71"/>
        <item x="393"/>
        <item x="47"/>
        <item x="116"/>
        <item x="117"/>
        <item x="172"/>
        <item x="43"/>
        <item x="207"/>
        <item x="893"/>
        <item x="830"/>
        <item x="341"/>
        <item x="266"/>
        <item x="342"/>
        <item x="343"/>
        <item x="122"/>
        <item x="173"/>
        <item x="174"/>
        <item x="55"/>
        <item x="831"/>
        <item x="176"/>
        <item x="208"/>
        <item x="124"/>
        <item x="210"/>
        <item x="662"/>
        <item x="665"/>
        <item x="666"/>
        <item x="667"/>
        <item x="859"/>
        <item x="860"/>
        <item x="896"/>
        <item x="898"/>
        <item x="128"/>
        <item x="129"/>
        <item x="305"/>
        <item x="608"/>
        <item x="832"/>
        <item x="670"/>
        <item x="706"/>
        <item x="754"/>
        <item x="180"/>
        <item x="599"/>
        <item x="215"/>
        <item x="714"/>
        <item x="600"/>
        <item x="783"/>
        <item x="671"/>
        <item x="48"/>
        <item x="181"/>
        <item x="73"/>
        <item x="107"/>
        <item x="397"/>
        <item x="817"/>
        <item x="182"/>
        <item x="273"/>
        <item x="862"/>
        <item x="834"/>
        <item x="707"/>
        <item x="785"/>
        <item x="217"/>
        <item x="836"/>
        <item x="837"/>
        <item x="612"/>
        <item x="674"/>
        <item x="675"/>
        <item x="613"/>
        <item x="788"/>
        <item x="614"/>
        <item x="49"/>
        <item x="31"/>
        <item x="32"/>
        <item x="708"/>
        <item x="615"/>
        <item x="616"/>
        <item x="790"/>
        <item x="33"/>
        <item x="34"/>
        <item x="218"/>
        <item x="603"/>
        <item x="676"/>
        <item x="351"/>
        <item x="716"/>
        <item x="757"/>
        <item x="717"/>
        <item x="220"/>
        <item x="758"/>
        <item x="759"/>
        <item x="222"/>
        <item x="44"/>
        <item x="718"/>
        <item x="719"/>
        <item x="760"/>
        <item x="677"/>
        <item x="224"/>
        <item x="135"/>
        <item x="136"/>
        <item x="137"/>
        <item x="183"/>
        <item x="184"/>
        <item x="276"/>
        <item x="138"/>
        <item x="76"/>
        <item x="139"/>
        <item x="227"/>
        <item x="761"/>
        <item x="762"/>
        <item x="792"/>
        <item x="277"/>
        <item x="45"/>
        <item x="865"/>
        <item x="818"/>
        <item x="793"/>
        <item x="78"/>
        <item x="354"/>
        <item x="118"/>
        <item x="92"/>
        <item x="79"/>
        <item x="309"/>
        <item x="187"/>
        <item x="229"/>
        <item x="82"/>
        <item x="279"/>
        <item x="280"/>
        <item x="281"/>
        <item x="59"/>
        <item x="188"/>
        <item x="282"/>
        <item x="311"/>
        <item x="283"/>
        <item x="230"/>
        <item x="190"/>
        <item x="680"/>
        <item x="143"/>
        <item x="93"/>
        <item x="144"/>
        <item x="94"/>
        <item x="60"/>
        <item x="108"/>
        <item x="851"/>
        <item x="852"/>
        <item x="681"/>
        <item x="854"/>
        <item x="819"/>
        <item x="820"/>
        <item x="720"/>
        <item x="683"/>
        <item x="95"/>
        <item x="866"/>
        <item x="50"/>
        <item x="192"/>
        <item x="231"/>
        <item x="232"/>
        <item x="795"/>
        <item x="109"/>
        <item x="234"/>
        <item x="97"/>
        <item x="146"/>
        <item x="357"/>
        <item x="358"/>
        <item x="147"/>
        <item x="235"/>
        <item x="61"/>
        <item x="194"/>
        <item x="98"/>
        <item x="99"/>
        <item x="148"/>
        <item x="35"/>
        <item x="14"/>
        <item x="387"/>
        <item x="284"/>
        <item x="709"/>
        <item x="150"/>
        <item x="236"/>
        <item x="237"/>
        <item x="318"/>
        <item x="723"/>
        <item x="620"/>
        <item x="797"/>
        <item x="840"/>
        <item x="110"/>
        <item x="857"/>
        <item x="152"/>
        <item x="798"/>
        <item x="868"/>
        <item x="684"/>
        <item x="621"/>
        <item x="799"/>
        <item x="622"/>
        <item x="686"/>
        <item x="195"/>
        <item x="800"/>
        <item x="153"/>
        <item x="239"/>
        <item x="64"/>
        <item x="100"/>
        <item x="240"/>
        <item x="196"/>
        <item x="241"/>
        <item x="285"/>
        <item x="286"/>
        <item x="319"/>
        <item x="244"/>
        <item x="288"/>
        <item x="289"/>
        <item x="156"/>
        <item x="198"/>
        <item x="624"/>
        <item x="727"/>
        <item x="801"/>
        <item x="625"/>
        <item x="628"/>
        <item x="728"/>
        <item x="870"/>
        <item x="729"/>
        <item x="692"/>
        <item x="66"/>
        <item x="363"/>
        <item x="732"/>
        <item x="902"/>
        <item x="873"/>
        <item x="822"/>
        <item x="629"/>
        <item x="630"/>
        <item x="631"/>
        <item x="632"/>
        <item x="633"/>
        <item x="606"/>
        <item x="735"/>
        <item x="736"/>
        <item x="737"/>
        <item x="201"/>
        <item x="767"/>
        <item x="738"/>
        <item x="635"/>
        <item x="636"/>
        <item x="711"/>
        <item x="739"/>
        <item x="637"/>
        <item x="740"/>
        <item x="769"/>
        <item x="741"/>
        <item x="36"/>
        <item x="101"/>
        <item x="102"/>
        <item x="103"/>
        <item x="51"/>
        <item x="52"/>
        <item x="638"/>
        <item x="695"/>
        <item x="324"/>
        <item x="37"/>
        <item x="823"/>
        <item x="842"/>
        <item x="639"/>
        <item x="641"/>
        <item x="888"/>
        <item x="368"/>
        <item x="903"/>
        <item x="698"/>
        <item x="743"/>
        <item x="249"/>
        <item x="295"/>
        <item x="159"/>
        <item x="847"/>
        <item x="644"/>
        <item x="745"/>
        <item x="746"/>
        <item x="251"/>
        <item x="824"/>
        <item x="904"/>
        <item x="825"/>
        <item x="389"/>
        <item x="390"/>
        <item x="905"/>
        <item x="375"/>
        <item x="377"/>
        <item x="775"/>
        <item x="702"/>
        <item x="906"/>
        <item x="811"/>
        <item x="882"/>
        <item x="254"/>
        <item x="777"/>
        <item x="703"/>
        <item x="704"/>
        <item x="256"/>
        <item x="257"/>
        <item x="258"/>
        <item x="202"/>
        <item x="166"/>
        <item x="778"/>
        <item x="167"/>
        <item x="168"/>
        <item x="169"/>
        <item x="53"/>
        <item x="647"/>
        <item x="120"/>
        <item x="54"/>
        <item x="123"/>
        <item x="658"/>
        <item x="659"/>
        <item x="175"/>
        <item x="91"/>
        <item x="125"/>
        <item x="209"/>
        <item x="661"/>
        <item x="752"/>
        <item x="753"/>
        <item x="663"/>
        <item x="664"/>
        <item x="177"/>
        <item x="178"/>
        <item x="56"/>
        <item x="126"/>
        <item x="814"/>
        <item x="815"/>
        <item x="211"/>
        <item x="179"/>
        <item x="212"/>
        <item x="127"/>
        <item x="598"/>
        <item x="213"/>
        <item x="668"/>
        <item x="214"/>
        <item x="24"/>
        <item x="715"/>
        <item x="601"/>
        <item x="816"/>
        <item x="672"/>
        <item x="216"/>
        <item x="74"/>
        <item x="755"/>
        <item x="263"/>
        <item x="756"/>
        <item x="673"/>
        <item x="23"/>
        <item x="21"/>
        <item x="22"/>
        <item x="131"/>
        <item x="611"/>
        <item x="264"/>
        <item x="9"/>
        <item x="602"/>
        <item x="132"/>
        <item x="13"/>
        <item x="219"/>
        <item x="223"/>
        <item x="678"/>
        <item x="864"/>
        <item x="134"/>
        <item x="75"/>
        <item x="10"/>
        <item x="225"/>
        <item x="6"/>
        <item x="226"/>
        <item x="12"/>
        <item x="77"/>
        <item x="679"/>
        <item x="617"/>
        <item x="89"/>
        <item x="185"/>
        <item x="618"/>
        <item x="228"/>
        <item x="186"/>
        <item x="80"/>
        <item x="81"/>
        <item x="141"/>
        <item x="142"/>
        <item x="57"/>
        <item x="7"/>
        <item x="58"/>
        <item x="8"/>
        <item x="189"/>
        <item x="853"/>
        <item x="855"/>
        <item x="682"/>
        <item x="721"/>
        <item x="191"/>
        <item x="193"/>
        <item x="96"/>
        <item x="4"/>
        <item x="2"/>
        <item x="46"/>
        <item x="233"/>
        <item x="763"/>
        <item x="62"/>
        <item x="722"/>
        <item x="0"/>
        <item x="1"/>
        <item x="149"/>
        <item x="619"/>
        <item x="867"/>
        <item x="171"/>
        <item x="151"/>
        <item x="63"/>
        <item x="238"/>
        <item x="869"/>
        <item x="687"/>
        <item x="688"/>
        <item x="724"/>
        <item x="689"/>
        <item x="690"/>
        <item x="725"/>
        <item x="605"/>
        <item x="154"/>
        <item x="83"/>
        <item x="242"/>
        <item x="197"/>
        <item x="243"/>
        <item x="626"/>
        <item x="627"/>
        <item x="20"/>
        <item x="245"/>
        <item x="25"/>
        <item x="65"/>
        <item x="199"/>
        <item x="200"/>
        <item x="872"/>
        <item x="693"/>
        <item x="764"/>
        <item x="730"/>
        <item x="731"/>
        <item x="765"/>
        <item x="766"/>
        <item x="733"/>
        <item x="734"/>
        <item x="157"/>
        <item x="111"/>
        <item x="874"/>
        <item x="768"/>
        <item x="15"/>
        <item x="246"/>
        <item x="694"/>
        <item x="67"/>
        <item x="38"/>
        <item x="39"/>
        <item x="770"/>
        <item x="875"/>
        <item x="640"/>
        <item x="16"/>
        <item x="247"/>
        <item x="742"/>
        <item x="248"/>
        <item x="771"/>
        <item x="27"/>
        <item x="28"/>
        <item x="158"/>
        <item x="642"/>
        <item x="697"/>
        <item x="773"/>
        <item x="29"/>
        <item x="699"/>
        <item x="700"/>
        <item x="643"/>
        <item x="250"/>
        <item x="160"/>
        <item x="161"/>
        <item x="252"/>
        <item x="253"/>
        <item x="774"/>
        <item x="41"/>
        <item x="607"/>
        <item x="113"/>
        <item x="259"/>
        <item x="114"/>
        <item x="203"/>
        <item x="260"/>
        <item x="86"/>
        <item x="30"/>
        <item x="261"/>
        <item x="112"/>
        <item x="72"/>
        <item x="90"/>
        <item x="84"/>
        <item x="85"/>
        <item x="68"/>
        <item x="69"/>
        <item x="70"/>
        <item x="221"/>
        <item x="255"/>
        <item x="119"/>
        <item x="121"/>
        <item x="130"/>
        <item x="133"/>
        <item x="140"/>
        <item x="145"/>
        <item x="155"/>
        <item x="162"/>
        <item x="163"/>
        <item x="164"/>
        <item x="165"/>
        <item x="11"/>
        <item x="3"/>
        <item x="17"/>
        <item x="18"/>
        <item x="19"/>
        <item x="40"/>
        <item x="42"/>
        <item x="726"/>
        <item x="744"/>
        <item x="747"/>
        <item x="748"/>
        <item x="750"/>
        <item x="609"/>
        <item x="610"/>
        <item x="623"/>
        <item x="634"/>
        <item x="645"/>
        <item x="648"/>
        <item x="649"/>
        <item x="772"/>
        <item x="776"/>
        <item x="779"/>
        <item x="780"/>
        <item x="710"/>
        <item x="712"/>
        <item x="713"/>
        <item x="660"/>
        <item x="669"/>
        <item x="685"/>
        <item x="691"/>
        <item x="696"/>
        <item x="701"/>
        <item x="813"/>
        <item x="821"/>
        <item x="826"/>
        <item x="856"/>
        <item x="604"/>
        <item x="863"/>
        <item x="861"/>
        <item x="871"/>
        <item x="876"/>
        <item x="810"/>
        <item x="809"/>
        <item x="808"/>
        <item x="807"/>
        <item x="806"/>
        <item x="805"/>
        <item x="803"/>
        <item x="802"/>
        <item x="796"/>
        <item x="794"/>
        <item x="791"/>
        <item x="789"/>
        <item x="787"/>
        <item x="786"/>
        <item x="784"/>
        <item x="781"/>
        <item x="782"/>
        <item x="804"/>
        <item x="812"/>
        <item x="846"/>
        <item x="845"/>
        <item x="843"/>
        <item x="844"/>
        <item x="841"/>
        <item x="839"/>
        <item x="838"/>
        <item x="835"/>
        <item x="833"/>
        <item x="848"/>
        <item x="849"/>
        <item x="887"/>
        <item x="886"/>
        <item x="170"/>
        <item x="106"/>
        <item x="105"/>
        <item x="115"/>
        <item x="104"/>
        <item x="655"/>
        <item x="382"/>
        <item x="339"/>
        <item x="338"/>
        <item x="828"/>
        <item x="656"/>
        <item x="892"/>
        <item x="829"/>
        <item x="850"/>
        <item x="751"/>
        <item x="654"/>
        <item x="204"/>
        <item x="205"/>
        <item x="206"/>
        <item x="262"/>
        <item m="1" x="1154"/>
        <item m="1" x="1172"/>
        <item m="1" x="1174"/>
        <item m="1" x="1105"/>
        <item m="1" x="1096"/>
        <item m="1" x="1135"/>
        <item m="1" x="1175"/>
        <item m="1" x="1184"/>
        <item m="1" x="1148"/>
        <item m="1" x="1187"/>
        <item m="1" x="1141"/>
        <item m="1" x="1079"/>
        <item x="646"/>
        <item m="1" x="1112"/>
        <item m="1" x="1115"/>
        <item m="1" x="1178"/>
        <item m="1" x="1210"/>
        <item m="1" x="1211"/>
        <item m="1" x="1218"/>
        <item m="1" x="1219"/>
        <item m="1" x="1107"/>
        <item m="1" x="1109"/>
        <item m="1" x="1110"/>
        <item x="650"/>
        <item x="651"/>
        <item x="652"/>
        <item x="653"/>
        <item m="1" x="1153"/>
        <item m="1" x="1083"/>
        <item m="1" x="1183"/>
        <item m="1" x="1097"/>
        <item m="1" x="1151"/>
        <item m="1" x="1152"/>
        <item m="1" x="1143"/>
        <item m="1" x="1133"/>
        <item x="87"/>
        <item x="88"/>
        <item m="1" x="1078"/>
        <item m="1" x="1082"/>
        <item m="1" x="1093"/>
        <item m="1" x="1212"/>
        <item m="1" x="1238"/>
        <item m="1" x="1076"/>
        <item m="1" x="1157"/>
        <item m="1" x="1160"/>
        <item m="1" x="1177"/>
        <item m="1" x="1094"/>
        <item m="1" x="1098"/>
        <item m="1" x="1203"/>
        <item m="1" x="1193"/>
        <item m="1" x="1173"/>
        <item m="1" x="1244"/>
        <item m="1" x="1236"/>
        <item m="1" x="1092"/>
        <item m="1" x="1144"/>
        <item m="1" x="1147"/>
        <item m="1" x="1155"/>
        <item m="1" x="1158"/>
        <item x="749"/>
        <item m="1" x="1235"/>
        <item m="1" x="1121"/>
        <item m="1" x="1130"/>
        <item m="1" x="1242"/>
        <item m="1" x="1164"/>
        <item m="1" x="1192"/>
        <item m="1" x="1113"/>
        <item m="1" x="1090"/>
        <item m="1" x="1229"/>
        <item m="1" x="1232"/>
        <item m="1" x="1234"/>
        <item m="1" x="1166"/>
        <item m="1" x="1085"/>
        <item m="1" x="1145"/>
        <item m="1" x="1106"/>
        <item m="1" x="1108"/>
        <item m="1" x="1111"/>
        <item m="1" x="1245"/>
        <item m="1" x="1075"/>
        <item m="1" x="1087"/>
        <item m="1" x="1089"/>
        <item m="1" x="1120"/>
        <item m="1" x="1123"/>
        <item m="1" x="1139"/>
        <item m="1" x="1146"/>
        <item m="1" x="1182"/>
        <item m="1" x="1142"/>
        <item m="1" x="1162"/>
        <item m="1" x="1185"/>
        <item m="1" x="1188"/>
        <item m="1" x="1213"/>
        <item m="1" x="1215"/>
        <item m="1" x="1226"/>
        <item m="1" x="1237"/>
        <item m="1" x="1202"/>
        <item m="1" x="1149"/>
        <item x="827"/>
        <item m="1" x="1176"/>
        <item m="1" x="1180"/>
        <item m="1" x="1207"/>
        <item m="1" x="1208"/>
        <item m="1" x="1220"/>
        <item m="1" x="1132"/>
        <item m="1" x="1159"/>
        <item x="877"/>
        <item x="858"/>
        <item x="878"/>
        <item x="879"/>
        <item x="880"/>
        <item x="881"/>
        <item m="1" x="1125"/>
        <item x="883"/>
        <item m="1" x="1221"/>
        <item m="1" x="1223"/>
        <item x="884"/>
        <item x="885"/>
        <item m="1" x="1127"/>
        <item m="1" x="1129"/>
        <item x="889"/>
        <item x="890"/>
        <item x="891"/>
        <item x="265"/>
        <item m="1" x="1189"/>
        <item m="1" x="1091"/>
        <item x="267"/>
        <item x="268"/>
        <item x="269"/>
        <item x="270"/>
        <item x="271"/>
        <item x="272"/>
        <item x="274"/>
        <item x="275"/>
        <item x="278"/>
        <item m="1" x="1225"/>
        <item m="1" x="1228"/>
        <item x="287"/>
        <item x="290"/>
        <item x="291"/>
        <item x="292"/>
        <item x="293"/>
        <item x="294"/>
        <item m="1" x="1122"/>
        <item x="296"/>
        <item x="297"/>
        <item m="1" x="1240"/>
        <item m="1" x="1163"/>
        <item m="1" x="1169"/>
        <item m="1" x="1088"/>
        <item x="298"/>
        <item x="299"/>
        <item x="894"/>
        <item x="300"/>
        <item m="1" x="1099"/>
        <item m="1" x="1102"/>
        <item x="301"/>
        <item m="1" x="1101"/>
        <item m="1" x="1104"/>
        <item m="1" x="1186"/>
        <item x="895"/>
        <item x="302"/>
        <item x="303"/>
        <item x="344"/>
        <item x="345"/>
        <item x="897"/>
        <item x="304"/>
        <item x="346"/>
        <item m="1" x="1100"/>
        <item m="1" x="1103"/>
        <item m="1" x="1114"/>
        <item m="1" x="1116"/>
        <item x="384"/>
        <item x="385"/>
        <item x="899"/>
        <item x="306"/>
        <item x="307"/>
        <item x="347"/>
        <item x="348"/>
        <item m="1" x="1171"/>
        <item x="349"/>
        <item x="350"/>
        <item m="1" x="1239"/>
        <item x="386"/>
        <item m="1" x="1077"/>
        <item m="1" x="1080"/>
        <item m="1" x="1084"/>
        <item x="308"/>
        <item x="352"/>
        <item x="353"/>
        <item x="355"/>
        <item x="356"/>
        <item x="310"/>
        <item x="312"/>
        <item x="313"/>
        <item x="359"/>
        <item x="314"/>
        <item x="315"/>
        <item x="388"/>
        <item x="316"/>
        <item x="317"/>
        <item x="900"/>
        <item x="320"/>
        <item x="360"/>
        <item m="1" x="1124"/>
        <item x="361"/>
        <item m="1" x="1128"/>
        <item x="901"/>
        <item m="1" x="1199"/>
        <item x="321"/>
        <item x="322"/>
        <item x="362"/>
        <item x="323"/>
        <item x="364"/>
        <item x="365"/>
        <item x="325"/>
        <item x="366"/>
        <item x="367"/>
        <item m="1" x="1131"/>
        <item m="1" x="1150"/>
        <item x="326"/>
        <item x="327"/>
        <item x="369"/>
        <item x="328"/>
        <item x="370"/>
        <item x="371"/>
        <item m="1" x="1134"/>
        <item x="372"/>
        <item m="1" x="1138"/>
        <item x="329"/>
        <item x="330"/>
        <item x="331"/>
        <item x="373"/>
        <item x="374"/>
        <item x="332"/>
        <item x="333"/>
        <item x="334"/>
        <item x="376"/>
        <item x="378"/>
        <item x="335"/>
        <item x="391"/>
        <item x="336"/>
        <item x="907"/>
        <item x="337"/>
        <item m="1" x="1190"/>
        <item m="1" x="1191"/>
        <item m="1" x="1243"/>
        <item x="908"/>
        <item x="909"/>
        <item x="910"/>
        <item x="392"/>
        <item m="1" x="1165"/>
        <item m="1" x="1179"/>
        <item x="911"/>
        <item x="379"/>
        <item m="1" x="1230"/>
        <item m="1" x="1233"/>
        <item x="380"/>
        <item x="381"/>
        <item x="340"/>
        <item x="383"/>
        <item x="394"/>
        <item m="1" x="1168"/>
        <item x="395"/>
        <item m="1" x="1204"/>
        <item m="1" x="1222"/>
        <item m="1" x="1224"/>
        <item m="1" x="1156"/>
        <item m="1" x="1081"/>
        <item x="396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705"/>
        <item x="912"/>
        <item m="1" x="1140"/>
        <item m="1" x="1214"/>
        <item m="1" x="1216"/>
        <item m="1" x="1161"/>
        <item m="1" x="1198"/>
        <item m="1" x="1200"/>
        <item m="1" x="1201"/>
        <item m="1" x="1170"/>
        <item x="657"/>
        <item x="5"/>
        <item x="2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1030"/>
        <item x="957"/>
        <item x="1031"/>
        <item x="930"/>
        <item x="931"/>
        <item x="932"/>
        <item x="933"/>
        <item x="934"/>
        <item x="1034"/>
        <item x="1035"/>
        <item x="941"/>
        <item x="942"/>
        <item x="943"/>
        <item x="1036"/>
        <item x="939"/>
        <item x="960"/>
        <item x="1038"/>
        <item x="948"/>
        <item x="1039"/>
        <item x="1040"/>
        <item m="1" x="1217"/>
        <item x="952"/>
        <item x="940"/>
        <item x="954"/>
        <item x="1042"/>
        <item x="1045"/>
        <item x="961"/>
        <item x="965"/>
        <item x="1052"/>
        <item x="966"/>
        <item x="968"/>
        <item x="962"/>
        <item x="963"/>
        <item x="1053"/>
        <item x="1054"/>
        <item m="1" x="1086"/>
        <item x="967"/>
        <item m="1" x="1095"/>
        <item m="1" x="1119"/>
        <item m="1" x="1205"/>
        <item x="971"/>
        <item m="1" x="1117"/>
        <item m="1" x="1167"/>
        <item m="1" x="1241"/>
        <item m="1" x="1136"/>
        <item m="1" x="1137"/>
        <item x="1072"/>
        <item x="982"/>
        <item x="983"/>
        <item x="984"/>
        <item x="985"/>
        <item x="946"/>
        <item x="947"/>
        <item x="927"/>
        <item x="928"/>
        <item x="929"/>
        <item x="949"/>
        <item x="970"/>
        <item m="1" x="1181"/>
        <item x="973"/>
        <item m="1" x="1197"/>
        <item x="997"/>
        <item x="998"/>
        <item x="999"/>
        <item x="1000"/>
        <item m="1" x="1227"/>
        <item m="1" x="1231"/>
        <item x="977"/>
        <item x="1007"/>
        <item x="1008"/>
        <item x="1009"/>
        <item m="1" x="1209"/>
        <item x="953"/>
        <item x="1013"/>
        <item x="981"/>
        <item x="986"/>
        <item x="1016"/>
        <item x="987"/>
        <item x="988"/>
        <item x="989"/>
        <item x="1020"/>
        <item x="1021"/>
        <item x="991"/>
        <item x="992"/>
        <item x="1028"/>
        <item x="1010"/>
        <item x="1011"/>
        <item x="1012"/>
        <item x="1014"/>
        <item m="1" x="1074"/>
        <item x="1017"/>
        <item m="1" x="1206"/>
        <item m="1" x="1118"/>
        <item x="1037"/>
        <item x="1043"/>
        <item x="1044"/>
        <item x="1027"/>
        <item x="1046"/>
        <item x="1047"/>
        <item x="1048"/>
        <item x="1049"/>
        <item x="1050"/>
        <item x="1051"/>
        <item x="995"/>
        <item x="996"/>
        <item x="1001"/>
        <item x="1003"/>
        <item x="1004"/>
        <item x="1061"/>
        <item x="1062"/>
        <item x="1006"/>
        <item x="1064"/>
        <item x="1065"/>
        <item x="1029"/>
        <item x="1067"/>
        <item x="1068"/>
        <item x="1032"/>
        <item x="1033"/>
        <item m="1" x="1194"/>
        <item m="1" x="1195"/>
        <item m="1" x="1126"/>
        <item x="958"/>
        <item x="959"/>
        <item x="1041"/>
        <item x="1055"/>
        <item x="1056"/>
        <item x="1057"/>
        <item x="1058"/>
        <item x="1059"/>
        <item x="1060"/>
        <item x="1063"/>
        <item x="1066"/>
        <item x="1069"/>
        <item x="944"/>
        <item x="1070"/>
        <item x="1071"/>
        <item x="964"/>
        <item x="945"/>
        <item x="969"/>
        <item x="972"/>
        <item x="950"/>
        <item x="974"/>
        <item x="975"/>
        <item x="976"/>
        <item x="978"/>
        <item x="951"/>
        <item x="979"/>
        <item x="980"/>
        <item x="955"/>
        <item x="935"/>
        <item x="936"/>
        <item x="990"/>
        <item x="1015"/>
        <item x="1018"/>
        <item x="1019"/>
        <item x="1022"/>
        <item x="1023"/>
        <item x="1024"/>
        <item x="1025"/>
        <item x="1026"/>
        <item x="937"/>
        <item x="1002"/>
        <item x="938"/>
        <item x="1005"/>
        <item x="993"/>
        <item x="1073"/>
        <item x="994"/>
        <item m="1" x="1196"/>
        <item x="9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5">
        <item x="8"/>
        <item x="6"/>
        <item x="7"/>
        <item x="5"/>
        <item x="4"/>
        <item x="3"/>
        <item x="17"/>
        <item x="11"/>
        <item x="12"/>
        <item x="9"/>
        <item x="10"/>
        <item x="14"/>
        <item x="15"/>
        <item x="13"/>
        <item x="16"/>
        <item x="0"/>
        <item x="1"/>
        <item x="2"/>
        <item x="27"/>
        <item x="24"/>
        <item x="28"/>
        <item x="26"/>
        <item x="25"/>
        <item x="30"/>
        <item x="32"/>
        <item x="23"/>
        <item x="33"/>
        <item x="29"/>
        <item x="31"/>
        <item x="35"/>
        <item x="36"/>
        <item x="34"/>
        <item x="18"/>
        <item x="19"/>
        <item x="20"/>
        <item sd="0" x="21"/>
        <item sd="0" x="22"/>
        <item x="38"/>
        <item x="41"/>
        <item x="37"/>
        <item x="39"/>
        <item x="42"/>
        <item x="43"/>
        <item x="40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m="1" x="5"/>
        <item sd="0" x="2"/>
        <item h="1" sd="0" m="1" x="4"/>
        <item sd="0" x="0"/>
        <item sd="0"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sd="0" x="0"/>
        <item sd="0" x="14"/>
        <item sd="0" x="1"/>
        <item sd="0" x="2"/>
        <item sd="0" x="3"/>
        <item sd="0" x="4"/>
        <item sd="0" x="5"/>
        <item sd="0" x="15"/>
        <item sd="0" x="6"/>
        <item sd="0" x="7"/>
        <item sd="0" x="8"/>
        <item sd="0" x="16"/>
        <item sd="0" x="12"/>
        <item sd="0" x="9"/>
        <item sd="0" x="10"/>
        <item sd="0" x="11"/>
        <item sd="0" x="17"/>
        <item m="1" x="1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5"/>
    <field x="9"/>
    <field x="16"/>
    <field x="1"/>
  </rowFields>
  <rowItems count="12">
    <i>
      <x v="1"/>
    </i>
    <i>
      <x v="3"/>
    </i>
    <i>
      <x v="4"/>
    </i>
    <i>
      <x v="5"/>
      <x v="37"/>
      <x/>
    </i>
    <i r="1">
      <x v="38"/>
      <x v="8"/>
    </i>
    <i r="1">
      <x v="39"/>
      <x v="10"/>
    </i>
    <i r="1">
      <x v="40"/>
      <x v="12"/>
    </i>
    <i r="1">
      <x v="41"/>
      <x v="12"/>
    </i>
    <i r="1">
      <x v="42"/>
      <x v="12"/>
    </i>
    <i r="1">
      <x v="43"/>
      <x v="14"/>
    </i>
    <i r="1">
      <x v="44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Hours Required (Run + Set-up)" fld="26" baseField="4" baseItem="0" numFmtId="178"/>
    <dataField name="Hits/Month" fld="25" baseField="0" baseItem="0" numFmtId="179"/>
  </dataFields>
  <formats count="1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E116"/>
  <sheetViews>
    <sheetView tabSelected="1" zoomScale="115" zoomScaleNormal="115" workbookViewId="0">
      <pane ySplit="4" topLeftCell="A5" activePane="bottomLeft" state="frozen"/>
      <selection activeCell="N1" sqref="N1"/>
      <selection pane="bottomLeft" activeCell="AB116" sqref="A5:AB116"/>
    </sheetView>
  </sheetViews>
  <sheetFormatPr defaultRowHeight="12"/>
  <cols>
    <col min="1" max="1" width="20.5703125" style="9" customWidth="1"/>
    <col min="2" max="2" width="10" style="9" bestFit="1" customWidth="1"/>
    <col min="3" max="14" width="10" style="9" customWidth="1"/>
    <col min="15" max="15" width="13.7109375" style="38" customWidth="1"/>
    <col min="16" max="16" width="13.5703125" style="38" customWidth="1"/>
    <col min="17" max="17" width="15.5703125" style="38" customWidth="1"/>
    <col min="18" max="18" width="14.85546875" style="38" customWidth="1"/>
    <col min="19" max="19" width="10.85546875" style="10" customWidth="1"/>
    <col min="20" max="20" width="10.85546875" style="11" customWidth="1"/>
    <col min="21" max="21" width="14.42578125" style="9" customWidth="1"/>
    <col min="22" max="22" width="11" style="11" customWidth="1"/>
    <col min="23" max="23" width="9.140625" style="7" customWidth="1"/>
    <col min="24" max="24" width="25.140625" style="9" customWidth="1"/>
    <col min="25" max="26" width="29.140625" style="9" customWidth="1"/>
    <col min="27" max="27" width="41.28515625" style="8" customWidth="1"/>
    <col min="28" max="28" width="10" style="9" customWidth="1"/>
    <col min="29" max="29" width="13.42578125" style="38" customWidth="1"/>
    <col min="30" max="30" width="26.7109375" style="9" customWidth="1"/>
    <col min="31" max="31" width="12.7109375" style="8" customWidth="1"/>
    <col min="32" max="32" width="14.140625" style="8" customWidth="1"/>
    <col min="33" max="33" width="15.5703125" style="9" customWidth="1"/>
    <col min="34" max="37" width="15.5703125" style="38" customWidth="1"/>
    <col min="38" max="38" width="12.42578125" style="9" customWidth="1"/>
    <col min="39" max="39" width="14.7109375" style="7" customWidth="1"/>
    <col min="40" max="40" width="12.28515625" style="41" customWidth="1"/>
    <col min="41" max="41" width="11.5703125" style="9" customWidth="1"/>
    <col min="42" max="42" width="11.140625" style="10" customWidth="1"/>
    <col min="43" max="43" width="9.42578125" style="9" customWidth="1"/>
    <col min="44" max="44" width="9.140625" style="22" customWidth="1"/>
    <col min="45" max="45" width="10" style="9" customWidth="1"/>
    <col min="46" max="46" width="11" style="10" customWidth="1"/>
    <col min="47" max="47" width="12.7109375" style="9" customWidth="1"/>
    <col min="48" max="48" width="12.7109375" style="10" customWidth="1"/>
    <col min="49" max="50" width="11" style="10" customWidth="1"/>
    <col min="51" max="51" width="10.85546875" style="10" customWidth="1"/>
    <col min="52" max="52" width="10.85546875" style="11" customWidth="1"/>
    <col min="53" max="53" width="11" style="11" customWidth="1"/>
    <col min="54" max="54" width="9.140625" style="7" customWidth="1"/>
    <col min="55" max="56" width="20.28515625" style="7" customWidth="1"/>
    <col min="57" max="57" width="19.5703125" style="8" customWidth="1"/>
    <col min="58" max="16384" width="9.140625" style="7"/>
  </cols>
  <sheetData>
    <row r="1" spans="1:57" ht="24.75" thickBot="1">
      <c r="AS1" s="8" t="s">
        <v>73</v>
      </c>
      <c r="AT1" s="10">
        <f>3600/AT2</f>
        <v>1.422165278667521</v>
      </c>
      <c r="AU1" s="22" t="s">
        <v>71</v>
      </c>
      <c r="AV1" s="23" t="s">
        <v>76</v>
      </c>
      <c r="AW1" s="24">
        <f>SUBTOTAL(9,AV4:AV114)</f>
        <v>1152551.7500000002</v>
      </c>
      <c r="AX1" s="158"/>
    </row>
    <row r="2" spans="1:57" ht="14.25" customHeight="1" thickBot="1">
      <c r="T2" s="132" t="s">
        <v>1680</v>
      </c>
      <c r="V2" s="133">
        <v>0.55000000000000004</v>
      </c>
      <c r="AC2" s="110"/>
      <c r="AI2" s="7" t="s">
        <v>1742</v>
      </c>
      <c r="AJ2" s="169">
        <v>42005</v>
      </c>
      <c r="AL2" s="171" t="s">
        <v>405</v>
      </c>
      <c r="AM2" s="172"/>
      <c r="AN2" s="173"/>
      <c r="AS2" s="8" t="s">
        <v>72</v>
      </c>
      <c r="AT2" s="10">
        <f>SUBTOTAL(1,AT4:AT115)</f>
        <v>2531.3513513513512</v>
      </c>
      <c r="AU2" s="10">
        <f>SUBTOTAL(9,AU4:AU115)</f>
        <v>14549294</v>
      </c>
      <c r="AV2" s="25" t="s">
        <v>74</v>
      </c>
      <c r="AW2" s="26">
        <f>AW1/22</f>
        <v>52388.715909090919</v>
      </c>
      <c r="AX2" s="159"/>
      <c r="AZ2" s="132" t="s">
        <v>1680</v>
      </c>
      <c r="BA2" s="133">
        <v>0.55000000000000004</v>
      </c>
    </row>
    <row r="3" spans="1:57" ht="14.25" customHeight="1">
      <c r="AI3" s="7" t="s">
        <v>1743</v>
      </c>
      <c r="AJ3" s="169">
        <v>43830</v>
      </c>
      <c r="AL3" s="105" t="s">
        <v>86</v>
      </c>
      <c r="AM3" s="106" t="s">
        <v>86</v>
      </c>
      <c r="AN3" s="107" t="s">
        <v>86</v>
      </c>
      <c r="AT3" s="10" t="s">
        <v>87</v>
      </c>
      <c r="AU3" s="10" t="s">
        <v>88</v>
      </c>
      <c r="AV3" s="27" t="s">
        <v>77</v>
      </c>
      <c r="AW3" s="10">
        <f>SUBTOTAL(9,AW4:AW4)</f>
        <v>0</v>
      </c>
    </row>
    <row r="4" spans="1:57" s="15" customFormat="1" ht="54">
      <c r="A4" s="13" t="s">
        <v>58</v>
      </c>
      <c r="B4" s="13" t="s">
        <v>1733</v>
      </c>
      <c r="C4" s="13" t="s">
        <v>1734</v>
      </c>
      <c r="D4" s="13" t="s">
        <v>1735</v>
      </c>
      <c r="E4" s="13" t="s">
        <v>1736</v>
      </c>
      <c r="F4" s="13" t="s">
        <v>1737</v>
      </c>
      <c r="G4" s="13" t="s">
        <v>1738</v>
      </c>
      <c r="H4" s="13" t="s">
        <v>1739</v>
      </c>
      <c r="I4" s="13" t="s">
        <v>1740</v>
      </c>
      <c r="J4" s="13">
        <v>2015</v>
      </c>
      <c r="K4" s="13">
        <v>2016</v>
      </c>
      <c r="L4" s="13">
        <v>2017</v>
      </c>
      <c r="M4" s="13">
        <v>2018</v>
      </c>
      <c r="N4" s="13">
        <v>2019</v>
      </c>
      <c r="O4" s="39" t="s">
        <v>89</v>
      </c>
      <c r="P4" s="39" t="s">
        <v>90</v>
      </c>
      <c r="Q4" s="39" t="s">
        <v>92</v>
      </c>
      <c r="R4" s="39" t="s">
        <v>91</v>
      </c>
      <c r="S4" s="13" t="s">
        <v>397</v>
      </c>
      <c r="T4" s="13" t="s">
        <v>401</v>
      </c>
      <c r="U4" s="13" t="s">
        <v>56</v>
      </c>
      <c r="V4" s="13" t="s">
        <v>398</v>
      </c>
      <c r="W4" s="13" t="s">
        <v>399</v>
      </c>
      <c r="X4" s="13" t="s">
        <v>78</v>
      </c>
      <c r="Y4" s="13" t="s">
        <v>1718</v>
      </c>
      <c r="Z4" s="166" t="s">
        <v>1744</v>
      </c>
      <c r="AA4" s="13" t="s">
        <v>80</v>
      </c>
      <c r="AB4" s="168" t="s">
        <v>1741</v>
      </c>
      <c r="AC4" s="39" t="s">
        <v>93</v>
      </c>
      <c r="AD4" s="13" t="s">
        <v>79</v>
      </c>
      <c r="AE4" s="13" t="s">
        <v>407</v>
      </c>
      <c r="AF4" s="13" t="s">
        <v>105</v>
      </c>
      <c r="AG4" s="13" t="s">
        <v>57</v>
      </c>
      <c r="AH4" s="39"/>
      <c r="AI4" s="39"/>
      <c r="AJ4" s="39"/>
      <c r="AK4" s="39"/>
      <c r="AL4" s="35" t="s">
        <v>94</v>
      </c>
      <c r="AM4" s="35" t="s">
        <v>54</v>
      </c>
      <c r="AN4" s="42" t="s">
        <v>63</v>
      </c>
      <c r="AO4" s="13" t="s">
        <v>53</v>
      </c>
      <c r="AP4" s="14" t="s">
        <v>106</v>
      </c>
      <c r="AQ4" s="13" t="s">
        <v>52</v>
      </c>
      <c r="AR4" s="13" t="s">
        <v>60</v>
      </c>
      <c r="AS4" s="13" t="s">
        <v>61</v>
      </c>
      <c r="AT4" s="36" t="s">
        <v>75</v>
      </c>
      <c r="AU4" s="36" t="s">
        <v>71</v>
      </c>
      <c r="AV4" s="36" t="s">
        <v>70</v>
      </c>
      <c r="AW4" s="37" t="s">
        <v>62</v>
      </c>
      <c r="AX4" s="37" t="s">
        <v>1717</v>
      </c>
      <c r="AY4" s="13" t="s">
        <v>397</v>
      </c>
      <c r="AZ4" s="13" t="s">
        <v>401</v>
      </c>
      <c r="BA4" s="13" t="s">
        <v>398</v>
      </c>
      <c r="BB4" s="13" t="s">
        <v>399</v>
      </c>
      <c r="BC4" s="13" t="s">
        <v>400</v>
      </c>
      <c r="BD4" s="13" t="s">
        <v>1695</v>
      </c>
      <c r="BE4" s="12" t="s">
        <v>59</v>
      </c>
    </row>
    <row r="5" spans="1:57" ht="10.5" customHeight="1">
      <c r="A5" s="17">
        <v>29089</v>
      </c>
      <c r="B5" s="17"/>
      <c r="C5" s="17">
        <f>AG5</f>
        <v>21012</v>
      </c>
      <c r="D5" s="17">
        <f>AO5</f>
        <v>1</v>
      </c>
      <c r="E5" s="167">
        <f>AP5</f>
        <v>720</v>
      </c>
      <c r="F5" s="17">
        <f>AQ5</f>
        <v>1.5</v>
      </c>
      <c r="G5" s="17">
        <f>AR5</f>
        <v>2</v>
      </c>
      <c r="H5" s="17" t="str">
        <f t="shared" ref="H5:H36" si="0">IF(AND(AE5&gt;=$AJ$2,AE5&lt;=$AJ$3), TEXT(AE5,"YYYY.MM"), IF(AE5&gt;=$AJ$3, "2019", "2015.01"))</f>
        <v>2015.01</v>
      </c>
      <c r="I5" s="17" t="str">
        <f>IF(AND(AF5&gt;=$AJ$2,AF5&lt;=$AJ$3), TEXT(AF5,"YYYY.MM"), IF(AF5&gt;=$AJ$3, "2019", ""))</f>
        <v>2015.06</v>
      </c>
      <c r="J5" s="170">
        <f>AC5</f>
        <v>0</v>
      </c>
      <c r="K5" s="170">
        <f>$AC5</f>
        <v>0</v>
      </c>
      <c r="L5" s="170">
        <f t="shared" ref="L5:N20" si="1">$AC5</f>
        <v>0</v>
      </c>
      <c r="M5" s="170">
        <f t="shared" si="1"/>
        <v>0</v>
      </c>
      <c r="N5" s="170">
        <f t="shared" si="1"/>
        <v>0</v>
      </c>
      <c r="O5" s="19">
        <v>38</v>
      </c>
      <c r="P5" s="19">
        <v>130</v>
      </c>
      <c r="Q5" s="19">
        <v>29</v>
      </c>
      <c r="R5" s="19"/>
      <c r="S5" s="70">
        <v>491</v>
      </c>
      <c r="T5" s="70">
        <v>21</v>
      </c>
      <c r="U5" s="18" t="s">
        <v>6</v>
      </c>
      <c r="V5" s="70" t="s">
        <v>277</v>
      </c>
      <c r="W5" s="70">
        <v>1.94</v>
      </c>
      <c r="X5" s="17" t="s">
        <v>140</v>
      </c>
      <c r="Y5" s="17"/>
      <c r="Z5" s="17"/>
      <c r="AA5" s="17"/>
      <c r="AB5" s="17" t="str">
        <f>BD5</f>
        <v>SOS</v>
      </c>
      <c r="AC5" s="131">
        <f>IF(ISNA(VLOOKUP(A5,'2015 Demand Explosion 12.17.14'!$D$18:$G$837,4,FALSE))=TRUE,0,VLOOKUP(A5,'2015 Demand Explosion 12.17.14'!$D$18:$G$837,4,FALSE))</f>
        <v>0</v>
      </c>
      <c r="AD5" s="17">
        <v>29089</v>
      </c>
      <c r="AE5" s="17"/>
      <c r="AF5" s="67">
        <v>42156</v>
      </c>
      <c r="AG5" s="18">
        <v>21012</v>
      </c>
      <c r="AH5" s="19"/>
      <c r="AI5" s="19"/>
      <c r="AJ5" s="19"/>
      <c r="AK5" s="19"/>
      <c r="AL5" s="18" t="str">
        <f>VLOOKUP(AG5,'Equipment Listing'!A:E,3,FALSE)</f>
        <v>Plainfield</v>
      </c>
      <c r="AM5" s="19" t="str">
        <f>VLOOKUP(AG5,'Equipment Listing'!A:E,4,FALSE)</f>
        <v>600T</v>
      </c>
      <c r="AN5" s="19" t="str">
        <f>VLOOKUP(AG5,'Equipment Listing'!A:E,5,FALSE)</f>
        <v>331-600</v>
      </c>
      <c r="AO5" s="19">
        <v>1</v>
      </c>
      <c r="AP5" s="20">
        <v>720</v>
      </c>
      <c r="AQ5" s="19">
        <v>1.5</v>
      </c>
      <c r="AR5" s="19">
        <v>2</v>
      </c>
      <c r="AS5" s="19">
        <f t="shared" ref="AS5:AS36" si="2">AR5*AQ5</f>
        <v>3</v>
      </c>
      <c r="AT5" s="34">
        <f t="shared" ref="AT5:AT36" si="3">AP5*AO5</f>
        <v>720</v>
      </c>
      <c r="AU5" s="69">
        <f t="shared" ref="AU5:AU36" si="4">AC5</f>
        <v>0</v>
      </c>
      <c r="AV5" s="20">
        <f t="shared" ref="AV5:AV36" si="5">AC5/12</f>
        <v>0</v>
      </c>
      <c r="AW5" s="21">
        <f t="shared" ref="AW5:AW36" si="6">IF(AV5=0,0,((AV5/AT5+(AS5))/$BA$2))</f>
        <v>0</v>
      </c>
      <c r="AX5" s="20">
        <f t="shared" ref="AX5:AX36" si="7">AU5/AO5</f>
        <v>0</v>
      </c>
      <c r="AY5" s="70">
        <v>491</v>
      </c>
      <c r="AZ5" s="70">
        <v>21</v>
      </c>
      <c r="BA5" s="70" t="s">
        <v>277</v>
      </c>
      <c r="BB5" s="70">
        <v>1.94</v>
      </c>
      <c r="BC5" s="70" t="s">
        <v>278</v>
      </c>
      <c r="BD5" s="70" t="s">
        <v>1697</v>
      </c>
      <c r="BE5" s="16">
        <v>29089</v>
      </c>
    </row>
    <row r="6" spans="1:57" ht="10.5" customHeight="1">
      <c r="A6" s="17" t="s">
        <v>396</v>
      </c>
      <c r="B6" s="17"/>
      <c r="C6" s="17">
        <f t="shared" ref="C6:C69" si="8">AG6</f>
        <v>21001</v>
      </c>
      <c r="D6" s="17">
        <f t="shared" ref="D6:D69" si="9">AO6</f>
        <v>1</v>
      </c>
      <c r="E6" s="167">
        <f t="shared" ref="E6:E69" si="10">AP6</f>
        <v>2100</v>
      </c>
      <c r="F6" s="17">
        <f t="shared" ref="F6:F69" si="11">AQ6</f>
        <v>1</v>
      </c>
      <c r="G6" s="17">
        <f t="shared" ref="G6:G69" si="12">AR6</f>
        <v>1</v>
      </c>
      <c r="H6" s="17" t="str">
        <f t="shared" si="0"/>
        <v>2015.01</v>
      </c>
      <c r="I6" s="17" t="str">
        <f>IF(AND(AF6&gt;=$AJ$2,AF6&lt;=$AJ$3), TEXT(AF6,"YYYY.MM"), IF(AF6&gt;=$AJ$3, "2019", ""))</f>
        <v>2015.12</v>
      </c>
      <c r="J6" s="170">
        <f t="shared" ref="J6:J69" si="13">AC6</f>
        <v>1610</v>
      </c>
      <c r="K6" s="170">
        <f t="shared" ref="K6:K69" si="14">AC6</f>
        <v>1610</v>
      </c>
      <c r="L6" s="170">
        <f t="shared" si="1"/>
        <v>1610</v>
      </c>
      <c r="M6" s="170">
        <f t="shared" si="1"/>
        <v>1610</v>
      </c>
      <c r="N6" s="170">
        <f t="shared" si="1"/>
        <v>1610</v>
      </c>
      <c r="O6" s="19">
        <v>39</v>
      </c>
      <c r="P6" s="19">
        <v>96</v>
      </c>
      <c r="Q6" s="19">
        <v>23.754999999999999</v>
      </c>
      <c r="R6" s="19"/>
      <c r="S6" s="70">
        <v>236</v>
      </c>
      <c r="T6" s="70">
        <v>12</v>
      </c>
      <c r="U6" s="18" t="s">
        <v>2</v>
      </c>
      <c r="V6" s="70"/>
      <c r="W6" s="70"/>
      <c r="X6" s="17" t="s">
        <v>303</v>
      </c>
      <c r="Y6" s="17"/>
      <c r="Z6" s="17"/>
      <c r="AA6" s="17"/>
      <c r="AB6" s="17" t="str">
        <f t="shared" ref="AB6:AB69" si="15">BD6</f>
        <v>A</v>
      </c>
      <c r="AC6" s="108">
        <v>1610</v>
      </c>
      <c r="AD6" s="17" t="s">
        <v>396</v>
      </c>
      <c r="AE6" s="17"/>
      <c r="AF6" s="67">
        <v>42369</v>
      </c>
      <c r="AG6" s="18">
        <v>21001</v>
      </c>
      <c r="AH6" s="19"/>
      <c r="AI6" s="19"/>
      <c r="AJ6" s="19"/>
      <c r="AK6" s="19"/>
      <c r="AL6" s="18" t="str">
        <f>VLOOKUP(AG6,'Equipment Listing'!A:E,3,FALSE)</f>
        <v>Plainfield</v>
      </c>
      <c r="AM6" s="19" t="str">
        <f>VLOOKUP(AG6,'Equipment Listing'!A:E,4,FALSE)</f>
        <v>400T</v>
      </c>
      <c r="AN6" s="19" t="str">
        <f>VLOOKUP(AG6,'Equipment Listing'!A:E,5,FALSE)</f>
        <v>331-600</v>
      </c>
      <c r="AO6" s="19">
        <v>1</v>
      </c>
      <c r="AP6" s="20">
        <v>2100</v>
      </c>
      <c r="AQ6" s="19">
        <v>1</v>
      </c>
      <c r="AR6" s="19">
        <v>1</v>
      </c>
      <c r="AS6" s="19">
        <f t="shared" si="2"/>
        <v>1</v>
      </c>
      <c r="AT6" s="34">
        <f t="shared" si="3"/>
        <v>2100</v>
      </c>
      <c r="AU6" s="69">
        <f t="shared" si="4"/>
        <v>1610</v>
      </c>
      <c r="AV6" s="20">
        <f t="shared" si="5"/>
        <v>134.16666666666666</v>
      </c>
      <c r="AW6" s="21">
        <f t="shared" si="6"/>
        <v>1.9343434343434343</v>
      </c>
      <c r="AX6" s="20">
        <f t="shared" si="7"/>
        <v>1610</v>
      </c>
      <c r="AY6" s="70">
        <v>236</v>
      </c>
      <c r="AZ6" s="70">
        <v>12</v>
      </c>
      <c r="BA6" s="70"/>
      <c r="BB6" s="70"/>
      <c r="BC6" s="70"/>
      <c r="BD6" s="70" t="s">
        <v>599</v>
      </c>
      <c r="BE6" s="16" t="s">
        <v>395</v>
      </c>
    </row>
    <row r="7" spans="1:57" ht="10.5" customHeight="1">
      <c r="A7" s="17" t="s">
        <v>392</v>
      </c>
      <c r="B7" s="17"/>
      <c r="C7" s="17">
        <f t="shared" si="8"/>
        <v>21001</v>
      </c>
      <c r="D7" s="17">
        <f t="shared" si="9"/>
        <v>1</v>
      </c>
      <c r="E7" s="167">
        <f t="shared" si="10"/>
        <v>2100</v>
      </c>
      <c r="F7" s="17">
        <f t="shared" si="11"/>
        <v>1</v>
      </c>
      <c r="G7" s="17">
        <f t="shared" si="12"/>
        <v>1</v>
      </c>
      <c r="H7" s="17" t="str">
        <f t="shared" si="0"/>
        <v>2015.01</v>
      </c>
      <c r="I7" s="17" t="str">
        <f>IF(AND(AF7&gt;=$AJ$2,AF7&lt;=$AJ$3), TEXT(AF7,"YYYY.MM"), IF(AF7&gt;=$AJ$3, "2019", ""))</f>
        <v>2015.12</v>
      </c>
      <c r="J7" s="170">
        <f t="shared" si="13"/>
        <v>1800</v>
      </c>
      <c r="K7" s="170">
        <f t="shared" si="14"/>
        <v>1800</v>
      </c>
      <c r="L7" s="170">
        <f t="shared" si="1"/>
        <v>1800</v>
      </c>
      <c r="M7" s="170">
        <f t="shared" si="1"/>
        <v>1800</v>
      </c>
      <c r="N7" s="170">
        <f t="shared" si="1"/>
        <v>1800</v>
      </c>
      <c r="O7" s="19">
        <v>39</v>
      </c>
      <c r="P7" s="19">
        <v>96</v>
      </c>
      <c r="Q7" s="19">
        <v>23.594999999999999</v>
      </c>
      <c r="R7" s="19"/>
      <c r="S7" s="70">
        <v>142</v>
      </c>
      <c r="T7" s="70">
        <v>12</v>
      </c>
      <c r="U7" s="18" t="s">
        <v>2</v>
      </c>
      <c r="V7" s="70" t="s">
        <v>393</v>
      </c>
      <c r="W7" s="70">
        <v>1.91</v>
      </c>
      <c r="X7" s="17" t="s">
        <v>303</v>
      </c>
      <c r="Y7" s="17"/>
      <c r="Z7" s="17"/>
      <c r="AA7" s="17"/>
      <c r="AB7" s="17" t="str">
        <f t="shared" si="15"/>
        <v>A</v>
      </c>
      <c r="AC7" s="108">
        <v>1800</v>
      </c>
      <c r="AD7" s="17" t="s">
        <v>392</v>
      </c>
      <c r="AE7" s="17"/>
      <c r="AF7" s="67">
        <v>42369</v>
      </c>
      <c r="AG7" s="18">
        <v>21001</v>
      </c>
      <c r="AH7" s="19"/>
      <c r="AI7" s="19"/>
      <c r="AJ7" s="19"/>
      <c r="AK7" s="19"/>
      <c r="AL7" s="18" t="str">
        <f>VLOOKUP(AG7,'Equipment Listing'!A:E,3,FALSE)</f>
        <v>Plainfield</v>
      </c>
      <c r="AM7" s="19" t="str">
        <f>VLOOKUP(AG7,'Equipment Listing'!A:E,4,FALSE)</f>
        <v>400T</v>
      </c>
      <c r="AN7" s="19" t="str">
        <f>VLOOKUP(AG7,'Equipment Listing'!A:E,5,FALSE)</f>
        <v>331-600</v>
      </c>
      <c r="AO7" s="19">
        <v>1</v>
      </c>
      <c r="AP7" s="20">
        <v>2100</v>
      </c>
      <c r="AQ7" s="19">
        <v>1</v>
      </c>
      <c r="AR7" s="19">
        <v>1</v>
      </c>
      <c r="AS7" s="19">
        <f t="shared" si="2"/>
        <v>1</v>
      </c>
      <c r="AT7" s="34">
        <f t="shared" si="3"/>
        <v>2100</v>
      </c>
      <c r="AU7" s="69">
        <f t="shared" si="4"/>
        <v>1800</v>
      </c>
      <c r="AV7" s="20">
        <f t="shared" si="5"/>
        <v>150</v>
      </c>
      <c r="AW7" s="21">
        <f t="shared" si="6"/>
        <v>1.9480519480519478</v>
      </c>
      <c r="AX7" s="20">
        <f t="shared" si="7"/>
        <v>1800</v>
      </c>
      <c r="AY7" s="70">
        <v>142</v>
      </c>
      <c r="AZ7" s="70">
        <v>12</v>
      </c>
      <c r="BA7" s="70" t="s">
        <v>393</v>
      </c>
      <c r="BB7" s="70">
        <v>1.91</v>
      </c>
      <c r="BC7" s="70" t="s">
        <v>394</v>
      </c>
      <c r="BD7" s="70" t="s">
        <v>599</v>
      </c>
      <c r="BE7" s="16" t="s">
        <v>391</v>
      </c>
    </row>
    <row r="8" spans="1:57" ht="10.5" customHeight="1">
      <c r="A8" s="17">
        <v>37269</v>
      </c>
      <c r="B8" s="17"/>
      <c r="C8" s="17">
        <f t="shared" si="8"/>
        <v>21001</v>
      </c>
      <c r="D8" s="17">
        <f t="shared" si="9"/>
        <v>1</v>
      </c>
      <c r="E8" s="167">
        <f t="shared" si="10"/>
        <v>2400</v>
      </c>
      <c r="F8" s="17">
        <f t="shared" si="11"/>
        <v>1</v>
      </c>
      <c r="G8" s="17">
        <f t="shared" si="12"/>
        <v>4</v>
      </c>
      <c r="H8" s="17" t="str">
        <f t="shared" si="0"/>
        <v>2015.01</v>
      </c>
      <c r="I8" s="17">
        <v>2015.06</v>
      </c>
      <c r="J8" s="170">
        <f t="shared" si="13"/>
        <v>3980</v>
      </c>
      <c r="K8" s="170">
        <f t="shared" si="14"/>
        <v>3980</v>
      </c>
      <c r="L8" s="170">
        <f t="shared" si="1"/>
        <v>3980</v>
      </c>
      <c r="M8" s="170">
        <f t="shared" si="1"/>
        <v>3980</v>
      </c>
      <c r="N8" s="170">
        <f t="shared" si="1"/>
        <v>3980</v>
      </c>
      <c r="O8" s="19">
        <v>39</v>
      </c>
      <c r="P8" s="19">
        <v>94</v>
      </c>
      <c r="Q8" s="19">
        <v>22.43</v>
      </c>
      <c r="R8" s="19"/>
      <c r="S8" s="70">
        <v>90</v>
      </c>
      <c r="T8" s="70">
        <v>14.5</v>
      </c>
      <c r="U8" s="18" t="s">
        <v>2</v>
      </c>
      <c r="V8" s="70" t="s">
        <v>365</v>
      </c>
      <c r="W8" s="70">
        <v>0.81</v>
      </c>
      <c r="X8" s="17" t="s">
        <v>114</v>
      </c>
      <c r="Y8" s="17"/>
      <c r="Z8" s="17"/>
      <c r="AA8" s="17"/>
      <c r="AB8" s="17" t="str">
        <f t="shared" si="15"/>
        <v>A</v>
      </c>
      <c r="AC8" s="108">
        <f>VLOOKUP(A8,'2015 Demand Explosion 12.17.14'!$D$18:$G$837,4,FALSE)</f>
        <v>3980</v>
      </c>
      <c r="AD8" s="17">
        <v>37269</v>
      </c>
      <c r="AE8" s="17"/>
      <c r="AF8" s="67">
        <v>41760</v>
      </c>
      <c r="AG8" s="18">
        <v>21001</v>
      </c>
      <c r="AH8" s="19"/>
      <c r="AI8" s="19"/>
      <c r="AJ8" s="19"/>
      <c r="AK8" s="19"/>
      <c r="AL8" s="18" t="str">
        <f>VLOOKUP(AG8,'Equipment Listing'!A:E,3,FALSE)</f>
        <v>Plainfield</v>
      </c>
      <c r="AM8" s="19" t="str">
        <f>VLOOKUP(AG8,'Equipment Listing'!A:E,4,FALSE)</f>
        <v>400T</v>
      </c>
      <c r="AN8" s="19" t="str">
        <f>VLOOKUP(AG8,'Equipment Listing'!A:E,5,FALSE)</f>
        <v>331-600</v>
      </c>
      <c r="AO8" s="19">
        <v>1</v>
      </c>
      <c r="AP8" s="20">
        <v>2400</v>
      </c>
      <c r="AQ8" s="19">
        <v>1</v>
      </c>
      <c r="AR8" s="19">
        <v>4</v>
      </c>
      <c r="AS8" s="19">
        <f t="shared" si="2"/>
        <v>4</v>
      </c>
      <c r="AT8" s="34">
        <f t="shared" si="3"/>
        <v>2400</v>
      </c>
      <c r="AU8" s="69">
        <f t="shared" si="4"/>
        <v>3980</v>
      </c>
      <c r="AV8" s="20">
        <f t="shared" si="5"/>
        <v>331.66666666666669</v>
      </c>
      <c r="AW8" s="21">
        <f t="shared" si="6"/>
        <v>7.5239898989898979</v>
      </c>
      <c r="AX8" s="20">
        <f t="shared" si="7"/>
        <v>3980</v>
      </c>
      <c r="AY8" s="70">
        <v>90</v>
      </c>
      <c r="AZ8" s="70">
        <v>14.5</v>
      </c>
      <c r="BA8" s="70" t="s">
        <v>365</v>
      </c>
      <c r="BB8" s="70">
        <v>0.81</v>
      </c>
      <c r="BC8" s="70" t="s">
        <v>366</v>
      </c>
      <c r="BD8" s="70" t="s">
        <v>599</v>
      </c>
      <c r="BE8" s="16" t="s">
        <v>364</v>
      </c>
    </row>
    <row r="9" spans="1:57" ht="10.5" customHeight="1">
      <c r="A9" s="17">
        <v>29175</v>
      </c>
      <c r="B9" s="17"/>
      <c r="C9" s="17">
        <f t="shared" si="8"/>
        <v>21014</v>
      </c>
      <c r="D9" s="17">
        <f t="shared" si="9"/>
        <v>1</v>
      </c>
      <c r="E9" s="167">
        <f t="shared" si="10"/>
        <v>2400</v>
      </c>
      <c r="F9" s="17">
        <f t="shared" si="11"/>
        <v>1</v>
      </c>
      <c r="G9" s="17">
        <f t="shared" si="12"/>
        <v>2</v>
      </c>
      <c r="H9" s="17" t="str">
        <f t="shared" si="0"/>
        <v>2015.01</v>
      </c>
      <c r="I9" s="17" t="str">
        <f t="shared" ref="I9:I40" si="16">IF(AND(AF9&gt;=$AJ$2,AF9&lt;=$AJ$3), TEXT(AF9,"YYYY.MM"), IF(AF9&gt;=$AJ$3, "2019", ""))</f>
        <v>2019</v>
      </c>
      <c r="J9" s="170">
        <f t="shared" si="13"/>
        <v>8549</v>
      </c>
      <c r="K9" s="170">
        <f t="shared" si="14"/>
        <v>8549</v>
      </c>
      <c r="L9" s="170">
        <f t="shared" si="1"/>
        <v>8549</v>
      </c>
      <c r="M9" s="170">
        <f t="shared" si="1"/>
        <v>8549</v>
      </c>
      <c r="N9" s="170">
        <f t="shared" si="1"/>
        <v>8549</v>
      </c>
      <c r="O9" s="19">
        <v>28</v>
      </c>
      <c r="P9" s="19">
        <v>50</v>
      </c>
      <c r="Q9" s="19">
        <v>20.9</v>
      </c>
      <c r="R9" s="19"/>
      <c r="S9" s="70">
        <v>139</v>
      </c>
      <c r="T9" s="70">
        <v>12</v>
      </c>
      <c r="U9" s="18" t="s">
        <v>2</v>
      </c>
      <c r="V9" s="70" t="s">
        <v>143</v>
      </c>
      <c r="W9" s="70">
        <v>0.71</v>
      </c>
      <c r="X9" s="17" t="s">
        <v>140</v>
      </c>
      <c r="Y9" s="17" t="s">
        <v>1732</v>
      </c>
      <c r="Z9" s="17"/>
      <c r="AA9" s="17"/>
      <c r="AB9" s="17" t="str">
        <f t="shared" si="15"/>
        <v>SS</v>
      </c>
      <c r="AC9" s="108">
        <f>VLOOKUP(A9,'2015 Demand Explosion 12.17.14'!$D$18:$G$837,4,FALSE)</f>
        <v>8549</v>
      </c>
      <c r="AD9" s="17">
        <v>29175</v>
      </c>
      <c r="AE9" s="17"/>
      <c r="AF9" s="67">
        <v>46751</v>
      </c>
      <c r="AG9" s="18">
        <v>21014</v>
      </c>
      <c r="AH9" s="19"/>
      <c r="AI9" s="19"/>
      <c r="AJ9" s="19"/>
      <c r="AK9" s="19"/>
      <c r="AL9" s="18" t="str">
        <f>VLOOKUP(AG9,'Equipment Listing'!A:E,3,FALSE)</f>
        <v>Plainfield</v>
      </c>
      <c r="AM9" s="19" t="str">
        <f>VLOOKUP(AG9,'Equipment Listing'!A:E,4,FALSE)</f>
        <v>300T</v>
      </c>
      <c r="AN9" s="19" t="str">
        <f>VLOOKUP(AG9,'Equipment Listing'!A:E,5,FALSE)</f>
        <v>201-330</v>
      </c>
      <c r="AO9" s="19">
        <v>1</v>
      </c>
      <c r="AP9" s="20">
        <v>2400</v>
      </c>
      <c r="AQ9" s="19">
        <v>1</v>
      </c>
      <c r="AR9" s="19">
        <v>2</v>
      </c>
      <c r="AS9" s="19">
        <f t="shared" si="2"/>
        <v>2</v>
      </c>
      <c r="AT9" s="34">
        <f t="shared" si="3"/>
        <v>2400</v>
      </c>
      <c r="AU9" s="69">
        <f t="shared" si="4"/>
        <v>8549</v>
      </c>
      <c r="AV9" s="20">
        <f t="shared" si="5"/>
        <v>712.41666666666663</v>
      </c>
      <c r="AW9" s="21">
        <f t="shared" si="6"/>
        <v>4.1760732323232315</v>
      </c>
      <c r="AX9" s="20">
        <f t="shared" si="7"/>
        <v>8549</v>
      </c>
      <c r="AY9" s="70">
        <v>139</v>
      </c>
      <c r="AZ9" s="70">
        <v>12</v>
      </c>
      <c r="BA9" s="70" t="s">
        <v>143</v>
      </c>
      <c r="BB9" s="70">
        <v>0.71</v>
      </c>
      <c r="BC9" s="70" t="s">
        <v>144</v>
      </c>
      <c r="BD9" s="70" t="s">
        <v>1696</v>
      </c>
      <c r="BE9" s="16">
        <v>29175</v>
      </c>
    </row>
    <row r="10" spans="1:57" ht="10.5" customHeight="1">
      <c r="A10" s="17" t="s">
        <v>1668</v>
      </c>
      <c r="B10" s="17"/>
      <c r="C10" s="17">
        <f t="shared" si="8"/>
        <v>21014</v>
      </c>
      <c r="D10" s="17">
        <f t="shared" si="9"/>
        <v>1</v>
      </c>
      <c r="E10" s="167">
        <f t="shared" si="10"/>
        <v>1800</v>
      </c>
      <c r="F10" s="17">
        <f t="shared" si="11"/>
        <v>1</v>
      </c>
      <c r="G10" s="17">
        <f t="shared" si="12"/>
        <v>1</v>
      </c>
      <c r="H10" s="17" t="str">
        <f t="shared" si="0"/>
        <v>2015.01</v>
      </c>
      <c r="I10" s="17" t="str">
        <f t="shared" si="16"/>
        <v>2019</v>
      </c>
      <c r="J10" s="170">
        <f t="shared" si="13"/>
        <v>10992</v>
      </c>
      <c r="K10" s="170">
        <f t="shared" si="14"/>
        <v>10992</v>
      </c>
      <c r="L10" s="170">
        <f t="shared" si="1"/>
        <v>10992</v>
      </c>
      <c r="M10" s="170">
        <f t="shared" si="1"/>
        <v>10992</v>
      </c>
      <c r="N10" s="170">
        <f t="shared" si="1"/>
        <v>10992</v>
      </c>
      <c r="O10" s="19">
        <v>44</v>
      </c>
      <c r="P10" s="19">
        <v>48</v>
      </c>
      <c r="Q10" s="19">
        <v>22.06</v>
      </c>
      <c r="R10" s="19"/>
      <c r="S10" s="70"/>
      <c r="T10" s="70">
        <v>15</v>
      </c>
      <c r="U10" s="18" t="s">
        <v>2</v>
      </c>
      <c r="V10" s="70" t="s">
        <v>171</v>
      </c>
      <c r="W10" s="70">
        <v>2.62</v>
      </c>
      <c r="X10" s="17" t="s">
        <v>114</v>
      </c>
      <c r="Y10" s="17"/>
      <c r="Z10" s="17"/>
      <c r="AA10" s="17"/>
      <c r="AB10" s="17" t="str">
        <f t="shared" si="15"/>
        <v>A</v>
      </c>
      <c r="AC10" s="108">
        <f>VLOOKUP(A10,'2015 Demand Explosion 12.17.14'!$D$18:$G$837,4,FALSE)</f>
        <v>10992</v>
      </c>
      <c r="AD10" s="17">
        <v>37607</v>
      </c>
      <c r="AE10" s="17"/>
      <c r="AF10" s="67" t="s">
        <v>162</v>
      </c>
      <c r="AG10" s="18">
        <v>21014</v>
      </c>
      <c r="AH10" s="19"/>
      <c r="AI10" s="19"/>
      <c r="AJ10" s="19"/>
      <c r="AK10" s="19"/>
      <c r="AL10" s="18" t="str">
        <f>VLOOKUP(AG10,'Equipment Listing'!A:E,3,FALSE)</f>
        <v>Plainfield</v>
      </c>
      <c r="AM10" s="19" t="str">
        <f>VLOOKUP(AG10,'Equipment Listing'!A:E,4,FALSE)</f>
        <v>300T</v>
      </c>
      <c r="AN10" s="19" t="str">
        <f>VLOOKUP(AG10,'Equipment Listing'!A:E,5,FALSE)</f>
        <v>201-330</v>
      </c>
      <c r="AO10" s="19">
        <v>1</v>
      </c>
      <c r="AP10" s="20">
        <v>1800</v>
      </c>
      <c r="AQ10" s="19">
        <v>1</v>
      </c>
      <c r="AR10" s="19">
        <v>1</v>
      </c>
      <c r="AS10" s="19">
        <f t="shared" si="2"/>
        <v>1</v>
      </c>
      <c r="AT10" s="34">
        <f t="shared" si="3"/>
        <v>1800</v>
      </c>
      <c r="AU10" s="69">
        <f t="shared" si="4"/>
        <v>10992</v>
      </c>
      <c r="AV10" s="20">
        <f t="shared" si="5"/>
        <v>916</v>
      </c>
      <c r="AW10" s="21">
        <f t="shared" si="6"/>
        <v>2.7434343434343433</v>
      </c>
      <c r="AX10" s="20">
        <f t="shared" si="7"/>
        <v>10992</v>
      </c>
      <c r="AY10" s="70"/>
      <c r="AZ10" s="70">
        <v>15</v>
      </c>
      <c r="BA10" s="70" t="s">
        <v>171</v>
      </c>
      <c r="BB10" s="70">
        <v>2.62</v>
      </c>
      <c r="BC10" s="70" t="s">
        <v>172</v>
      </c>
      <c r="BD10" s="70" t="s">
        <v>599</v>
      </c>
      <c r="BE10" s="16" t="s">
        <v>170</v>
      </c>
    </row>
    <row r="11" spans="1:57" ht="10.5" customHeight="1">
      <c r="A11" s="17" t="s">
        <v>1669</v>
      </c>
      <c r="B11" s="17"/>
      <c r="C11" s="17">
        <f t="shared" si="8"/>
        <v>21014</v>
      </c>
      <c r="D11" s="17">
        <f t="shared" si="9"/>
        <v>1</v>
      </c>
      <c r="E11" s="167">
        <f t="shared" si="10"/>
        <v>1800</v>
      </c>
      <c r="F11" s="17">
        <f t="shared" si="11"/>
        <v>1</v>
      </c>
      <c r="G11" s="17">
        <f t="shared" si="12"/>
        <v>1</v>
      </c>
      <c r="H11" s="17" t="str">
        <f t="shared" si="0"/>
        <v>2015.01</v>
      </c>
      <c r="I11" s="17" t="str">
        <f t="shared" si="16"/>
        <v>2019</v>
      </c>
      <c r="J11" s="170">
        <f t="shared" si="13"/>
        <v>10992</v>
      </c>
      <c r="K11" s="170">
        <f t="shared" si="14"/>
        <v>10992</v>
      </c>
      <c r="L11" s="170">
        <f t="shared" si="1"/>
        <v>10992</v>
      </c>
      <c r="M11" s="170">
        <f t="shared" si="1"/>
        <v>10992</v>
      </c>
      <c r="N11" s="170">
        <f t="shared" si="1"/>
        <v>10992</v>
      </c>
      <c r="O11" s="19">
        <v>44</v>
      </c>
      <c r="P11" s="19">
        <v>48</v>
      </c>
      <c r="Q11" s="19">
        <v>22.024999999999999</v>
      </c>
      <c r="R11" s="19"/>
      <c r="S11" s="70"/>
      <c r="T11" s="70">
        <v>15</v>
      </c>
      <c r="U11" s="18" t="s">
        <v>2</v>
      </c>
      <c r="V11" s="70" t="s">
        <v>173</v>
      </c>
      <c r="W11" s="70">
        <v>2.57</v>
      </c>
      <c r="X11" s="17" t="s">
        <v>114</v>
      </c>
      <c r="Y11" s="17"/>
      <c r="Z11" s="17"/>
      <c r="AA11" s="17"/>
      <c r="AB11" s="17" t="str">
        <f t="shared" si="15"/>
        <v>A</v>
      </c>
      <c r="AC11" s="108">
        <f>VLOOKUP(A11,'2015 Demand Explosion 12.17.14'!$D$18:$G$837,4,FALSE)</f>
        <v>10992</v>
      </c>
      <c r="AD11" s="17">
        <v>37608</v>
      </c>
      <c r="AE11" s="17"/>
      <c r="AF11" s="67" t="s">
        <v>162</v>
      </c>
      <c r="AG11" s="18">
        <v>21014</v>
      </c>
      <c r="AH11" s="19"/>
      <c r="AI11" s="19"/>
      <c r="AJ11" s="19"/>
      <c r="AK11" s="19"/>
      <c r="AL11" s="18" t="str">
        <f>VLOOKUP(AG11,'Equipment Listing'!A:E,3,FALSE)</f>
        <v>Plainfield</v>
      </c>
      <c r="AM11" s="19" t="str">
        <f>VLOOKUP(AG11,'Equipment Listing'!A:E,4,FALSE)</f>
        <v>300T</v>
      </c>
      <c r="AN11" s="19" t="str">
        <f>VLOOKUP(AG11,'Equipment Listing'!A:E,5,FALSE)</f>
        <v>201-330</v>
      </c>
      <c r="AO11" s="19">
        <v>1</v>
      </c>
      <c r="AP11" s="20">
        <v>1800</v>
      </c>
      <c r="AQ11" s="19">
        <v>1</v>
      </c>
      <c r="AR11" s="19">
        <v>1</v>
      </c>
      <c r="AS11" s="19">
        <f t="shared" si="2"/>
        <v>1</v>
      </c>
      <c r="AT11" s="34">
        <f t="shared" si="3"/>
        <v>1800</v>
      </c>
      <c r="AU11" s="69">
        <f t="shared" si="4"/>
        <v>10992</v>
      </c>
      <c r="AV11" s="20">
        <f t="shared" si="5"/>
        <v>916</v>
      </c>
      <c r="AW11" s="21">
        <f t="shared" si="6"/>
        <v>2.7434343434343433</v>
      </c>
      <c r="AX11" s="20">
        <f t="shared" si="7"/>
        <v>10992</v>
      </c>
      <c r="AY11" s="70"/>
      <c r="AZ11" s="70">
        <v>15</v>
      </c>
      <c r="BA11" s="70" t="s">
        <v>173</v>
      </c>
      <c r="BB11" s="70">
        <v>2.57</v>
      </c>
      <c r="BC11" s="70" t="s">
        <v>174</v>
      </c>
      <c r="BD11" s="70" t="s">
        <v>599</v>
      </c>
      <c r="BE11" s="16" t="s">
        <v>170</v>
      </c>
    </row>
    <row r="12" spans="1:57" ht="10.5" customHeight="1">
      <c r="A12" s="17">
        <v>37222</v>
      </c>
      <c r="B12" s="17"/>
      <c r="C12" s="17">
        <f t="shared" si="8"/>
        <v>21014</v>
      </c>
      <c r="D12" s="17">
        <f t="shared" si="9"/>
        <v>1</v>
      </c>
      <c r="E12" s="167">
        <f t="shared" si="10"/>
        <v>1080</v>
      </c>
      <c r="F12" s="17">
        <f t="shared" si="11"/>
        <v>1</v>
      </c>
      <c r="G12" s="17">
        <f t="shared" si="12"/>
        <v>2</v>
      </c>
      <c r="H12" s="17" t="str">
        <f t="shared" si="0"/>
        <v>2015.01</v>
      </c>
      <c r="I12" s="17" t="str">
        <f t="shared" si="16"/>
        <v>2017.12</v>
      </c>
      <c r="J12" s="170">
        <f t="shared" si="13"/>
        <v>12960</v>
      </c>
      <c r="K12" s="170">
        <f t="shared" si="14"/>
        <v>12960</v>
      </c>
      <c r="L12" s="170">
        <f t="shared" si="1"/>
        <v>12960</v>
      </c>
      <c r="M12" s="170">
        <f t="shared" si="1"/>
        <v>12960</v>
      </c>
      <c r="N12" s="170">
        <f t="shared" si="1"/>
        <v>12960</v>
      </c>
      <c r="O12" s="19">
        <v>46</v>
      </c>
      <c r="P12" s="19">
        <v>56</v>
      </c>
      <c r="Q12" s="19">
        <v>22.48</v>
      </c>
      <c r="R12" s="19"/>
      <c r="S12" s="70"/>
      <c r="T12" s="70">
        <v>13</v>
      </c>
      <c r="U12" s="18" t="s">
        <v>2</v>
      </c>
      <c r="V12" s="70" t="s">
        <v>164</v>
      </c>
      <c r="W12" s="70">
        <v>0.6</v>
      </c>
      <c r="X12" s="17" t="s">
        <v>114</v>
      </c>
      <c r="Y12" s="17"/>
      <c r="Z12" s="17"/>
      <c r="AA12" s="17"/>
      <c r="AB12" s="17" t="str">
        <f t="shared" si="15"/>
        <v>A</v>
      </c>
      <c r="AC12" s="108">
        <f t="shared" ref="AC12:AC18" si="17">270*48</f>
        <v>12960</v>
      </c>
      <c r="AD12" s="17">
        <v>37222</v>
      </c>
      <c r="AE12" s="17"/>
      <c r="AF12" s="67">
        <v>43100</v>
      </c>
      <c r="AG12" s="18">
        <v>21014</v>
      </c>
      <c r="AH12" s="19"/>
      <c r="AI12" s="19"/>
      <c r="AJ12" s="19"/>
      <c r="AK12" s="19"/>
      <c r="AL12" s="18" t="str">
        <f>VLOOKUP(AG12,'Equipment Listing'!A:E,3,FALSE)</f>
        <v>Plainfield</v>
      </c>
      <c r="AM12" s="19" t="str">
        <f>VLOOKUP(AG12,'Equipment Listing'!A:E,4,FALSE)</f>
        <v>300T</v>
      </c>
      <c r="AN12" s="19" t="str">
        <f>VLOOKUP(AG12,'Equipment Listing'!A:E,5,FALSE)</f>
        <v>201-330</v>
      </c>
      <c r="AO12" s="19">
        <v>1</v>
      </c>
      <c r="AP12" s="20">
        <v>1080</v>
      </c>
      <c r="AQ12" s="19">
        <v>1</v>
      </c>
      <c r="AR12" s="19">
        <v>2</v>
      </c>
      <c r="AS12" s="19">
        <f t="shared" si="2"/>
        <v>2</v>
      </c>
      <c r="AT12" s="34">
        <f t="shared" si="3"/>
        <v>1080</v>
      </c>
      <c r="AU12" s="69">
        <f t="shared" si="4"/>
        <v>12960</v>
      </c>
      <c r="AV12" s="20">
        <f t="shared" si="5"/>
        <v>1080</v>
      </c>
      <c r="AW12" s="21">
        <f t="shared" si="6"/>
        <v>5.4545454545454541</v>
      </c>
      <c r="AX12" s="20">
        <f t="shared" si="7"/>
        <v>12960</v>
      </c>
      <c r="AY12" s="70"/>
      <c r="AZ12" s="70">
        <v>13</v>
      </c>
      <c r="BA12" s="70" t="s">
        <v>164</v>
      </c>
      <c r="BB12" s="70">
        <v>0.6</v>
      </c>
      <c r="BC12" s="70" t="s">
        <v>165</v>
      </c>
      <c r="BD12" s="70" t="s">
        <v>599</v>
      </c>
      <c r="BE12" s="16" t="s">
        <v>163</v>
      </c>
    </row>
    <row r="13" spans="1:57" ht="10.5" customHeight="1">
      <c r="A13" s="17">
        <v>37224</v>
      </c>
      <c r="B13" s="17"/>
      <c r="C13" s="17">
        <f t="shared" si="8"/>
        <v>21011</v>
      </c>
      <c r="D13" s="17">
        <f t="shared" si="9"/>
        <v>1</v>
      </c>
      <c r="E13" s="167">
        <f t="shared" si="10"/>
        <v>1800</v>
      </c>
      <c r="F13" s="17">
        <f t="shared" si="11"/>
        <v>1</v>
      </c>
      <c r="G13" s="17">
        <f t="shared" si="12"/>
        <v>2</v>
      </c>
      <c r="H13" s="17" t="str">
        <f t="shared" si="0"/>
        <v>2015.01</v>
      </c>
      <c r="I13" s="17" t="str">
        <f t="shared" si="16"/>
        <v>2017.12</v>
      </c>
      <c r="J13" s="170">
        <f t="shared" si="13"/>
        <v>12960</v>
      </c>
      <c r="K13" s="170">
        <f t="shared" si="14"/>
        <v>12960</v>
      </c>
      <c r="L13" s="170">
        <f t="shared" si="1"/>
        <v>12960</v>
      </c>
      <c r="M13" s="170">
        <f t="shared" si="1"/>
        <v>12960</v>
      </c>
      <c r="N13" s="170">
        <f t="shared" si="1"/>
        <v>12960</v>
      </c>
      <c r="O13" s="19">
        <v>46</v>
      </c>
      <c r="P13" s="19">
        <v>37</v>
      </c>
      <c r="Q13" s="19">
        <v>22.52</v>
      </c>
      <c r="R13" s="19"/>
      <c r="S13" s="70">
        <v>53</v>
      </c>
      <c r="T13" s="70">
        <v>14.5</v>
      </c>
      <c r="U13" s="18" t="s">
        <v>2</v>
      </c>
      <c r="V13" s="70" t="s">
        <v>290</v>
      </c>
      <c r="W13" s="70">
        <v>0.45</v>
      </c>
      <c r="X13" s="17" t="s">
        <v>114</v>
      </c>
      <c r="Y13" s="17"/>
      <c r="Z13" s="17"/>
      <c r="AA13" s="17"/>
      <c r="AB13" s="17" t="str">
        <f t="shared" si="15"/>
        <v>A</v>
      </c>
      <c r="AC13" s="108">
        <f t="shared" si="17"/>
        <v>12960</v>
      </c>
      <c r="AD13" s="17">
        <v>37224</v>
      </c>
      <c r="AE13" s="17"/>
      <c r="AF13" s="67">
        <v>43100</v>
      </c>
      <c r="AG13" s="18">
        <v>21011</v>
      </c>
      <c r="AH13" s="19"/>
      <c r="AI13" s="19"/>
      <c r="AJ13" s="19"/>
      <c r="AK13" s="19"/>
      <c r="AL13" s="18" t="str">
        <f>VLOOKUP(AG13,'Equipment Listing'!A:E,3,FALSE)</f>
        <v>Plainfield</v>
      </c>
      <c r="AM13" s="19" t="str">
        <f>VLOOKUP(AG13,'Equipment Listing'!A:E,4,FALSE)</f>
        <v>400T</v>
      </c>
      <c r="AN13" s="19" t="str">
        <f>VLOOKUP(AG13,'Equipment Listing'!A:E,5,FALSE)</f>
        <v>331-600</v>
      </c>
      <c r="AO13" s="19">
        <v>1</v>
      </c>
      <c r="AP13" s="20">
        <v>1800</v>
      </c>
      <c r="AQ13" s="19">
        <v>1</v>
      </c>
      <c r="AR13" s="19">
        <v>2</v>
      </c>
      <c r="AS13" s="19">
        <f t="shared" si="2"/>
        <v>2</v>
      </c>
      <c r="AT13" s="34">
        <f t="shared" si="3"/>
        <v>1800</v>
      </c>
      <c r="AU13" s="69">
        <f t="shared" si="4"/>
        <v>12960</v>
      </c>
      <c r="AV13" s="20">
        <f t="shared" si="5"/>
        <v>1080</v>
      </c>
      <c r="AW13" s="21">
        <f t="shared" si="6"/>
        <v>4.7272727272727266</v>
      </c>
      <c r="AX13" s="20">
        <f t="shared" si="7"/>
        <v>12960</v>
      </c>
      <c r="AY13" s="70">
        <v>53</v>
      </c>
      <c r="AZ13" s="70">
        <v>14.5</v>
      </c>
      <c r="BA13" s="70" t="s">
        <v>290</v>
      </c>
      <c r="BB13" s="70">
        <v>0.45</v>
      </c>
      <c r="BC13" s="70" t="s">
        <v>291</v>
      </c>
      <c r="BD13" s="70" t="s">
        <v>599</v>
      </c>
      <c r="BE13" s="16" t="s">
        <v>274</v>
      </c>
    </row>
    <row r="14" spans="1:57" ht="10.5" customHeight="1">
      <c r="A14" s="17" t="s">
        <v>293</v>
      </c>
      <c r="B14" s="17"/>
      <c r="C14" s="17">
        <f t="shared" si="8"/>
        <v>21011</v>
      </c>
      <c r="D14" s="17">
        <f t="shared" si="9"/>
        <v>1</v>
      </c>
      <c r="E14" s="167">
        <f t="shared" si="10"/>
        <v>1800</v>
      </c>
      <c r="F14" s="17">
        <f t="shared" si="11"/>
        <v>1</v>
      </c>
      <c r="G14" s="17">
        <f t="shared" si="12"/>
        <v>2</v>
      </c>
      <c r="H14" s="17" t="str">
        <f t="shared" si="0"/>
        <v>2015.01</v>
      </c>
      <c r="I14" s="17" t="str">
        <f t="shared" si="16"/>
        <v>2017.12</v>
      </c>
      <c r="J14" s="170">
        <f t="shared" si="13"/>
        <v>12960</v>
      </c>
      <c r="K14" s="170">
        <f t="shared" si="14"/>
        <v>12960</v>
      </c>
      <c r="L14" s="170">
        <f t="shared" si="1"/>
        <v>12960</v>
      </c>
      <c r="M14" s="170">
        <f t="shared" si="1"/>
        <v>12960</v>
      </c>
      <c r="N14" s="170">
        <f t="shared" si="1"/>
        <v>12960</v>
      </c>
      <c r="O14" s="19">
        <v>54</v>
      </c>
      <c r="P14" s="19">
        <v>97</v>
      </c>
      <c r="Q14" s="19">
        <v>22.87</v>
      </c>
      <c r="R14" s="19"/>
      <c r="S14" s="70"/>
      <c r="T14" s="70">
        <v>16</v>
      </c>
      <c r="U14" s="18" t="s">
        <v>2</v>
      </c>
      <c r="V14" s="70" t="s">
        <v>294</v>
      </c>
      <c r="W14" s="70">
        <v>1.18</v>
      </c>
      <c r="X14" s="17" t="s">
        <v>114</v>
      </c>
      <c r="Y14" s="17"/>
      <c r="Z14" s="17"/>
      <c r="AA14" s="17"/>
      <c r="AB14" s="17" t="str">
        <f t="shared" si="15"/>
        <v>A</v>
      </c>
      <c r="AC14" s="108">
        <f t="shared" si="17"/>
        <v>12960</v>
      </c>
      <c r="AD14" s="17" t="s">
        <v>293</v>
      </c>
      <c r="AE14" s="17"/>
      <c r="AF14" s="67">
        <v>43100</v>
      </c>
      <c r="AG14" s="18">
        <v>21011</v>
      </c>
      <c r="AH14" s="19"/>
      <c r="AI14" s="19"/>
      <c r="AJ14" s="19"/>
      <c r="AK14" s="19"/>
      <c r="AL14" s="18" t="str">
        <f>VLOOKUP(AG14,'Equipment Listing'!A:E,3,FALSE)</f>
        <v>Plainfield</v>
      </c>
      <c r="AM14" s="19" t="str">
        <f>VLOOKUP(AG14,'Equipment Listing'!A:E,4,FALSE)</f>
        <v>400T</v>
      </c>
      <c r="AN14" s="19" t="str">
        <f>VLOOKUP(AG14,'Equipment Listing'!A:E,5,FALSE)</f>
        <v>331-600</v>
      </c>
      <c r="AO14" s="19">
        <v>1</v>
      </c>
      <c r="AP14" s="20">
        <v>1800</v>
      </c>
      <c r="AQ14" s="19">
        <v>1</v>
      </c>
      <c r="AR14" s="19">
        <v>2</v>
      </c>
      <c r="AS14" s="19">
        <f t="shared" si="2"/>
        <v>2</v>
      </c>
      <c r="AT14" s="34">
        <f t="shared" si="3"/>
        <v>1800</v>
      </c>
      <c r="AU14" s="69">
        <f t="shared" si="4"/>
        <v>12960</v>
      </c>
      <c r="AV14" s="20">
        <f t="shared" si="5"/>
        <v>1080</v>
      </c>
      <c r="AW14" s="21">
        <f t="shared" si="6"/>
        <v>4.7272727272727266</v>
      </c>
      <c r="AX14" s="20">
        <f t="shared" si="7"/>
        <v>12960</v>
      </c>
      <c r="AY14" s="70"/>
      <c r="AZ14" s="70">
        <v>16</v>
      </c>
      <c r="BA14" s="70" t="s">
        <v>294</v>
      </c>
      <c r="BB14" s="70">
        <v>1.18</v>
      </c>
      <c r="BC14" s="70" t="s">
        <v>295</v>
      </c>
      <c r="BD14" s="70" t="s">
        <v>599</v>
      </c>
      <c r="BE14" s="16" t="s">
        <v>163</v>
      </c>
    </row>
    <row r="15" spans="1:57" ht="10.5" customHeight="1">
      <c r="A15" s="17" t="s">
        <v>296</v>
      </c>
      <c r="B15" s="17"/>
      <c r="C15" s="17">
        <f t="shared" si="8"/>
        <v>21011</v>
      </c>
      <c r="D15" s="17">
        <f t="shared" si="9"/>
        <v>1</v>
      </c>
      <c r="E15" s="167">
        <f t="shared" si="10"/>
        <v>1800</v>
      </c>
      <c r="F15" s="17">
        <f t="shared" si="11"/>
        <v>1</v>
      </c>
      <c r="G15" s="17">
        <f t="shared" si="12"/>
        <v>2</v>
      </c>
      <c r="H15" s="17" t="str">
        <f t="shared" si="0"/>
        <v>2015.01</v>
      </c>
      <c r="I15" s="17" t="str">
        <f t="shared" si="16"/>
        <v>2017.12</v>
      </c>
      <c r="J15" s="170">
        <f t="shared" si="13"/>
        <v>12960</v>
      </c>
      <c r="K15" s="170">
        <f t="shared" si="14"/>
        <v>12960</v>
      </c>
      <c r="L15" s="170">
        <f t="shared" si="1"/>
        <v>12960</v>
      </c>
      <c r="M15" s="170">
        <f t="shared" si="1"/>
        <v>12960</v>
      </c>
      <c r="N15" s="170">
        <f t="shared" si="1"/>
        <v>12960</v>
      </c>
      <c r="O15" s="19">
        <v>54</v>
      </c>
      <c r="P15" s="19">
        <v>97</v>
      </c>
      <c r="Q15" s="19">
        <v>22.79</v>
      </c>
      <c r="R15" s="19"/>
      <c r="S15" s="70">
        <v>308</v>
      </c>
      <c r="T15" s="70">
        <v>16</v>
      </c>
      <c r="U15" s="18" t="s">
        <v>2</v>
      </c>
      <c r="V15" s="70"/>
      <c r="W15" s="70"/>
      <c r="X15" s="17" t="s">
        <v>114</v>
      </c>
      <c r="Y15" s="17"/>
      <c r="Z15" s="17"/>
      <c r="AA15" s="17"/>
      <c r="AB15" s="17" t="str">
        <f t="shared" si="15"/>
        <v>A</v>
      </c>
      <c r="AC15" s="108">
        <f t="shared" si="17"/>
        <v>12960</v>
      </c>
      <c r="AD15" s="17" t="s">
        <v>296</v>
      </c>
      <c r="AE15" s="17"/>
      <c r="AF15" s="67">
        <v>43100</v>
      </c>
      <c r="AG15" s="18">
        <v>21011</v>
      </c>
      <c r="AH15" s="19"/>
      <c r="AI15" s="19"/>
      <c r="AJ15" s="19"/>
      <c r="AK15" s="19"/>
      <c r="AL15" s="18" t="str">
        <f>VLOOKUP(AG15,'Equipment Listing'!A:E,3,FALSE)</f>
        <v>Plainfield</v>
      </c>
      <c r="AM15" s="19" t="str">
        <f>VLOOKUP(AG15,'Equipment Listing'!A:E,4,FALSE)</f>
        <v>400T</v>
      </c>
      <c r="AN15" s="19" t="str">
        <f>VLOOKUP(AG15,'Equipment Listing'!A:E,5,FALSE)</f>
        <v>331-600</v>
      </c>
      <c r="AO15" s="19">
        <v>1</v>
      </c>
      <c r="AP15" s="20">
        <v>1800</v>
      </c>
      <c r="AQ15" s="19">
        <v>1</v>
      </c>
      <c r="AR15" s="19">
        <v>2</v>
      </c>
      <c r="AS15" s="19">
        <f t="shared" si="2"/>
        <v>2</v>
      </c>
      <c r="AT15" s="34">
        <f t="shared" si="3"/>
        <v>1800</v>
      </c>
      <c r="AU15" s="69">
        <f t="shared" si="4"/>
        <v>12960</v>
      </c>
      <c r="AV15" s="20">
        <f t="shared" si="5"/>
        <v>1080</v>
      </c>
      <c r="AW15" s="21">
        <f t="shared" si="6"/>
        <v>4.7272727272727266</v>
      </c>
      <c r="AX15" s="20">
        <f t="shared" si="7"/>
        <v>12960</v>
      </c>
      <c r="AY15" s="70">
        <v>308</v>
      </c>
      <c r="AZ15" s="70">
        <v>16</v>
      </c>
      <c r="BA15" s="70"/>
      <c r="BB15" s="70"/>
      <c r="BC15" s="70"/>
      <c r="BD15" s="70" t="s">
        <v>599</v>
      </c>
      <c r="BE15" s="16" t="s">
        <v>163</v>
      </c>
    </row>
    <row r="16" spans="1:57" ht="10.5" customHeight="1">
      <c r="A16" s="17">
        <v>37223</v>
      </c>
      <c r="B16" s="17"/>
      <c r="C16" s="17">
        <f t="shared" si="8"/>
        <v>21012</v>
      </c>
      <c r="D16" s="17">
        <f t="shared" si="9"/>
        <v>1</v>
      </c>
      <c r="E16" s="167">
        <f t="shared" si="10"/>
        <v>720</v>
      </c>
      <c r="F16" s="17">
        <f t="shared" si="11"/>
        <v>1</v>
      </c>
      <c r="G16" s="17">
        <f t="shared" si="12"/>
        <v>2</v>
      </c>
      <c r="H16" s="17" t="str">
        <f t="shared" si="0"/>
        <v>2015.01</v>
      </c>
      <c r="I16" s="17" t="str">
        <f t="shared" si="16"/>
        <v>2017.12</v>
      </c>
      <c r="J16" s="170">
        <f t="shared" si="13"/>
        <v>12960</v>
      </c>
      <c r="K16" s="170">
        <f t="shared" si="14"/>
        <v>12960</v>
      </c>
      <c r="L16" s="170">
        <f t="shared" si="1"/>
        <v>12960</v>
      </c>
      <c r="M16" s="170">
        <f t="shared" si="1"/>
        <v>12960</v>
      </c>
      <c r="N16" s="170">
        <f t="shared" si="1"/>
        <v>12960</v>
      </c>
      <c r="O16" s="19">
        <v>49</v>
      </c>
      <c r="P16" s="19">
        <v>103</v>
      </c>
      <c r="Q16" s="19">
        <v>29.2</v>
      </c>
      <c r="R16" s="19"/>
      <c r="S16" s="70" t="s">
        <v>133</v>
      </c>
      <c r="T16" s="70">
        <v>15.5</v>
      </c>
      <c r="U16" s="18" t="s">
        <v>2</v>
      </c>
      <c r="V16" s="70" t="s">
        <v>275</v>
      </c>
      <c r="W16" s="70">
        <v>4.26</v>
      </c>
      <c r="X16" s="17" t="s">
        <v>114</v>
      </c>
      <c r="Y16" s="17"/>
      <c r="Z16" s="17"/>
      <c r="AA16" s="17"/>
      <c r="AB16" s="17" t="str">
        <f t="shared" si="15"/>
        <v>A</v>
      </c>
      <c r="AC16" s="108">
        <f t="shared" si="17"/>
        <v>12960</v>
      </c>
      <c r="AD16" s="17">
        <v>37223</v>
      </c>
      <c r="AE16" s="17"/>
      <c r="AF16" s="67">
        <v>43100</v>
      </c>
      <c r="AG16" s="18">
        <v>21012</v>
      </c>
      <c r="AH16" s="19"/>
      <c r="AI16" s="19"/>
      <c r="AJ16" s="19"/>
      <c r="AK16" s="19"/>
      <c r="AL16" s="18" t="str">
        <f>VLOOKUP(AG16,'Equipment Listing'!A:E,3,FALSE)</f>
        <v>Plainfield</v>
      </c>
      <c r="AM16" s="19" t="str">
        <f>VLOOKUP(AG16,'Equipment Listing'!A:E,4,FALSE)</f>
        <v>600T</v>
      </c>
      <c r="AN16" s="19" t="str">
        <f>VLOOKUP(AG16,'Equipment Listing'!A:E,5,FALSE)</f>
        <v>331-600</v>
      </c>
      <c r="AO16" s="19">
        <v>1</v>
      </c>
      <c r="AP16" s="20">
        <v>720</v>
      </c>
      <c r="AQ16" s="19">
        <v>1</v>
      </c>
      <c r="AR16" s="19">
        <v>2</v>
      </c>
      <c r="AS16" s="19">
        <f t="shared" si="2"/>
        <v>2</v>
      </c>
      <c r="AT16" s="34">
        <f t="shared" si="3"/>
        <v>720</v>
      </c>
      <c r="AU16" s="69">
        <f t="shared" si="4"/>
        <v>12960</v>
      </c>
      <c r="AV16" s="20">
        <f t="shared" si="5"/>
        <v>1080</v>
      </c>
      <c r="AW16" s="21">
        <f t="shared" si="6"/>
        <v>6.3636363636363633</v>
      </c>
      <c r="AX16" s="20">
        <f t="shared" si="7"/>
        <v>12960</v>
      </c>
      <c r="AY16" s="70" t="s">
        <v>133</v>
      </c>
      <c r="AZ16" s="70">
        <v>15.5</v>
      </c>
      <c r="BA16" s="70" t="s">
        <v>275</v>
      </c>
      <c r="BB16" s="70">
        <v>4.26</v>
      </c>
      <c r="BC16" s="70" t="s">
        <v>276</v>
      </c>
      <c r="BD16" s="70" t="s">
        <v>599</v>
      </c>
      <c r="BE16" s="16" t="s">
        <v>274</v>
      </c>
    </row>
    <row r="17" spans="1:57" ht="10.5" customHeight="1">
      <c r="A17" s="17" t="s">
        <v>282</v>
      </c>
      <c r="B17" s="17"/>
      <c r="C17" s="17">
        <f t="shared" si="8"/>
        <v>21012</v>
      </c>
      <c r="D17" s="17">
        <f t="shared" si="9"/>
        <v>1</v>
      </c>
      <c r="E17" s="167">
        <f t="shared" si="10"/>
        <v>720</v>
      </c>
      <c r="F17" s="17">
        <f t="shared" si="11"/>
        <v>1</v>
      </c>
      <c r="G17" s="17">
        <f t="shared" si="12"/>
        <v>2</v>
      </c>
      <c r="H17" s="17" t="str">
        <f t="shared" si="0"/>
        <v>2015.01</v>
      </c>
      <c r="I17" s="17" t="str">
        <f t="shared" si="16"/>
        <v>2017.12</v>
      </c>
      <c r="J17" s="170">
        <f t="shared" si="13"/>
        <v>12960</v>
      </c>
      <c r="K17" s="170">
        <f t="shared" si="14"/>
        <v>12960</v>
      </c>
      <c r="L17" s="170">
        <f t="shared" si="1"/>
        <v>12960</v>
      </c>
      <c r="M17" s="170">
        <f t="shared" si="1"/>
        <v>12960</v>
      </c>
      <c r="N17" s="170">
        <f t="shared" si="1"/>
        <v>12960</v>
      </c>
      <c r="O17" s="19">
        <v>55</v>
      </c>
      <c r="P17" s="19">
        <v>64</v>
      </c>
      <c r="Q17" s="19">
        <v>28.75</v>
      </c>
      <c r="R17" s="19"/>
      <c r="S17" s="70" t="s">
        <v>133</v>
      </c>
      <c r="T17" s="70">
        <v>21</v>
      </c>
      <c r="U17" s="18" t="s">
        <v>2</v>
      </c>
      <c r="V17" s="70" t="s">
        <v>283</v>
      </c>
      <c r="W17" s="70">
        <v>1.19</v>
      </c>
      <c r="X17" s="17" t="s">
        <v>114</v>
      </c>
      <c r="Y17" s="17"/>
      <c r="Z17" s="17"/>
      <c r="AA17" s="17"/>
      <c r="AB17" s="17" t="str">
        <f t="shared" si="15"/>
        <v>A</v>
      </c>
      <c r="AC17" s="108">
        <f t="shared" si="17"/>
        <v>12960</v>
      </c>
      <c r="AD17" s="17" t="s">
        <v>282</v>
      </c>
      <c r="AE17" s="17"/>
      <c r="AF17" s="67">
        <v>43100</v>
      </c>
      <c r="AG17" s="18">
        <v>21012</v>
      </c>
      <c r="AH17" s="19"/>
      <c r="AI17" s="19"/>
      <c r="AJ17" s="19"/>
      <c r="AK17" s="19"/>
      <c r="AL17" s="18" t="str">
        <f>VLOOKUP(AG17,'Equipment Listing'!A:E,3,FALSE)</f>
        <v>Plainfield</v>
      </c>
      <c r="AM17" s="19" t="str">
        <f>VLOOKUP(AG17,'Equipment Listing'!A:E,4,FALSE)</f>
        <v>600T</v>
      </c>
      <c r="AN17" s="19" t="str">
        <f>VLOOKUP(AG17,'Equipment Listing'!A:E,5,FALSE)</f>
        <v>331-600</v>
      </c>
      <c r="AO17" s="19">
        <v>1</v>
      </c>
      <c r="AP17" s="20">
        <v>720</v>
      </c>
      <c r="AQ17" s="19">
        <v>1</v>
      </c>
      <c r="AR17" s="19">
        <v>2</v>
      </c>
      <c r="AS17" s="19">
        <f t="shared" si="2"/>
        <v>2</v>
      </c>
      <c r="AT17" s="34">
        <f t="shared" si="3"/>
        <v>720</v>
      </c>
      <c r="AU17" s="69">
        <f t="shared" si="4"/>
        <v>12960</v>
      </c>
      <c r="AV17" s="20">
        <f t="shared" si="5"/>
        <v>1080</v>
      </c>
      <c r="AW17" s="21">
        <f t="shared" si="6"/>
        <v>6.3636363636363633</v>
      </c>
      <c r="AX17" s="20">
        <f t="shared" si="7"/>
        <v>12960</v>
      </c>
      <c r="AY17" s="70" t="s">
        <v>133</v>
      </c>
      <c r="AZ17" s="70">
        <v>21</v>
      </c>
      <c r="BA17" s="70" t="s">
        <v>283</v>
      </c>
      <c r="BB17" s="70">
        <v>1.19</v>
      </c>
      <c r="BC17" s="70" t="s">
        <v>284</v>
      </c>
      <c r="BD17" s="70" t="s">
        <v>599</v>
      </c>
      <c r="BE17" s="16" t="s">
        <v>163</v>
      </c>
    </row>
    <row r="18" spans="1:57" ht="10.5" customHeight="1">
      <c r="A18" s="17" t="s">
        <v>285</v>
      </c>
      <c r="B18" s="17"/>
      <c r="C18" s="17">
        <f t="shared" si="8"/>
        <v>21012</v>
      </c>
      <c r="D18" s="17">
        <f t="shared" si="9"/>
        <v>1</v>
      </c>
      <c r="E18" s="167">
        <f t="shared" si="10"/>
        <v>720</v>
      </c>
      <c r="F18" s="17">
        <f t="shared" si="11"/>
        <v>1</v>
      </c>
      <c r="G18" s="17">
        <f t="shared" si="12"/>
        <v>2</v>
      </c>
      <c r="H18" s="17" t="str">
        <f t="shared" si="0"/>
        <v>2015.01</v>
      </c>
      <c r="I18" s="17" t="str">
        <f t="shared" si="16"/>
        <v>2017.12</v>
      </c>
      <c r="J18" s="170">
        <f t="shared" si="13"/>
        <v>12960</v>
      </c>
      <c r="K18" s="170">
        <f t="shared" si="14"/>
        <v>12960</v>
      </c>
      <c r="L18" s="170">
        <f t="shared" si="1"/>
        <v>12960</v>
      </c>
      <c r="M18" s="170">
        <f t="shared" si="1"/>
        <v>12960</v>
      </c>
      <c r="N18" s="170">
        <f t="shared" si="1"/>
        <v>12960</v>
      </c>
      <c r="O18" s="19">
        <v>55</v>
      </c>
      <c r="P18" s="19">
        <v>64</v>
      </c>
      <c r="Q18" s="19">
        <v>28.75</v>
      </c>
      <c r="R18" s="19"/>
      <c r="S18" s="70" t="s">
        <v>133</v>
      </c>
      <c r="T18" s="70">
        <v>21</v>
      </c>
      <c r="U18" s="18" t="s">
        <v>2</v>
      </c>
      <c r="V18" s="70"/>
      <c r="W18" s="70">
        <v>1.19</v>
      </c>
      <c r="X18" s="17" t="s">
        <v>114</v>
      </c>
      <c r="Y18" s="17"/>
      <c r="Z18" s="17"/>
      <c r="AA18" s="17"/>
      <c r="AB18" s="17" t="str">
        <f t="shared" si="15"/>
        <v>A</v>
      </c>
      <c r="AC18" s="108">
        <f t="shared" si="17"/>
        <v>12960</v>
      </c>
      <c r="AD18" s="17" t="s">
        <v>285</v>
      </c>
      <c r="AE18" s="17"/>
      <c r="AF18" s="67">
        <v>43100</v>
      </c>
      <c r="AG18" s="18">
        <v>21012</v>
      </c>
      <c r="AH18" s="19"/>
      <c r="AI18" s="19"/>
      <c r="AJ18" s="19"/>
      <c r="AK18" s="19"/>
      <c r="AL18" s="18" t="str">
        <f>VLOOKUP(AG18,'Equipment Listing'!A:E,3,FALSE)</f>
        <v>Plainfield</v>
      </c>
      <c r="AM18" s="19" t="str">
        <f>VLOOKUP(AG18,'Equipment Listing'!A:E,4,FALSE)</f>
        <v>600T</v>
      </c>
      <c r="AN18" s="19" t="str">
        <f>VLOOKUP(AG18,'Equipment Listing'!A:E,5,FALSE)</f>
        <v>331-600</v>
      </c>
      <c r="AO18" s="19">
        <v>1</v>
      </c>
      <c r="AP18" s="20">
        <v>720</v>
      </c>
      <c r="AQ18" s="19">
        <v>1</v>
      </c>
      <c r="AR18" s="19">
        <v>2</v>
      </c>
      <c r="AS18" s="19">
        <f t="shared" si="2"/>
        <v>2</v>
      </c>
      <c r="AT18" s="34">
        <f t="shared" si="3"/>
        <v>720</v>
      </c>
      <c r="AU18" s="69">
        <f t="shared" si="4"/>
        <v>12960</v>
      </c>
      <c r="AV18" s="20">
        <f t="shared" si="5"/>
        <v>1080</v>
      </c>
      <c r="AW18" s="21">
        <f t="shared" si="6"/>
        <v>6.3636363636363633</v>
      </c>
      <c r="AX18" s="20">
        <f t="shared" si="7"/>
        <v>12960</v>
      </c>
      <c r="AY18" s="70" t="s">
        <v>133</v>
      </c>
      <c r="AZ18" s="70">
        <v>21</v>
      </c>
      <c r="BA18" s="70"/>
      <c r="BB18" s="70">
        <v>1.19</v>
      </c>
      <c r="BC18" s="70"/>
      <c r="BD18" s="70" t="s">
        <v>599</v>
      </c>
      <c r="BE18" s="16" t="s">
        <v>163</v>
      </c>
    </row>
    <row r="19" spans="1:57" ht="10.5" customHeight="1">
      <c r="A19" s="17">
        <v>29360</v>
      </c>
      <c r="B19" s="17"/>
      <c r="C19" s="17">
        <f t="shared" si="8"/>
        <v>21013</v>
      </c>
      <c r="D19" s="17">
        <f t="shared" si="9"/>
        <v>1</v>
      </c>
      <c r="E19" s="167">
        <f t="shared" si="10"/>
        <v>2700</v>
      </c>
      <c r="F19" s="17">
        <f t="shared" si="11"/>
        <v>1</v>
      </c>
      <c r="G19" s="17">
        <f t="shared" si="12"/>
        <v>1</v>
      </c>
      <c r="H19" s="17" t="str">
        <f t="shared" si="0"/>
        <v>2015.01</v>
      </c>
      <c r="I19" s="17" t="str">
        <f t="shared" si="16"/>
        <v>2015.12</v>
      </c>
      <c r="J19" s="170">
        <f t="shared" si="13"/>
        <v>15000</v>
      </c>
      <c r="K19" s="170">
        <f t="shared" si="14"/>
        <v>15000</v>
      </c>
      <c r="L19" s="170">
        <f t="shared" si="1"/>
        <v>15000</v>
      </c>
      <c r="M19" s="170">
        <f t="shared" si="1"/>
        <v>15000</v>
      </c>
      <c r="N19" s="170">
        <f t="shared" si="1"/>
        <v>15000</v>
      </c>
      <c r="O19" s="19">
        <v>30</v>
      </c>
      <c r="P19" s="19">
        <v>35</v>
      </c>
      <c r="Q19" s="19">
        <v>20.92</v>
      </c>
      <c r="R19" s="19"/>
      <c r="S19" s="70">
        <v>52</v>
      </c>
      <c r="T19" s="70">
        <v>14.5</v>
      </c>
      <c r="U19" s="18" t="s">
        <v>2</v>
      </c>
      <c r="V19" s="70" t="s">
        <v>212</v>
      </c>
      <c r="W19" s="70">
        <v>0.373</v>
      </c>
      <c r="X19" s="17" t="s">
        <v>140</v>
      </c>
      <c r="Y19" s="17" t="s">
        <v>1728</v>
      </c>
      <c r="Z19" s="17"/>
      <c r="AA19" s="17"/>
      <c r="AB19" s="17" t="str">
        <f t="shared" si="15"/>
        <v>SOS</v>
      </c>
      <c r="AC19" s="108">
        <v>15000</v>
      </c>
      <c r="AD19" s="17">
        <v>29360</v>
      </c>
      <c r="AE19" s="17"/>
      <c r="AF19" s="67">
        <v>42369</v>
      </c>
      <c r="AG19" s="18">
        <v>21013</v>
      </c>
      <c r="AH19" s="19"/>
      <c r="AI19" s="19"/>
      <c r="AJ19" s="19"/>
      <c r="AK19" s="19"/>
      <c r="AL19" s="18" t="str">
        <f>VLOOKUP(AG19,'Equipment Listing'!A:E,3,FALSE)</f>
        <v>Plainfield</v>
      </c>
      <c r="AM19" s="19" t="str">
        <f>VLOOKUP(AG19,'Equipment Listing'!A:E,4,FALSE)</f>
        <v>200T</v>
      </c>
      <c r="AN19" s="19" t="str">
        <f>VLOOKUP(AG19,'Equipment Listing'!A:E,5,FALSE)</f>
        <v>60-200</v>
      </c>
      <c r="AO19" s="19">
        <v>1</v>
      </c>
      <c r="AP19" s="20">
        <v>2700</v>
      </c>
      <c r="AQ19" s="19">
        <v>1</v>
      </c>
      <c r="AR19" s="19">
        <v>1</v>
      </c>
      <c r="AS19" s="19">
        <f t="shared" si="2"/>
        <v>1</v>
      </c>
      <c r="AT19" s="34">
        <f t="shared" si="3"/>
        <v>2700</v>
      </c>
      <c r="AU19" s="69">
        <f t="shared" si="4"/>
        <v>15000</v>
      </c>
      <c r="AV19" s="20">
        <f t="shared" si="5"/>
        <v>1250</v>
      </c>
      <c r="AW19" s="21">
        <f t="shared" si="6"/>
        <v>2.65993265993266</v>
      </c>
      <c r="AX19" s="20">
        <f t="shared" si="7"/>
        <v>15000</v>
      </c>
      <c r="AY19" s="70">
        <v>52</v>
      </c>
      <c r="AZ19" s="70">
        <v>14.5</v>
      </c>
      <c r="BA19" s="70" t="s">
        <v>212</v>
      </c>
      <c r="BB19" s="70">
        <v>0.373</v>
      </c>
      <c r="BC19" s="70" t="s">
        <v>213</v>
      </c>
      <c r="BD19" s="70" t="s">
        <v>1697</v>
      </c>
      <c r="BE19" s="16">
        <v>29360</v>
      </c>
    </row>
    <row r="20" spans="1:57" ht="10.5" customHeight="1">
      <c r="A20" s="17">
        <v>29201</v>
      </c>
      <c r="B20" s="17"/>
      <c r="C20" s="17">
        <f t="shared" si="8"/>
        <v>21013</v>
      </c>
      <c r="D20" s="17">
        <f t="shared" si="9"/>
        <v>1</v>
      </c>
      <c r="E20" s="167">
        <f t="shared" si="10"/>
        <v>3600</v>
      </c>
      <c r="F20" s="17">
        <f t="shared" si="11"/>
        <v>1</v>
      </c>
      <c r="G20" s="17">
        <f t="shared" si="12"/>
        <v>2</v>
      </c>
      <c r="H20" s="17" t="str">
        <f t="shared" si="0"/>
        <v>2015.01</v>
      </c>
      <c r="I20" s="17" t="str">
        <f t="shared" si="16"/>
        <v>2019</v>
      </c>
      <c r="J20" s="170">
        <f t="shared" si="13"/>
        <v>18000</v>
      </c>
      <c r="K20" s="170">
        <f t="shared" si="14"/>
        <v>18000</v>
      </c>
      <c r="L20" s="170">
        <f t="shared" si="1"/>
        <v>18000</v>
      </c>
      <c r="M20" s="170">
        <f t="shared" si="1"/>
        <v>18000</v>
      </c>
      <c r="N20" s="170">
        <f t="shared" si="1"/>
        <v>18000</v>
      </c>
      <c r="O20" s="19">
        <v>24</v>
      </c>
      <c r="P20" s="19">
        <v>24</v>
      </c>
      <c r="Q20" s="19">
        <v>20.952000000000002</v>
      </c>
      <c r="R20" s="19"/>
      <c r="S20" s="70">
        <v>113</v>
      </c>
      <c r="T20" s="70">
        <v>13</v>
      </c>
      <c r="U20" s="18" t="s">
        <v>2</v>
      </c>
      <c r="V20" s="70" t="s">
        <v>204</v>
      </c>
      <c r="W20" s="70">
        <v>7.0999999999999994E-2</v>
      </c>
      <c r="X20" s="17" t="s">
        <v>140</v>
      </c>
      <c r="Y20" s="17" t="s">
        <v>1728</v>
      </c>
      <c r="Z20" s="17"/>
      <c r="AA20" s="17"/>
      <c r="AB20" s="17" t="str">
        <f t="shared" si="15"/>
        <v>SS</v>
      </c>
      <c r="AC20" s="108">
        <f>1500*12</f>
        <v>18000</v>
      </c>
      <c r="AD20" s="17">
        <v>29201</v>
      </c>
      <c r="AE20" s="17"/>
      <c r="AF20" s="67">
        <v>46751</v>
      </c>
      <c r="AG20" s="18">
        <v>21013</v>
      </c>
      <c r="AH20" s="19"/>
      <c r="AI20" s="19"/>
      <c r="AJ20" s="19"/>
      <c r="AK20" s="19"/>
      <c r="AL20" s="18" t="str">
        <f>VLOOKUP(AG20,'Equipment Listing'!A:E,3,FALSE)</f>
        <v>Plainfield</v>
      </c>
      <c r="AM20" s="19" t="str">
        <f>VLOOKUP(AG20,'Equipment Listing'!A:E,4,FALSE)</f>
        <v>200T</v>
      </c>
      <c r="AN20" s="19" t="str">
        <f>VLOOKUP(AG20,'Equipment Listing'!A:E,5,FALSE)</f>
        <v>60-200</v>
      </c>
      <c r="AO20" s="19">
        <v>1</v>
      </c>
      <c r="AP20" s="20">
        <v>3600</v>
      </c>
      <c r="AQ20" s="19">
        <v>1</v>
      </c>
      <c r="AR20" s="19">
        <v>2</v>
      </c>
      <c r="AS20" s="19">
        <f t="shared" si="2"/>
        <v>2</v>
      </c>
      <c r="AT20" s="34">
        <f t="shared" si="3"/>
        <v>3600</v>
      </c>
      <c r="AU20" s="69">
        <f t="shared" si="4"/>
        <v>18000</v>
      </c>
      <c r="AV20" s="20">
        <f t="shared" si="5"/>
        <v>1500</v>
      </c>
      <c r="AW20" s="21">
        <f t="shared" si="6"/>
        <v>4.3939393939393936</v>
      </c>
      <c r="AX20" s="20">
        <f t="shared" si="7"/>
        <v>18000</v>
      </c>
      <c r="AY20" s="70">
        <v>113</v>
      </c>
      <c r="AZ20" s="70">
        <v>13</v>
      </c>
      <c r="BA20" s="70" t="s">
        <v>204</v>
      </c>
      <c r="BB20" s="70">
        <v>7.0999999999999994E-2</v>
      </c>
      <c r="BC20" s="70" t="s">
        <v>205</v>
      </c>
      <c r="BD20" s="70" t="s">
        <v>1696</v>
      </c>
      <c r="BE20" s="16">
        <v>29201</v>
      </c>
    </row>
    <row r="21" spans="1:57" ht="10.5" customHeight="1">
      <c r="A21" s="17">
        <v>29206</v>
      </c>
      <c r="B21" s="17"/>
      <c r="C21" s="17">
        <f t="shared" si="8"/>
        <v>21013</v>
      </c>
      <c r="D21" s="17">
        <f t="shared" si="9"/>
        <v>1</v>
      </c>
      <c r="E21" s="167">
        <f t="shared" si="10"/>
        <v>3600</v>
      </c>
      <c r="F21" s="17">
        <f t="shared" si="11"/>
        <v>1</v>
      </c>
      <c r="G21" s="17">
        <f t="shared" si="12"/>
        <v>2</v>
      </c>
      <c r="H21" s="17" t="str">
        <f t="shared" si="0"/>
        <v>2015.01</v>
      </c>
      <c r="I21" s="17" t="str">
        <f t="shared" si="16"/>
        <v>2019</v>
      </c>
      <c r="J21" s="170">
        <f t="shared" si="13"/>
        <v>18000</v>
      </c>
      <c r="K21" s="170">
        <f t="shared" si="14"/>
        <v>18000</v>
      </c>
      <c r="L21" s="170">
        <f t="shared" ref="L21:N84" si="18">$AC21</f>
        <v>18000</v>
      </c>
      <c r="M21" s="170">
        <f t="shared" si="18"/>
        <v>18000</v>
      </c>
      <c r="N21" s="170">
        <f t="shared" si="18"/>
        <v>18000</v>
      </c>
      <c r="O21" s="19">
        <v>22</v>
      </c>
      <c r="P21" s="19">
        <v>22</v>
      </c>
      <c r="Q21" s="19">
        <v>20.98</v>
      </c>
      <c r="R21" s="19"/>
      <c r="S21" s="70">
        <v>115</v>
      </c>
      <c r="T21" s="70">
        <v>13</v>
      </c>
      <c r="U21" s="18" t="s">
        <v>2</v>
      </c>
      <c r="V21" s="70"/>
      <c r="W21" s="70">
        <v>7.0999999999999994E-2</v>
      </c>
      <c r="X21" s="17" t="s">
        <v>140</v>
      </c>
      <c r="Y21" s="17" t="s">
        <v>1728</v>
      </c>
      <c r="Z21" s="17"/>
      <c r="AA21" s="17"/>
      <c r="AB21" s="17" t="str">
        <f t="shared" si="15"/>
        <v>SS</v>
      </c>
      <c r="AC21" s="108">
        <f>1500*12</f>
        <v>18000</v>
      </c>
      <c r="AD21" s="17">
        <v>29206</v>
      </c>
      <c r="AE21" s="17"/>
      <c r="AF21" s="67">
        <v>46751</v>
      </c>
      <c r="AG21" s="18">
        <v>21013</v>
      </c>
      <c r="AH21" s="19"/>
      <c r="AI21" s="19"/>
      <c r="AJ21" s="19"/>
      <c r="AK21" s="19"/>
      <c r="AL21" s="18" t="str">
        <f>VLOOKUP(AG21,'Equipment Listing'!A:E,3,FALSE)</f>
        <v>Plainfield</v>
      </c>
      <c r="AM21" s="19" t="str">
        <f>VLOOKUP(AG21,'Equipment Listing'!A:E,4,FALSE)</f>
        <v>200T</v>
      </c>
      <c r="AN21" s="19" t="str">
        <f>VLOOKUP(AG21,'Equipment Listing'!A:E,5,FALSE)</f>
        <v>60-200</v>
      </c>
      <c r="AO21" s="19">
        <v>1</v>
      </c>
      <c r="AP21" s="20">
        <v>3600</v>
      </c>
      <c r="AQ21" s="19">
        <v>1</v>
      </c>
      <c r="AR21" s="19">
        <v>2</v>
      </c>
      <c r="AS21" s="19">
        <f t="shared" si="2"/>
        <v>2</v>
      </c>
      <c r="AT21" s="34">
        <f t="shared" si="3"/>
        <v>3600</v>
      </c>
      <c r="AU21" s="69">
        <f t="shared" si="4"/>
        <v>18000</v>
      </c>
      <c r="AV21" s="20">
        <f t="shared" si="5"/>
        <v>1500</v>
      </c>
      <c r="AW21" s="21">
        <f t="shared" si="6"/>
        <v>4.3939393939393936</v>
      </c>
      <c r="AX21" s="20">
        <f t="shared" si="7"/>
        <v>18000</v>
      </c>
      <c r="AY21" s="70">
        <v>115</v>
      </c>
      <c r="AZ21" s="70">
        <v>13</v>
      </c>
      <c r="BA21" s="70"/>
      <c r="BB21" s="70">
        <v>7.0999999999999994E-2</v>
      </c>
      <c r="BC21" s="70"/>
      <c r="BD21" s="70" t="s">
        <v>1696</v>
      </c>
      <c r="BE21" s="16">
        <v>29206</v>
      </c>
    </row>
    <row r="22" spans="1:57" ht="10.5" customHeight="1">
      <c r="A22" s="17">
        <v>37452</v>
      </c>
      <c r="B22" s="17"/>
      <c r="C22" s="17">
        <f t="shared" si="8"/>
        <v>21001</v>
      </c>
      <c r="D22" s="17">
        <f t="shared" si="9"/>
        <v>1</v>
      </c>
      <c r="E22" s="167">
        <f t="shared" si="10"/>
        <v>2100</v>
      </c>
      <c r="F22" s="17">
        <f t="shared" si="11"/>
        <v>1</v>
      </c>
      <c r="G22" s="17">
        <f t="shared" si="12"/>
        <v>2</v>
      </c>
      <c r="H22" s="17" t="str">
        <f t="shared" si="0"/>
        <v>2015.01</v>
      </c>
      <c r="I22" s="17" t="str">
        <f t="shared" si="16"/>
        <v>2018.12</v>
      </c>
      <c r="J22" s="170">
        <f t="shared" si="13"/>
        <v>18008</v>
      </c>
      <c r="K22" s="170">
        <f t="shared" si="14"/>
        <v>18008</v>
      </c>
      <c r="L22" s="170">
        <f t="shared" si="18"/>
        <v>18008</v>
      </c>
      <c r="M22" s="170">
        <f t="shared" si="18"/>
        <v>18008</v>
      </c>
      <c r="N22" s="170">
        <f t="shared" si="18"/>
        <v>18008</v>
      </c>
      <c r="O22" s="19"/>
      <c r="P22" s="19"/>
      <c r="Q22" s="19">
        <v>23.91</v>
      </c>
      <c r="R22" s="19"/>
      <c r="S22" s="70">
        <v>251</v>
      </c>
      <c r="T22" s="70"/>
      <c r="U22" s="18" t="s">
        <v>2</v>
      </c>
      <c r="V22" s="70" t="s">
        <v>368</v>
      </c>
      <c r="W22" s="70">
        <v>1</v>
      </c>
      <c r="X22" s="17" t="s">
        <v>114</v>
      </c>
      <c r="Y22" s="17"/>
      <c r="Z22" s="17"/>
      <c r="AA22" s="17"/>
      <c r="AB22" s="17" t="str">
        <f t="shared" si="15"/>
        <v>A</v>
      </c>
      <c r="AC22" s="108">
        <f>VLOOKUP(A22,'2015 Demand Explosion 12.17.14'!$D$18:$G$837,4,FALSE)</f>
        <v>18008</v>
      </c>
      <c r="AD22" s="17">
        <v>37452</v>
      </c>
      <c r="AE22" s="17"/>
      <c r="AF22" s="67">
        <v>43464</v>
      </c>
      <c r="AG22" s="18">
        <v>21001</v>
      </c>
      <c r="AH22" s="19"/>
      <c r="AI22" s="19"/>
      <c r="AJ22" s="19"/>
      <c r="AK22" s="19"/>
      <c r="AL22" s="18" t="str">
        <f>VLOOKUP(AG22,'Equipment Listing'!A:E,3,FALSE)</f>
        <v>Plainfield</v>
      </c>
      <c r="AM22" s="19" t="str">
        <f>VLOOKUP(AG22,'Equipment Listing'!A:E,4,FALSE)</f>
        <v>400T</v>
      </c>
      <c r="AN22" s="19" t="str">
        <f>VLOOKUP(AG22,'Equipment Listing'!A:E,5,FALSE)</f>
        <v>331-600</v>
      </c>
      <c r="AO22" s="19">
        <v>1</v>
      </c>
      <c r="AP22" s="20">
        <v>2100</v>
      </c>
      <c r="AQ22" s="19">
        <v>1</v>
      </c>
      <c r="AR22" s="19">
        <v>2</v>
      </c>
      <c r="AS22" s="19">
        <f t="shared" si="2"/>
        <v>2</v>
      </c>
      <c r="AT22" s="34">
        <f t="shared" si="3"/>
        <v>2100</v>
      </c>
      <c r="AU22" s="69">
        <f t="shared" si="4"/>
        <v>18008</v>
      </c>
      <c r="AV22" s="20">
        <f t="shared" si="5"/>
        <v>1500.6666666666667</v>
      </c>
      <c r="AW22" s="21">
        <f t="shared" si="6"/>
        <v>4.9356421356421354</v>
      </c>
      <c r="AX22" s="20">
        <f t="shared" si="7"/>
        <v>18008</v>
      </c>
      <c r="AY22" s="70">
        <v>251</v>
      </c>
      <c r="AZ22" s="70"/>
      <c r="BA22" s="70" t="s">
        <v>368</v>
      </c>
      <c r="BB22" s="70">
        <v>1</v>
      </c>
      <c r="BC22" s="70" t="s">
        <v>369</v>
      </c>
      <c r="BD22" s="70" t="s">
        <v>599</v>
      </c>
      <c r="BE22" s="16" t="s">
        <v>367</v>
      </c>
    </row>
    <row r="23" spans="1:57" ht="10.5" customHeight="1">
      <c r="A23" s="71" t="s">
        <v>564</v>
      </c>
      <c r="B23" s="17"/>
      <c r="C23" s="17">
        <f t="shared" si="8"/>
        <v>21013</v>
      </c>
      <c r="D23" s="17">
        <f t="shared" si="9"/>
        <v>1</v>
      </c>
      <c r="E23" s="167">
        <f t="shared" si="10"/>
        <v>2400</v>
      </c>
      <c r="F23" s="17">
        <f t="shared" si="11"/>
        <v>1</v>
      </c>
      <c r="G23" s="17">
        <f t="shared" si="12"/>
        <v>2</v>
      </c>
      <c r="H23" s="17" t="str">
        <f t="shared" si="0"/>
        <v>2015.01</v>
      </c>
      <c r="I23" s="17" t="str">
        <f t="shared" si="16"/>
        <v>2016.12</v>
      </c>
      <c r="J23" s="170">
        <f t="shared" si="13"/>
        <v>18800</v>
      </c>
      <c r="K23" s="170">
        <f t="shared" si="14"/>
        <v>18800</v>
      </c>
      <c r="L23" s="170">
        <f t="shared" si="18"/>
        <v>18800</v>
      </c>
      <c r="M23" s="170">
        <f t="shared" si="18"/>
        <v>18800</v>
      </c>
      <c r="N23" s="170">
        <f t="shared" si="18"/>
        <v>18800</v>
      </c>
      <c r="O23" s="19">
        <v>24</v>
      </c>
      <c r="P23" s="19">
        <v>50</v>
      </c>
      <c r="Q23" s="19">
        <v>20.9</v>
      </c>
      <c r="R23" s="19"/>
      <c r="S23" s="70">
        <v>105</v>
      </c>
      <c r="T23" s="70">
        <v>13</v>
      </c>
      <c r="U23" s="18" t="s">
        <v>2</v>
      </c>
      <c r="V23" s="70" t="s">
        <v>272</v>
      </c>
      <c r="W23" s="70">
        <v>0.42</v>
      </c>
      <c r="X23" s="17" t="s">
        <v>114</v>
      </c>
      <c r="Y23" s="17" t="s">
        <v>1720</v>
      </c>
      <c r="Z23" s="17"/>
      <c r="AA23" s="17"/>
      <c r="AB23" s="17" t="str">
        <f t="shared" si="15"/>
        <v>SS</v>
      </c>
      <c r="AC23" s="108">
        <f>VLOOKUP(A23,'2015 Demand Explosion 12.17.14'!$D$18:$G$837,4,FALSE)</f>
        <v>18800</v>
      </c>
      <c r="AD23" s="17" t="s">
        <v>271</v>
      </c>
      <c r="AE23" s="17"/>
      <c r="AF23" s="67">
        <v>42735</v>
      </c>
      <c r="AG23" s="18">
        <v>21013</v>
      </c>
      <c r="AH23" s="19"/>
      <c r="AI23" s="19"/>
      <c r="AJ23" s="19"/>
      <c r="AK23" s="19"/>
      <c r="AL23" s="18" t="str">
        <f>VLOOKUP(AG23,'Equipment Listing'!A:E,3,FALSE)</f>
        <v>Plainfield</v>
      </c>
      <c r="AM23" s="19" t="str">
        <f>VLOOKUP(AG23,'Equipment Listing'!A:E,4,FALSE)</f>
        <v>200T</v>
      </c>
      <c r="AN23" s="19" t="str">
        <f>VLOOKUP(AG23,'Equipment Listing'!A:E,5,FALSE)</f>
        <v>60-200</v>
      </c>
      <c r="AO23" s="19">
        <v>1</v>
      </c>
      <c r="AP23" s="20">
        <v>2400</v>
      </c>
      <c r="AQ23" s="19">
        <v>1</v>
      </c>
      <c r="AR23" s="19">
        <v>2</v>
      </c>
      <c r="AS23" s="19">
        <f t="shared" si="2"/>
        <v>2</v>
      </c>
      <c r="AT23" s="34">
        <f t="shared" si="3"/>
        <v>2400</v>
      </c>
      <c r="AU23" s="69">
        <f t="shared" si="4"/>
        <v>18800</v>
      </c>
      <c r="AV23" s="20">
        <f t="shared" si="5"/>
        <v>1566.6666666666667</v>
      </c>
      <c r="AW23" s="21">
        <f t="shared" si="6"/>
        <v>4.8232323232323226</v>
      </c>
      <c r="AX23" s="20">
        <f t="shared" si="7"/>
        <v>18800</v>
      </c>
      <c r="AY23" s="70">
        <v>105</v>
      </c>
      <c r="AZ23" s="70">
        <v>13</v>
      </c>
      <c r="BA23" s="70" t="s">
        <v>272</v>
      </c>
      <c r="BB23" s="70">
        <v>0.42</v>
      </c>
      <c r="BC23" s="70" t="s">
        <v>273</v>
      </c>
      <c r="BD23" s="70" t="s">
        <v>1696</v>
      </c>
      <c r="BE23" s="16" t="s">
        <v>271</v>
      </c>
    </row>
    <row r="24" spans="1:57" ht="10.5" customHeight="1">
      <c r="A24" s="17" t="s">
        <v>560</v>
      </c>
      <c r="B24" s="17"/>
      <c r="C24" s="17">
        <f t="shared" si="8"/>
        <v>21001</v>
      </c>
      <c r="D24" s="17">
        <f t="shared" si="9"/>
        <v>1</v>
      </c>
      <c r="E24" s="167">
        <f t="shared" si="10"/>
        <v>2100</v>
      </c>
      <c r="F24" s="17">
        <f t="shared" si="11"/>
        <v>1</v>
      </c>
      <c r="G24" s="17">
        <f t="shared" si="12"/>
        <v>2</v>
      </c>
      <c r="H24" s="17" t="str">
        <f t="shared" si="0"/>
        <v>2015.01</v>
      </c>
      <c r="I24" s="17" t="str">
        <f t="shared" si="16"/>
        <v>2016.12</v>
      </c>
      <c r="J24" s="170">
        <f t="shared" si="13"/>
        <v>19285</v>
      </c>
      <c r="K24" s="170">
        <f t="shared" si="14"/>
        <v>19285</v>
      </c>
      <c r="L24" s="170">
        <f t="shared" si="18"/>
        <v>19285</v>
      </c>
      <c r="M24" s="170">
        <f t="shared" si="18"/>
        <v>19285</v>
      </c>
      <c r="N24" s="170">
        <f t="shared" si="18"/>
        <v>19285</v>
      </c>
      <c r="O24" s="19">
        <v>28</v>
      </c>
      <c r="P24" s="19">
        <v>76</v>
      </c>
      <c r="Q24" s="19">
        <v>22.47</v>
      </c>
      <c r="R24" s="19"/>
      <c r="S24" s="70">
        <v>208</v>
      </c>
      <c r="T24" s="70">
        <v>14</v>
      </c>
      <c r="U24" s="18" t="s">
        <v>2</v>
      </c>
      <c r="V24" s="70" t="s">
        <v>385</v>
      </c>
      <c r="W24" s="70">
        <v>1.38</v>
      </c>
      <c r="X24" s="17" t="s">
        <v>114</v>
      </c>
      <c r="Y24" s="17" t="s">
        <v>1720</v>
      </c>
      <c r="Z24" s="17"/>
      <c r="AA24" s="17"/>
      <c r="AB24" s="17" t="str">
        <f t="shared" si="15"/>
        <v>SS</v>
      </c>
      <c r="AC24" s="108">
        <f>VLOOKUP(A24,'2015 Demand Explosion 12.17.14'!$D$18:$G$837,4,FALSE)</f>
        <v>19285</v>
      </c>
      <c r="AD24" s="17" t="s">
        <v>384</v>
      </c>
      <c r="AE24" s="17"/>
      <c r="AF24" s="67">
        <v>42735</v>
      </c>
      <c r="AG24" s="18">
        <v>21001</v>
      </c>
      <c r="AH24" s="19"/>
      <c r="AI24" s="19"/>
      <c r="AJ24" s="19"/>
      <c r="AK24" s="19"/>
      <c r="AL24" s="18" t="str">
        <f>VLOOKUP(AG24,'Equipment Listing'!A:E,3,FALSE)</f>
        <v>Plainfield</v>
      </c>
      <c r="AM24" s="19" t="str">
        <f>VLOOKUP(AG24,'Equipment Listing'!A:E,4,FALSE)</f>
        <v>400T</v>
      </c>
      <c r="AN24" s="19" t="str">
        <f>VLOOKUP(AG24,'Equipment Listing'!A:E,5,FALSE)</f>
        <v>331-600</v>
      </c>
      <c r="AO24" s="19">
        <v>1</v>
      </c>
      <c r="AP24" s="20">
        <v>2100</v>
      </c>
      <c r="AQ24" s="19">
        <v>1</v>
      </c>
      <c r="AR24" s="19">
        <v>2</v>
      </c>
      <c r="AS24" s="19">
        <f t="shared" si="2"/>
        <v>2</v>
      </c>
      <c r="AT24" s="34">
        <f t="shared" si="3"/>
        <v>2100</v>
      </c>
      <c r="AU24" s="69">
        <f t="shared" si="4"/>
        <v>19285</v>
      </c>
      <c r="AV24" s="20">
        <f t="shared" si="5"/>
        <v>1607.0833333333333</v>
      </c>
      <c r="AW24" s="21">
        <f t="shared" si="6"/>
        <v>5.0277777777777768</v>
      </c>
      <c r="AX24" s="20">
        <f t="shared" si="7"/>
        <v>19285</v>
      </c>
      <c r="AY24" s="70">
        <v>208</v>
      </c>
      <c r="AZ24" s="70">
        <v>14</v>
      </c>
      <c r="BA24" s="70" t="s">
        <v>385</v>
      </c>
      <c r="BB24" s="70">
        <v>1.38</v>
      </c>
      <c r="BC24" s="70" t="s">
        <v>386</v>
      </c>
      <c r="BD24" s="70" t="s">
        <v>1696</v>
      </c>
      <c r="BE24" s="16" t="s">
        <v>384</v>
      </c>
    </row>
    <row r="25" spans="1:57" ht="10.5" customHeight="1">
      <c r="A25" s="17" t="s">
        <v>558</v>
      </c>
      <c r="B25" s="17"/>
      <c r="C25" s="17">
        <f t="shared" si="8"/>
        <v>21001</v>
      </c>
      <c r="D25" s="17">
        <f t="shared" si="9"/>
        <v>1</v>
      </c>
      <c r="E25" s="167">
        <f t="shared" si="10"/>
        <v>2100</v>
      </c>
      <c r="F25" s="17">
        <f t="shared" si="11"/>
        <v>1</v>
      </c>
      <c r="G25" s="17">
        <f t="shared" si="12"/>
        <v>2</v>
      </c>
      <c r="H25" s="17" t="str">
        <f t="shared" si="0"/>
        <v>2015.01</v>
      </c>
      <c r="I25" s="17" t="str">
        <f t="shared" si="16"/>
        <v>2016.12</v>
      </c>
      <c r="J25" s="170">
        <f t="shared" si="13"/>
        <v>19796</v>
      </c>
      <c r="K25" s="170">
        <f t="shared" si="14"/>
        <v>19796</v>
      </c>
      <c r="L25" s="170">
        <f t="shared" si="18"/>
        <v>19796</v>
      </c>
      <c r="M25" s="170">
        <f t="shared" si="18"/>
        <v>19796</v>
      </c>
      <c r="N25" s="170">
        <f t="shared" si="18"/>
        <v>19796</v>
      </c>
      <c r="O25" s="19">
        <v>28</v>
      </c>
      <c r="P25" s="19">
        <v>81</v>
      </c>
      <c r="Q25" s="19">
        <v>22.414999999999999</v>
      </c>
      <c r="R25" s="19"/>
      <c r="S25" s="70">
        <v>284</v>
      </c>
      <c r="T25" s="70">
        <v>13.5</v>
      </c>
      <c r="U25" s="18" t="s">
        <v>2</v>
      </c>
      <c r="V25" s="70" t="s">
        <v>382</v>
      </c>
      <c r="W25" s="70">
        <v>1.52</v>
      </c>
      <c r="X25" s="17" t="s">
        <v>114</v>
      </c>
      <c r="Y25" s="17" t="s">
        <v>1721</v>
      </c>
      <c r="Z25" s="17"/>
      <c r="AA25" s="17"/>
      <c r="AB25" s="17" t="str">
        <f t="shared" si="15"/>
        <v>SS</v>
      </c>
      <c r="AC25" s="108">
        <f>VLOOKUP(A25,'2015 Demand Explosion 12.17.14'!$D$18:$G$837,4,FALSE)</f>
        <v>19796</v>
      </c>
      <c r="AD25" s="17" t="s">
        <v>381</v>
      </c>
      <c r="AE25" s="17"/>
      <c r="AF25" s="67">
        <v>42735</v>
      </c>
      <c r="AG25" s="18">
        <v>21001</v>
      </c>
      <c r="AH25" s="19"/>
      <c r="AI25" s="19"/>
      <c r="AJ25" s="19"/>
      <c r="AK25" s="19"/>
      <c r="AL25" s="18" t="str">
        <f>VLOOKUP(AG25,'Equipment Listing'!A:E,3,FALSE)</f>
        <v>Plainfield</v>
      </c>
      <c r="AM25" s="19" t="str">
        <f>VLOOKUP(AG25,'Equipment Listing'!A:E,4,FALSE)</f>
        <v>400T</v>
      </c>
      <c r="AN25" s="19" t="str">
        <f>VLOOKUP(AG25,'Equipment Listing'!A:E,5,FALSE)</f>
        <v>331-600</v>
      </c>
      <c r="AO25" s="19">
        <v>1</v>
      </c>
      <c r="AP25" s="20">
        <v>2100</v>
      </c>
      <c r="AQ25" s="19">
        <v>1</v>
      </c>
      <c r="AR25" s="19">
        <v>2</v>
      </c>
      <c r="AS25" s="19">
        <f t="shared" si="2"/>
        <v>2</v>
      </c>
      <c r="AT25" s="34">
        <f t="shared" si="3"/>
        <v>2100</v>
      </c>
      <c r="AU25" s="69">
        <f t="shared" si="4"/>
        <v>19796</v>
      </c>
      <c r="AV25" s="20">
        <f t="shared" si="5"/>
        <v>1649.6666666666667</v>
      </c>
      <c r="AW25" s="21">
        <f t="shared" si="6"/>
        <v>5.0646464646464651</v>
      </c>
      <c r="AX25" s="20">
        <f t="shared" si="7"/>
        <v>19796</v>
      </c>
      <c r="AY25" s="70">
        <v>284</v>
      </c>
      <c r="AZ25" s="70">
        <v>13.5</v>
      </c>
      <c r="BA25" s="70" t="s">
        <v>382</v>
      </c>
      <c r="BB25" s="70">
        <v>1.52</v>
      </c>
      <c r="BC25" s="70" t="s">
        <v>383</v>
      </c>
      <c r="BD25" s="70" t="s">
        <v>1696</v>
      </c>
      <c r="BE25" s="16" t="s">
        <v>381</v>
      </c>
    </row>
    <row r="26" spans="1:57" ht="10.5" customHeight="1">
      <c r="A26" s="17">
        <v>50849</v>
      </c>
      <c r="B26" s="17"/>
      <c r="C26" s="17">
        <f t="shared" si="8"/>
        <v>21015</v>
      </c>
      <c r="D26" s="17">
        <f t="shared" si="9"/>
        <v>1</v>
      </c>
      <c r="E26" s="167">
        <f t="shared" si="10"/>
        <v>720</v>
      </c>
      <c r="F26" s="17">
        <f t="shared" si="11"/>
        <v>1.5</v>
      </c>
      <c r="G26" s="17">
        <f t="shared" si="12"/>
        <v>1</v>
      </c>
      <c r="H26" s="17" t="str">
        <f t="shared" si="0"/>
        <v>2015.01</v>
      </c>
      <c r="I26" s="17" t="str">
        <f t="shared" si="16"/>
        <v>2018.12</v>
      </c>
      <c r="J26" s="170">
        <f t="shared" si="13"/>
        <v>20000</v>
      </c>
      <c r="K26" s="170">
        <f t="shared" si="14"/>
        <v>20000</v>
      </c>
      <c r="L26" s="170">
        <f t="shared" si="18"/>
        <v>20000</v>
      </c>
      <c r="M26" s="170">
        <f t="shared" si="18"/>
        <v>20000</v>
      </c>
      <c r="N26" s="170">
        <f t="shared" si="18"/>
        <v>20000</v>
      </c>
      <c r="O26" s="19">
        <v>72</v>
      </c>
      <c r="P26" s="19">
        <v>150</v>
      </c>
      <c r="Q26" s="19">
        <v>37.840000000000003</v>
      </c>
      <c r="R26" s="19"/>
      <c r="S26" s="70">
        <v>639</v>
      </c>
      <c r="T26" s="70">
        <v>26.5</v>
      </c>
      <c r="U26" s="18" t="s">
        <v>6</v>
      </c>
      <c r="V26" s="70" t="s">
        <v>118</v>
      </c>
      <c r="W26" s="70">
        <v>22.76</v>
      </c>
      <c r="X26" s="17" t="s">
        <v>117</v>
      </c>
      <c r="Y26" s="17"/>
      <c r="Z26" s="17"/>
      <c r="AA26" s="17"/>
      <c r="AB26" s="17" t="str">
        <f t="shared" si="15"/>
        <v>SOS</v>
      </c>
      <c r="AC26" s="108">
        <v>20000</v>
      </c>
      <c r="AD26" s="17">
        <v>50849</v>
      </c>
      <c r="AE26" s="17"/>
      <c r="AF26" s="67">
        <v>43435</v>
      </c>
      <c r="AG26" s="18">
        <v>21015</v>
      </c>
      <c r="AH26" s="19"/>
      <c r="AI26" s="19"/>
      <c r="AJ26" s="19"/>
      <c r="AK26" s="19"/>
      <c r="AL26" s="18" t="str">
        <f>VLOOKUP(AG26,'Equipment Listing'!A:E,3,FALSE)</f>
        <v>Plainfield</v>
      </c>
      <c r="AM26" s="19" t="str">
        <f>VLOOKUP(AG26,'Equipment Listing'!A:E,4,FALSE)</f>
        <v>1000T (xfer)</v>
      </c>
      <c r="AN26" s="19" t="str">
        <f>VLOOKUP(AG26,'Equipment Listing'!A:E,5,FALSE)</f>
        <v>600+</v>
      </c>
      <c r="AO26" s="19">
        <v>1</v>
      </c>
      <c r="AP26" s="20">
        <v>720</v>
      </c>
      <c r="AQ26" s="19">
        <v>1.5</v>
      </c>
      <c r="AR26" s="19">
        <v>1</v>
      </c>
      <c r="AS26" s="19">
        <f t="shared" si="2"/>
        <v>1.5</v>
      </c>
      <c r="AT26" s="34">
        <f t="shared" si="3"/>
        <v>720</v>
      </c>
      <c r="AU26" s="69">
        <f t="shared" si="4"/>
        <v>20000</v>
      </c>
      <c r="AV26" s="20">
        <f t="shared" si="5"/>
        <v>1666.6666666666667</v>
      </c>
      <c r="AW26" s="21">
        <f t="shared" si="6"/>
        <v>6.936026936026936</v>
      </c>
      <c r="AX26" s="20">
        <f t="shared" si="7"/>
        <v>20000</v>
      </c>
      <c r="AY26" s="70">
        <v>639</v>
      </c>
      <c r="AZ26" s="70">
        <v>26.5</v>
      </c>
      <c r="BA26" s="70" t="s">
        <v>118</v>
      </c>
      <c r="BB26" s="70">
        <v>22.76</v>
      </c>
      <c r="BC26" s="70" t="s">
        <v>119</v>
      </c>
      <c r="BD26" s="70" t="s">
        <v>1697</v>
      </c>
      <c r="BE26" s="16">
        <v>50849</v>
      </c>
    </row>
    <row r="27" spans="1:57" ht="10.5" customHeight="1">
      <c r="A27" s="17">
        <v>29166</v>
      </c>
      <c r="B27" s="17"/>
      <c r="C27" s="17">
        <f t="shared" si="8"/>
        <v>21013</v>
      </c>
      <c r="D27" s="17">
        <f t="shared" si="9"/>
        <v>1</v>
      </c>
      <c r="E27" s="167">
        <f t="shared" si="10"/>
        <v>3000</v>
      </c>
      <c r="F27" s="17">
        <f t="shared" si="11"/>
        <v>1</v>
      </c>
      <c r="G27" s="17">
        <f t="shared" si="12"/>
        <v>2</v>
      </c>
      <c r="H27" s="17" t="str">
        <f t="shared" si="0"/>
        <v>2015.01</v>
      </c>
      <c r="I27" s="17" t="str">
        <f t="shared" si="16"/>
        <v>2016.12</v>
      </c>
      <c r="J27" s="170">
        <f t="shared" si="13"/>
        <v>22000</v>
      </c>
      <c r="K27" s="170">
        <f t="shared" si="14"/>
        <v>22000</v>
      </c>
      <c r="L27" s="170">
        <f t="shared" si="18"/>
        <v>22000</v>
      </c>
      <c r="M27" s="170">
        <f t="shared" si="18"/>
        <v>22000</v>
      </c>
      <c r="N27" s="170">
        <f t="shared" si="18"/>
        <v>22000</v>
      </c>
      <c r="O27" s="19">
        <v>28</v>
      </c>
      <c r="P27" s="19">
        <v>54</v>
      </c>
      <c r="Q27" s="19">
        <v>20.995000000000001</v>
      </c>
      <c r="R27" s="19"/>
      <c r="S27" s="70">
        <v>100</v>
      </c>
      <c r="T27" s="70">
        <v>13</v>
      </c>
      <c r="U27" s="18" t="s">
        <v>2</v>
      </c>
      <c r="V27" s="70" t="s">
        <v>192</v>
      </c>
      <c r="W27" s="70">
        <v>0.42299999999999999</v>
      </c>
      <c r="X27" s="17" t="s">
        <v>140</v>
      </c>
      <c r="Y27" s="17" t="s">
        <v>1728</v>
      </c>
      <c r="Z27" s="17"/>
      <c r="AA27" s="17"/>
      <c r="AB27" s="17" t="str">
        <f t="shared" si="15"/>
        <v>SOS</v>
      </c>
      <c r="AC27" s="108">
        <f>VLOOKUP(A27,'2015 Demand Explosion 12.17.14'!$D$18:$G$837,4,FALSE)</f>
        <v>22000</v>
      </c>
      <c r="AD27" s="17">
        <v>29166</v>
      </c>
      <c r="AE27" s="17"/>
      <c r="AF27" s="67">
        <v>42734</v>
      </c>
      <c r="AG27" s="18">
        <v>21013</v>
      </c>
      <c r="AH27" s="19"/>
      <c r="AI27" s="19"/>
      <c r="AJ27" s="19"/>
      <c r="AK27" s="19"/>
      <c r="AL27" s="18" t="str">
        <f>VLOOKUP(AG27,'Equipment Listing'!A:E,3,FALSE)</f>
        <v>Plainfield</v>
      </c>
      <c r="AM27" s="19" t="str">
        <f>VLOOKUP(AG27,'Equipment Listing'!A:E,4,FALSE)</f>
        <v>200T</v>
      </c>
      <c r="AN27" s="19" t="str">
        <f>VLOOKUP(AG27,'Equipment Listing'!A:E,5,FALSE)</f>
        <v>60-200</v>
      </c>
      <c r="AO27" s="19">
        <v>1</v>
      </c>
      <c r="AP27" s="20">
        <v>3000</v>
      </c>
      <c r="AQ27" s="19">
        <v>1</v>
      </c>
      <c r="AR27" s="19">
        <v>2</v>
      </c>
      <c r="AS27" s="19">
        <f t="shared" si="2"/>
        <v>2</v>
      </c>
      <c r="AT27" s="34">
        <f t="shared" si="3"/>
        <v>3000</v>
      </c>
      <c r="AU27" s="69">
        <f t="shared" si="4"/>
        <v>22000</v>
      </c>
      <c r="AV27" s="20">
        <f t="shared" si="5"/>
        <v>1833.3333333333333</v>
      </c>
      <c r="AW27" s="21">
        <f t="shared" si="6"/>
        <v>4.7474747474747474</v>
      </c>
      <c r="AX27" s="20">
        <f t="shared" si="7"/>
        <v>22000</v>
      </c>
      <c r="AY27" s="70">
        <v>100</v>
      </c>
      <c r="AZ27" s="70">
        <v>13</v>
      </c>
      <c r="BA27" s="70" t="s">
        <v>192</v>
      </c>
      <c r="BB27" s="70">
        <v>0.42299999999999999</v>
      </c>
      <c r="BC27" s="70" t="s">
        <v>193</v>
      </c>
      <c r="BD27" s="70" t="s">
        <v>1697</v>
      </c>
      <c r="BE27" s="16">
        <v>29166</v>
      </c>
    </row>
    <row r="28" spans="1:57" ht="10.5" customHeight="1">
      <c r="A28" s="17" t="s">
        <v>1677</v>
      </c>
      <c r="B28" s="17"/>
      <c r="C28" s="17">
        <f t="shared" si="8"/>
        <v>21001</v>
      </c>
      <c r="D28" s="17">
        <f t="shared" si="9"/>
        <v>1</v>
      </c>
      <c r="E28" s="167">
        <f t="shared" si="10"/>
        <v>2100</v>
      </c>
      <c r="F28" s="17">
        <f t="shared" si="11"/>
        <v>1</v>
      </c>
      <c r="G28" s="17">
        <f t="shared" si="12"/>
        <v>2</v>
      </c>
      <c r="H28" s="17" t="str">
        <f t="shared" si="0"/>
        <v>2015.01</v>
      </c>
      <c r="I28" s="17" t="str">
        <f t="shared" si="16"/>
        <v>2019</v>
      </c>
      <c r="J28" s="170">
        <f t="shared" si="13"/>
        <v>22000</v>
      </c>
      <c r="K28" s="170">
        <f t="shared" si="14"/>
        <v>22000</v>
      </c>
      <c r="L28" s="170">
        <f t="shared" si="18"/>
        <v>22000</v>
      </c>
      <c r="M28" s="170">
        <f t="shared" si="18"/>
        <v>22000</v>
      </c>
      <c r="N28" s="170">
        <f t="shared" si="18"/>
        <v>22000</v>
      </c>
      <c r="O28" s="19"/>
      <c r="P28" s="19"/>
      <c r="Q28" s="19"/>
      <c r="R28" s="19"/>
      <c r="S28" s="70" t="s">
        <v>133</v>
      </c>
      <c r="T28" s="70"/>
      <c r="U28" s="18" t="s">
        <v>2</v>
      </c>
      <c r="V28" s="70"/>
      <c r="W28" s="70"/>
      <c r="X28" s="17" t="s">
        <v>114</v>
      </c>
      <c r="Y28" s="17"/>
      <c r="Z28" s="17"/>
      <c r="AA28" s="17"/>
      <c r="AB28" s="17" t="str">
        <f t="shared" si="15"/>
        <v>A</v>
      </c>
      <c r="AC28" s="108">
        <f>VLOOKUP(A28,'2015 Demand Explosion 12.17.14'!$D$18:$G$837,4,FALSE)</f>
        <v>22000</v>
      </c>
      <c r="AD28" s="17" t="s">
        <v>285</v>
      </c>
      <c r="AE28" s="17"/>
      <c r="AF28" s="67">
        <v>44986</v>
      </c>
      <c r="AG28" s="18">
        <v>21001</v>
      </c>
      <c r="AH28" s="19"/>
      <c r="AI28" s="19"/>
      <c r="AJ28" s="19"/>
      <c r="AK28" s="19"/>
      <c r="AL28" s="18" t="str">
        <f>VLOOKUP(AG28,'Equipment Listing'!A:E,3,FALSE)</f>
        <v>Plainfield</v>
      </c>
      <c r="AM28" s="19" t="str">
        <f>VLOOKUP(AG28,'Equipment Listing'!A:E,4,FALSE)</f>
        <v>400T</v>
      </c>
      <c r="AN28" s="19" t="str">
        <f>VLOOKUP(AG28,'Equipment Listing'!A:E,5,FALSE)</f>
        <v>331-600</v>
      </c>
      <c r="AO28" s="19">
        <v>1</v>
      </c>
      <c r="AP28" s="20">
        <v>2100</v>
      </c>
      <c r="AQ28" s="19">
        <v>1</v>
      </c>
      <c r="AR28" s="19">
        <v>2</v>
      </c>
      <c r="AS28" s="19">
        <f t="shared" si="2"/>
        <v>2</v>
      </c>
      <c r="AT28" s="34">
        <f t="shared" si="3"/>
        <v>2100</v>
      </c>
      <c r="AU28" s="69">
        <f t="shared" si="4"/>
        <v>22000</v>
      </c>
      <c r="AV28" s="20">
        <f t="shared" si="5"/>
        <v>1833.3333333333333</v>
      </c>
      <c r="AW28" s="21">
        <f t="shared" si="6"/>
        <v>5.2236652236652237</v>
      </c>
      <c r="AX28" s="20">
        <f t="shared" si="7"/>
        <v>22000</v>
      </c>
      <c r="AY28" s="70" t="s">
        <v>133</v>
      </c>
      <c r="AZ28" s="70"/>
      <c r="BA28" s="70"/>
      <c r="BB28" s="70"/>
      <c r="BC28" s="70"/>
      <c r="BD28" s="70" t="s">
        <v>599</v>
      </c>
      <c r="BE28" s="16" t="s">
        <v>412</v>
      </c>
    </row>
    <row r="29" spans="1:57" ht="10.5" customHeight="1">
      <c r="A29" s="71" t="s">
        <v>1471</v>
      </c>
      <c r="B29" s="17"/>
      <c r="C29" s="17">
        <f t="shared" si="8"/>
        <v>21013</v>
      </c>
      <c r="D29" s="17">
        <f t="shared" si="9"/>
        <v>1</v>
      </c>
      <c r="E29" s="167">
        <f t="shared" si="10"/>
        <v>3000</v>
      </c>
      <c r="F29" s="17">
        <f t="shared" si="11"/>
        <v>1</v>
      </c>
      <c r="G29" s="17">
        <f t="shared" si="12"/>
        <v>1</v>
      </c>
      <c r="H29" s="17" t="str">
        <f t="shared" si="0"/>
        <v>2015.01</v>
      </c>
      <c r="I29" s="17" t="str">
        <f t="shared" si="16"/>
        <v>2016.12</v>
      </c>
      <c r="J29" s="170">
        <f t="shared" si="13"/>
        <v>22000</v>
      </c>
      <c r="K29" s="170">
        <f t="shared" si="14"/>
        <v>22000</v>
      </c>
      <c r="L29" s="170">
        <f t="shared" si="18"/>
        <v>22000</v>
      </c>
      <c r="M29" s="170">
        <f t="shared" si="18"/>
        <v>22000</v>
      </c>
      <c r="N29" s="170">
        <f t="shared" si="18"/>
        <v>22000</v>
      </c>
      <c r="O29" s="19">
        <v>33</v>
      </c>
      <c r="P29" s="19">
        <v>63</v>
      </c>
      <c r="Q29" s="19">
        <v>20.934999999999999</v>
      </c>
      <c r="R29" s="19"/>
      <c r="S29" s="70">
        <v>168</v>
      </c>
      <c r="T29" s="70">
        <v>11</v>
      </c>
      <c r="U29" s="18" t="s">
        <v>2</v>
      </c>
      <c r="V29" s="70" t="s">
        <v>258</v>
      </c>
      <c r="W29" s="70">
        <v>0.79</v>
      </c>
      <c r="X29" s="17" t="s">
        <v>140</v>
      </c>
      <c r="Y29" s="17"/>
      <c r="Z29" s="17"/>
      <c r="AA29" s="17"/>
      <c r="AB29" s="17" t="str">
        <f t="shared" si="15"/>
        <v>A</v>
      </c>
      <c r="AC29" s="108">
        <f>VLOOKUP(A29,'2015 Demand Explosion 12.17.14'!$D$18:$G$837,4,FALSE)</f>
        <v>22000</v>
      </c>
      <c r="AD29" s="17" t="s">
        <v>257</v>
      </c>
      <c r="AE29" s="17"/>
      <c r="AF29" s="67">
        <v>42734</v>
      </c>
      <c r="AG29" s="18">
        <v>21013</v>
      </c>
      <c r="AH29" s="19"/>
      <c r="AI29" s="19"/>
      <c r="AJ29" s="19"/>
      <c r="AK29" s="19"/>
      <c r="AL29" s="18" t="str">
        <f>VLOOKUP(AG29,'Equipment Listing'!A:E,3,FALSE)</f>
        <v>Plainfield</v>
      </c>
      <c r="AM29" s="19" t="str">
        <f>VLOOKUP(AG29,'Equipment Listing'!A:E,4,FALSE)</f>
        <v>200T</v>
      </c>
      <c r="AN29" s="19" t="str">
        <f>VLOOKUP(AG29,'Equipment Listing'!A:E,5,FALSE)</f>
        <v>60-200</v>
      </c>
      <c r="AO29" s="19">
        <v>1</v>
      </c>
      <c r="AP29" s="20">
        <v>3000</v>
      </c>
      <c r="AQ29" s="19">
        <v>1</v>
      </c>
      <c r="AR29" s="19">
        <v>1</v>
      </c>
      <c r="AS29" s="19">
        <f t="shared" si="2"/>
        <v>1</v>
      </c>
      <c r="AT29" s="34">
        <f t="shared" si="3"/>
        <v>3000</v>
      </c>
      <c r="AU29" s="69">
        <f t="shared" si="4"/>
        <v>22000</v>
      </c>
      <c r="AV29" s="20">
        <f t="shared" si="5"/>
        <v>1833.3333333333333</v>
      </c>
      <c r="AW29" s="21">
        <f t="shared" si="6"/>
        <v>2.9292929292929291</v>
      </c>
      <c r="AX29" s="20">
        <f t="shared" si="7"/>
        <v>22000</v>
      </c>
      <c r="AY29" s="70">
        <v>168</v>
      </c>
      <c r="AZ29" s="70">
        <v>11</v>
      </c>
      <c r="BA29" s="70" t="s">
        <v>258</v>
      </c>
      <c r="BB29" s="70">
        <v>0.79</v>
      </c>
      <c r="BC29" s="70" t="s">
        <v>259</v>
      </c>
      <c r="BD29" s="70" t="s">
        <v>599</v>
      </c>
      <c r="BE29" s="16" t="s">
        <v>194</v>
      </c>
    </row>
    <row r="30" spans="1:57" ht="10.5" customHeight="1">
      <c r="A30" s="17" t="s">
        <v>1678</v>
      </c>
      <c r="B30" s="17"/>
      <c r="C30" s="17">
        <f t="shared" si="8"/>
        <v>21013</v>
      </c>
      <c r="D30" s="17">
        <f t="shared" si="9"/>
        <v>1</v>
      </c>
      <c r="E30" s="167">
        <f t="shared" si="10"/>
        <v>3000</v>
      </c>
      <c r="F30" s="17">
        <f t="shared" si="11"/>
        <v>1</v>
      </c>
      <c r="G30" s="17">
        <f t="shared" si="12"/>
        <v>2</v>
      </c>
      <c r="H30" s="17" t="str">
        <f t="shared" si="0"/>
        <v>2015.01</v>
      </c>
      <c r="I30" s="17" t="str">
        <f t="shared" si="16"/>
        <v>2019</v>
      </c>
      <c r="J30" s="170">
        <f t="shared" si="13"/>
        <v>22000</v>
      </c>
      <c r="K30" s="170">
        <f t="shared" si="14"/>
        <v>22000</v>
      </c>
      <c r="L30" s="170">
        <f t="shared" si="18"/>
        <v>22000</v>
      </c>
      <c r="M30" s="170">
        <f t="shared" si="18"/>
        <v>22000</v>
      </c>
      <c r="N30" s="170">
        <f t="shared" si="18"/>
        <v>22000</v>
      </c>
      <c r="O30" s="19"/>
      <c r="P30" s="19"/>
      <c r="Q30" s="19"/>
      <c r="R30" s="19"/>
      <c r="S30" s="70" t="s">
        <v>133</v>
      </c>
      <c r="T30" s="70"/>
      <c r="U30" s="18" t="s">
        <v>2</v>
      </c>
      <c r="V30" s="70"/>
      <c r="W30" s="70"/>
      <c r="X30" s="17" t="s">
        <v>114</v>
      </c>
      <c r="Y30" s="17"/>
      <c r="Z30" s="17"/>
      <c r="AA30" s="17"/>
      <c r="AB30" s="17" t="str">
        <f t="shared" si="15"/>
        <v>A</v>
      </c>
      <c r="AC30" s="108">
        <f>VLOOKUP(A30,'2015 Demand Explosion 12.17.14'!$D$18:$G$837,4,FALSE)</f>
        <v>22000</v>
      </c>
      <c r="AD30" s="17" t="s">
        <v>285</v>
      </c>
      <c r="AE30" s="17"/>
      <c r="AF30" s="67">
        <v>44986</v>
      </c>
      <c r="AG30" s="18">
        <v>21013</v>
      </c>
      <c r="AH30" s="19"/>
      <c r="AI30" s="19"/>
      <c r="AJ30" s="19"/>
      <c r="AK30" s="19"/>
      <c r="AL30" s="18" t="str">
        <f>VLOOKUP(AG30,'Equipment Listing'!A:E,3,FALSE)</f>
        <v>Plainfield</v>
      </c>
      <c r="AM30" s="19" t="str">
        <f>VLOOKUP(AG30,'Equipment Listing'!A:E,4,FALSE)</f>
        <v>200T</v>
      </c>
      <c r="AN30" s="19" t="str">
        <f>VLOOKUP(AG30,'Equipment Listing'!A:E,5,FALSE)</f>
        <v>60-200</v>
      </c>
      <c r="AO30" s="19">
        <v>1</v>
      </c>
      <c r="AP30" s="20">
        <v>3000</v>
      </c>
      <c r="AQ30" s="19">
        <v>1</v>
      </c>
      <c r="AR30" s="19">
        <v>2</v>
      </c>
      <c r="AS30" s="19">
        <f t="shared" si="2"/>
        <v>2</v>
      </c>
      <c r="AT30" s="34">
        <f t="shared" si="3"/>
        <v>3000</v>
      </c>
      <c r="AU30" s="69">
        <f t="shared" si="4"/>
        <v>22000</v>
      </c>
      <c r="AV30" s="20">
        <f t="shared" si="5"/>
        <v>1833.3333333333333</v>
      </c>
      <c r="AW30" s="21">
        <f t="shared" si="6"/>
        <v>4.7474747474747474</v>
      </c>
      <c r="AX30" s="20">
        <f t="shared" si="7"/>
        <v>22000</v>
      </c>
      <c r="AY30" s="70" t="s">
        <v>133</v>
      </c>
      <c r="AZ30" s="70"/>
      <c r="BA30" s="70"/>
      <c r="BB30" s="70"/>
      <c r="BC30" s="70"/>
      <c r="BD30" s="70" t="s">
        <v>599</v>
      </c>
      <c r="BE30" s="16" t="s">
        <v>412</v>
      </c>
    </row>
    <row r="31" spans="1:57" ht="10.5" customHeight="1">
      <c r="A31" s="71" t="s">
        <v>472</v>
      </c>
      <c r="B31" s="17"/>
      <c r="C31" s="17">
        <f t="shared" si="8"/>
        <v>21013</v>
      </c>
      <c r="D31" s="17">
        <f t="shared" si="9"/>
        <v>1</v>
      </c>
      <c r="E31" s="167">
        <f t="shared" si="10"/>
        <v>2400</v>
      </c>
      <c r="F31" s="17">
        <f t="shared" si="11"/>
        <v>1</v>
      </c>
      <c r="G31" s="17">
        <f t="shared" si="12"/>
        <v>2</v>
      </c>
      <c r="H31" s="17" t="str">
        <f t="shared" si="0"/>
        <v>2015.01</v>
      </c>
      <c r="I31" s="17" t="str">
        <f t="shared" si="16"/>
        <v>2015.12</v>
      </c>
      <c r="J31" s="170">
        <f t="shared" si="13"/>
        <v>23828</v>
      </c>
      <c r="K31" s="170">
        <f t="shared" si="14"/>
        <v>23828</v>
      </c>
      <c r="L31" s="170">
        <f t="shared" si="18"/>
        <v>23828</v>
      </c>
      <c r="M31" s="170">
        <f t="shared" si="18"/>
        <v>23828</v>
      </c>
      <c r="N31" s="170">
        <f t="shared" si="18"/>
        <v>23828</v>
      </c>
      <c r="O31" s="19">
        <v>38</v>
      </c>
      <c r="P31" s="19">
        <v>48</v>
      </c>
      <c r="Q31" s="19">
        <v>21.03</v>
      </c>
      <c r="R31" s="19"/>
      <c r="S31" s="70">
        <v>108</v>
      </c>
      <c r="T31" s="70">
        <v>13.5</v>
      </c>
      <c r="U31" s="18" t="s">
        <v>2</v>
      </c>
      <c r="V31" s="70" t="s">
        <v>269</v>
      </c>
      <c r="W31" s="70">
        <v>1.19</v>
      </c>
      <c r="X31" s="17" t="s">
        <v>114</v>
      </c>
      <c r="Y31" s="17" t="s">
        <v>1729</v>
      </c>
      <c r="Z31" s="17"/>
      <c r="AA31" s="17"/>
      <c r="AB31" s="17" t="str">
        <f t="shared" si="15"/>
        <v>SOS</v>
      </c>
      <c r="AC31" s="108">
        <f>VLOOKUP(A31,'2015 Demand Explosion 12.17.14'!$D$18:$G$837,4,FALSE)</f>
        <v>23828</v>
      </c>
      <c r="AD31" s="17" t="s">
        <v>268</v>
      </c>
      <c r="AE31" s="17"/>
      <c r="AF31" s="67">
        <v>42368</v>
      </c>
      <c r="AG31" s="18">
        <v>21013</v>
      </c>
      <c r="AH31" s="19"/>
      <c r="AI31" s="19"/>
      <c r="AJ31" s="19"/>
      <c r="AK31" s="19"/>
      <c r="AL31" s="18" t="str">
        <f>VLOOKUP(AG31,'Equipment Listing'!A:E,3,FALSE)</f>
        <v>Plainfield</v>
      </c>
      <c r="AM31" s="19" t="str">
        <f>VLOOKUP(AG31,'Equipment Listing'!A:E,4,FALSE)</f>
        <v>200T</v>
      </c>
      <c r="AN31" s="19" t="str">
        <f>VLOOKUP(AG31,'Equipment Listing'!A:E,5,FALSE)</f>
        <v>60-200</v>
      </c>
      <c r="AO31" s="19">
        <v>1</v>
      </c>
      <c r="AP31" s="20">
        <v>2400</v>
      </c>
      <c r="AQ31" s="19">
        <v>1</v>
      </c>
      <c r="AR31" s="19">
        <v>2</v>
      </c>
      <c r="AS31" s="19">
        <f t="shared" si="2"/>
        <v>2</v>
      </c>
      <c r="AT31" s="34">
        <f t="shared" si="3"/>
        <v>2400</v>
      </c>
      <c r="AU31" s="69">
        <f t="shared" si="4"/>
        <v>23828</v>
      </c>
      <c r="AV31" s="20">
        <f t="shared" si="5"/>
        <v>1985.6666666666667</v>
      </c>
      <c r="AW31" s="21">
        <f t="shared" si="6"/>
        <v>5.140656565656565</v>
      </c>
      <c r="AX31" s="20">
        <f t="shared" si="7"/>
        <v>23828</v>
      </c>
      <c r="AY31" s="70">
        <v>108</v>
      </c>
      <c r="AZ31" s="70">
        <v>13.5</v>
      </c>
      <c r="BA31" s="70" t="s">
        <v>269</v>
      </c>
      <c r="BB31" s="70">
        <v>1.19</v>
      </c>
      <c r="BC31" s="70" t="s">
        <v>270</v>
      </c>
      <c r="BD31" s="70" t="s">
        <v>1697</v>
      </c>
      <c r="BE31" s="16" t="s">
        <v>268</v>
      </c>
    </row>
    <row r="32" spans="1:57" ht="10.5" customHeight="1">
      <c r="A32" s="71">
        <v>36018</v>
      </c>
      <c r="B32" s="17"/>
      <c r="C32" s="17">
        <f t="shared" si="8"/>
        <v>21003</v>
      </c>
      <c r="D32" s="17">
        <f t="shared" si="9"/>
        <v>1</v>
      </c>
      <c r="E32" s="167">
        <f t="shared" si="10"/>
        <v>3000</v>
      </c>
      <c r="F32" s="17">
        <f t="shared" si="11"/>
        <v>1</v>
      </c>
      <c r="G32" s="17">
        <f t="shared" si="12"/>
        <v>1</v>
      </c>
      <c r="H32" s="17" t="str">
        <f t="shared" si="0"/>
        <v>2015.01</v>
      </c>
      <c r="I32" s="17" t="str">
        <f t="shared" si="16"/>
        <v>2015.12</v>
      </c>
      <c r="J32" s="170">
        <f t="shared" si="13"/>
        <v>24000</v>
      </c>
      <c r="K32" s="170">
        <f t="shared" si="14"/>
        <v>24000</v>
      </c>
      <c r="L32" s="170">
        <f t="shared" si="18"/>
        <v>24000</v>
      </c>
      <c r="M32" s="170">
        <f t="shared" si="18"/>
        <v>24000</v>
      </c>
      <c r="N32" s="170">
        <f t="shared" si="18"/>
        <v>24000</v>
      </c>
      <c r="O32" s="19">
        <v>31</v>
      </c>
      <c r="P32" s="19">
        <v>87</v>
      </c>
      <c r="Q32" s="19">
        <v>20.92</v>
      </c>
      <c r="R32" s="19"/>
      <c r="S32" s="70" t="s">
        <v>133</v>
      </c>
      <c r="T32" s="70">
        <v>13</v>
      </c>
      <c r="U32" s="18" t="s">
        <v>2</v>
      </c>
      <c r="V32" s="70" t="s">
        <v>1702</v>
      </c>
      <c r="W32" s="70">
        <v>0.56000000000000005</v>
      </c>
      <c r="X32" s="17" t="s">
        <v>1699</v>
      </c>
      <c r="Y32" s="17" t="s">
        <v>1722</v>
      </c>
      <c r="Z32" s="17"/>
      <c r="AA32" s="17"/>
      <c r="AB32" s="17" t="str">
        <f t="shared" si="15"/>
        <v>SOS</v>
      </c>
      <c r="AC32" s="108">
        <v>24000</v>
      </c>
      <c r="AD32" s="17">
        <v>36018</v>
      </c>
      <c r="AE32" s="17"/>
      <c r="AF32" s="67">
        <v>42369</v>
      </c>
      <c r="AG32" s="18">
        <v>21003</v>
      </c>
      <c r="AH32" s="19"/>
      <c r="AI32" s="19"/>
      <c r="AJ32" s="19"/>
      <c r="AK32" s="19"/>
      <c r="AL32" s="18" t="str">
        <f>VLOOKUP(AG32,'Equipment Listing'!A:E,3,FALSE)</f>
        <v>Plainfield</v>
      </c>
      <c r="AM32" s="19" t="str">
        <f>VLOOKUP(AG32,'Equipment Listing'!A:E,4,FALSE)</f>
        <v>400T</v>
      </c>
      <c r="AN32" s="19" t="str">
        <f>VLOOKUP(AG32,'Equipment Listing'!A:E,5,FALSE)</f>
        <v>331-600</v>
      </c>
      <c r="AO32" s="19">
        <v>1</v>
      </c>
      <c r="AP32" s="20">
        <v>3000</v>
      </c>
      <c r="AQ32" s="19">
        <v>1</v>
      </c>
      <c r="AR32" s="19">
        <v>1</v>
      </c>
      <c r="AS32" s="19">
        <f t="shared" si="2"/>
        <v>1</v>
      </c>
      <c r="AT32" s="34">
        <f t="shared" si="3"/>
        <v>3000</v>
      </c>
      <c r="AU32" s="69">
        <f t="shared" si="4"/>
        <v>24000</v>
      </c>
      <c r="AV32" s="20">
        <f t="shared" si="5"/>
        <v>2000</v>
      </c>
      <c r="AW32" s="21">
        <f t="shared" si="6"/>
        <v>3.0303030303030298</v>
      </c>
      <c r="AX32" s="20">
        <f t="shared" si="7"/>
        <v>24000</v>
      </c>
      <c r="AY32" s="70" t="s">
        <v>133</v>
      </c>
      <c r="AZ32" s="70">
        <v>13</v>
      </c>
      <c r="BA32" s="70" t="s">
        <v>1702</v>
      </c>
      <c r="BB32" s="70">
        <v>0.56000000000000005</v>
      </c>
      <c r="BC32" s="70" t="s">
        <v>1703</v>
      </c>
      <c r="BD32" s="70" t="s">
        <v>1697</v>
      </c>
      <c r="BE32" s="135">
        <v>36018</v>
      </c>
    </row>
    <row r="33" spans="1:57" ht="10.5" customHeight="1">
      <c r="A33" s="17" t="s">
        <v>1667</v>
      </c>
      <c r="B33" s="17"/>
      <c r="C33" s="17">
        <f t="shared" si="8"/>
        <v>21014</v>
      </c>
      <c r="D33" s="17">
        <f t="shared" si="9"/>
        <v>1</v>
      </c>
      <c r="E33" s="167">
        <f t="shared" si="10"/>
        <v>2100</v>
      </c>
      <c r="F33" s="17">
        <f t="shared" si="11"/>
        <v>1</v>
      </c>
      <c r="G33" s="17">
        <f t="shared" si="12"/>
        <v>1</v>
      </c>
      <c r="H33" s="17" t="str">
        <f t="shared" si="0"/>
        <v>2015.01</v>
      </c>
      <c r="I33" s="17" t="str">
        <f t="shared" si="16"/>
        <v>2019.11</v>
      </c>
      <c r="J33" s="170">
        <f t="shared" si="13"/>
        <v>32299</v>
      </c>
      <c r="K33" s="170">
        <f t="shared" si="14"/>
        <v>32299</v>
      </c>
      <c r="L33" s="170">
        <f t="shared" si="18"/>
        <v>32299</v>
      </c>
      <c r="M33" s="170">
        <f t="shared" si="18"/>
        <v>32299</v>
      </c>
      <c r="N33" s="170">
        <f t="shared" si="18"/>
        <v>32299</v>
      </c>
      <c r="O33" s="19">
        <v>38</v>
      </c>
      <c r="P33" s="19">
        <v>75</v>
      </c>
      <c r="Q33" s="19">
        <v>23.81</v>
      </c>
      <c r="R33" s="19"/>
      <c r="S33" s="70">
        <v>150</v>
      </c>
      <c r="T33" s="70">
        <v>15</v>
      </c>
      <c r="U33" s="18" t="s">
        <v>2</v>
      </c>
      <c r="V33" s="70" t="s">
        <v>160</v>
      </c>
      <c r="W33" s="70">
        <v>1.1100000000000001</v>
      </c>
      <c r="X33" s="17" t="s">
        <v>140</v>
      </c>
      <c r="Y33" s="17" t="s">
        <v>1724</v>
      </c>
      <c r="Z33" s="17"/>
      <c r="AA33" s="17"/>
      <c r="AB33" s="17" t="str">
        <f t="shared" si="15"/>
        <v>SOS</v>
      </c>
      <c r="AC33" s="108">
        <f>VLOOKUP(A33,'2015 Demand Explosion 12.17.14'!$D$18:$G$837,4,FALSE)</f>
        <v>32299</v>
      </c>
      <c r="AD33" s="17">
        <v>29255</v>
      </c>
      <c r="AE33" s="17"/>
      <c r="AF33" s="67">
        <v>43784</v>
      </c>
      <c r="AG33" s="18">
        <v>21014</v>
      </c>
      <c r="AH33" s="19"/>
      <c r="AI33" s="19"/>
      <c r="AJ33" s="19"/>
      <c r="AK33" s="19"/>
      <c r="AL33" s="18" t="str">
        <f>VLOOKUP(AG33,'Equipment Listing'!A:E,3,FALSE)</f>
        <v>Plainfield</v>
      </c>
      <c r="AM33" s="19" t="str">
        <f>VLOOKUP(AG33,'Equipment Listing'!A:E,4,FALSE)</f>
        <v>300T</v>
      </c>
      <c r="AN33" s="19" t="str">
        <f>VLOOKUP(AG33,'Equipment Listing'!A:E,5,FALSE)</f>
        <v>201-330</v>
      </c>
      <c r="AO33" s="19">
        <v>1</v>
      </c>
      <c r="AP33" s="20">
        <v>2100</v>
      </c>
      <c r="AQ33" s="19">
        <v>1</v>
      </c>
      <c r="AR33" s="19">
        <v>1</v>
      </c>
      <c r="AS33" s="19">
        <f t="shared" si="2"/>
        <v>1</v>
      </c>
      <c r="AT33" s="34">
        <f t="shared" si="3"/>
        <v>2100</v>
      </c>
      <c r="AU33" s="69">
        <f t="shared" si="4"/>
        <v>32299</v>
      </c>
      <c r="AV33" s="20">
        <f t="shared" si="5"/>
        <v>2691.5833333333335</v>
      </c>
      <c r="AW33" s="21">
        <f t="shared" si="6"/>
        <v>4.1485569985569981</v>
      </c>
      <c r="AX33" s="20">
        <f t="shared" si="7"/>
        <v>32299</v>
      </c>
      <c r="AY33" s="70">
        <v>150</v>
      </c>
      <c r="AZ33" s="70">
        <v>15</v>
      </c>
      <c r="BA33" s="70" t="s">
        <v>160</v>
      </c>
      <c r="BB33" s="70">
        <v>1.1100000000000001</v>
      </c>
      <c r="BC33" s="70" t="s">
        <v>161</v>
      </c>
      <c r="BD33" s="70" t="s">
        <v>1697</v>
      </c>
      <c r="BE33" s="16">
        <v>29255</v>
      </c>
    </row>
    <row r="34" spans="1:57" ht="10.5" customHeight="1">
      <c r="A34" s="17">
        <v>29254</v>
      </c>
      <c r="B34" s="17"/>
      <c r="C34" s="17">
        <f t="shared" si="8"/>
        <v>21001</v>
      </c>
      <c r="D34" s="17">
        <f t="shared" si="9"/>
        <v>1</v>
      </c>
      <c r="E34" s="167">
        <f t="shared" si="10"/>
        <v>1800</v>
      </c>
      <c r="F34" s="17">
        <f t="shared" si="11"/>
        <v>1</v>
      </c>
      <c r="G34" s="17">
        <f t="shared" si="12"/>
        <v>2</v>
      </c>
      <c r="H34" s="17" t="str">
        <f t="shared" si="0"/>
        <v>2015.01</v>
      </c>
      <c r="I34" s="17" t="str">
        <f t="shared" si="16"/>
        <v>2019.11</v>
      </c>
      <c r="J34" s="170">
        <f t="shared" si="13"/>
        <v>32299</v>
      </c>
      <c r="K34" s="170">
        <f t="shared" si="14"/>
        <v>32299</v>
      </c>
      <c r="L34" s="170">
        <f t="shared" si="18"/>
        <v>32299</v>
      </c>
      <c r="M34" s="170">
        <f t="shared" si="18"/>
        <v>32299</v>
      </c>
      <c r="N34" s="170">
        <f t="shared" si="18"/>
        <v>32299</v>
      </c>
      <c r="O34" s="19">
        <v>46</v>
      </c>
      <c r="P34" s="19">
        <v>96</v>
      </c>
      <c r="Q34" s="19">
        <v>23.684999999999999</v>
      </c>
      <c r="R34" s="19"/>
      <c r="S34" s="70">
        <v>248</v>
      </c>
      <c r="T34" s="70">
        <v>14</v>
      </c>
      <c r="U34" s="18" t="s">
        <v>2</v>
      </c>
      <c r="V34" s="70" t="s">
        <v>362</v>
      </c>
      <c r="W34" s="70">
        <v>1.69</v>
      </c>
      <c r="X34" s="17" t="s">
        <v>140</v>
      </c>
      <c r="Y34" s="17" t="s">
        <v>1725</v>
      </c>
      <c r="Z34" s="17"/>
      <c r="AA34" s="17"/>
      <c r="AB34" s="17" t="str">
        <f t="shared" si="15"/>
        <v>SOS</v>
      </c>
      <c r="AC34" s="108">
        <f>VLOOKUP(A34,'2015 Demand Explosion 12.17.14'!$D$18:$G$837,4,FALSE)</f>
        <v>32299</v>
      </c>
      <c r="AD34" s="17">
        <v>29254</v>
      </c>
      <c r="AE34" s="17"/>
      <c r="AF34" s="67">
        <v>43784</v>
      </c>
      <c r="AG34" s="18">
        <v>21001</v>
      </c>
      <c r="AH34" s="19"/>
      <c r="AI34" s="19"/>
      <c r="AJ34" s="19"/>
      <c r="AK34" s="19"/>
      <c r="AL34" s="18" t="str">
        <f>VLOOKUP(AG34,'Equipment Listing'!A:E,3,FALSE)</f>
        <v>Plainfield</v>
      </c>
      <c r="AM34" s="19" t="str">
        <f>VLOOKUP(AG34,'Equipment Listing'!A:E,4,FALSE)</f>
        <v>400T</v>
      </c>
      <c r="AN34" s="19" t="str">
        <f>VLOOKUP(AG34,'Equipment Listing'!A:E,5,FALSE)</f>
        <v>331-600</v>
      </c>
      <c r="AO34" s="19">
        <v>1</v>
      </c>
      <c r="AP34" s="20">
        <v>1800</v>
      </c>
      <c r="AQ34" s="19">
        <v>1</v>
      </c>
      <c r="AR34" s="19">
        <v>2</v>
      </c>
      <c r="AS34" s="19">
        <f t="shared" si="2"/>
        <v>2</v>
      </c>
      <c r="AT34" s="34">
        <f t="shared" si="3"/>
        <v>1800</v>
      </c>
      <c r="AU34" s="69">
        <f t="shared" si="4"/>
        <v>32299</v>
      </c>
      <c r="AV34" s="20">
        <f t="shared" si="5"/>
        <v>2691.5833333333335</v>
      </c>
      <c r="AW34" s="21">
        <f t="shared" si="6"/>
        <v>6.3551346801346797</v>
      </c>
      <c r="AX34" s="20">
        <f t="shared" si="7"/>
        <v>32299</v>
      </c>
      <c r="AY34" s="70">
        <v>248</v>
      </c>
      <c r="AZ34" s="70">
        <v>14</v>
      </c>
      <c r="BA34" s="70" t="s">
        <v>362</v>
      </c>
      <c r="BB34" s="70">
        <v>1.69</v>
      </c>
      <c r="BC34" s="70" t="s">
        <v>363</v>
      </c>
      <c r="BD34" s="70" t="s">
        <v>1697</v>
      </c>
      <c r="BE34" s="16">
        <v>29254</v>
      </c>
    </row>
    <row r="35" spans="1:57" ht="10.5" customHeight="1">
      <c r="A35" s="17" t="s">
        <v>1647</v>
      </c>
      <c r="B35" s="17"/>
      <c r="C35" s="17">
        <f t="shared" si="8"/>
        <v>21001</v>
      </c>
      <c r="D35" s="17">
        <f t="shared" si="9"/>
        <v>1</v>
      </c>
      <c r="E35" s="167">
        <f t="shared" si="10"/>
        <v>2100</v>
      </c>
      <c r="F35" s="17">
        <f t="shared" si="11"/>
        <v>1</v>
      </c>
      <c r="G35" s="17">
        <f t="shared" si="12"/>
        <v>2</v>
      </c>
      <c r="H35" s="17" t="str">
        <f t="shared" si="0"/>
        <v>2015.01</v>
      </c>
      <c r="I35" s="17" t="str">
        <f t="shared" si="16"/>
        <v>2015.12</v>
      </c>
      <c r="J35" s="170">
        <f t="shared" si="13"/>
        <v>37496</v>
      </c>
      <c r="K35" s="170">
        <f t="shared" si="14"/>
        <v>37496</v>
      </c>
      <c r="L35" s="170">
        <f t="shared" si="18"/>
        <v>37496</v>
      </c>
      <c r="M35" s="170">
        <f t="shared" si="18"/>
        <v>37496</v>
      </c>
      <c r="N35" s="170">
        <f t="shared" si="18"/>
        <v>37496</v>
      </c>
      <c r="O35" s="19"/>
      <c r="P35" s="19"/>
      <c r="Q35" s="19"/>
      <c r="R35" s="19"/>
      <c r="S35" s="70" t="s">
        <v>133</v>
      </c>
      <c r="T35" s="70"/>
      <c r="U35" s="18" t="s">
        <v>2</v>
      </c>
      <c r="V35" s="70"/>
      <c r="W35" s="70"/>
      <c r="X35" s="17" t="s">
        <v>114</v>
      </c>
      <c r="Y35" s="17"/>
      <c r="Z35" s="17"/>
      <c r="AA35" s="17"/>
      <c r="AB35" s="17" t="str">
        <f t="shared" si="15"/>
        <v>A</v>
      </c>
      <c r="AC35" s="108">
        <f>VLOOKUP(A35,'2015 Demand Explosion 12.17.14'!$D$18:$G$837,4,FALSE)</f>
        <v>37496</v>
      </c>
      <c r="AD35" s="17" t="s">
        <v>285</v>
      </c>
      <c r="AE35" s="17"/>
      <c r="AF35" s="67">
        <v>42369</v>
      </c>
      <c r="AG35" s="18">
        <v>21001</v>
      </c>
      <c r="AH35" s="19"/>
      <c r="AI35" s="19"/>
      <c r="AJ35" s="19"/>
      <c r="AK35" s="19"/>
      <c r="AL35" s="18" t="str">
        <f>VLOOKUP(AG35,'Equipment Listing'!A:E,3,FALSE)</f>
        <v>Plainfield</v>
      </c>
      <c r="AM35" s="19" t="str">
        <f>VLOOKUP(AG35,'Equipment Listing'!A:E,4,FALSE)</f>
        <v>400T</v>
      </c>
      <c r="AN35" s="19" t="str">
        <f>VLOOKUP(AG35,'Equipment Listing'!A:E,5,FALSE)</f>
        <v>331-600</v>
      </c>
      <c r="AO35" s="19">
        <v>1</v>
      </c>
      <c r="AP35" s="20">
        <v>2100</v>
      </c>
      <c r="AQ35" s="19">
        <v>1</v>
      </c>
      <c r="AR35" s="19">
        <v>2</v>
      </c>
      <c r="AS35" s="19">
        <f t="shared" si="2"/>
        <v>2</v>
      </c>
      <c r="AT35" s="34">
        <f t="shared" si="3"/>
        <v>2100</v>
      </c>
      <c r="AU35" s="69">
        <f t="shared" si="4"/>
        <v>37496</v>
      </c>
      <c r="AV35" s="20">
        <f t="shared" si="5"/>
        <v>3124.6666666666665</v>
      </c>
      <c r="AW35" s="21">
        <f t="shared" si="6"/>
        <v>6.3417027417027407</v>
      </c>
      <c r="AX35" s="20">
        <f t="shared" si="7"/>
        <v>37496</v>
      </c>
      <c r="AY35" s="70" t="s">
        <v>133</v>
      </c>
      <c r="AZ35" s="70"/>
      <c r="BA35" s="70"/>
      <c r="BB35" s="70"/>
      <c r="BC35" s="70"/>
      <c r="BD35" s="70" t="s">
        <v>599</v>
      </c>
      <c r="BE35" s="16" t="s">
        <v>413</v>
      </c>
    </row>
    <row r="36" spans="1:57" ht="10.5" customHeight="1">
      <c r="A36" s="17" t="s">
        <v>1534</v>
      </c>
      <c r="B36" s="17"/>
      <c r="C36" s="17">
        <f t="shared" si="8"/>
        <v>21014</v>
      </c>
      <c r="D36" s="17">
        <f t="shared" si="9"/>
        <v>1</v>
      </c>
      <c r="E36" s="167">
        <f t="shared" si="10"/>
        <v>3600</v>
      </c>
      <c r="F36" s="17">
        <f t="shared" si="11"/>
        <v>1</v>
      </c>
      <c r="G36" s="17">
        <f t="shared" si="12"/>
        <v>2</v>
      </c>
      <c r="H36" s="17" t="str">
        <f t="shared" si="0"/>
        <v>2015.01</v>
      </c>
      <c r="I36" s="17" t="str">
        <f t="shared" si="16"/>
        <v>2019</v>
      </c>
      <c r="J36" s="170">
        <f t="shared" si="13"/>
        <v>37611</v>
      </c>
      <c r="K36" s="170">
        <f t="shared" si="14"/>
        <v>37611</v>
      </c>
      <c r="L36" s="170">
        <f t="shared" si="18"/>
        <v>37611</v>
      </c>
      <c r="M36" s="170">
        <f t="shared" si="18"/>
        <v>37611</v>
      </c>
      <c r="N36" s="170">
        <f t="shared" si="18"/>
        <v>37611</v>
      </c>
      <c r="O36" s="19"/>
      <c r="P36" s="19"/>
      <c r="Q36" s="19">
        <v>21.12</v>
      </c>
      <c r="R36" s="19"/>
      <c r="S36" s="70">
        <v>108</v>
      </c>
      <c r="T36" s="70"/>
      <c r="U36" s="18" t="s">
        <v>2</v>
      </c>
      <c r="V36" s="70" t="s">
        <v>186</v>
      </c>
      <c r="W36" s="70">
        <v>1.06</v>
      </c>
      <c r="X36" s="17" t="s">
        <v>130</v>
      </c>
      <c r="Y36" s="17"/>
      <c r="Z36" s="17"/>
      <c r="AA36" s="17"/>
      <c r="AB36" s="17" t="str">
        <f t="shared" si="15"/>
        <v>A</v>
      </c>
      <c r="AC36" s="108">
        <f>VLOOKUP(A36,'2015 Demand Explosion 12.17.14'!$D$18:$G$837,4,FALSE)</f>
        <v>37611</v>
      </c>
      <c r="AD36" s="17" t="s">
        <v>185</v>
      </c>
      <c r="AE36" s="17"/>
      <c r="AF36" s="67">
        <v>45077</v>
      </c>
      <c r="AG36" s="18">
        <v>21014</v>
      </c>
      <c r="AH36" s="19"/>
      <c r="AI36" s="19"/>
      <c r="AJ36" s="19"/>
      <c r="AK36" s="19"/>
      <c r="AL36" s="18" t="str">
        <f>VLOOKUP(AG36,'Equipment Listing'!A:E,3,FALSE)</f>
        <v>Plainfield</v>
      </c>
      <c r="AM36" s="19" t="str">
        <f>VLOOKUP(AG36,'Equipment Listing'!A:E,4,FALSE)</f>
        <v>300T</v>
      </c>
      <c r="AN36" s="19" t="str">
        <f>VLOOKUP(AG36,'Equipment Listing'!A:E,5,FALSE)</f>
        <v>201-330</v>
      </c>
      <c r="AO36" s="19">
        <v>1</v>
      </c>
      <c r="AP36" s="20">
        <v>3600</v>
      </c>
      <c r="AQ36" s="19">
        <v>1</v>
      </c>
      <c r="AR36" s="19">
        <v>2</v>
      </c>
      <c r="AS36" s="19">
        <f t="shared" si="2"/>
        <v>2</v>
      </c>
      <c r="AT36" s="34">
        <f t="shared" si="3"/>
        <v>3600</v>
      </c>
      <c r="AU36" s="69">
        <f t="shared" si="4"/>
        <v>37611</v>
      </c>
      <c r="AV36" s="20">
        <f t="shared" si="5"/>
        <v>3134.25</v>
      </c>
      <c r="AW36" s="21">
        <f t="shared" si="6"/>
        <v>5.2193181818181813</v>
      </c>
      <c r="AX36" s="20">
        <f t="shared" si="7"/>
        <v>37611</v>
      </c>
      <c r="AY36" s="70">
        <v>108</v>
      </c>
      <c r="AZ36" s="70"/>
      <c r="BA36" s="70" t="s">
        <v>186</v>
      </c>
      <c r="BB36" s="70">
        <v>1.06</v>
      </c>
      <c r="BC36" s="70" t="s">
        <v>187</v>
      </c>
      <c r="BD36" s="70" t="s">
        <v>599</v>
      </c>
      <c r="BE36" s="16" t="s">
        <v>184</v>
      </c>
    </row>
    <row r="37" spans="1:57" ht="10.5" customHeight="1">
      <c r="A37" s="17">
        <v>77034</v>
      </c>
      <c r="B37" s="17"/>
      <c r="C37" s="17">
        <f t="shared" si="8"/>
        <v>21001</v>
      </c>
      <c r="D37" s="17">
        <f t="shared" si="9"/>
        <v>1</v>
      </c>
      <c r="E37" s="167">
        <f t="shared" si="10"/>
        <v>1800</v>
      </c>
      <c r="F37" s="17">
        <f t="shared" si="11"/>
        <v>1</v>
      </c>
      <c r="G37" s="17">
        <f t="shared" si="12"/>
        <v>2</v>
      </c>
      <c r="H37" s="17" t="str">
        <f t="shared" ref="H37:H68" si="19">IF(AND(AE37&gt;=$AJ$2,AE37&lt;=$AJ$3), TEXT(AE37,"YYYY.MM"), IF(AE37&gt;=$AJ$3, "2019", "2015.01"))</f>
        <v>2015.01</v>
      </c>
      <c r="I37" s="17" t="str">
        <f t="shared" si="16"/>
        <v>2019</v>
      </c>
      <c r="J37" s="170">
        <f t="shared" si="13"/>
        <v>37611</v>
      </c>
      <c r="K37" s="170">
        <f t="shared" si="14"/>
        <v>37611</v>
      </c>
      <c r="L37" s="170">
        <f t="shared" si="18"/>
        <v>37611</v>
      </c>
      <c r="M37" s="170">
        <f t="shared" si="18"/>
        <v>37611</v>
      </c>
      <c r="N37" s="170">
        <f t="shared" si="18"/>
        <v>37611</v>
      </c>
      <c r="O37" s="19"/>
      <c r="P37" s="19"/>
      <c r="Q37" s="19">
        <v>24.545000000000002</v>
      </c>
      <c r="R37" s="19"/>
      <c r="S37" s="70">
        <v>357</v>
      </c>
      <c r="T37" s="70"/>
      <c r="U37" s="18" t="s">
        <v>2</v>
      </c>
      <c r="V37" s="70" t="s">
        <v>376</v>
      </c>
      <c r="W37" s="70">
        <v>3.02</v>
      </c>
      <c r="X37" s="17" t="s">
        <v>130</v>
      </c>
      <c r="Y37" s="17"/>
      <c r="Z37" s="17"/>
      <c r="AA37" s="17"/>
      <c r="AB37" s="17" t="str">
        <f t="shared" si="15"/>
        <v>A</v>
      </c>
      <c r="AC37" s="108">
        <f>VLOOKUP(A37,'2015 Demand Explosion 12.17.14'!$D$18:$G$837,4,FALSE)</f>
        <v>37611</v>
      </c>
      <c r="AD37" s="17">
        <v>77034</v>
      </c>
      <c r="AE37" s="17"/>
      <c r="AF37" s="67">
        <v>45077</v>
      </c>
      <c r="AG37" s="18">
        <v>21001</v>
      </c>
      <c r="AH37" s="19"/>
      <c r="AI37" s="19"/>
      <c r="AJ37" s="19"/>
      <c r="AK37" s="19"/>
      <c r="AL37" s="18" t="str">
        <f>VLOOKUP(AG37,'Equipment Listing'!A:E,3,FALSE)</f>
        <v>Plainfield</v>
      </c>
      <c r="AM37" s="19" t="str">
        <f>VLOOKUP(AG37,'Equipment Listing'!A:E,4,FALSE)</f>
        <v>400T</v>
      </c>
      <c r="AN37" s="19" t="str">
        <f>VLOOKUP(AG37,'Equipment Listing'!A:E,5,FALSE)</f>
        <v>331-600</v>
      </c>
      <c r="AO37" s="19">
        <v>1</v>
      </c>
      <c r="AP37" s="20">
        <v>1800</v>
      </c>
      <c r="AQ37" s="19">
        <v>1</v>
      </c>
      <c r="AR37" s="19">
        <v>2</v>
      </c>
      <c r="AS37" s="19">
        <f t="shared" ref="AS37:AS68" si="20">AR37*AQ37</f>
        <v>2</v>
      </c>
      <c r="AT37" s="34">
        <f t="shared" ref="AT37:AT68" si="21">AP37*AO37</f>
        <v>1800</v>
      </c>
      <c r="AU37" s="69">
        <f t="shared" ref="AU37:AU68" si="22">AC37</f>
        <v>37611</v>
      </c>
      <c r="AV37" s="20">
        <f t="shared" ref="AV37:AV68" si="23">AC37/12</f>
        <v>3134.25</v>
      </c>
      <c r="AW37" s="21">
        <f t="shared" ref="AW37:AW68" si="24">IF(AV37=0,0,((AV37/AT37+(AS37))/$BA$2))</f>
        <v>6.8022727272727268</v>
      </c>
      <c r="AX37" s="20">
        <f t="shared" ref="AX37:AX68" si="25">AU37/AO37</f>
        <v>37611</v>
      </c>
      <c r="AY37" s="70">
        <v>357</v>
      </c>
      <c r="AZ37" s="70"/>
      <c r="BA37" s="70" t="s">
        <v>376</v>
      </c>
      <c r="BB37" s="70">
        <v>3.02</v>
      </c>
      <c r="BC37" s="70" t="s">
        <v>377</v>
      </c>
      <c r="BD37" s="70" t="s">
        <v>599</v>
      </c>
      <c r="BE37" s="16" t="s">
        <v>279</v>
      </c>
    </row>
    <row r="38" spans="1:57" ht="10.5" customHeight="1">
      <c r="A38" s="17">
        <v>77041</v>
      </c>
      <c r="B38" s="17"/>
      <c r="C38" s="17">
        <f t="shared" si="8"/>
        <v>21002</v>
      </c>
      <c r="D38" s="17">
        <f t="shared" si="9"/>
        <v>1</v>
      </c>
      <c r="E38" s="167">
        <f t="shared" si="10"/>
        <v>1500</v>
      </c>
      <c r="F38" s="17">
        <f t="shared" si="11"/>
        <v>1</v>
      </c>
      <c r="G38" s="17">
        <f t="shared" si="12"/>
        <v>2</v>
      </c>
      <c r="H38" s="17" t="str">
        <f t="shared" si="19"/>
        <v>2015.01</v>
      </c>
      <c r="I38" s="17" t="str">
        <f t="shared" si="16"/>
        <v>2019</v>
      </c>
      <c r="J38" s="170">
        <f t="shared" si="13"/>
        <v>37611</v>
      </c>
      <c r="K38" s="170">
        <f t="shared" si="14"/>
        <v>37611</v>
      </c>
      <c r="L38" s="170">
        <f t="shared" si="18"/>
        <v>37611</v>
      </c>
      <c r="M38" s="170">
        <f t="shared" si="18"/>
        <v>37611</v>
      </c>
      <c r="N38" s="170">
        <f t="shared" si="18"/>
        <v>37611</v>
      </c>
      <c r="O38" s="19">
        <v>46</v>
      </c>
      <c r="P38" s="19">
        <v>108</v>
      </c>
      <c r="Q38" s="19">
        <v>22.488</v>
      </c>
      <c r="R38" s="19"/>
      <c r="S38" s="70">
        <v>322</v>
      </c>
      <c r="T38" s="70">
        <v>14.5</v>
      </c>
      <c r="U38" s="18" t="s">
        <v>2</v>
      </c>
      <c r="V38" s="70" t="s">
        <v>333</v>
      </c>
      <c r="W38" s="70">
        <v>3.73</v>
      </c>
      <c r="X38" s="17" t="s">
        <v>130</v>
      </c>
      <c r="Y38" s="17"/>
      <c r="Z38" s="17"/>
      <c r="AA38" s="17"/>
      <c r="AB38" s="17" t="str">
        <f t="shared" si="15"/>
        <v>A</v>
      </c>
      <c r="AC38" s="108">
        <f>VLOOKUP(A38,'2015 Demand Explosion 12.17.14'!$D$18:$G$837,4,FALSE)</f>
        <v>37611</v>
      </c>
      <c r="AD38" s="17">
        <v>77041</v>
      </c>
      <c r="AE38" s="17"/>
      <c r="AF38" s="67">
        <v>45077</v>
      </c>
      <c r="AG38" s="18">
        <v>21002</v>
      </c>
      <c r="AH38" s="19"/>
      <c r="AI38" s="19"/>
      <c r="AJ38" s="19"/>
      <c r="AK38" s="19"/>
      <c r="AL38" s="18" t="str">
        <f>VLOOKUP(AG38,'Equipment Listing'!A:E,3,FALSE)</f>
        <v>Plainfield</v>
      </c>
      <c r="AM38" s="19" t="str">
        <f>VLOOKUP(AG38,'Equipment Listing'!A:E,4,FALSE)</f>
        <v>600T</v>
      </c>
      <c r="AN38" s="19" t="str">
        <f>VLOOKUP(AG38,'Equipment Listing'!A:E,5,FALSE)</f>
        <v>331-600</v>
      </c>
      <c r="AO38" s="19">
        <v>1</v>
      </c>
      <c r="AP38" s="20">
        <v>1500</v>
      </c>
      <c r="AQ38" s="19">
        <v>1</v>
      </c>
      <c r="AR38" s="19">
        <v>2</v>
      </c>
      <c r="AS38" s="19">
        <f t="shared" si="20"/>
        <v>2</v>
      </c>
      <c r="AT38" s="34">
        <f t="shared" si="21"/>
        <v>1500</v>
      </c>
      <c r="AU38" s="69">
        <f t="shared" si="22"/>
        <v>37611</v>
      </c>
      <c r="AV38" s="20">
        <f t="shared" si="23"/>
        <v>3134.25</v>
      </c>
      <c r="AW38" s="21">
        <f t="shared" si="24"/>
        <v>7.4354545454545455</v>
      </c>
      <c r="AX38" s="20">
        <f t="shared" si="25"/>
        <v>37611</v>
      </c>
      <c r="AY38" s="70">
        <v>322</v>
      </c>
      <c r="AZ38" s="70">
        <v>14.5</v>
      </c>
      <c r="BA38" s="70" t="s">
        <v>333</v>
      </c>
      <c r="BB38" s="70">
        <v>3.73</v>
      </c>
      <c r="BC38" s="70" t="s">
        <v>334</v>
      </c>
      <c r="BD38" s="70" t="s">
        <v>599</v>
      </c>
      <c r="BE38" s="16" t="s">
        <v>279</v>
      </c>
    </row>
    <row r="39" spans="1:57" ht="10.5" customHeight="1">
      <c r="A39" s="17">
        <v>77033</v>
      </c>
      <c r="B39" s="17"/>
      <c r="C39" s="17">
        <f t="shared" si="8"/>
        <v>21002</v>
      </c>
      <c r="D39" s="17">
        <f t="shared" si="9"/>
        <v>1</v>
      </c>
      <c r="E39" s="167">
        <f t="shared" si="10"/>
        <v>1800</v>
      </c>
      <c r="F39" s="17">
        <f t="shared" si="11"/>
        <v>1</v>
      </c>
      <c r="G39" s="17">
        <f t="shared" si="12"/>
        <v>2</v>
      </c>
      <c r="H39" s="17" t="str">
        <f t="shared" si="19"/>
        <v>2015.01</v>
      </c>
      <c r="I39" s="17" t="str">
        <f t="shared" si="16"/>
        <v>2019</v>
      </c>
      <c r="J39" s="170">
        <f t="shared" si="13"/>
        <v>37611</v>
      </c>
      <c r="K39" s="170">
        <f t="shared" si="14"/>
        <v>37611</v>
      </c>
      <c r="L39" s="170">
        <f t="shared" si="18"/>
        <v>37611</v>
      </c>
      <c r="M39" s="170">
        <f t="shared" si="18"/>
        <v>37611</v>
      </c>
      <c r="N39" s="170">
        <f t="shared" si="18"/>
        <v>37611</v>
      </c>
      <c r="O39" s="19">
        <v>48</v>
      </c>
      <c r="P39" s="19">
        <v>95</v>
      </c>
      <c r="Q39" s="19">
        <v>22.643000000000001</v>
      </c>
      <c r="R39" s="19"/>
      <c r="S39" s="70">
        <v>350</v>
      </c>
      <c r="T39" s="70">
        <v>14</v>
      </c>
      <c r="U39" s="18" t="s">
        <v>2</v>
      </c>
      <c r="V39" s="70" t="s">
        <v>357</v>
      </c>
      <c r="W39" s="70">
        <v>2.93</v>
      </c>
      <c r="X39" s="17" t="s">
        <v>130</v>
      </c>
      <c r="Y39" s="17"/>
      <c r="Z39" s="17"/>
      <c r="AA39" s="17"/>
      <c r="AB39" s="17" t="str">
        <f t="shared" si="15"/>
        <v>A</v>
      </c>
      <c r="AC39" s="108">
        <f>VLOOKUP(A39,'2015 Demand Explosion 12.17.14'!$D$18:$G$837,4,FALSE)</f>
        <v>37611</v>
      </c>
      <c r="AD39" s="17">
        <v>77033</v>
      </c>
      <c r="AE39" s="17"/>
      <c r="AF39" s="67">
        <v>45077</v>
      </c>
      <c r="AG39" s="18">
        <v>21002</v>
      </c>
      <c r="AH39" s="19"/>
      <c r="AI39" s="19"/>
      <c r="AJ39" s="19"/>
      <c r="AK39" s="19"/>
      <c r="AL39" s="18" t="str">
        <f>VLOOKUP(AG39,'Equipment Listing'!A:E,3,FALSE)</f>
        <v>Plainfield</v>
      </c>
      <c r="AM39" s="19" t="str">
        <f>VLOOKUP(AG39,'Equipment Listing'!A:E,4,FALSE)</f>
        <v>600T</v>
      </c>
      <c r="AN39" s="19" t="str">
        <f>VLOOKUP(AG39,'Equipment Listing'!A:E,5,FALSE)</f>
        <v>331-600</v>
      </c>
      <c r="AO39" s="19">
        <v>1</v>
      </c>
      <c r="AP39" s="20">
        <v>1800</v>
      </c>
      <c r="AQ39" s="19">
        <v>1</v>
      </c>
      <c r="AR39" s="19">
        <v>2</v>
      </c>
      <c r="AS39" s="19">
        <f t="shared" si="20"/>
        <v>2</v>
      </c>
      <c r="AT39" s="34">
        <f t="shared" si="21"/>
        <v>1800</v>
      </c>
      <c r="AU39" s="69">
        <f t="shared" si="22"/>
        <v>37611</v>
      </c>
      <c r="AV39" s="20">
        <f t="shared" si="23"/>
        <v>3134.25</v>
      </c>
      <c r="AW39" s="21">
        <f t="shared" si="24"/>
        <v>6.8022727272727268</v>
      </c>
      <c r="AX39" s="20">
        <f t="shared" si="25"/>
        <v>37611</v>
      </c>
      <c r="AY39" s="70">
        <v>350</v>
      </c>
      <c r="AZ39" s="70">
        <v>14</v>
      </c>
      <c r="BA39" s="70" t="s">
        <v>357</v>
      </c>
      <c r="BB39" s="70">
        <v>2.93</v>
      </c>
      <c r="BC39" s="70" t="s">
        <v>358</v>
      </c>
      <c r="BD39" s="70" t="s">
        <v>599</v>
      </c>
      <c r="BE39" s="16" t="s">
        <v>279</v>
      </c>
    </row>
    <row r="40" spans="1:57" ht="10.5" customHeight="1">
      <c r="A40" s="17">
        <v>77038</v>
      </c>
      <c r="B40" s="17"/>
      <c r="C40" s="17">
        <f t="shared" si="8"/>
        <v>21003</v>
      </c>
      <c r="D40" s="17">
        <f t="shared" si="9"/>
        <v>1</v>
      </c>
      <c r="E40" s="167">
        <f t="shared" si="10"/>
        <v>1800</v>
      </c>
      <c r="F40" s="17">
        <f t="shared" si="11"/>
        <v>1</v>
      </c>
      <c r="G40" s="17">
        <f t="shared" si="12"/>
        <v>2</v>
      </c>
      <c r="H40" s="17" t="str">
        <f t="shared" si="19"/>
        <v>2015.01</v>
      </c>
      <c r="I40" s="17" t="str">
        <f t="shared" si="16"/>
        <v>2019</v>
      </c>
      <c r="J40" s="170">
        <f t="shared" si="13"/>
        <v>37611</v>
      </c>
      <c r="K40" s="170">
        <f t="shared" si="14"/>
        <v>37611</v>
      </c>
      <c r="L40" s="170">
        <f t="shared" si="18"/>
        <v>37611</v>
      </c>
      <c r="M40" s="170">
        <f t="shared" si="18"/>
        <v>37611</v>
      </c>
      <c r="N40" s="170">
        <f t="shared" si="18"/>
        <v>37611</v>
      </c>
      <c r="O40" s="19">
        <v>44</v>
      </c>
      <c r="P40" s="19">
        <v>95</v>
      </c>
      <c r="Q40" s="19">
        <v>22.617000000000001</v>
      </c>
      <c r="R40" s="19"/>
      <c r="S40" s="70">
        <v>208</v>
      </c>
      <c r="T40" s="70">
        <v>13</v>
      </c>
      <c r="U40" s="18" t="s">
        <v>2</v>
      </c>
      <c r="V40" s="70" t="s">
        <v>309</v>
      </c>
      <c r="W40" s="70">
        <v>3.72</v>
      </c>
      <c r="X40" s="17" t="s">
        <v>130</v>
      </c>
      <c r="Y40" s="17"/>
      <c r="Z40" s="17"/>
      <c r="AA40" s="17"/>
      <c r="AB40" s="17" t="str">
        <f t="shared" si="15"/>
        <v>A</v>
      </c>
      <c r="AC40" s="108">
        <f>VLOOKUP(A40,'2015 Demand Explosion 12.17.14'!$D$18:$G$837,4,FALSE)</f>
        <v>37611</v>
      </c>
      <c r="AD40" s="17">
        <v>77038</v>
      </c>
      <c r="AE40" s="17"/>
      <c r="AF40" s="67">
        <v>45077</v>
      </c>
      <c r="AG40" s="18">
        <v>21003</v>
      </c>
      <c r="AH40" s="19"/>
      <c r="AI40" s="19"/>
      <c r="AJ40" s="19"/>
      <c r="AK40" s="19"/>
      <c r="AL40" s="18" t="str">
        <f>VLOOKUP(AG40,'Equipment Listing'!A:E,3,FALSE)</f>
        <v>Plainfield</v>
      </c>
      <c r="AM40" s="19" t="str">
        <f>VLOOKUP(AG40,'Equipment Listing'!A:E,4,FALSE)</f>
        <v>400T</v>
      </c>
      <c r="AN40" s="19" t="str">
        <f>VLOOKUP(AG40,'Equipment Listing'!A:E,5,FALSE)</f>
        <v>331-600</v>
      </c>
      <c r="AO40" s="19">
        <v>1</v>
      </c>
      <c r="AP40" s="20">
        <v>1800</v>
      </c>
      <c r="AQ40" s="19">
        <v>1</v>
      </c>
      <c r="AR40" s="19">
        <v>2</v>
      </c>
      <c r="AS40" s="19">
        <f t="shared" si="20"/>
        <v>2</v>
      </c>
      <c r="AT40" s="34">
        <f t="shared" si="21"/>
        <v>1800</v>
      </c>
      <c r="AU40" s="69">
        <f t="shared" si="22"/>
        <v>37611</v>
      </c>
      <c r="AV40" s="20">
        <f t="shared" si="23"/>
        <v>3134.25</v>
      </c>
      <c r="AW40" s="21">
        <f t="shared" si="24"/>
        <v>6.8022727272727268</v>
      </c>
      <c r="AX40" s="20">
        <f t="shared" si="25"/>
        <v>37611</v>
      </c>
      <c r="AY40" s="70">
        <v>208</v>
      </c>
      <c r="AZ40" s="70">
        <v>13</v>
      </c>
      <c r="BA40" s="70" t="s">
        <v>309</v>
      </c>
      <c r="BB40" s="70">
        <v>3.72</v>
      </c>
      <c r="BC40" s="70" t="s">
        <v>310</v>
      </c>
      <c r="BD40" s="70" t="s">
        <v>599</v>
      </c>
      <c r="BE40" s="16" t="s">
        <v>279</v>
      </c>
    </row>
    <row r="41" spans="1:57" ht="10.5" customHeight="1">
      <c r="A41" s="17">
        <v>77040</v>
      </c>
      <c r="B41" s="17"/>
      <c r="C41" s="17">
        <f t="shared" si="8"/>
        <v>21012</v>
      </c>
      <c r="D41" s="17">
        <f t="shared" si="9"/>
        <v>1</v>
      </c>
      <c r="E41" s="167">
        <f t="shared" si="10"/>
        <v>720</v>
      </c>
      <c r="F41" s="17">
        <f t="shared" si="11"/>
        <v>1</v>
      </c>
      <c r="G41" s="17">
        <f t="shared" si="12"/>
        <v>2</v>
      </c>
      <c r="H41" s="17" t="str">
        <f t="shared" si="19"/>
        <v>2015.01</v>
      </c>
      <c r="I41" s="17" t="str">
        <f t="shared" ref="I41:I72" si="26">IF(AND(AF41&gt;=$AJ$2,AF41&lt;=$AJ$3), TEXT(AF41,"YYYY.MM"), IF(AF41&gt;=$AJ$3, "2019", ""))</f>
        <v>2019</v>
      </c>
      <c r="J41" s="170">
        <f t="shared" si="13"/>
        <v>37611</v>
      </c>
      <c r="K41" s="170">
        <f t="shared" si="14"/>
        <v>37611</v>
      </c>
      <c r="L41" s="170">
        <f t="shared" si="18"/>
        <v>37611</v>
      </c>
      <c r="M41" s="170">
        <f t="shared" si="18"/>
        <v>37611</v>
      </c>
      <c r="N41" s="170">
        <f t="shared" si="18"/>
        <v>37611</v>
      </c>
      <c r="O41" s="19">
        <v>48</v>
      </c>
      <c r="P41" s="19">
        <v>114</v>
      </c>
      <c r="Q41" s="19">
        <v>29.314</v>
      </c>
      <c r="R41" s="19"/>
      <c r="S41" s="70">
        <v>485</v>
      </c>
      <c r="T41" s="70">
        <v>21</v>
      </c>
      <c r="U41" s="18" t="s">
        <v>2</v>
      </c>
      <c r="V41" s="70" t="s">
        <v>280</v>
      </c>
      <c r="W41" s="70">
        <v>6.04</v>
      </c>
      <c r="X41" s="17" t="s">
        <v>130</v>
      </c>
      <c r="Y41" s="17"/>
      <c r="Z41" s="17"/>
      <c r="AA41" s="17"/>
      <c r="AB41" s="17" t="str">
        <f t="shared" si="15"/>
        <v>A</v>
      </c>
      <c r="AC41" s="108">
        <f>VLOOKUP(A41,'2015 Demand Explosion 12.17.14'!$D$18:$G$837,4,FALSE)</f>
        <v>37611</v>
      </c>
      <c r="AD41" s="17">
        <v>77040</v>
      </c>
      <c r="AE41" s="17"/>
      <c r="AF41" s="67">
        <v>44044</v>
      </c>
      <c r="AG41" s="18">
        <v>21012</v>
      </c>
      <c r="AH41" s="19"/>
      <c r="AI41" s="19"/>
      <c r="AJ41" s="19"/>
      <c r="AK41" s="19"/>
      <c r="AL41" s="18" t="str">
        <f>VLOOKUP(AG41,'Equipment Listing'!A:E,3,FALSE)</f>
        <v>Plainfield</v>
      </c>
      <c r="AM41" s="19" t="str">
        <f>VLOOKUP(AG41,'Equipment Listing'!A:E,4,FALSE)</f>
        <v>600T</v>
      </c>
      <c r="AN41" s="19" t="str">
        <f>VLOOKUP(AG41,'Equipment Listing'!A:E,5,FALSE)</f>
        <v>331-600</v>
      </c>
      <c r="AO41" s="19">
        <v>1</v>
      </c>
      <c r="AP41" s="20">
        <v>720</v>
      </c>
      <c r="AQ41" s="19">
        <v>1</v>
      </c>
      <c r="AR41" s="19">
        <v>2</v>
      </c>
      <c r="AS41" s="19">
        <f t="shared" si="20"/>
        <v>2</v>
      </c>
      <c r="AT41" s="34">
        <f t="shared" si="21"/>
        <v>720</v>
      </c>
      <c r="AU41" s="69">
        <f t="shared" si="22"/>
        <v>37611</v>
      </c>
      <c r="AV41" s="20">
        <f t="shared" si="23"/>
        <v>3134.25</v>
      </c>
      <c r="AW41" s="21">
        <f t="shared" si="24"/>
        <v>11.551136363636363</v>
      </c>
      <c r="AX41" s="20">
        <f t="shared" si="25"/>
        <v>37611</v>
      </c>
      <c r="AY41" s="70">
        <v>485</v>
      </c>
      <c r="AZ41" s="70">
        <v>21</v>
      </c>
      <c r="BA41" s="70" t="s">
        <v>280</v>
      </c>
      <c r="BB41" s="70">
        <v>6.04</v>
      </c>
      <c r="BC41" s="70" t="s">
        <v>281</v>
      </c>
      <c r="BD41" s="70" t="s">
        <v>599</v>
      </c>
      <c r="BE41" s="16" t="s">
        <v>279</v>
      </c>
    </row>
    <row r="42" spans="1:57" ht="10.5" customHeight="1">
      <c r="A42" s="17" t="s">
        <v>550</v>
      </c>
      <c r="B42" s="17"/>
      <c r="C42" s="17">
        <f t="shared" si="8"/>
        <v>21002</v>
      </c>
      <c r="D42" s="17">
        <f t="shared" si="9"/>
        <v>1</v>
      </c>
      <c r="E42" s="167">
        <f t="shared" si="10"/>
        <v>1800</v>
      </c>
      <c r="F42" s="17">
        <f t="shared" si="11"/>
        <v>1</v>
      </c>
      <c r="G42" s="17">
        <f t="shared" si="12"/>
        <v>2</v>
      </c>
      <c r="H42" s="17" t="str">
        <f t="shared" si="19"/>
        <v>2015.01</v>
      </c>
      <c r="I42" s="17" t="str">
        <f t="shared" si="26"/>
        <v>2016.12</v>
      </c>
      <c r="J42" s="170">
        <f t="shared" si="13"/>
        <v>37868</v>
      </c>
      <c r="K42" s="170">
        <f t="shared" si="14"/>
        <v>37868</v>
      </c>
      <c r="L42" s="170">
        <f t="shared" si="18"/>
        <v>37868</v>
      </c>
      <c r="M42" s="170">
        <f t="shared" si="18"/>
        <v>37868</v>
      </c>
      <c r="N42" s="170">
        <f t="shared" si="18"/>
        <v>37868</v>
      </c>
      <c r="O42" s="19">
        <v>38</v>
      </c>
      <c r="P42" s="19">
        <v>79</v>
      </c>
      <c r="Q42" s="19">
        <v>22.42</v>
      </c>
      <c r="R42" s="19"/>
      <c r="S42" s="70">
        <v>548</v>
      </c>
      <c r="T42" s="70">
        <v>13</v>
      </c>
      <c r="U42" s="18" t="s">
        <v>2</v>
      </c>
      <c r="V42" s="70" t="s">
        <v>352</v>
      </c>
      <c r="W42" s="70">
        <v>2.34</v>
      </c>
      <c r="X42" s="17" t="s">
        <v>114</v>
      </c>
      <c r="Y42" s="17" t="s">
        <v>1720</v>
      </c>
      <c r="Z42" s="17"/>
      <c r="AA42" s="17"/>
      <c r="AB42" s="17" t="str">
        <f t="shared" si="15"/>
        <v>SS</v>
      </c>
      <c r="AC42" s="108">
        <f>VLOOKUP(A42,'2015 Demand Explosion 12.17.14'!$D$18:$G$837,4,FALSE)</f>
        <v>37868</v>
      </c>
      <c r="AD42" s="17" t="s">
        <v>351</v>
      </c>
      <c r="AE42" s="17"/>
      <c r="AF42" s="67">
        <v>42735</v>
      </c>
      <c r="AG42" s="18">
        <v>21002</v>
      </c>
      <c r="AH42" s="19"/>
      <c r="AI42" s="19"/>
      <c r="AJ42" s="19"/>
      <c r="AK42" s="19"/>
      <c r="AL42" s="18" t="str">
        <f>VLOOKUP(AG42,'Equipment Listing'!A:E,3,FALSE)</f>
        <v>Plainfield</v>
      </c>
      <c r="AM42" s="19" t="str">
        <f>VLOOKUP(AG42,'Equipment Listing'!A:E,4,FALSE)</f>
        <v>600T</v>
      </c>
      <c r="AN42" s="19" t="str">
        <f>VLOOKUP(AG42,'Equipment Listing'!A:E,5,FALSE)</f>
        <v>331-600</v>
      </c>
      <c r="AO42" s="19">
        <v>1</v>
      </c>
      <c r="AP42" s="20">
        <v>1800</v>
      </c>
      <c r="AQ42" s="19">
        <v>1</v>
      </c>
      <c r="AR42" s="19">
        <v>2</v>
      </c>
      <c r="AS42" s="19">
        <f t="shared" si="20"/>
        <v>2</v>
      </c>
      <c r="AT42" s="34">
        <f t="shared" si="21"/>
        <v>1800</v>
      </c>
      <c r="AU42" s="69">
        <f t="shared" si="22"/>
        <v>37868</v>
      </c>
      <c r="AV42" s="20">
        <f t="shared" si="23"/>
        <v>3155.6666666666665</v>
      </c>
      <c r="AW42" s="21">
        <f t="shared" si="24"/>
        <v>6.8239057239057237</v>
      </c>
      <c r="AX42" s="20">
        <f t="shared" si="25"/>
        <v>37868</v>
      </c>
      <c r="AY42" s="70">
        <v>548</v>
      </c>
      <c r="AZ42" s="70">
        <v>13</v>
      </c>
      <c r="BA42" s="70" t="s">
        <v>352</v>
      </c>
      <c r="BB42" s="70">
        <v>2.34</v>
      </c>
      <c r="BC42" s="70" t="s">
        <v>353</v>
      </c>
      <c r="BD42" s="70" t="s">
        <v>1696</v>
      </c>
      <c r="BE42" s="16" t="s">
        <v>351</v>
      </c>
    </row>
    <row r="43" spans="1:57" ht="10.5" customHeight="1">
      <c r="A43" s="17">
        <v>29170</v>
      </c>
      <c r="B43" s="17"/>
      <c r="C43" s="17">
        <f t="shared" si="8"/>
        <v>21013</v>
      </c>
      <c r="D43" s="17">
        <f t="shared" si="9"/>
        <v>1</v>
      </c>
      <c r="E43" s="167">
        <f t="shared" si="10"/>
        <v>3900</v>
      </c>
      <c r="F43" s="17">
        <f t="shared" si="11"/>
        <v>1</v>
      </c>
      <c r="G43" s="17">
        <f t="shared" si="12"/>
        <v>1</v>
      </c>
      <c r="H43" s="17" t="str">
        <f t="shared" si="19"/>
        <v>2015.01</v>
      </c>
      <c r="I43" s="17" t="str">
        <f t="shared" si="26"/>
        <v>2016.12</v>
      </c>
      <c r="J43" s="170">
        <f t="shared" si="13"/>
        <v>44447</v>
      </c>
      <c r="K43" s="170">
        <f t="shared" si="14"/>
        <v>44447</v>
      </c>
      <c r="L43" s="170">
        <f t="shared" si="18"/>
        <v>44447</v>
      </c>
      <c r="M43" s="170">
        <f t="shared" si="18"/>
        <v>44447</v>
      </c>
      <c r="N43" s="170">
        <f t="shared" si="18"/>
        <v>44447</v>
      </c>
      <c r="O43" s="19"/>
      <c r="P43" s="19"/>
      <c r="Q43" s="19">
        <v>20.99</v>
      </c>
      <c r="R43" s="19"/>
      <c r="S43" s="70">
        <v>114</v>
      </c>
      <c r="T43" s="70"/>
      <c r="U43" s="18" t="s">
        <v>2</v>
      </c>
      <c r="V43" s="70" t="s">
        <v>195</v>
      </c>
      <c r="W43" s="70">
        <v>4.4999999999999998E-2</v>
      </c>
      <c r="X43" s="17" t="s">
        <v>140</v>
      </c>
      <c r="Y43" s="17"/>
      <c r="Z43" s="17"/>
      <c r="AA43" s="17"/>
      <c r="AB43" s="17" t="str">
        <f t="shared" si="15"/>
        <v>A</v>
      </c>
      <c r="AC43" s="108">
        <f>VLOOKUP(A43,'2015 Demand Explosion 12.17.14'!$D$18:$G$837,4,FALSE)</f>
        <v>44447</v>
      </c>
      <c r="AD43" s="17">
        <v>29170</v>
      </c>
      <c r="AE43" s="17"/>
      <c r="AF43" s="67">
        <v>42734</v>
      </c>
      <c r="AG43" s="18">
        <v>21013</v>
      </c>
      <c r="AH43" s="19"/>
      <c r="AI43" s="19"/>
      <c r="AJ43" s="19"/>
      <c r="AK43" s="19"/>
      <c r="AL43" s="18" t="str">
        <f>VLOOKUP(AG43,'Equipment Listing'!A:E,3,FALSE)</f>
        <v>Plainfield</v>
      </c>
      <c r="AM43" s="19" t="str">
        <f>VLOOKUP(AG43,'Equipment Listing'!A:E,4,FALSE)</f>
        <v>200T</v>
      </c>
      <c r="AN43" s="19" t="str">
        <f>VLOOKUP(AG43,'Equipment Listing'!A:E,5,FALSE)</f>
        <v>60-200</v>
      </c>
      <c r="AO43" s="19">
        <v>1</v>
      </c>
      <c r="AP43" s="20">
        <v>3900</v>
      </c>
      <c r="AQ43" s="19">
        <v>1</v>
      </c>
      <c r="AR43" s="19">
        <v>1</v>
      </c>
      <c r="AS43" s="19">
        <f t="shared" si="20"/>
        <v>1</v>
      </c>
      <c r="AT43" s="34">
        <f t="shared" si="21"/>
        <v>3900</v>
      </c>
      <c r="AU43" s="69">
        <f t="shared" si="22"/>
        <v>44447</v>
      </c>
      <c r="AV43" s="20">
        <f t="shared" si="23"/>
        <v>3703.9166666666665</v>
      </c>
      <c r="AW43" s="21">
        <f t="shared" si="24"/>
        <v>3.5449494949494946</v>
      </c>
      <c r="AX43" s="20">
        <f t="shared" si="25"/>
        <v>44447</v>
      </c>
      <c r="AY43" s="70">
        <v>114</v>
      </c>
      <c r="AZ43" s="70"/>
      <c r="BA43" s="70" t="s">
        <v>195</v>
      </c>
      <c r="BB43" s="70">
        <v>4.4999999999999998E-2</v>
      </c>
      <c r="BC43" s="70" t="s">
        <v>196</v>
      </c>
      <c r="BD43" s="70" t="s">
        <v>599</v>
      </c>
      <c r="BE43" s="16" t="s">
        <v>194</v>
      </c>
    </row>
    <row r="44" spans="1:57" ht="10.5" customHeight="1">
      <c r="A44" s="17" t="s">
        <v>1656</v>
      </c>
      <c r="B44" s="17"/>
      <c r="C44" s="17">
        <f t="shared" si="8"/>
        <v>21013</v>
      </c>
      <c r="D44" s="17">
        <f t="shared" si="9"/>
        <v>1</v>
      </c>
      <c r="E44" s="167">
        <f t="shared" si="10"/>
        <v>2700</v>
      </c>
      <c r="F44" s="17">
        <f t="shared" si="11"/>
        <v>1</v>
      </c>
      <c r="G44" s="17">
        <f t="shared" si="12"/>
        <v>2</v>
      </c>
      <c r="H44" s="17" t="str">
        <f t="shared" si="19"/>
        <v>2015.01</v>
      </c>
      <c r="I44" s="17" t="str">
        <f t="shared" si="26"/>
        <v>2015.12</v>
      </c>
      <c r="J44" s="170">
        <f t="shared" si="13"/>
        <v>48011</v>
      </c>
      <c r="K44" s="170">
        <f t="shared" si="14"/>
        <v>48011</v>
      </c>
      <c r="L44" s="170">
        <f t="shared" si="18"/>
        <v>48011</v>
      </c>
      <c r="M44" s="170">
        <f t="shared" si="18"/>
        <v>48011</v>
      </c>
      <c r="N44" s="170">
        <f t="shared" si="18"/>
        <v>48011</v>
      </c>
      <c r="O44" s="19"/>
      <c r="P44" s="19"/>
      <c r="Q44" s="19">
        <v>21.19</v>
      </c>
      <c r="R44" s="19"/>
      <c r="S44" s="70">
        <v>106</v>
      </c>
      <c r="T44" s="70"/>
      <c r="U44" s="18" t="s">
        <v>2</v>
      </c>
      <c r="V44" s="70" t="s">
        <v>230</v>
      </c>
      <c r="W44" s="70">
        <v>0.45</v>
      </c>
      <c r="X44" s="17" t="s">
        <v>140</v>
      </c>
      <c r="Y44" s="17"/>
      <c r="Z44" s="17"/>
      <c r="AA44" s="17"/>
      <c r="AB44" s="17" t="str">
        <f t="shared" si="15"/>
        <v>A</v>
      </c>
      <c r="AC44" s="108">
        <f>VLOOKUP(A44,'2015 Demand Explosion 12.17.14'!$D$18:$G$837,4,FALSE)</f>
        <v>48011</v>
      </c>
      <c r="AD44" s="17">
        <v>502322</v>
      </c>
      <c r="AE44" s="17"/>
      <c r="AF44" s="67">
        <v>42369</v>
      </c>
      <c r="AG44" s="18">
        <v>21013</v>
      </c>
      <c r="AH44" s="19"/>
      <c r="AI44" s="19"/>
      <c r="AJ44" s="19"/>
      <c r="AK44" s="19"/>
      <c r="AL44" s="18" t="str">
        <f>VLOOKUP(AG44,'Equipment Listing'!A:E,3,FALSE)</f>
        <v>Plainfield</v>
      </c>
      <c r="AM44" s="19" t="str">
        <f>VLOOKUP(AG44,'Equipment Listing'!A:E,4,FALSE)</f>
        <v>200T</v>
      </c>
      <c r="AN44" s="19" t="str">
        <f>VLOOKUP(AG44,'Equipment Listing'!A:E,5,FALSE)</f>
        <v>60-200</v>
      </c>
      <c r="AO44" s="19">
        <v>1</v>
      </c>
      <c r="AP44" s="20">
        <v>2700</v>
      </c>
      <c r="AQ44" s="19">
        <v>1</v>
      </c>
      <c r="AR44" s="19">
        <v>2</v>
      </c>
      <c r="AS44" s="19">
        <f t="shared" si="20"/>
        <v>2</v>
      </c>
      <c r="AT44" s="34">
        <f t="shared" si="21"/>
        <v>2700</v>
      </c>
      <c r="AU44" s="69">
        <f t="shared" si="22"/>
        <v>48011</v>
      </c>
      <c r="AV44" s="20">
        <f t="shared" si="23"/>
        <v>4000.9166666666665</v>
      </c>
      <c r="AW44" s="21">
        <f t="shared" si="24"/>
        <v>6.3305836139169465</v>
      </c>
      <c r="AX44" s="20">
        <f t="shared" si="25"/>
        <v>48011</v>
      </c>
      <c r="AY44" s="70">
        <v>106</v>
      </c>
      <c r="AZ44" s="70"/>
      <c r="BA44" s="70" t="s">
        <v>230</v>
      </c>
      <c r="BB44" s="70">
        <v>0.45</v>
      </c>
      <c r="BC44" s="70" t="s">
        <v>231</v>
      </c>
      <c r="BD44" s="70" t="s">
        <v>599</v>
      </c>
      <c r="BE44" s="16" t="s">
        <v>229</v>
      </c>
    </row>
    <row r="45" spans="1:57" ht="10.5" customHeight="1">
      <c r="A45" s="17" t="s">
        <v>1662</v>
      </c>
      <c r="B45" s="17"/>
      <c r="C45" s="17">
        <f t="shared" si="8"/>
        <v>21013</v>
      </c>
      <c r="D45" s="17">
        <f t="shared" si="9"/>
        <v>1</v>
      </c>
      <c r="E45" s="167">
        <f t="shared" si="10"/>
        <v>2400</v>
      </c>
      <c r="F45" s="17">
        <f t="shared" si="11"/>
        <v>1</v>
      </c>
      <c r="G45" s="17">
        <f t="shared" si="12"/>
        <v>4</v>
      </c>
      <c r="H45" s="17" t="str">
        <f t="shared" si="19"/>
        <v>2015.01</v>
      </c>
      <c r="I45" s="17" t="str">
        <f t="shared" si="26"/>
        <v>2015.12</v>
      </c>
      <c r="J45" s="170">
        <f t="shared" si="13"/>
        <v>48011</v>
      </c>
      <c r="K45" s="170">
        <f t="shared" si="14"/>
        <v>48011</v>
      </c>
      <c r="L45" s="170">
        <f t="shared" si="18"/>
        <v>48011</v>
      </c>
      <c r="M45" s="170">
        <f t="shared" si="18"/>
        <v>48011</v>
      </c>
      <c r="N45" s="170">
        <f t="shared" si="18"/>
        <v>48011</v>
      </c>
      <c r="O45" s="19">
        <v>28</v>
      </c>
      <c r="P45" s="19">
        <v>41</v>
      </c>
      <c r="Q45" s="19">
        <v>21.12</v>
      </c>
      <c r="R45" s="19"/>
      <c r="S45" s="70">
        <v>57</v>
      </c>
      <c r="T45" s="70">
        <v>16</v>
      </c>
      <c r="U45" s="18" t="s">
        <v>2</v>
      </c>
      <c r="V45" s="70" t="s">
        <v>243</v>
      </c>
      <c r="W45" s="70">
        <v>0.41</v>
      </c>
      <c r="X45" s="17" t="s">
        <v>140</v>
      </c>
      <c r="Y45" s="17"/>
      <c r="Z45" s="17"/>
      <c r="AA45" s="17"/>
      <c r="AB45" s="17" t="str">
        <f t="shared" si="15"/>
        <v>A</v>
      </c>
      <c r="AC45" s="108">
        <f>VLOOKUP(A45,'2015 Demand Explosion 12.17.14'!$D$18:$G$837,4,FALSE)</f>
        <v>48011</v>
      </c>
      <c r="AD45" s="17">
        <v>562421</v>
      </c>
      <c r="AE45" s="17"/>
      <c r="AF45" s="67">
        <v>42369</v>
      </c>
      <c r="AG45" s="18">
        <v>21013</v>
      </c>
      <c r="AH45" s="19"/>
      <c r="AI45" s="19"/>
      <c r="AJ45" s="19"/>
      <c r="AK45" s="19"/>
      <c r="AL45" s="18" t="str">
        <f>VLOOKUP(AG45,'Equipment Listing'!A:E,3,FALSE)</f>
        <v>Plainfield</v>
      </c>
      <c r="AM45" s="19" t="str">
        <f>VLOOKUP(AG45,'Equipment Listing'!A:E,4,FALSE)</f>
        <v>200T</v>
      </c>
      <c r="AN45" s="19" t="str">
        <f>VLOOKUP(AG45,'Equipment Listing'!A:E,5,FALSE)</f>
        <v>60-200</v>
      </c>
      <c r="AO45" s="19">
        <v>1</v>
      </c>
      <c r="AP45" s="20">
        <v>2400</v>
      </c>
      <c r="AQ45" s="19">
        <v>1</v>
      </c>
      <c r="AR45" s="19">
        <v>4</v>
      </c>
      <c r="AS45" s="19">
        <f t="shared" si="20"/>
        <v>4</v>
      </c>
      <c r="AT45" s="34">
        <f t="shared" si="21"/>
        <v>2400</v>
      </c>
      <c r="AU45" s="69">
        <f t="shared" si="22"/>
        <v>48011</v>
      </c>
      <c r="AV45" s="20">
        <f t="shared" si="23"/>
        <v>4000.9166666666665</v>
      </c>
      <c r="AW45" s="21">
        <f t="shared" si="24"/>
        <v>10.303724747474748</v>
      </c>
      <c r="AX45" s="20">
        <f t="shared" si="25"/>
        <v>48011</v>
      </c>
      <c r="AY45" s="70">
        <v>57</v>
      </c>
      <c r="AZ45" s="70">
        <v>16</v>
      </c>
      <c r="BA45" s="70" t="s">
        <v>243</v>
      </c>
      <c r="BB45" s="70">
        <v>0.41</v>
      </c>
      <c r="BC45" s="70" t="s">
        <v>244</v>
      </c>
      <c r="BD45" s="70" t="s">
        <v>599</v>
      </c>
      <c r="BE45" s="16" t="s">
        <v>242</v>
      </c>
    </row>
    <row r="46" spans="1:57" ht="10.5" customHeight="1">
      <c r="A46" s="17" t="s">
        <v>1597</v>
      </c>
      <c r="B46" s="17"/>
      <c r="C46" s="17">
        <f t="shared" si="8"/>
        <v>21003</v>
      </c>
      <c r="D46" s="17">
        <f t="shared" si="9"/>
        <v>1</v>
      </c>
      <c r="E46" s="167">
        <f t="shared" si="10"/>
        <v>2100</v>
      </c>
      <c r="F46" s="17">
        <f t="shared" si="11"/>
        <v>1</v>
      </c>
      <c r="G46" s="17">
        <f t="shared" si="12"/>
        <v>2</v>
      </c>
      <c r="H46" s="17" t="str">
        <f t="shared" si="19"/>
        <v>2015.01</v>
      </c>
      <c r="I46" s="17" t="str">
        <f t="shared" si="26"/>
        <v>2016.12</v>
      </c>
      <c r="J46" s="170">
        <f t="shared" si="13"/>
        <v>52996</v>
      </c>
      <c r="K46" s="170">
        <f t="shared" si="14"/>
        <v>52996</v>
      </c>
      <c r="L46" s="170">
        <f t="shared" si="18"/>
        <v>52996</v>
      </c>
      <c r="M46" s="170">
        <f t="shared" si="18"/>
        <v>52996</v>
      </c>
      <c r="N46" s="170">
        <f t="shared" si="18"/>
        <v>52996</v>
      </c>
      <c r="O46" s="19">
        <v>30</v>
      </c>
      <c r="P46" s="19">
        <v>70</v>
      </c>
      <c r="Q46" s="19">
        <v>21.032</v>
      </c>
      <c r="R46" s="19"/>
      <c r="S46" s="70">
        <v>161</v>
      </c>
      <c r="T46" s="70">
        <v>14.5</v>
      </c>
      <c r="U46" s="18" t="s">
        <v>2</v>
      </c>
      <c r="V46" s="70" t="s">
        <v>319</v>
      </c>
      <c r="W46" s="70">
        <v>0.99</v>
      </c>
      <c r="X46" s="17" t="s">
        <v>114</v>
      </c>
      <c r="Y46" s="17"/>
      <c r="Z46" s="17"/>
      <c r="AA46" s="17"/>
      <c r="AB46" s="17" t="str">
        <f t="shared" si="15"/>
        <v>A</v>
      </c>
      <c r="AC46" s="108">
        <f>VLOOKUP(A46,'2015 Demand Explosion 12.17.14'!$D$18:$G$837,4,FALSE)</f>
        <v>52996</v>
      </c>
      <c r="AD46" s="17" t="s">
        <v>318</v>
      </c>
      <c r="AE46" s="17"/>
      <c r="AF46" s="67">
        <v>42734</v>
      </c>
      <c r="AG46" s="18">
        <v>21003</v>
      </c>
      <c r="AH46" s="19"/>
      <c r="AI46" s="19"/>
      <c r="AJ46" s="19"/>
      <c r="AK46" s="19"/>
      <c r="AL46" s="18" t="str">
        <f>VLOOKUP(AG46,'Equipment Listing'!A:E,3,FALSE)</f>
        <v>Plainfield</v>
      </c>
      <c r="AM46" s="19" t="str">
        <f>VLOOKUP(AG46,'Equipment Listing'!A:E,4,FALSE)</f>
        <v>400T</v>
      </c>
      <c r="AN46" s="19" t="str">
        <f>VLOOKUP(AG46,'Equipment Listing'!A:E,5,FALSE)</f>
        <v>331-600</v>
      </c>
      <c r="AO46" s="19">
        <v>1</v>
      </c>
      <c r="AP46" s="20">
        <v>2100</v>
      </c>
      <c r="AQ46" s="19">
        <v>1</v>
      </c>
      <c r="AR46" s="19">
        <v>2</v>
      </c>
      <c r="AS46" s="19">
        <f t="shared" si="20"/>
        <v>2</v>
      </c>
      <c r="AT46" s="34">
        <f t="shared" si="21"/>
        <v>2100</v>
      </c>
      <c r="AU46" s="69">
        <f t="shared" si="22"/>
        <v>52996</v>
      </c>
      <c r="AV46" s="20">
        <f t="shared" si="23"/>
        <v>4416.333333333333</v>
      </c>
      <c r="AW46" s="21">
        <f t="shared" si="24"/>
        <v>7.4600288600288591</v>
      </c>
      <c r="AX46" s="20">
        <f t="shared" si="25"/>
        <v>52996</v>
      </c>
      <c r="AY46" s="70">
        <v>161</v>
      </c>
      <c r="AZ46" s="70">
        <v>14.5</v>
      </c>
      <c r="BA46" s="70" t="s">
        <v>319</v>
      </c>
      <c r="BB46" s="70">
        <v>0.99</v>
      </c>
      <c r="BC46" s="70" t="s">
        <v>320</v>
      </c>
      <c r="BD46" s="70" t="s">
        <v>599</v>
      </c>
      <c r="BE46" s="109" t="s">
        <v>317</v>
      </c>
    </row>
    <row r="47" spans="1:57" ht="10.5" customHeight="1">
      <c r="A47" s="17">
        <v>38181</v>
      </c>
      <c r="B47" s="17"/>
      <c r="C47" s="17">
        <f t="shared" si="8"/>
        <v>21015</v>
      </c>
      <c r="D47" s="17">
        <f t="shared" si="9"/>
        <v>2</v>
      </c>
      <c r="E47" s="167">
        <f t="shared" si="10"/>
        <v>720</v>
      </c>
      <c r="F47" s="17">
        <f t="shared" si="11"/>
        <v>1</v>
      </c>
      <c r="G47" s="17">
        <f t="shared" si="12"/>
        <v>1</v>
      </c>
      <c r="H47" s="17" t="str">
        <f t="shared" si="19"/>
        <v>2015.01</v>
      </c>
      <c r="I47" s="17" t="str">
        <f t="shared" si="26"/>
        <v>2016.12</v>
      </c>
      <c r="J47" s="170">
        <f t="shared" si="13"/>
        <v>52996</v>
      </c>
      <c r="K47" s="170">
        <f t="shared" si="14"/>
        <v>52996</v>
      </c>
      <c r="L47" s="170">
        <f t="shared" si="18"/>
        <v>52996</v>
      </c>
      <c r="M47" s="170">
        <f t="shared" si="18"/>
        <v>52996</v>
      </c>
      <c r="N47" s="170">
        <f t="shared" si="18"/>
        <v>52996</v>
      </c>
      <c r="O47" s="19">
        <v>72</v>
      </c>
      <c r="P47" s="19">
        <v>115</v>
      </c>
      <c r="Q47" s="19">
        <v>33.829000000000001</v>
      </c>
      <c r="R47" s="19"/>
      <c r="S47" s="70">
        <v>778</v>
      </c>
      <c r="T47" s="70">
        <v>22.5</v>
      </c>
      <c r="U47" s="18" t="s">
        <v>2</v>
      </c>
      <c r="V47" s="70" t="s">
        <v>115</v>
      </c>
      <c r="W47" s="70">
        <v>3.65</v>
      </c>
      <c r="X47" s="17" t="s">
        <v>114</v>
      </c>
      <c r="Y47" s="17"/>
      <c r="Z47" s="17"/>
      <c r="AA47" s="17"/>
      <c r="AB47" s="17" t="str">
        <f t="shared" si="15"/>
        <v>A</v>
      </c>
      <c r="AC47" s="108">
        <f>VLOOKUP(A47,'2015 Demand Explosion 12.17.14'!$D$18:$G$837,4,FALSE)</f>
        <v>52996</v>
      </c>
      <c r="AD47" s="17">
        <v>38181</v>
      </c>
      <c r="AE47" s="17"/>
      <c r="AF47" s="67">
        <v>42734</v>
      </c>
      <c r="AG47" s="18">
        <v>21015</v>
      </c>
      <c r="AH47" s="19"/>
      <c r="AI47" s="19"/>
      <c r="AJ47" s="19"/>
      <c r="AK47" s="19"/>
      <c r="AL47" s="18" t="str">
        <f>VLOOKUP(AG47,'Equipment Listing'!A:E,3,FALSE)</f>
        <v>Plainfield</v>
      </c>
      <c r="AM47" s="19" t="str">
        <f>VLOOKUP(AG47,'Equipment Listing'!A:E,4,FALSE)</f>
        <v>1000T (xfer)</v>
      </c>
      <c r="AN47" s="19" t="str">
        <f>VLOOKUP(AG47,'Equipment Listing'!A:E,5,FALSE)</f>
        <v>600+</v>
      </c>
      <c r="AO47" s="19">
        <v>2</v>
      </c>
      <c r="AP47" s="20">
        <v>720</v>
      </c>
      <c r="AQ47" s="19">
        <v>1</v>
      </c>
      <c r="AR47" s="19">
        <v>1</v>
      </c>
      <c r="AS47" s="19">
        <f t="shared" si="20"/>
        <v>1</v>
      </c>
      <c r="AT47" s="34">
        <f t="shared" si="21"/>
        <v>1440</v>
      </c>
      <c r="AU47" s="69">
        <f t="shared" si="22"/>
        <v>52996</v>
      </c>
      <c r="AV47" s="20">
        <f t="shared" si="23"/>
        <v>4416.333333333333</v>
      </c>
      <c r="AW47" s="21">
        <f t="shared" si="24"/>
        <v>7.394360269360269</v>
      </c>
      <c r="AX47" s="20">
        <f t="shared" si="25"/>
        <v>26498</v>
      </c>
      <c r="AY47" s="70">
        <v>778</v>
      </c>
      <c r="AZ47" s="70">
        <v>22.5</v>
      </c>
      <c r="BA47" s="70" t="s">
        <v>115</v>
      </c>
      <c r="BB47" s="70">
        <v>3.65</v>
      </c>
      <c r="BC47" s="70" t="s">
        <v>116</v>
      </c>
      <c r="BD47" s="70" t="s">
        <v>599</v>
      </c>
      <c r="BE47" s="109" t="s">
        <v>411</v>
      </c>
    </row>
    <row r="48" spans="1:57" ht="10.5" customHeight="1">
      <c r="A48" s="17" t="s">
        <v>1670</v>
      </c>
      <c r="B48" s="17"/>
      <c r="C48" s="17">
        <f t="shared" si="8"/>
        <v>21014</v>
      </c>
      <c r="D48" s="17">
        <f t="shared" si="9"/>
        <v>1</v>
      </c>
      <c r="E48" s="167">
        <f t="shared" si="10"/>
        <v>2400</v>
      </c>
      <c r="F48" s="17">
        <f t="shared" si="11"/>
        <v>1</v>
      </c>
      <c r="G48" s="17">
        <f t="shared" si="12"/>
        <v>2</v>
      </c>
      <c r="H48" s="17" t="str">
        <f t="shared" si="19"/>
        <v>2015.01</v>
      </c>
      <c r="I48" s="17" t="str">
        <f t="shared" si="26"/>
        <v>2016.06</v>
      </c>
      <c r="J48" s="170">
        <f t="shared" si="13"/>
        <v>54221</v>
      </c>
      <c r="K48" s="170">
        <f t="shared" si="14"/>
        <v>54221</v>
      </c>
      <c r="L48" s="170">
        <f t="shared" si="18"/>
        <v>54221</v>
      </c>
      <c r="M48" s="170">
        <f t="shared" si="18"/>
        <v>54221</v>
      </c>
      <c r="N48" s="170">
        <f t="shared" si="18"/>
        <v>54221</v>
      </c>
      <c r="O48" s="19">
        <v>29</v>
      </c>
      <c r="P48" s="19">
        <v>77</v>
      </c>
      <c r="Q48" s="19">
        <v>20.94</v>
      </c>
      <c r="R48" s="19"/>
      <c r="S48" s="70">
        <v>136</v>
      </c>
      <c r="T48" s="70">
        <v>14.5</v>
      </c>
      <c r="U48" s="18" t="s">
        <v>2</v>
      </c>
      <c r="V48" s="70" t="s">
        <v>182</v>
      </c>
      <c r="W48" s="70">
        <v>1.044</v>
      </c>
      <c r="X48" s="17" t="s">
        <v>140</v>
      </c>
      <c r="Y48" s="17" t="s">
        <v>1721</v>
      </c>
      <c r="Z48" s="17"/>
      <c r="AA48" s="17"/>
      <c r="AB48" s="17" t="str">
        <f t="shared" si="15"/>
        <v>SOS</v>
      </c>
      <c r="AC48" s="108">
        <f>VLOOKUP(A48,'2015 Demand Explosion 12.17.14'!$D$18:$G$837,4,FALSE)</f>
        <v>54221</v>
      </c>
      <c r="AD48" s="17" t="s">
        <v>181</v>
      </c>
      <c r="AE48" s="17"/>
      <c r="AF48" s="67">
        <v>42551</v>
      </c>
      <c r="AG48" s="18">
        <v>21014</v>
      </c>
      <c r="AH48" s="19"/>
      <c r="AI48" s="19"/>
      <c r="AJ48" s="19"/>
      <c r="AK48" s="19"/>
      <c r="AL48" s="18" t="str">
        <f>VLOOKUP(AG48,'Equipment Listing'!A:E,3,FALSE)</f>
        <v>Plainfield</v>
      </c>
      <c r="AM48" s="19" t="str">
        <f>VLOOKUP(AG48,'Equipment Listing'!A:E,4,FALSE)</f>
        <v>300T</v>
      </c>
      <c r="AN48" s="19" t="str">
        <f>VLOOKUP(AG48,'Equipment Listing'!A:E,5,FALSE)</f>
        <v>201-330</v>
      </c>
      <c r="AO48" s="19">
        <v>1</v>
      </c>
      <c r="AP48" s="20">
        <v>2400</v>
      </c>
      <c r="AQ48" s="19">
        <v>1</v>
      </c>
      <c r="AR48" s="19">
        <v>2</v>
      </c>
      <c r="AS48" s="19">
        <f t="shared" si="20"/>
        <v>2</v>
      </c>
      <c r="AT48" s="34">
        <f t="shared" si="21"/>
        <v>2400</v>
      </c>
      <c r="AU48" s="69">
        <f t="shared" si="22"/>
        <v>54221</v>
      </c>
      <c r="AV48" s="20">
        <f t="shared" si="23"/>
        <v>4518.416666666667</v>
      </c>
      <c r="AW48" s="21">
        <f t="shared" si="24"/>
        <v>7.0594065656565661</v>
      </c>
      <c r="AX48" s="20">
        <f t="shared" si="25"/>
        <v>54221</v>
      </c>
      <c r="AY48" s="70">
        <v>136</v>
      </c>
      <c r="AZ48" s="70">
        <v>14.5</v>
      </c>
      <c r="BA48" s="70" t="s">
        <v>182</v>
      </c>
      <c r="BB48" s="70">
        <v>1.044</v>
      </c>
      <c r="BC48" s="70" t="s">
        <v>183</v>
      </c>
      <c r="BD48" s="70" t="s">
        <v>1697</v>
      </c>
      <c r="BE48" s="16" t="s">
        <v>181</v>
      </c>
    </row>
    <row r="49" spans="1:57" ht="10.5" customHeight="1">
      <c r="A49" s="17" t="s">
        <v>459</v>
      </c>
      <c r="B49" s="17"/>
      <c r="C49" s="17">
        <f t="shared" si="8"/>
        <v>21001</v>
      </c>
      <c r="D49" s="17">
        <f t="shared" si="9"/>
        <v>1</v>
      </c>
      <c r="E49" s="167">
        <f t="shared" si="10"/>
        <v>2100</v>
      </c>
      <c r="F49" s="17">
        <f t="shared" si="11"/>
        <v>1</v>
      </c>
      <c r="G49" s="17">
        <f t="shared" si="12"/>
        <v>2</v>
      </c>
      <c r="H49" s="17" t="str">
        <f t="shared" si="19"/>
        <v>2015.01</v>
      </c>
      <c r="I49" s="17" t="str">
        <f t="shared" si="26"/>
        <v>2016.06</v>
      </c>
      <c r="J49" s="170">
        <f t="shared" si="13"/>
        <v>54221</v>
      </c>
      <c r="K49" s="170">
        <f t="shared" si="14"/>
        <v>54221</v>
      </c>
      <c r="L49" s="170">
        <f t="shared" si="18"/>
        <v>54221</v>
      </c>
      <c r="M49" s="170">
        <f t="shared" si="18"/>
        <v>54221</v>
      </c>
      <c r="N49" s="170">
        <f t="shared" si="18"/>
        <v>54221</v>
      </c>
      <c r="O49" s="19">
        <v>33</v>
      </c>
      <c r="P49" s="19">
        <v>66</v>
      </c>
      <c r="Q49" s="19">
        <v>22.25</v>
      </c>
      <c r="R49" s="19"/>
      <c r="S49" s="70">
        <v>157</v>
      </c>
      <c r="T49" s="70">
        <v>15</v>
      </c>
      <c r="U49" s="18" t="s">
        <v>2</v>
      </c>
      <c r="V49" s="70" t="s">
        <v>379</v>
      </c>
      <c r="W49" s="70">
        <v>1.06</v>
      </c>
      <c r="X49" s="17" t="s">
        <v>140</v>
      </c>
      <c r="Y49" s="17" t="s">
        <v>1725</v>
      </c>
      <c r="Z49" s="17"/>
      <c r="AA49" s="17"/>
      <c r="AB49" s="17" t="str">
        <f t="shared" si="15"/>
        <v>SOS</v>
      </c>
      <c r="AC49" s="108">
        <f>VLOOKUP(A49,'2015 Demand Explosion 12.17.14'!$D$18:$G$837,4,FALSE)</f>
        <v>54221</v>
      </c>
      <c r="AD49" s="17" t="s">
        <v>378</v>
      </c>
      <c r="AE49" s="17"/>
      <c r="AF49" s="67">
        <v>42551</v>
      </c>
      <c r="AG49" s="18">
        <v>21001</v>
      </c>
      <c r="AH49" s="19"/>
      <c r="AI49" s="19"/>
      <c r="AJ49" s="19"/>
      <c r="AK49" s="19"/>
      <c r="AL49" s="18" t="str">
        <f>VLOOKUP(AG49,'Equipment Listing'!A:E,3,FALSE)</f>
        <v>Plainfield</v>
      </c>
      <c r="AM49" s="19" t="str">
        <f>VLOOKUP(AG49,'Equipment Listing'!A:E,4,FALSE)</f>
        <v>400T</v>
      </c>
      <c r="AN49" s="19" t="str">
        <f>VLOOKUP(AG49,'Equipment Listing'!A:E,5,FALSE)</f>
        <v>331-600</v>
      </c>
      <c r="AO49" s="19">
        <v>1</v>
      </c>
      <c r="AP49" s="20">
        <v>2100</v>
      </c>
      <c r="AQ49" s="19">
        <v>1</v>
      </c>
      <c r="AR49" s="19">
        <v>2</v>
      </c>
      <c r="AS49" s="19">
        <f t="shared" si="20"/>
        <v>2</v>
      </c>
      <c r="AT49" s="34">
        <f t="shared" si="21"/>
        <v>2100</v>
      </c>
      <c r="AU49" s="69">
        <f t="shared" si="22"/>
        <v>54221</v>
      </c>
      <c r="AV49" s="20">
        <f t="shared" si="23"/>
        <v>4518.416666666667</v>
      </c>
      <c r="AW49" s="21">
        <f t="shared" si="24"/>
        <v>7.5484126984126982</v>
      </c>
      <c r="AX49" s="20">
        <f t="shared" si="25"/>
        <v>54221</v>
      </c>
      <c r="AY49" s="70">
        <v>157</v>
      </c>
      <c r="AZ49" s="70">
        <v>15</v>
      </c>
      <c r="BA49" s="70" t="s">
        <v>379</v>
      </c>
      <c r="BB49" s="70">
        <v>1.06</v>
      </c>
      <c r="BC49" s="70" t="s">
        <v>380</v>
      </c>
      <c r="BD49" s="70" t="s">
        <v>1697</v>
      </c>
      <c r="BE49" s="16" t="s">
        <v>378</v>
      </c>
    </row>
    <row r="50" spans="1:57" ht="10.5" customHeight="1">
      <c r="A50" s="17" t="s">
        <v>1671</v>
      </c>
      <c r="B50" s="17"/>
      <c r="C50" s="17">
        <f t="shared" si="8"/>
        <v>21001</v>
      </c>
      <c r="D50" s="17">
        <f t="shared" si="9"/>
        <v>1</v>
      </c>
      <c r="E50" s="167">
        <f t="shared" si="10"/>
        <v>2100</v>
      </c>
      <c r="F50" s="17">
        <f t="shared" si="11"/>
        <v>1</v>
      </c>
      <c r="G50" s="17">
        <f t="shared" si="12"/>
        <v>2</v>
      </c>
      <c r="H50" s="17" t="str">
        <f t="shared" si="19"/>
        <v>2015.01</v>
      </c>
      <c r="I50" s="17" t="str">
        <f t="shared" si="26"/>
        <v>2016.06</v>
      </c>
      <c r="J50" s="170">
        <f t="shared" si="13"/>
        <v>54221</v>
      </c>
      <c r="K50" s="170">
        <f t="shared" si="14"/>
        <v>54221</v>
      </c>
      <c r="L50" s="170">
        <f t="shared" si="18"/>
        <v>54221</v>
      </c>
      <c r="M50" s="170">
        <f t="shared" si="18"/>
        <v>54221</v>
      </c>
      <c r="N50" s="170">
        <f t="shared" si="18"/>
        <v>54221</v>
      </c>
      <c r="O50" s="19">
        <v>25</v>
      </c>
      <c r="P50" s="19">
        <v>94</v>
      </c>
      <c r="Q50" s="19">
        <v>20.965</v>
      </c>
      <c r="R50" s="19"/>
      <c r="S50" s="70">
        <v>176</v>
      </c>
      <c r="T50" s="70">
        <v>13.5</v>
      </c>
      <c r="U50" s="18" t="s">
        <v>2</v>
      </c>
      <c r="V50" s="70" t="s">
        <v>360</v>
      </c>
      <c r="W50" s="70">
        <v>1.03</v>
      </c>
      <c r="X50" s="17" t="s">
        <v>140</v>
      </c>
      <c r="Y50" s="17"/>
      <c r="Z50" s="17"/>
      <c r="AA50" s="17"/>
      <c r="AB50" s="17" t="str">
        <f t="shared" si="15"/>
        <v>A</v>
      </c>
      <c r="AC50" s="108">
        <f>VLOOKUP(A50,'2015 Demand Explosion 12.17.14'!$D$18:$G$837,4,FALSE)</f>
        <v>54221</v>
      </c>
      <c r="AD50" s="17">
        <v>29196</v>
      </c>
      <c r="AE50" s="17"/>
      <c r="AF50" s="67">
        <v>42551</v>
      </c>
      <c r="AG50" s="18">
        <v>21001</v>
      </c>
      <c r="AH50" s="19"/>
      <c r="AI50" s="19"/>
      <c r="AJ50" s="19"/>
      <c r="AK50" s="19"/>
      <c r="AL50" s="18" t="str">
        <f>VLOOKUP(AG50,'Equipment Listing'!A:E,3,FALSE)</f>
        <v>Plainfield</v>
      </c>
      <c r="AM50" s="19" t="str">
        <f>VLOOKUP(AG50,'Equipment Listing'!A:E,4,FALSE)</f>
        <v>400T</v>
      </c>
      <c r="AN50" s="19" t="str">
        <f>VLOOKUP(AG50,'Equipment Listing'!A:E,5,FALSE)</f>
        <v>331-600</v>
      </c>
      <c r="AO50" s="19">
        <v>1</v>
      </c>
      <c r="AP50" s="20">
        <v>2100</v>
      </c>
      <c r="AQ50" s="19">
        <v>1</v>
      </c>
      <c r="AR50" s="19">
        <v>2</v>
      </c>
      <c r="AS50" s="19">
        <f t="shared" si="20"/>
        <v>2</v>
      </c>
      <c r="AT50" s="34">
        <f t="shared" si="21"/>
        <v>2100</v>
      </c>
      <c r="AU50" s="69">
        <f t="shared" si="22"/>
        <v>54221</v>
      </c>
      <c r="AV50" s="20">
        <f t="shared" si="23"/>
        <v>4518.416666666667</v>
      </c>
      <c r="AW50" s="21">
        <f t="shared" si="24"/>
        <v>7.5484126984126982</v>
      </c>
      <c r="AX50" s="20">
        <f t="shared" si="25"/>
        <v>54221</v>
      </c>
      <c r="AY50" s="70">
        <v>176</v>
      </c>
      <c r="AZ50" s="70">
        <v>13.5</v>
      </c>
      <c r="BA50" s="70" t="s">
        <v>360</v>
      </c>
      <c r="BB50" s="70">
        <v>1.03</v>
      </c>
      <c r="BC50" s="70" t="s">
        <v>361</v>
      </c>
      <c r="BD50" s="70" t="s">
        <v>599</v>
      </c>
      <c r="BE50" s="16" t="s">
        <v>359</v>
      </c>
    </row>
    <row r="51" spans="1:57" ht="10.5" customHeight="1">
      <c r="A51" s="17">
        <v>29194</v>
      </c>
      <c r="B51" s="17"/>
      <c r="C51" s="17">
        <f t="shared" si="8"/>
        <v>21013</v>
      </c>
      <c r="D51" s="17">
        <f t="shared" si="9"/>
        <v>1</v>
      </c>
      <c r="E51" s="167">
        <f t="shared" si="10"/>
        <v>2700</v>
      </c>
      <c r="F51" s="17">
        <f t="shared" si="11"/>
        <v>1</v>
      </c>
      <c r="G51" s="17">
        <f t="shared" si="12"/>
        <v>2</v>
      </c>
      <c r="H51" s="17" t="str">
        <f t="shared" si="19"/>
        <v>2015.01</v>
      </c>
      <c r="I51" s="17" t="str">
        <f t="shared" si="26"/>
        <v>2016.06</v>
      </c>
      <c r="J51" s="170">
        <f t="shared" si="13"/>
        <v>54221</v>
      </c>
      <c r="K51" s="170">
        <f t="shared" si="14"/>
        <v>54221</v>
      </c>
      <c r="L51" s="170">
        <f t="shared" si="18"/>
        <v>54221</v>
      </c>
      <c r="M51" s="170">
        <f t="shared" si="18"/>
        <v>54221</v>
      </c>
      <c r="N51" s="170">
        <f t="shared" si="18"/>
        <v>54221</v>
      </c>
      <c r="O51" s="19">
        <v>27</v>
      </c>
      <c r="P51" s="19">
        <v>55</v>
      </c>
      <c r="Q51" s="19">
        <v>20.76</v>
      </c>
      <c r="R51" s="19"/>
      <c r="S51" s="70">
        <v>64</v>
      </c>
      <c r="T51" s="70">
        <v>13</v>
      </c>
      <c r="U51" s="18" t="s">
        <v>2</v>
      </c>
      <c r="V51" s="70" t="s">
        <v>200</v>
      </c>
      <c r="W51" s="70">
        <v>0.442</v>
      </c>
      <c r="X51" s="17" t="s">
        <v>140</v>
      </c>
      <c r="Y51" s="17"/>
      <c r="Z51" s="17"/>
      <c r="AA51" s="17"/>
      <c r="AB51" s="17" t="str">
        <f t="shared" si="15"/>
        <v>A</v>
      </c>
      <c r="AC51" s="108">
        <f>VLOOKUP(A51,'2015 Demand Explosion 12.17.14'!$D$18:$G$837,4,FALSE)</f>
        <v>54221</v>
      </c>
      <c r="AD51" s="17">
        <v>29194</v>
      </c>
      <c r="AE51" s="17"/>
      <c r="AF51" s="67">
        <v>42551</v>
      </c>
      <c r="AG51" s="18">
        <v>21013</v>
      </c>
      <c r="AH51" s="19"/>
      <c r="AI51" s="19"/>
      <c r="AJ51" s="19"/>
      <c r="AK51" s="19"/>
      <c r="AL51" s="18" t="str">
        <f>VLOOKUP(AG51,'Equipment Listing'!A:E,3,FALSE)</f>
        <v>Plainfield</v>
      </c>
      <c r="AM51" s="19" t="str">
        <f>VLOOKUP(AG51,'Equipment Listing'!A:E,4,FALSE)</f>
        <v>200T</v>
      </c>
      <c r="AN51" s="19" t="str">
        <f>VLOOKUP(AG51,'Equipment Listing'!A:E,5,FALSE)</f>
        <v>60-200</v>
      </c>
      <c r="AO51" s="19">
        <v>1</v>
      </c>
      <c r="AP51" s="20">
        <v>2700</v>
      </c>
      <c r="AQ51" s="19">
        <v>1</v>
      </c>
      <c r="AR51" s="19">
        <v>2</v>
      </c>
      <c r="AS51" s="19">
        <f t="shared" si="20"/>
        <v>2</v>
      </c>
      <c r="AT51" s="34">
        <f t="shared" si="21"/>
        <v>2700</v>
      </c>
      <c r="AU51" s="69">
        <f t="shared" si="22"/>
        <v>54221</v>
      </c>
      <c r="AV51" s="20">
        <f t="shared" si="23"/>
        <v>4518.416666666667</v>
      </c>
      <c r="AW51" s="21">
        <f t="shared" si="24"/>
        <v>6.6790684624017951</v>
      </c>
      <c r="AX51" s="20">
        <f t="shared" si="25"/>
        <v>54221</v>
      </c>
      <c r="AY51" s="70">
        <v>64</v>
      </c>
      <c r="AZ51" s="70">
        <v>13</v>
      </c>
      <c r="BA51" s="70" t="s">
        <v>200</v>
      </c>
      <c r="BB51" s="70">
        <v>0.442</v>
      </c>
      <c r="BC51" s="70" t="s">
        <v>201</v>
      </c>
      <c r="BD51" s="70" t="s">
        <v>599</v>
      </c>
      <c r="BE51" s="16" t="s">
        <v>199</v>
      </c>
    </row>
    <row r="52" spans="1:57" ht="10.5" customHeight="1">
      <c r="A52" s="17">
        <v>29161</v>
      </c>
      <c r="B52" s="17"/>
      <c r="C52" s="17">
        <f t="shared" si="8"/>
        <v>21014</v>
      </c>
      <c r="D52" s="17">
        <f t="shared" si="9"/>
        <v>1</v>
      </c>
      <c r="E52" s="167">
        <f t="shared" si="10"/>
        <v>2400</v>
      </c>
      <c r="F52" s="17">
        <f t="shared" si="11"/>
        <v>1</v>
      </c>
      <c r="G52" s="17">
        <f t="shared" si="12"/>
        <v>4</v>
      </c>
      <c r="H52" s="17" t="str">
        <f t="shared" si="19"/>
        <v>2015.01</v>
      </c>
      <c r="I52" s="17" t="str">
        <f t="shared" si="26"/>
        <v>2019</v>
      </c>
      <c r="J52" s="170">
        <f t="shared" si="13"/>
        <v>70848</v>
      </c>
      <c r="K52" s="170">
        <f t="shared" si="14"/>
        <v>70848</v>
      </c>
      <c r="L52" s="170">
        <f t="shared" si="18"/>
        <v>70848</v>
      </c>
      <c r="M52" s="170">
        <f t="shared" si="18"/>
        <v>70848</v>
      </c>
      <c r="N52" s="170">
        <f t="shared" si="18"/>
        <v>70848</v>
      </c>
      <c r="O52" s="19">
        <v>28</v>
      </c>
      <c r="P52" s="19">
        <v>39</v>
      </c>
      <c r="Q52" s="19">
        <v>22.44</v>
      </c>
      <c r="R52" s="19"/>
      <c r="S52" s="70">
        <v>148</v>
      </c>
      <c r="T52" s="70">
        <v>16</v>
      </c>
      <c r="U52" s="18" t="s">
        <v>2</v>
      </c>
      <c r="V52" s="70" t="s">
        <v>141</v>
      </c>
      <c r="W52" s="70">
        <v>0.13</v>
      </c>
      <c r="X52" s="17" t="s">
        <v>140</v>
      </c>
      <c r="Y52" s="17" t="s">
        <v>1731</v>
      </c>
      <c r="Z52" s="17"/>
      <c r="AA52" s="17"/>
      <c r="AB52" s="17" t="str">
        <f t="shared" si="15"/>
        <v>SOS</v>
      </c>
      <c r="AC52" s="108">
        <f>VLOOKUP(A52,'2015 Demand Explosion 12.17.14'!$D$18:$G$837,4,FALSE)</f>
        <v>70848</v>
      </c>
      <c r="AD52" s="17">
        <v>29161</v>
      </c>
      <c r="AE52" s="17"/>
      <c r="AF52" s="67">
        <v>46568</v>
      </c>
      <c r="AG52" s="18">
        <v>21014</v>
      </c>
      <c r="AH52" s="19"/>
      <c r="AI52" s="19"/>
      <c r="AJ52" s="19"/>
      <c r="AK52" s="19"/>
      <c r="AL52" s="18" t="str">
        <f>VLOOKUP(AG52,'Equipment Listing'!A:E,3,FALSE)</f>
        <v>Plainfield</v>
      </c>
      <c r="AM52" s="19" t="str">
        <f>VLOOKUP(AG52,'Equipment Listing'!A:E,4,FALSE)</f>
        <v>300T</v>
      </c>
      <c r="AN52" s="19" t="str">
        <f>VLOOKUP(AG52,'Equipment Listing'!A:E,5,FALSE)</f>
        <v>201-330</v>
      </c>
      <c r="AO52" s="19">
        <v>1</v>
      </c>
      <c r="AP52" s="20">
        <v>2400</v>
      </c>
      <c r="AQ52" s="19">
        <v>1</v>
      </c>
      <c r="AR52" s="19">
        <v>4</v>
      </c>
      <c r="AS52" s="19">
        <f t="shared" si="20"/>
        <v>4</v>
      </c>
      <c r="AT52" s="34">
        <f t="shared" si="21"/>
        <v>2400</v>
      </c>
      <c r="AU52" s="69">
        <f t="shared" si="22"/>
        <v>70848</v>
      </c>
      <c r="AV52" s="20">
        <f t="shared" si="23"/>
        <v>5904</v>
      </c>
      <c r="AW52" s="21">
        <f t="shared" si="24"/>
        <v>11.745454545454544</v>
      </c>
      <c r="AX52" s="20">
        <f t="shared" si="25"/>
        <v>70848</v>
      </c>
      <c r="AY52" s="70">
        <v>148</v>
      </c>
      <c r="AZ52" s="70">
        <v>16</v>
      </c>
      <c r="BA52" s="70" t="s">
        <v>141</v>
      </c>
      <c r="BB52" s="70">
        <v>0.13</v>
      </c>
      <c r="BC52" s="70" t="s">
        <v>142</v>
      </c>
      <c r="BD52" s="70" t="s">
        <v>1697</v>
      </c>
      <c r="BE52" s="16">
        <v>29161</v>
      </c>
    </row>
    <row r="53" spans="1:57" ht="10.5" customHeight="1">
      <c r="A53" s="17" t="s">
        <v>1664</v>
      </c>
      <c r="B53" s="17"/>
      <c r="C53" s="17">
        <f t="shared" si="8"/>
        <v>21013</v>
      </c>
      <c r="D53" s="17">
        <f t="shared" si="9"/>
        <v>1</v>
      </c>
      <c r="E53" s="167">
        <f t="shared" si="10"/>
        <v>1500</v>
      </c>
      <c r="F53" s="17">
        <f t="shared" si="11"/>
        <v>1</v>
      </c>
      <c r="G53" s="17">
        <f t="shared" si="12"/>
        <v>2</v>
      </c>
      <c r="H53" s="17" t="str">
        <f t="shared" si="19"/>
        <v>2015.01</v>
      </c>
      <c r="I53" s="17" t="str">
        <f t="shared" si="26"/>
        <v>2017.06</v>
      </c>
      <c r="J53" s="170">
        <f t="shared" si="13"/>
        <v>73624</v>
      </c>
      <c r="K53" s="170">
        <f t="shared" si="14"/>
        <v>73624</v>
      </c>
      <c r="L53" s="170">
        <f t="shared" si="18"/>
        <v>73624</v>
      </c>
      <c r="M53" s="170">
        <f t="shared" si="18"/>
        <v>73624</v>
      </c>
      <c r="N53" s="170">
        <f t="shared" si="18"/>
        <v>73624</v>
      </c>
      <c r="O53" s="19">
        <v>29</v>
      </c>
      <c r="P53" s="19">
        <v>47</v>
      </c>
      <c r="Q53" s="19"/>
      <c r="R53" s="19"/>
      <c r="S53" s="70"/>
      <c r="T53" s="70">
        <v>11</v>
      </c>
      <c r="U53" s="18" t="s">
        <v>2</v>
      </c>
      <c r="V53" s="70" t="s">
        <v>252</v>
      </c>
      <c r="W53" s="70">
        <v>0.56999999999999995</v>
      </c>
      <c r="X53" s="17" t="s">
        <v>114</v>
      </c>
      <c r="Y53" s="17"/>
      <c r="Z53" s="17"/>
      <c r="AA53" s="17"/>
      <c r="AB53" s="17" t="str">
        <f t="shared" si="15"/>
        <v>A</v>
      </c>
      <c r="AC53" s="108">
        <f>VLOOKUP(A53,'2015 Demand Explosion 12.17.14'!$D$18:$G$837,4,FALSE)</f>
        <v>73624</v>
      </c>
      <c r="AD53" s="17">
        <v>663122</v>
      </c>
      <c r="AE53" s="17"/>
      <c r="AF53" s="67">
        <v>42916</v>
      </c>
      <c r="AG53" s="18">
        <v>21013</v>
      </c>
      <c r="AH53" s="19"/>
      <c r="AI53" s="19"/>
      <c r="AJ53" s="19"/>
      <c r="AK53" s="19"/>
      <c r="AL53" s="18" t="str">
        <f>VLOOKUP(AG53,'Equipment Listing'!A:E,3,FALSE)</f>
        <v>Plainfield</v>
      </c>
      <c r="AM53" s="19" t="str">
        <f>VLOOKUP(AG53,'Equipment Listing'!A:E,4,FALSE)</f>
        <v>200T</v>
      </c>
      <c r="AN53" s="19" t="str">
        <f>VLOOKUP(AG53,'Equipment Listing'!A:E,5,FALSE)</f>
        <v>60-200</v>
      </c>
      <c r="AO53" s="19">
        <v>1</v>
      </c>
      <c r="AP53" s="20">
        <v>1500</v>
      </c>
      <c r="AQ53" s="19">
        <v>1</v>
      </c>
      <c r="AR53" s="19">
        <v>2</v>
      </c>
      <c r="AS53" s="19">
        <f t="shared" si="20"/>
        <v>2</v>
      </c>
      <c r="AT53" s="34">
        <f t="shared" si="21"/>
        <v>1500</v>
      </c>
      <c r="AU53" s="69">
        <f t="shared" si="22"/>
        <v>73624</v>
      </c>
      <c r="AV53" s="20">
        <f t="shared" si="23"/>
        <v>6135.333333333333</v>
      </c>
      <c r="AW53" s="21">
        <f t="shared" si="24"/>
        <v>11.073131313131311</v>
      </c>
      <c r="AX53" s="20">
        <f t="shared" si="25"/>
        <v>73624</v>
      </c>
      <c r="AY53" s="70"/>
      <c r="AZ53" s="70">
        <v>11</v>
      </c>
      <c r="BA53" s="70" t="s">
        <v>252</v>
      </c>
      <c r="BB53" s="70">
        <v>0.56999999999999995</v>
      </c>
      <c r="BC53" s="70" t="s">
        <v>253</v>
      </c>
      <c r="BD53" s="70" t="s">
        <v>599</v>
      </c>
      <c r="BE53" s="16" t="s">
        <v>251</v>
      </c>
    </row>
    <row r="54" spans="1:57" ht="10.5" customHeight="1">
      <c r="A54" s="17">
        <v>38256</v>
      </c>
      <c r="B54" s="17"/>
      <c r="C54" s="17">
        <f t="shared" si="8"/>
        <v>21013</v>
      </c>
      <c r="D54" s="17">
        <f t="shared" si="9"/>
        <v>1</v>
      </c>
      <c r="E54" s="167">
        <f t="shared" si="10"/>
        <v>3000</v>
      </c>
      <c r="F54" s="17">
        <f t="shared" si="11"/>
        <v>1</v>
      </c>
      <c r="G54" s="17">
        <f t="shared" si="12"/>
        <v>2</v>
      </c>
      <c r="H54" s="17" t="str">
        <f t="shared" si="19"/>
        <v>2015.01</v>
      </c>
      <c r="I54" s="17" t="str">
        <f t="shared" si="26"/>
        <v>2015.12</v>
      </c>
      <c r="J54" s="170">
        <f t="shared" si="13"/>
        <v>74992</v>
      </c>
      <c r="K54" s="170">
        <f t="shared" si="14"/>
        <v>74992</v>
      </c>
      <c r="L54" s="170">
        <f t="shared" si="18"/>
        <v>74992</v>
      </c>
      <c r="M54" s="170">
        <f t="shared" si="18"/>
        <v>74992</v>
      </c>
      <c r="N54" s="170">
        <f t="shared" si="18"/>
        <v>74992</v>
      </c>
      <c r="O54" s="19"/>
      <c r="P54" s="19"/>
      <c r="Q54" s="19"/>
      <c r="R54" s="19"/>
      <c r="S54" s="70" t="s">
        <v>133</v>
      </c>
      <c r="T54" s="70"/>
      <c r="U54" s="18" t="s">
        <v>2</v>
      </c>
      <c r="V54" s="70"/>
      <c r="W54" s="70"/>
      <c r="X54" s="17" t="s">
        <v>114</v>
      </c>
      <c r="Y54" s="17"/>
      <c r="Z54" s="17"/>
      <c r="AA54" s="17"/>
      <c r="AB54" s="17" t="str">
        <f t="shared" si="15"/>
        <v>A</v>
      </c>
      <c r="AC54" s="108">
        <f>VLOOKUP(A54,'2015 Demand Explosion 12.17.14'!$D$18:$G$837,4,FALSE)</f>
        <v>74992</v>
      </c>
      <c r="AD54" s="17" t="s">
        <v>285</v>
      </c>
      <c r="AE54" s="17"/>
      <c r="AF54" s="67">
        <v>42369</v>
      </c>
      <c r="AG54" s="18">
        <v>21013</v>
      </c>
      <c r="AH54" s="19"/>
      <c r="AI54" s="19"/>
      <c r="AJ54" s="19"/>
      <c r="AK54" s="19"/>
      <c r="AL54" s="18" t="str">
        <f>VLOOKUP(AG54,'Equipment Listing'!A:E,3,FALSE)</f>
        <v>Plainfield</v>
      </c>
      <c r="AM54" s="19" t="str">
        <f>VLOOKUP(AG54,'Equipment Listing'!A:E,4,FALSE)</f>
        <v>200T</v>
      </c>
      <c r="AN54" s="19" t="str">
        <f>VLOOKUP(AG54,'Equipment Listing'!A:E,5,FALSE)</f>
        <v>60-200</v>
      </c>
      <c r="AO54" s="19">
        <v>1</v>
      </c>
      <c r="AP54" s="20">
        <v>3000</v>
      </c>
      <c r="AQ54" s="19">
        <v>1</v>
      </c>
      <c r="AR54" s="19">
        <v>2</v>
      </c>
      <c r="AS54" s="19">
        <f t="shared" si="20"/>
        <v>2</v>
      </c>
      <c r="AT54" s="34">
        <f t="shared" si="21"/>
        <v>3000</v>
      </c>
      <c r="AU54" s="69">
        <f t="shared" si="22"/>
        <v>74992</v>
      </c>
      <c r="AV54" s="20">
        <f t="shared" si="23"/>
        <v>6249.333333333333</v>
      </c>
      <c r="AW54" s="21">
        <f t="shared" si="24"/>
        <v>7.4238383838383832</v>
      </c>
      <c r="AX54" s="20">
        <f t="shared" si="25"/>
        <v>74992</v>
      </c>
      <c r="AY54" s="70" t="s">
        <v>133</v>
      </c>
      <c r="AZ54" s="70"/>
      <c r="BA54" s="70"/>
      <c r="BB54" s="70"/>
      <c r="BC54" s="70"/>
      <c r="BD54" s="70" t="s">
        <v>599</v>
      </c>
      <c r="BE54" s="16" t="s">
        <v>413</v>
      </c>
    </row>
    <row r="55" spans="1:57" ht="10.5" customHeight="1">
      <c r="A55" s="17" t="s">
        <v>1518</v>
      </c>
      <c r="B55" s="17"/>
      <c r="C55" s="17">
        <f t="shared" si="8"/>
        <v>21003</v>
      </c>
      <c r="D55" s="17">
        <f t="shared" si="9"/>
        <v>1</v>
      </c>
      <c r="E55" s="167">
        <f t="shared" si="10"/>
        <v>2400</v>
      </c>
      <c r="F55" s="17">
        <f t="shared" si="11"/>
        <v>1</v>
      </c>
      <c r="G55" s="17">
        <f t="shared" si="12"/>
        <v>2</v>
      </c>
      <c r="H55" s="17" t="str">
        <f t="shared" si="19"/>
        <v>2015.01</v>
      </c>
      <c r="I55" s="17" t="str">
        <f t="shared" si="26"/>
        <v>2015.09</v>
      </c>
      <c r="J55" s="170">
        <f t="shared" si="13"/>
        <v>77602</v>
      </c>
      <c r="K55" s="170">
        <f t="shared" si="14"/>
        <v>77602</v>
      </c>
      <c r="L55" s="170">
        <f t="shared" si="18"/>
        <v>77602</v>
      </c>
      <c r="M55" s="170">
        <f t="shared" si="18"/>
        <v>77602</v>
      </c>
      <c r="N55" s="170">
        <f t="shared" si="18"/>
        <v>77602</v>
      </c>
      <c r="O55" s="19">
        <v>32</v>
      </c>
      <c r="P55" s="19">
        <v>74</v>
      </c>
      <c r="Q55" s="19">
        <v>22.8</v>
      </c>
      <c r="R55" s="19"/>
      <c r="S55" s="70">
        <v>244</v>
      </c>
      <c r="T55" s="70">
        <v>15</v>
      </c>
      <c r="U55" s="18" t="s">
        <v>2</v>
      </c>
      <c r="V55" s="70" t="s">
        <v>328</v>
      </c>
      <c r="W55" s="70">
        <v>1.96</v>
      </c>
      <c r="X55" s="17" t="s">
        <v>130</v>
      </c>
      <c r="Y55" s="17"/>
      <c r="Z55" s="17"/>
      <c r="AA55" s="17"/>
      <c r="AB55" s="17" t="str">
        <f t="shared" si="15"/>
        <v>A</v>
      </c>
      <c r="AC55" s="108">
        <f>VLOOKUP(A55,'2015 Demand Explosion 12.17.14'!$D$18:$G$837,4,FALSE)</f>
        <v>77602</v>
      </c>
      <c r="AD55" s="17" t="s">
        <v>327</v>
      </c>
      <c r="AE55" s="17"/>
      <c r="AF55" s="67">
        <v>42277</v>
      </c>
      <c r="AG55" s="18">
        <v>21003</v>
      </c>
      <c r="AH55" s="19"/>
      <c r="AI55" s="19"/>
      <c r="AJ55" s="19"/>
      <c r="AK55" s="19"/>
      <c r="AL55" s="18" t="str">
        <f>VLOOKUP(AG55,'Equipment Listing'!A:E,3,FALSE)</f>
        <v>Plainfield</v>
      </c>
      <c r="AM55" s="19" t="str">
        <f>VLOOKUP(AG55,'Equipment Listing'!A:E,4,FALSE)</f>
        <v>400T</v>
      </c>
      <c r="AN55" s="19" t="str">
        <f>VLOOKUP(AG55,'Equipment Listing'!A:E,5,FALSE)</f>
        <v>331-600</v>
      </c>
      <c r="AO55" s="19">
        <v>1</v>
      </c>
      <c r="AP55" s="20">
        <v>2400</v>
      </c>
      <c r="AQ55" s="19">
        <v>1</v>
      </c>
      <c r="AR55" s="19">
        <v>2</v>
      </c>
      <c r="AS55" s="19">
        <f t="shared" si="20"/>
        <v>2</v>
      </c>
      <c r="AT55" s="34">
        <f t="shared" si="21"/>
        <v>2400</v>
      </c>
      <c r="AU55" s="69">
        <f t="shared" si="22"/>
        <v>77602</v>
      </c>
      <c r="AV55" s="20">
        <f t="shared" si="23"/>
        <v>6466.833333333333</v>
      </c>
      <c r="AW55" s="21">
        <f t="shared" si="24"/>
        <v>8.5354797979797965</v>
      </c>
      <c r="AX55" s="20">
        <f t="shared" si="25"/>
        <v>77602</v>
      </c>
      <c r="AY55" s="70">
        <v>244</v>
      </c>
      <c r="AZ55" s="70">
        <v>15</v>
      </c>
      <c r="BA55" s="70" t="s">
        <v>328</v>
      </c>
      <c r="BB55" s="70">
        <v>1.96</v>
      </c>
      <c r="BC55" s="70" t="s">
        <v>329</v>
      </c>
      <c r="BD55" s="70" t="s">
        <v>599</v>
      </c>
      <c r="BE55" s="16" t="s">
        <v>306</v>
      </c>
    </row>
    <row r="56" spans="1:57" ht="10.5" customHeight="1">
      <c r="A56" s="17">
        <v>77002</v>
      </c>
      <c r="B56" s="17"/>
      <c r="C56" s="17">
        <f t="shared" si="8"/>
        <v>21015</v>
      </c>
      <c r="D56" s="17">
        <f t="shared" si="9"/>
        <v>1</v>
      </c>
      <c r="E56" s="167">
        <f t="shared" si="10"/>
        <v>960</v>
      </c>
      <c r="F56" s="17">
        <f t="shared" si="11"/>
        <v>1.5</v>
      </c>
      <c r="G56" s="17">
        <f t="shared" si="12"/>
        <v>4</v>
      </c>
      <c r="H56" s="17" t="str">
        <f t="shared" si="19"/>
        <v>2015.01</v>
      </c>
      <c r="I56" s="17" t="str">
        <f t="shared" si="26"/>
        <v>2015.12</v>
      </c>
      <c r="J56" s="170">
        <f t="shared" si="13"/>
        <v>77602</v>
      </c>
      <c r="K56" s="170">
        <f t="shared" si="14"/>
        <v>77602</v>
      </c>
      <c r="L56" s="170">
        <f t="shared" si="18"/>
        <v>77602</v>
      </c>
      <c r="M56" s="170">
        <f t="shared" si="18"/>
        <v>77602</v>
      </c>
      <c r="N56" s="170">
        <f t="shared" si="18"/>
        <v>77602</v>
      </c>
      <c r="O56" s="19">
        <v>72</v>
      </c>
      <c r="P56" s="19">
        <v>181</v>
      </c>
      <c r="Q56" s="19">
        <v>40.854999999999997</v>
      </c>
      <c r="R56" s="19"/>
      <c r="S56" s="70">
        <v>580</v>
      </c>
      <c r="T56" s="70">
        <v>25.5</v>
      </c>
      <c r="U56" s="18" t="s">
        <v>6</v>
      </c>
      <c r="V56" s="70" t="s">
        <v>131</v>
      </c>
      <c r="W56" s="70">
        <v>4.3</v>
      </c>
      <c r="X56" s="17" t="s">
        <v>130</v>
      </c>
      <c r="Y56" s="17"/>
      <c r="Z56" s="17"/>
      <c r="AA56" s="17"/>
      <c r="AB56" s="17" t="str">
        <f t="shared" si="15"/>
        <v>A</v>
      </c>
      <c r="AC56" s="108">
        <f>VLOOKUP(A56,'2015 Demand Explosion 12.17.14'!$D$18:$G$837,4,FALSE)</f>
        <v>77602</v>
      </c>
      <c r="AD56" s="17" t="s">
        <v>129</v>
      </c>
      <c r="AE56" s="17"/>
      <c r="AF56" s="67">
        <v>42368</v>
      </c>
      <c r="AG56" s="18">
        <v>21015</v>
      </c>
      <c r="AH56" s="19"/>
      <c r="AI56" s="19"/>
      <c r="AJ56" s="19"/>
      <c r="AK56" s="19"/>
      <c r="AL56" s="18" t="str">
        <f>VLOOKUP(AG56,'Equipment Listing'!A:E,3,FALSE)</f>
        <v>Plainfield</v>
      </c>
      <c r="AM56" s="19" t="str">
        <f>VLOOKUP(AG56,'Equipment Listing'!A:E,4,FALSE)</f>
        <v>1000T (xfer)</v>
      </c>
      <c r="AN56" s="19" t="str">
        <f>VLOOKUP(AG56,'Equipment Listing'!A:E,5,FALSE)</f>
        <v>600+</v>
      </c>
      <c r="AO56" s="19">
        <v>1</v>
      </c>
      <c r="AP56" s="20">
        <v>960</v>
      </c>
      <c r="AQ56" s="19">
        <v>1.5</v>
      </c>
      <c r="AR56" s="19">
        <v>4</v>
      </c>
      <c r="AS56" s="19">
        <f t="shared" si="20"/>
        <v>6</v>
      </c>
      <c r="AT56" s="34">
        <f t="shared" si="21"/>
        <v>960</v>
      </c>
      <c r="AU56" s="69">
        <f t="shared" si="22"/>
        <v>77602</v>
      </c>
      <c r="AV56" s="20">
        <f t="shared" si="23"/>
        <v>6466.833333333333</v>
      </c>
      <c r="AW56" s="21">
        <f t="shared" si="24"/>
        <v>23.156881313131311</v>
      </c>
      <c r="AX56" s="20">
        <f t="shared" si="25"/>
        <v>77602</v>
      </c>
      <c r="AY56" s="70">
        <v>580</v>
      </c>
      <c r="AZ56" s="70">
        <v>25.5</v>
      </c>
      <c r="BA56" s="70" t="s">
        <v>131</v>
      </c>
      <c r="BB56" s="70">
        <v>4.3</v>
      </c>
      <c r="BC56" s="70" t="s">
        <v>132</v>
      </c>
      <c r="BD56" s="70" t="s">
        <v>599</v>
      </c>
      <c r="BE56" s="16" t="s">
        <v>306</v>
      </c>
    </row>
    <row r="57" spans="1:57" ht="10.5" customHeight="1">
      <c r="A57" s="17">
        <v>77005</v>
      </c>
      <c r="B57" s="17"/>
      <c r="C57" s="17">
        <f t="shared" si="8"/>
        <v>21015</v>
      </c>
      <c r="D57" s="17">
        <f t="shared" si="9"/>
        <v>1</v>
      </c>
      <c r="E57" s="167">
        <f t="shared" si="10"/>
        <v>720</v>
      </c>
      <c r="F57" s="17">
        <f t="shared" si="11"/>
        <v>1.5</v>
      </c>
      <c r="G57" s="17">
        <f t="shared" si="12"/>
        <v>4</v>
      </c>
      <c r="H57" s="17" t="str">
        <f t="shared" si="19"/>
        <v>2015.01</v>
      </c>
      <c r="I57" s="17" t="str">
        <f t="shared" si="26"/>
        <v>2015.12</v>
      </c>
      <c r="J57" s="170">
        <f t="shared" si="13"/>
        <v>77602</v>
      </c>
      <c r="K57" s="170">
        <f t="shared" si="14"/>
        <v>77602</v>
      </c>
      <c r="L57" s="170">
        <f t="shared" si="18"/>
        <v>77602</v>
      </c>
      <c r="M57" s="170">
        <f t="shared" si="18"/>
        <v>77602</v>
      </c>
      <c r="N57" s="170">
        <f t="shared" si="18"/>
        <v>77602</v>
      </c>
      <c r="O57" s="19">
        <v>72</v>
      </c>
      <c r="P57" s="19">
        <v>240</v>
      </c>
      <c r="Q57" s="19">
        <v>40.825000000000003</v>
      </c>
      <c r="R57" s="19"/>
      <c r="S57" s="70">
        <v>750</v>
      </c>
      <c r="T57" s="70">
        <v>25.5</v>
      </c>
      <c r="U57" s="18" t="s">
        <v>6</v>
      </c>
      <c r="V57" s="70" t="s">
        <v>134</v>
      </c>
      <c r="W57" s="70">
        <v>13</v>
      </c>
      <c r="X57" s="17" t="s">
        <v>130</v>
      </c>
      <c r="Y57" s="17"/>
      <c r="Z57" s="17"/>
      <c r="AA57" s="17"/>
      <c r="AB57" s="17" t="str">
        <f t="shared" si="15"/>
        <v>A</v>
      </c>
      <c r="AC57" s="108">
        <f>VLOOKUP(A57,'2015 Demand Explosion 12.17.14'!$D$18:$G$837,4,FALSE)</f>
        <v>77602</v>
      </c>
      <c r="AD57" s="17">
        <v>77005</v>
      </c>
      <c r="AE57" s="17"/>
      <c r="AF57" s="67">
        <v>42368</v>
      </c>
      <c r="AG57" s="18">
        <v>21015</v>
      </c>
      <c r="AH57" s="19"/>
      <c r="AI57" s="19"/>
      <c r="AJ57" s="19"/>
      <c r="AK57" s="19"/>
      <c r="AL57" s="18" t="str">
        <f>VLOOKUP(AG57,'Equipment Listing'!A:E,3,FALSE)</f>
        <v>Plainfield</v>
      </c>
      <c r="AM57" s="19" t="str">
        <f>VLOOKUP(AG57,'Equipment Listing'!A:E,4,FALSE)</f>
        <v>1000T (xfer)</v>
      </c>
      <c r="AN57" s="19" t="str">
        <f>VLOOKUP(AG57,'Equipment Listing'!A:E,5,FALSE)</f>
        <v>600+</v>
      </c>
      <c r="AO57" s="19">
        <v>1</v>
      </c>
      <c r="AP57" s="20">
        <v>720</v>
      </c>
      <c r="AQ57" s="19">
        <v>1.5</v>
      </c>
      <c r="AR57" s="19">
        <v>4</v>
      </c>
      <c r="AS57" s="19">
        <f t="shared" si="20"/>
        <v>6</v>
      </c>
      <c r="AT57" s="34">
        <f t="shared" si="21"/>
        <v>720</v>
      </c>
      <c r="AU57" s="69">
        <f t="shared" si="22"/>
        <v>77602</v>
      </c>
      <c r="AV57" s="20">
        <f t="shared" si="23"/>
        <v>6466.833333333333</v>
      </c>
      <c r="AW57" s="21">
        <f t="shared" si="24"/>
        <v>27.239478114478111</v>
      </c>
      <c r="AX57" s="20">
        <f t="shared" si="25"/>
        <v>77602</v>
      </c>
      <c r="AY57" s="70">
        <v>750</v>
      </c>
      <c r="AZ57" s="70">
        <v>25.5</v>
      </c>
      <c r="BA57" s="70" t="s">
        <v>134</v>
      </c>
      <c r="BB57" s="70">
        <v>13</v>
      </c>
      <c r="BC57" s="70" t="s">
        <v>135</v>
      </c>
      <c r="BD57" s="70" t="s">
        <v>599</v>
      </c>
      <c r="BE57" s="16" t="s">
        <v>306</v>
      </c>
    </row>
    <row r="58" spans="1:57" ht="10.5" customHeight="1">
      <c r="A58" s="17" t="s">
        <v>1672</v>
      </c>
      <c r="B58" s="17"/>
      <c r="C58" s="17">
        <f t="shared" si="8"/>
        <v>21003</v>
      </c>
      <c r="D58" s="17">
        <f t="shared" si="9"/>
        <v>1</v>
      </c>
      <c r="E58" s="167">
        <f t="shared" si="10"/>
        <v>2400</v>
      </c>
      <c r="F58" s="17">
        <f t="shared" si="11"/>
        <v>1</v>
      </c>
      <c r="G58" s="17">
        <f t="shared" si="12"/>
        <v>2</v>
      </c>
      <c r="H58" s="17" t="str">
        <f t="shared" si="19"/>
        <v>2015.01</v>
      </c>
      <c r="I58" s="17" t="str">
        <f t="shared" si="26"/>
        <v>2015.09</v>
      </c>
      <c r="J58" s="170">
        <f t="shared" si="13"/>
        <v>78211</v>
      </c>
      <c r="K58" s="170">
        <f t="shared" si="14"/>
        <v>78211</v>
      </c>
      <c r="L58" s="170">
        <f t="shared" si="18"/>
        <v>78211</v>
      </c>
      <c r="M58" s="170">
        <f t="shared" si="18"/>
        <v>78211</v>
      </c>
      <c r="N58" s="170">
        <f t="shared" si="18"/>
        <v>78211</v>
      </c>
      <c r="O58" s="19">
        <v>31</v>
      </c>
      <c r="P58" s="19">
        <v>79</v>
      </c>
      <c r="Q58" s="19">
        <v>23.14</v>
      </c>
      <c r="R58" s="19"/>
      <c r="S58" s="70">
        <v>328</v>
      </c>
      <c r="T58" s="70">
        <v>15</v>
      </c>
      <c r="U58" s="18" t="s">
        <v>2</v>
      </c>
      <c r="V58" s="70" t="s">
        <v>307</v>
      </c>
      <c r="W58" s="70">
        <v>1.53</v>
      </c>
      <c r="X58" s="17" t="s">
        <v>130</v>
      </c>
      <c r="Y58" s="17"/>
      <c r="Z58" s="17"/>
      <c r="AA58" s="17"/>
      <c r="AB58" s="17" t="str">
        <f t="shared" si="15"/>
        <v>A</v>
      </c>
      <c r="AC58" s="108">
        <f>VLOOKUP(A58,'2015 Demand Explosion 12.17.14'!$D$18:$G$837,4,FALSE)</f>
        <v>78211</v>
      </c>
      <c r="AD58" s="17">
        <v>77007</v>
      </c>
      <c r="AE58" s="17"/>
      <c r="AF58" s="67">
        <v>42277</v>
      </c>
      <c r="AG58" s="18">
        <v>21003</v>
      </c>
      <c r="AH58" s="19"/>
      <c r="AI58" s="19"/>
      <c r="AJ58" s="19"/>
      <c r="AK58" s="19"/>
      <c r="AL58" s="18" t="str">
        <f>VLOOKUP(AG58,'Equipment Listing'!A:E,3,FALSE)</f>
        <v>Plainfield</v>
      </c>
      <c r="AM58" s="19" t="str">
        <f>VLOOKUP(AG58,'Equipment Listing'!A:E,4,FALSE)</f>
        <v>400T</v>
      </c>
      <c r="AN58" s="19" t="str">
        <f>VLOOKUP(AG58,'Equipment Listing'!A:E,5,FALSE)</f>
        <v>331-600</v>
      </c>
      <c r="AO58" s="19">
        <v>1</v>
      </c>
      <c r="AP58" s="20">
        <v>2400</v>
      </c>
      <c r="AQ58" s="19">
        <v>1</v>
      </c>
      <c r="AR58" s="19">
        <v>2</v>
      </c>
      <c r="AS58" s="19">
        <f t="shared" si="20"/>
        <v>2</v>
      </c>
      <c r="AT58" s="34">
        <f t="shared" si="21"/>
        <v>2400</v>
      </c>
      <c r="AU58" s="69">
        <f t="shared" si="22"/>
        <v>78211</v>
      </c>
      <c r="AV58" s="20">
        <f t="shared" si="23"/>
        <v>6517.583333333333</v>
      </c>
      <c r="AW58" s="21">
        <f t="shared" si="24"/>
        <v>8.5739267676767668</v>
      </c>
      <c r="AX58" s="20">
        <f t="shared" si="25"/>
        <v>78211</v>
      </c>
      <c r="AY58" s="70">
        <v>328</v>
      </c>
      <c r="AZ58" s="70">
        <v>15</v>
      </c>
      <c r="BA58" s="70" t="s">
        <v>307</v>
      </c>
      <c r="BB58" s="70">
        <v>1.53</v>
      </c>
      <c r="BC58" s="70" t="s">
        <v>308</v>
      </c>
      <c r="BD58" s="70" t="s">
        <v>599</v>
      </c>
      <c r="BE58" s="16" t="s">
        <v>306</v>
      </c>
    </row>
    <row r="59" spans="1:57" ht="10.5" customHeight="1">
      <c r="A59" s="17" t="s">
        <v>1541</v>
      </c>
      <c r="B59" s="17"/>
      <c r="C59" s="17">
        <f t="shared" si="8"/>
        <v>21015</v>
      </c>
      <c r="D59" s="17">
        <f t="shared" si="9"/>
        <v>1</v>
      </c>
      <c r="E59" s="167">
        <f t="shared" si="10"/>
        <v>780</v>
      </c>
      <c r="F59" s="17">
        <f t="shared" si="11"/>
        <v>1.5</v>
      </c>
      <c r="G59" s="17">
        <f t="shared" si="12"/>
        <v>2</v>
      </c>
      <c r="H59" s="17" t="str">
        <f t="shared" si="19"/>
        <v>2015.01</v>
      </c>
      <c r="I59" s="17" t="str">
        <f t="shared" si="26"/>
        <v>2016.12</v>
      </c>
      <c r="J59" s="170">
        <f t="shared" si="13"/>
        <v>82393</v>
      </c>
      <c r="K59" s="170">
        <f t="shared" si="14"/>
        <v>82393</v>
      </c>
      <c r="L59" s="170">
        <f t="shared" si="18"/>
        <v>82393</v>
      </c>
      <c r="M59" s="170">
        <f t="shared" si="18"/>
        <v>82393</v>
      </c>
      <c r="N59" s="170">
        <f t="shared" si="18"/>
        <v>82393</v>
      </c>
      <c r="O59" s="19">
        <v>72</v>
      </c>
      <c r="P59" s="19">
        <v>179</v>
      </c>
      <c r="Q59" s="19">
        <v>36.835000000000001</v>
      </c>
      <c r="R59" s="19"/>
      <c r="S59" s="70">
        <v>655</v>
      </c>
      <c r="T59" s="70">
        <v>23</v>
      </c>
      <c r="U59" s="18" t="s">
        <v>6</v>
      </c>
      <c r="V59" s="70" t="s">
        <v>126</v>
      </c>
      <c r="W59" s="70">
        <v>2.2999999999999998</v>
      </c>
      <c r="X59" s="17" t="s">
        <v>125</v>
      </c>
      <c r="Y59" s="17"/>
      <c r="Z59" s="17"/>
      <c r="AA59" s="17"/>
      <c r="AB59" s="17" t="str">
        <f t="shared" si="15"/>
        <v>SOS</v>
      </c>
      <c r="AC59" s="108">
        <f>VLOOKUP(A59,'2015 Demand Explosion 12.17.14'!$D$18:$G$837,4,FALSE)</f>
        <v>82393</v>
      </c>
      <c r="AD59" s="17" t="s">
        <v>124</v>
      </c>
      <c r="AE59" s="17"/>
      <c r="AF59" s="67">
        <v>42734</v>
      </c>
      <c r="AG59" s="18">
        <v>21015</v>
      </c>
      <c r="AH59" s="19"/>
      <c r="AI59" s="19"/>
      <c r="AJ59" s="19"/>
      <c r="AK59" s="19"/>
      <c r="AL59" s="18" t="str">
        <f>VLOOKUP(AG59,'Equipment Listing'!A:E,3,FALSE)</f>
        <v>Plainfield</v>
      </c>
      <c r="AM59" s="19" t="str">
        <f>VLOOKUP(AG59,'Equipment Listing'!A:E,4,FALSE)</f>
        <v>1000T (xfer)</v>
      </c>
      <c r="AN59" s="19" t="str">
        <f>VLOOKUP(AG59,'Equipment Listing'!A:E,5,FALSE)</f>
        <v>600+</v>
      </c>
      <c r="AO59" s="19">
        <v>1</v>
      </c>
      <c r="AP59" s="20">
        <v>780</v>
      </c>
      <c r="AQ59" s="19">
        <v>1.5</v>
      </c>
      <c r="AR59" s="19">
        <v>2</v>
      </c>
      <c r="AS59" s="19">
        <f t="shared" si="20"/>
        <v>3</v>
      </c>
      <c r="AT59" s="34">
        <f t="shared" si="21"/>
        <v>780</v>
      </c>
      <c r="AU59" s="69">
        <f t="shared" si="22"/>
        <v>82393</v>
      </c>
      <c r="AV59" s="20">
        <f t="shared" si="23"/>
        <v>6866.083333333333</v>
      </c>
      <c r="AW59" s="21">
        <f t="shared" si="24"/>
        <v>21.459401709401707</v>
      </c>
      <c r="AX59" s="20">
        <f t="shared" si="25"/>
        <v>82393</v>
      </c>
      <c r="AY59" s="70">
        <v>655</v>
      </c>
      <c r="AZ59" s="70">
        <v>23</v>
      </c>
      <c r="BA59" s="70" t="s">
        <v>126</v>
      </c>
      <c r="BB59" s="70">
        <v>2.2999999999999998</v>
      </c>
      <c r="BC59" s="70" t="s">
        <v>127</v>
      </c>
      <c r="BD59" s="70" t="s">
        <v>1697</v>
      </c>
      <c r="BE59" s="16" t="s">
        <v>124</v>
      </c>
    </row>
    <row r="60" spans="1:57" ht="10.5" customHeight="1">
      <c r="A60" s="17" t="s">
        <v>1542</v>
      </c>
      <c r="B60" s="17"/>
      <c r="C60" s="17">
        <f t="shared" si="8"/>
        <v>21015</v>
      </c>
      <c r="D60" s="17">
        <f t="shared" si="9"/>
        <v>1</v>
      </c>
      <c r="E60" s="167">
        <f t="shared" si="10"/>
        <v>780</v>
      </c>
      <c r="F60" s="17">
        <f t="shared" si="11"/>
        <v>1.5</v>
      </c>
      <c r="G60" s="17">
        <f t="shared" si="12"/>
        <v>2</v>
      </c>
      <c r="H60" s="17" t="str">
        <f t="shared" si="19"/>
        <v>2015.01</v>
      </c>
      <c r="I60" s="17" t="str">
        <f t="shared" si="26"/>
        <v>2016.12</v>
      </c>
      <c r="J60" s="170">
        <f t="shared" si="13"/>
        <v>82393</v>
      </c>
      <c r="K60" s="170">
        <f t="shared" si="14"/>
        <v>82393</v>
      </c>
      <c r="L60" s="170">
        <f t="shared" si="18"/>
        <v>82393</v>
      </c>
      <c r="M60" s="170">
        <f t="shared" si="18"/>
        <v>82393</v>
      </c>
      <c r="N60" s="170">
        <f t="shared" si="18"/>
        <v>82393</v>
      </c>
      <c r="O60" s="19">
        <v>72</v>
      </c>
      <c r="P60" s="19">
        <v>179</v>
      </c>
      <c r="Q60" s="19">
        <v>36.832999999999998</v>
      </c>
      <c r="R60" s="19"/>
      <c r="S60" s="70">
        <v>720</v>
      </c>
      <c r="T60" s="70">
        <v>23</v>
      </c>
      <c r="U60" s="18" t="s">
        <v>6</v>
      </c>
      <c r="V60" s="70" t="s">
        <v>126</v>
      </c>
      <c r="W60" s="70">
        <v>2.2999999999999998</v>
      </c>
      <c r="X60" s="67">
        <v>42734</v>
      </c>
      <c r="Y60" s="67"/>
      <c r="Z60" s="67"/>
      <c r="AA60" s="17"/>
      <c r="AB60" s="17" t="str">
        <f t="shared" si="15"/>
        <v>SOS</v>
      </c>
      <c r="AC60" s="108">
        <f>VLOOKUP(A60,'2015 Demand Explosion 12.17.14'!$D$18:$G$837,4,FALSE)</f>
        <v>82393</v>
      </c>
      <c r="AD60" s="17" t="s">
        <v>128</v>
      </c>
      <c r="AE60" s="17"/>
      <c r="AF60" s="67">
        <v>42734</v>
      </c>
      <c r="AG60" s="18">
        <v>21015</v>
      </c>
      <c r="AH60" s="19"/>
      <c r="AI60" s="19"/>
      <c r="AJ60" s="19"/>
      <c r="AK60" s="19"/>
      <c r="AL60" s="18" t="str">
        <f>VLOOKUP(AG60,'Equipment Listing'!A:E,3,FALSE)</f>
        <v>Plainfield</v>
      </c>
      <c r="AM60" s="19" t="str">
        <f>VLOOKUP(AG60,'Equipment Listing'!A:E,4,FALSE)</f>
        <v>1000T (xfer)</v>
      </c>
      <c r="AN60" s="19" t="str">
        <f>VLOOKUP(AG60,'Equipment Listing'!A:E,5,FALSE)</f>
        <v>600+</v>
      </c>
      <c r="AO60" s="19">
        <v>1</v>
      </c>
      <c r="AP60" s="20">
        <v>780</v>
      </c>
      <c r="AQ60" s="19">
        <v>1.5</v>
      </c>
      <c r="AR60" s="19">
        <v>2</v>
      </c>
      <c r="AS60" s="19">
        <f t="shared" si="20"/>
        <v>3</v>
      </c>
      <c r="AT60" s="34">
        <f t="shared" si="21"/>
        <v>780</v>
      </c>
      <c r="AU60" s="69">
        <f t="shared" si="22"/>
        <v>82393</v>
      </c>
      <c r="AV60" s="20">
        <f t="shared" si="23"/>
        <v>6866.083333333333</v>
      </c>
      <c r="AW60" s="21">
        <f t="shared" si="24"/>
        <v>21.459401709401707</v>
      </c>
      <c r="AX60" s="20">
        <f t="shared" si="25"/>
        <v>82393</v>
      </c>
      <c r="AY60" s="70">
        <v>720</v>
      </c>
      <c r="AZ60" s="70">
        <v>23</v>
      </c>
      <c r="BA60" s="70" t="s">
        <v>126</v>
      </c>
      <c r="BB60" s="70">
        <v>2.2999999999999998</v>
      </c>
      <c r="BC60" s="70" t="s">
        <v>127</v>
      </c>
      <c r="BD60" s="70" t="s">
        <v>1697</v>
      </c>
      <c r="BE60" s="16" t="s">
        <v>128</v>
      </c>
    </row>
    <row r="61" spans="1:57" ht="10.5" customHeight="1">
      <c r="A61" s="17">
        <v>77015</v>
      </c>
      <c r="B61" s="17"/>
      <c r="C61" s="17">
        <f t="shared" si="8"/>
        <v>21001</v>
      </c>
      <c r="D61" s="17">
        <f t="shared" si="9"/>
        <v>1</v>
      </c>
      <c r="E61" s="167">
        <f t="shared" si="10"/>
        <v>1500</v>
      </c>
      <c r="F61" s="17">
        <f t="shared" si="11"/>
        <v>1</v>
      </c>
      <c r="G61" s="17">
        <f t="shared" si="12"/>
        <v>4</v>
      </c>
      <c r="H61" s="17" t="str">
        <f t="shared" si="19"/>
        <v>2015.01</v>
      </c>
      <c r="I61" s="17" t="str">
        <f t="shared" si="26"/>
        <v>2015.09</v>
      </c>
      <c r="J61" s="170">
        <f t="shared" si="13"/>
        <v>82544</v>
      </c>
      <c r="K61" s="170">
        <f t="shared" si="14"/>
        <v>82544</v>
      </c>
      <c r="L61" s="170">
        <f t="shared" si="18"/>
        <v>82544</v>
      </c>
      <c r="M61" s="170">
        <f t="shared" si="18"/>
        <v>82544</v>
      </c>
      <c r="N61" s="170">
        <f t="shared" si="18"/>
        <v>82544</v>
      </c>
      <c r="O61" s="19">
        <v>48</v>
      </c>
      <c r="P61" s="19">
        <v>72</v>
      </c>
      <c r="Q61" s="19">
        <v>22.56</v>
      </c>
      <c r="R61" s="19"/>
      <c r="S61" s="70">
        <v>120</v>
      </c>
      <c r="T61" s="70">
        <v>14.5</v>
      </c>
      <c r="U61" s="18" t="s">
        <v>2</v>
      </c>
      <c r="V61" s="70" t="s">
        <v>374</v>
      </c>
      <c r="W61" s="70">
        <v>2.78</v>
      </c>
      <c r="X61" s="17" t="s">
        <v>130</v>
      </c>
      <c r="Y61" s="17"/>
      <c r="Z61" s="17"/>
      <c r="AA61" s="17"/>
      <c r="AB61" s="17" t="str">
        <f t="shared" si="15"/>
        <v>A</v>
      </c>
      <c r="AC61" s="108">
        <f>VLOOKUP(A61,'2015 Demand Explosion 12.17.14'!$D$18:$G$837,4,FALSE)</f>
        <v>82544</v>
      </c>
      <c r="AD61" s="17">
        <v>77015</v>
      </c>
      <c r="AE61" s="17"/>
      <c r="AF61" s="67">
        <v>42277</v>
      </c>
      <c r="AG61" s="18">
        <v>21001</v>
      </c>
      <c r="AH61" s="19"/>
      <c r="AI61" s="19"/>
      <c r="AJ61" s="19"/>
      <c r="AK61" s="19"/>
      <c r="AL61" s="18" t="str">
        <f>VLOOKUP(AG61,'Equipment Listing'!A:E,3,FALSE)</f>
        <v>Plainfield</v>
      </c>
      <c r="AM61" s="19" t="str">
        <f>VLOOKUP(AG61,'Equipment Listing'!A:E,4,FALSE)</f>
        <v>400T</v>
      </c>
      <c r="AN61" s="19" t="str">
        <f>VLOOKUP(AG61,'Equipment Listing'!A:E,5,FALSE)</f>
        <v>331-600</v>
      </c>
      <c r="AO61" s="19">
        <v>1</v>
      </c>
      <c r="AP61" s="20">
        <v>1500</v>
      </c>
      <c r="AQ61" s="19">
        <v>1</v>
      </c>
      <c r="AR61" s="19">
        <v>4</v>
      </c>
      <c r="AS61" s="19">
        <f t="shared" si="20"/>
        <v>4</v>
      </c>
      <c r="AT61" s="34">
        <f t="shared" si="21"/>
        <v>1500</v>
      </c>
      <c r="AU61" s="69">
        <f t="shared" si="22"/>
        <v>82544</v>
      </c>
      <c r="AV61" s="20">
        <f t="shared" si="23"/>
        <v>6878.666666666667</v>
      </c>
      <c r="AW61" s="21">
        <f t="shared" si="24"/>
        <v>15.610505050505051</v>
      </c>
      <c r="AX61" s="20">
        <f t="shared" si="25"/>
        <v>82544</v>
      </c>
      <c r="AY61" s="70">
        <v>120</v>
      </c>
      <c r="AZ61" s="70">
        <v>14.5</v>
      </c>
      <c r="BA61" s="70" t="s">
        <v>374</v>
      </c>
      <c r="BB61" s="70">
        <v>2.78</v>
      </c>
      <c r="BC61" s="70" t="s">
        <v>375</v>
      </c>
      <c r="BD61" s="70" t="s">
        <v>599</v>
      </c>
      <c r="BE61" s="16" t="s">
        <v>373</v>
      </c>
    </row>
    <row r="62" spans="1:57" ht="10.5" customHeight="1">
      <c r="A62" s="17">
        <v>77014</v>
      </c>
      <c r="B62" s="17"/>
      <c r="C62" s="17">
        <f t="shared" si="8"/>
        <v>21002</v>
      </c>
      <c r="D62" s="17">
        <f t="shared" si="9"/>
        <v>1</v>
      </c>
      <c r="E62" s="167">
        <f t="shared" si="10"/>
        <v>1500</v>
      </c>
      <c r="F62" s="17">
        <f t="shared" si="11"/>
        <v>1</v>
      </c>
      <c r="G62" s="17">
        <f t="shared" si="12"/>
        <v>4</v>
      </c>
      <c r="H62" s="17" t="str">
        <f t="shared" si="19"/>
        <v>2015.01</v>
      </c>
      <c r="I62" s="17" t="str">
        <f t="shared" si="26"/>
        <v>2019.05</v>
      </c>
      <c r="J62" s="170">
        <f t="shared" si="13"/>
        <v>82544</v>
      </c>
      <c r="K62" s="170">
        <f t="shared" si="14"/>
        <v>82544</v>
      </c>
      <c r="L62" s="170">
        <f t="shared" si="18"/>
        <v>82544</v>
      </c>
      <c r="M62" s="170">
        <f t="shared" si="18"/>
        <v>82544</v>
      </c>
      <c r="N62" s="170">
        <f t="shared" si="18"/>
        <v>82544</v>
      </c>
      <c r="O62" s="19">
        <v>41</v>
      </c>
      <c r="P62" s="19">
        <v>99</v>
      </c>
      <c r="Q62" s="19">
        <v>25.684999999999999</v>
      </c>
      <c r="R62" s="19"/>
      <c r="S62" s="70">
        <v>384</v>
      </c>
      <c r="T62" s="70">
        <v>14</v>
      </c>
      <c r="U62" s="18" t="s">
        <v>2</v>
      </c>
      <c r="V62" s="70" t="s">
        <v>331</v>
      </c>
      <c r="W62" s="70">
        <v>3.73</v>
      </c>
      <c r="X62" s="17" t="s">
        <v>130</v>
      </c>
      <c r="Y62" s="17"/>
      <c r="Z62" s="17"/>
      <c r="AA62" s="17"/>
      <c r="AB62" s="17" t="str">
        <f t="shared" si="15"/>
        <v>A</v>
      </c>
      <c r="AC62" s="108">
        <f>VLOOKUP(A62,'2015 Demand Explosion 12.17.14'!$D$18:$G$837,4,FALSE)</f>
        <v>82544</v>
      </c>
      <c r="AD62" s="17">
        <v>77014</v>
      </c>
      <c r="AE62" s="17"/>
      <c r="AF62" s="67">
        <v>43590</v>
      </c>
      <c r="AG62" s="18">
        <v>21002</v>
      </c>
      <c r="AH62" s="19"/>
      <c r="AI62" s="19"/>
      <c r="AJ62" s="19"/>
      <c r="AK62" s="19"/>
      <c r="AL62" s="18" t="str">
        <f>VLOOKUP(AG62,'Equipment Listing'!A:E,3,FALSE)</f>
        <v>Plainfield</v>
      </c>
      <c r="AM62" s="19" t="str">
        <f>VLOOKUP(AG62,'Equipment Listing'!A:E,4,FALSE)</f>
        <v>600T</v>
      </c>
      <c r="AN62" s="19" t="str">
        <f>VLOOKUP(AG62,'Equipment Listing'!A:E,5,FALSE)</f>
        <v>331-600</v>
      </c>
      <c r="AO62" s="19">
        <v>1</v>
      </c>
      <c r="AP62" s="20">
        <v>1500</v>
      </c>
      <c r="AQ62" s="19">
        <v>1</v>
      </c>
      <c r="AR62" s="19">
        <v>4</v>
      </c>
      <c r="AS62" s="19">
        <f t="shared" si="20"/>
        <v>4</v>
      </c>
      <c r="AT62" s="34">
        <f t="shared" si="21"/>
        <v>1500</v>
      </c>
      <c r="AU62" s="69">
        <f t="shared" si="22"/>
        <v>82544</v>
      </c>
      <c r="AV62" s="20">
        <f t="shared" si="23"/>
        <v>6878.666666666667</v>
      </c>
      <c r="AW62" s="21">
        <f t="shared" si="24"/>
        <v>15.610505050505051</v>
      </c>
      <c r="AX62" s="20">
        <f t="shared" si="25"/>
        <v>82544</v>
      </c>
      <c r="AY62" s="70">
        <v>384</v>
      </c>
      <c r="AZ62" s="70">
        <v>14</v>
      </c>
      <c r="BA62" s="70" t="s">
        <v>331</v>
      </c>
      <c r="BB62" s="70">
        <v>3.73</v>
      </c>
      <c r="BC62" s="70" t="s">
        <v>332</v>
      </c>
      <c r="BD62" s="70" t="s">
        <v>599</v>
      </c>
      <c r="BE62" s="16" t="s">
        <v>330</v>
      </c>
    </row>
    <row r="63" spans="1:57" ht="10.5" customHeight="1">
      <c r="A63" s="17" t="s">
        <v>1527</v>
      </c>
      <c r="B63" s="17"/>
      <c r="C63" s="17">
        <f t="shared" si="8"/>
        <v>21002</v>
      </c>
      <c r="D63" s="17">
        <f t="shared" si="9"/>
        <v>1</v>
      </c>
      <c r="E63" s="167">
        <f t="shared" si="10"/>
        <v>1500</v>
      </c>
      <c r="F63" s="17">
        <f t="shared" si="11"/>
        <v>1</v>
      </c>
      <c r="G63" s="17">
        <f t="shared" si="12"/>
        <v>4</v>
      </c>
      <c r="H63" s="17" t="str">
        <f t="shared" si="19"/>
        <v>2015.01</v>
      </c>
      <c r="I63" s="17" t="str">
        <f t="shared" si="26"/>
        <v>2019.05</v>
      </c>
      <c r="J63" s="170">
        <f t="shared" si="13"/>
        <v>82544</v>
      </c>
      <c r="K63" s="170">
        <f t="shared" si="14"/>
        <v>82544</v>
      </c>
      <c r="L63" s="170">
        <f t="shared" si="18"/>
        <v>82544</v>
      </c>
      <c r="M63" s="170">
        <f t="shared" si="18"/>
        <v>82544</v>
      </c>
      <c r="N63" s="170">
        <f t="shared" si="18"/>
        <v>82544</v>
      </c>
      <c r="O63" s="19">
        <v>48</v>
      </c>
      <c r="P63" s="19">
        <v>67</v>
      </c>
      <c r="Q63" s="19">
        <v>21.88</v>
      </c>
      <c r="R63" s="19"/>
      <c r="S63" s="70">
        <v>176</v>
      </c>
      <c r="T63" s="70">
        <v>15.5</v>
      </c>
      <c r="U63" s="18" t="s">
        <v>2</v>
      </c>
      <c r="V63" s="70" t="s">
        <v>355</v>
      </c>
      <c r="W63" s="70">
        <v>2.48</v>
      </c>
      <c r="X63" s="17" t="s">
        <v>130</v>
      </c>
      <c r="Y63" s="17"/>
      <c r="Z63" s="17"/>
      <c r="AA63" s="17"/>
      <c r="AB63" s="17" t="str">
        <f t="shared" si="15"/>
        <v>A</v>
      </c>
      <c r="AC63" s="108">
        <f>VLOOKUP(A63,'2015 Demand Explosion 12.17.14'!$D$18:$G$837,4,FALSE)</f>
        <v>82544</v>
      </c>
      <c r="AD63" s="17" t="s">
        <v>354</v>
      </c>
      <c r="AE63" s="17"/>
      <c r="AF63" s="67">
        <v>43590</v>
      </c>
      <c r="AG63" s="18">
        <v>21002</v>
      </c>
      <c r="AH63" s="19"/>
      <c r="AI63" s="19"/>
      <c r="AJ63" s="19"/>
      <c r="AK63" s="19"/>
      <c r="AL63" s="18" t="str">
        <f>VLOOKUP(AG63,'Equipment Listing'!A:E,3,FALSE)</f>
        <v>Plainfield</v>
      </c>
      <c r="AM63" s="19" t="str">
        <f>VLOOKUP(AG63,'Equipment Listing'!A:E,4,FALSE)</f>
        <v>600T</v>
      </c>
      <c r="AN63" s="19" t="str">
        <f>VLOOKUP(AG63,'Equipment Listing'!A:E,5,FALSE)</f>
        <v>331-600</v>
      </c>
      <c r="AO63" s="19">
        <v>1</v>
      </c>
      <c r="AP63" s="20">
        <v>1500</v>
      </c>
      <c r="AQ63" s="19">
        <v>1</v>
      </c>
      <c r="AR63" s="19">
        <v>4</v>
      </c>
      <c r="AS63" s="19">
        <f t="shared" si="20"/>
        <v>4</v>
      </c>
      <c r="AT63" s="34">
        <f t="shared" si="21"/>
        <v>1500</v>
      </c>
      <c r="AU63" s="69">
        <f t="shared" si="22"/>
        <v>82544</v>
      </c>
      <c r="AV63" s="20">
        <f t="shared" si="23"/>
        <v>6878.666666666667</v>
      </c>
      <c r="AW63" s="21">
        <f t="shared" si="24"/>
        <v>15.610505050505051</v>
      </c>
      <c r="AX63" s="20">
        <f t="shared" si="25"/>
        <v>82544</v>
      </c>
      <c r="AY63" s="70">
        <v>176</v>
      </c>
      <c r="AZ63" s="70">
        <v>15.5</v>
      </c>
      <c r="BA63" s="70" t="s">
        <v>355</v>
      </c>
      <c r="BB63" s="70">
        <v>2.48</v>
      </c>
      <c r="BC63" s="70" t="s">
        <v>356</v>
      </c>
      <c r="BD63" s="70" t="s">
        <v>599</v>
      </c>
      <c r="BE63" s="16" t="s">
        <v>330</v>
      </c>
    </row>
    <row r="64" spans="1:57" ht="10.5" customHeight="1">
      <c r="A64" s="17">
        <v>77012</v>
      </c>
      <c r="B64" s="17"/>
      <c r="C64" s="17">
        <f t="shared" si="8"/>
        <v>21015</v>
      </c>
      <c r="D64" s="17">
        <f t="shared" si="9"/>
        <v>1</v>
      </c>
      <c r="E64" s="167">
        <f t="shared" si="10"/>
        <v>960</v>
      </c>
      <c r="F64" s="17">
        <f t="shared" si="11"/>
        <v>1.5</v>
      </c>
      <c r="G64" s="17">
        <f t="shared" si="12"/>
        <v>4</v>
      </c>
      <c r="H64" s="17" t="str">
        <f t="shared" si="19"/>
        <v>2015.01</v>
      </c>
      <c r="I64" s="17" t="str">
        <f t="shared" si="26"/>
        <v>2019.05</v>
      </c>
      <c r="J64" s="170">
        <f t="shared" si="13"/>
        <v>84522</v>
      </c>
      <c r="K64" s="170">
        <f t="shared" si="14"/>
        <v>84522</v>
      </c>
      <c r="L64" s="170">
        <f t="shared" si="18"/>
        <v>84522</v>
      </c>
      <c r="M64" s="170">
        <f t="shared" si="18"/>
        <v>84522</v>
      </c>
      <c r="N64" s="170">
        <f t="shared" si="18"/>
        <v>84522</v>
      </c>
      <c r="O64" s="19">
        <v>72</v>
      </c>
      <c r="P64" s="19">
        <v>181</v>
      </c>
      <c r="Q64" s="19">
        <v>40.854999999999997</v>
      </c>
      <c r="R64" s="19"/>
      <c r="S64" s="70">
        <v>580</v>
      </c>
      <c r="T64" s="70">
        <v>25.5</v>
      </c>
      <c r="U64" s="18" t="s">
        <v>6</v>
      </c>
      <c r="V64" s="70" t="s">
        <v>131</v>
      </c>
      <c r="W64" s="70">
        <v>4.3</v>
      </c>
      <c r="X64" s="17" t="s">
        <v>130</v>
      </c>
      <c r="Y64" s="17"/>
      <c r="Z64" s="17"/>
      <c r="AA64" s="17"/>
      <c r="AB64" s="17" t="str">
        <f t="shared" si="15"/>
        <v>A</v>
      </c>
      <c r="AC64" s="108">
        <f>VLOOKUP(A64,'2015 Demand Explosion 12.17.14'!$D$18:$G$837,4,FALSE)</f>
        <v>84522</v>
      </c>
      <c r="AD64" s="17" t="s">
        <v>129</v>
      </c>
      <c r="AE64" s="17"/>
      <c r="AF64" s="67">
        <v>43590</v>
      </c>
      <c r="AG64" s="18">
        <v>21015</v>
      </c>
      <c r="AH64" s="19"/>
      <c r="AI64" s="19"/>
      <c r="AJ64" s="19"/>
      <c r="AK64" s="19"/>
      <c r="AL64" s="18" t="str">
        <f>VLOOKUP(AG64,'Equipment Listing'!A:E,3,FALSE)</f>
        <v>Plainfield</v>
      </c>
      <c r="AM64" s="19" t="str">
        <f>VLOOKUP(AG64,'Equipment Listing'!A:E,4,FALSE)</f>
        <v>1000T (xfer)</v>
      </c>
      <c r="AN64" s="19" t="str">
        <f>VLOOKUP(AG64,'Equipment Listing'!A:E,5,FALSE)</f>
        <v>600+</v>
      </c>
      <c r="AO64" s="19">
        <v>1</v>
      </c>
      <c r="AP64" s="20">
        <v>960</v>
      </c>
      <c r="AQ64" s="19">
        <v>1.5</v>
      </c>
      <c r="AR64" s="19">
        <v>4</v>
      </c>
      <c r="AS64" s="19">
        <f t="shared" si="20"/>
        <v>6</v>
      </c>
      <c r="AT64" s="34">
        <f t="shared" si="21"/>
        <v>960</v>
      </c>
      <c r="AU64" s="69">
        <f t="shared" si="22"/>
        <v>84522</v>
      </c>
      <c r="AV64" s="20">
        <f t="shared" si="23"/>
        <v>7043.5</v>
      </c>
      <c r="AW64" s="21">
        <f t="shared" si="24"/>
        <v>24.249053030303028</v>
      </c>
      <c r="AX64" s="20">
        <f t="shared" si="25"/>
        <v>84522</v>
      </c>
      <c r="AY64" s="70">
        <v>580</v>
      </c>
      <c r="AZ64" s="70">
        <v>25.5</v>
      </c>
      <c r="BA64" s="70" t="s">
        <v>131</v>
      </c>
      <c r="BB64" s="70">
        <v>4.3</v>
      </c>
      <c r="BC64" s="70" t="s">
        <v>132</v>
      </c>
      <c r="BD64" s="70" t="s">
        <v>599</v>
      </c>
      <c r="BE64" s="109" t="s">
        <v>410</v>
      </c>
    </row>
    <row r="65" spans="1:57" ht="10.5" customHeight="1">
      <c r="A65" s="17" t="s">
        <v>1666</v>
      </c>
      <c r="B65" s="17"/>
      <c r="C65" s="17">
        <f t="shared" si="8"/>
        <v>21014</v>
      </c>
      <c r="D65" s="17">
        <f t="shared" si="9"/>
        <v>1</v>
      </c>
      <c r="E65" s="167">
        <f t="shared" si="10"/>
        <v>2400</v>
      </c>
      <c r="F65" s="17">
        <f t="shared" si="11"/>
        <v>1</v>
      </c>
      <c r="G65" s="17">
        <f t="shared" si="12"/>
        <v>2</v>
      </c>
      <c r="H65" s="17" t="str">
        <f t="shared" si="19"/>
        <v>2015.01</v>
      </c>
      <c r="I65" s="17" t="str">
        <f t="shared" si="26"/>
        <v>2019</v>
      </c>
      <c r="J65" s="170">
        <f t="shared" si="13"/>
        <v>86153</v>
      </c>
      <c r="K65" s="170">
        <f t="shared" si="14"/>
        <v>86153</v>
      </c>
      <c r="L65" s="170">
        <f t="shared" si="18"/>
        <v>86153</v>
      </c>
      <c r="M65" s="170">
        <f t="shared" si="18"/>
        <v>86153</v>
      </c>
      <c r="N65" s="170">
        <f t="shared" si="18"/>
        <v>86153</v>
      </c>
      <c r="O65" s="19">
        <v>29</v>
      </c>
      <c r="P65" s="19">
        <v>74</v>
      </c>
      <c r="Q65" s="19">
        <v>21.670999999999999</v>
      </c>
      <c r="R65" s="19"/>
      <c r="S65" s="70">
        <v>130</v>
      </c>
      <c r="T65" s="70">
        <v>11.5</v>
      </c>
      <c r="U65" s="18" t="s">
        <v>2</v>
      </c>
      <c r="V65" s="70" t="s">
        <v>155</v>
      </c>
      <c r="W65" s="70">
        <v>0.73699999999999999</v>
      </c>
      <c r="X65" s="17" t="s">
        <v>140</v>
      </c>
      <c r="Y65" s="17"/>
      <c r="Z65" s="17"/>
      <c r="AA65" s="17"/>
      <c r="AB65" s="17" t="str">
        <f t="shared" si="15"/>
        <v>A</v>
      </c>
      <c r="AC65" s="108">
        <f>VLOOKUP(A65,'2015 Demand Explosion 12.17.14'!$D$18:$G$837,4,FALSE)</f>
        <v>86153</v>
      </c>
      <c r="AD65" s="17">
        <v>29187</v>
      </c>
      <c r="AE65" s="17"/>
      <c r="AF65" s="67">
        <v>46751</v>
      </c>
      <c r="AG65" s="18">
        <v>21014</v>
      </c>
      <c r="AH65" s="19"/>
      <c r="AI65" s="19"/>
      <c r="AJ65" s="19"/>
      <c r="AK65" s="19"/>
      <c r="AL65" s="18" t="str">
        <f>VLOOKUP(AG65,'Equipment Listing'!A:E,3,FALSE)</f>
        <v>Plainfield</v>
      </c>
      <c r="AM65" s="19" t="str">
        <f>VLOOKUP(AG65,'Equipment Listing'!A:E,4,FALSE)</f>
        <v>300T</v>
      </c>
      <c r="AN65" s="19" t="str">
        <f>VLOOKUP(AG65,'Equipment Listing'!A:E,5,FALSE)</f>
        <v>201-330</v>
      </c>
      <c r="AO65" s="19">
        <v>1</v>
      </c>
      <c r="AP65" s="20">
        <v>2400</v>
      </c>
      <c r="AQ65" s="19">
        <v>1</v>
      </c>
      <c r="AR65" s="19">
        <v>2</v>
      </c>
      <c r="AS65" s="19">
        <f t="shared" si="20"/>
        <v>2</v>
      </c>
      <c r="AT65" s="34">
        <f t="shared" si="21"/>
        <v>2400</v>
      </c>
      <c r="AU65" s="69">
        <f t="shared" si="22"/>
        <v>86153</v>
      </c>
      <c r="AV65" s="20">
        <f t="shared" si="23"/>
        <v>7179.416666666667</v>
      </c>
      <c r="AW65" s="21">
        <f t="shared" si="24"/>
        <v>9.0753156565656568</v>
      </c>
      <c r="AX65" s="20">
        <f t="shared" si="25"/>
        <v>86153</v>
      </c>
      <c r="AY65" s="70">
        <v>130</v>
      </c>
      <c r="AZ65" s="70">
        <v>11.5</v>
      </c>
      <c r="BA65" s="70" t="s">
        <v>155</v>
      </c>
      <c r="BB65" s="70">
        <v>0.73699999999999999</v>
      </c>
      <c r="BC65" s="70" t="s">
        <v>156</v>
      </c>
      <c r="BD65" s="70" t="s">
        <v>599</v>
      </c>
      <c r="BE65" s="16" t="s">
        <v>154</v>
      </c>
    </row>
    <row r="66" spans="1:57" ht="10.5" customHeight="1">
      <c r="A66" s="17" t="s">
        <v>1571</v>
      </c>
      <c r="B66" s="17"/>
      <c r="C66" s="17">
        <f t="shared" si="8"/>
        <v>21013</v>
      </c>
      <c r="D66" s="17">
        <f t="shared" si="9"/>
        <v>1</v>
      </c>
      <c r="E66" s="167">
        <f t="shared" si="10"/>
        <v>3300</v>
      </c>
      <c r="F66" s="17">
        <f t="shared" si="11"/>
        <v>1</v>
      </c>
      <c r="G66" s="17">
        <f t="shared" si="12"/>
        <v>2</v>
      </c>
      <c r="H66" s="17" t="str">
        <f t="shared" si="19"/>
        <v>2015.01</v>
      </c>
      <c r="I66" s="17" t="str">
        <f t="shared" si="26"/>
        <v>2019</v>
      </c>
      <c r="J66" s="170">
        <f t="shared" si="13"/>
        <v>86153</v>
      </c>
      <c r="K66" s="170">
        <f t="shared" si="14"/>
        <v>86153</v>
      </c>
      <c r="L66" s="170">
        <f t="shared" si="18"/>
        <v>86153</v>
      </c>
      <c r="M66" s="170">
        <f t="shared" si="18"/>
        <v>86153</v>
      </c>
      <c r="N66" s="170">
        <f t="shared" si="18"/>
        <v>86153</v>
      </c>
      <c r="O66" s="19">
        <v>25</v>
      </c>
      <c r="P66" s="19">
        <v>17</v>
      </c>
      <c r="Q66" s="19">
        <v>20.762</v>
      </c>
      <c r="R66" s="19"/>
      <c r="S66" s="70">
        <v>147</v>
      </c>
      <c r="T66" s="70">
        <v>14.5</v>
      </c>
      <c r="U66" s="18" t="s">
        <v>2</v>
      </c>
      <c r="V66" s="70" t="s">
        <v>202</v>
      </c>
      <c r="W66" s="70">
        <v>8.2000000000000003E-2</v>
      </c>
      <c r="X66" s="17" t="s">
        <v>140</v>
      </c>
      <c r="Y66" s="17"/>
      <c r="Z66" s="17"/>
      <c r="AA66" s="17"/>
      <c r="AB66" s="17" t="str">
        <f t="shared" si="15"/>
        <v>A</v>
      </c>
      <c r="AC66" s="108">
        <f>VLOOKUP(A66,'2015 Demand Explosion 12.17.14'!$D$18:$G$837,4,FALSE)</f>
        <v>86153</v>
      </c>
      <c r="AD66" s="17">
        <v>29198</v>
      </c>
      <c r="AE66" s="17"/>
      <c r="AF66" s="67">
        <v>46751</v>
      </c>
      <c r="AG66" s="18">
        <v>21013</v>
      </c>
      <c r="AH66" s="19"/>
      <c r="AI66" s="19"/>
      <c r="AJ66" s="19"/>
      <c r="AK66" s="19"/>
      <c r="AL66" s="18" t="str">
        <f>VLOOKUP(AG66,'Equipment Listing'!A:E,3,FALSE)</f>
        <v>Plainfield</v>
      </c>
      <c r="AM66" s="19" t="str">
        <f>VLOOKUP(AG66,'Equipment Listing'!A:E,4,FALSE)</f>
        <v>200T</v>
      </c>
      <c r="AN66" s="19" t="str">
        <f>VLOOKUP(AG66,'Equipment Listing'!A:E,5,FALSE)</f>
        <v>60-200</v>
      </c>
      <c r="AO66" s="19">
        <v>1</v>
      </c>
      <c r="AP66" s="20">
        <v>3300</v>
      </c>
      <c r="AQ66" s="19">
        <v>1</v>
      </c>
      <c r="AR66" s="19">
        <v>2</v>
      </c>
      <c r="AS66" s="19">
        <f t="shared" si="20"/>
        <v>2</v>
      </c>
      <c r="AT66" s="34">
        <f t="shared" si="21"/>
        <v>3300</v>
      </c>
      <c r="AU66" s="69">
        <f t="shared" si="22"/>
        <v>86153</v>
      </c>
      <c r="AV66" s="20">
        <f t="shared" si="23"/>
        <v>7179.416666666667</v>
      </c>
      <c r="AW66" s="21">
        <f t="shared" si="24"/>
        <v>7.5919651056014681</v>
      </c>
      <c r="AX66" s="20">
        <f t="shared" si="25"/>
        <v>86153</v>
      </c>
      <c r="AY66" s="70">
        <v>147</v>
      </c>
      <c r="AZ66" s="70">
        <v>14.5</v>
      </c>
      <c r="BA66" s="70" t="s">
        <v>202</v>
      </c>
      <c r="BB66" s="70">
        <v>8.2000000000000003E-2</v>
      </c>
      <c r="BC66" s="70" t="s">
        <v>203</v>
      </c>
      <c r="BD66" s="70" t="s">
        <v>599</v>
      </c>
      <c r="BE66" s="16" t="s">
        <v>154</v>
      </c>
    </row>
    <row r="67" spans="1:57" ht="10.5" customHeight="1">
      <c r="A67" s="17">
        <v>29176</v>
      </c>
      <c r="B67" s="17"/>
      <c r="C67" s="17">
        <f t="shared" si="8"/>
        <v>21014</v>
      </c>
      <c r="D67" s="17">
        <f t="shared" si="9"/>
        <v>1</v>
      </c>
      <c r="E67" s="167">
        <f t="shared" si="10"/>
        <v>2400</v>
      </c>
      <c r="F67" s="17">
        <f t="shared" si="11"/>
        <v>1</v>
      </c>
      <c r="G67" s="17">
        <f t="shared" si="12"/>
        <v>2</v>
      </c>
      <c r="H67" s="17" t="str">
        <f t="shared" si="19"/>
        <v>2015.01</v>
      </c>
      <c r="I67" s="17" t="str">
        <f t="shared" si="26"/>
        <v>2019</v>
      </c>
      <c r="J67" s="170">
        <f t="shared" si="13"/>
        <v>86456</v>
      </c>
      <c r="K67" s="170">
        <f t="shared" si="14"/>
        <v>86456</v>
      </c>
      <c r="L67" s="170">
        <f t="shared" si="18"/>
        <v>86456</v>
      </c>
      <c r="M67" s="170">
        <f t="shared" si="18"/>
        <v>86456</v>
      </c>
      <c r="N67" s="170">
        <f t="shared" si="18"/>
        <v>86456</v>
      </c>
      <c r="O67" s="19">
        <v>25</v>
      </c>
      <c r="P67" s="19">
        <v>66</v>
      </c>
      <c r="Q67" s="19">
        <v>20.94</v>
      </c>
      <c r="R67" s="19"/>
      <c r="S67" s="70">
        <v>192</v>
      </c>
      <c r="T67" s="70">
        <v>13.5</v>
      </c>
      <c r="U67" s="18" t="s">
        <v>2</v>
      </c>
      <c r="V67" s="70" t="s">
        <v>145</v>
      </c>
      <c r="W67" s="70">
        <v>0.61</v>
      </c>
      <c r="X67" s="17" t="s">
        <v>140</v>
      </c>
      <c r="Y67" s="17" t="s">
        <v>1725</v>
      </c>
      <c r="Z67" s="17"/>
      <c r="AA67" s="17"/>
      <c r="AB67" s="17" t="str">
        <f t="shared" si="15"/>
        <v>SS</v>
      </c>
      <c r="AC67" s="108">
        <f>VLOOKUP(A67,'2015 Demand Explosion 12.17.14'!$D$18:$G$837,4,FALSE)</f>
        <v>86456</v>
      </c>
      <c r="AD67" s="17">
        <v>29176</v>
      </c>
      <c r="AE67" s="17"/>
      <c r="AF67" s="67">
        <v>46751</v>
      </c>
      <c r="AG67" s="18">
        <v>21014</v>
      </c>
      <c r="AH67" s="19"/>
      <c r="AI67" s="19"/>
      <c r="AJ67" s="19"/>
      <c r="AK67" s="19"/>
      <c r="AL67" s="18" t="str">
        <f>VLOOKUP(AG67,'Equipment Listing'!A:E,3,FALSE)</f>
        <v>Plainfield</v>
      </c>
      <c r="AM67" s="19" t="str">
        <f>VLOOKUP(AG67,'Equipment Listing'!A:E,4,FALSE)</f>
        <v>300T</v>
      </c>
      <c r="AN67" s="19" t="str">
        <f>VLOOKUP(AG67,'Equipment Listing'!A:E,5,FALSE)</f>
        <v>201-330</v>
      </c>
      <c r="AO67" s="19">
        <v>1</v>
      </c>
      <c r="AP67" s="20">
        <v>2400</v>
      </c>
      <c r="AQ67" s="19">
        <v>1</v>
      </c>
      <c r="AR67" s="19">
        <v>2</v>
      </c>
      <c r="AS67" s="19">
        <f t="shared" si="20"/>
        <v>2</v>
      </c>
      <c r="AT67" s="34">
        <f t="shared" si="21"/>
        <v>2400</v>
      </c>
      <c r="AU67" s="69">
        <f t="shared" si="22"/>
        <v>86456</v>
      </c>
      <c r="AV67" s="20">
        <f t="shared" si="23"/>
        <v>7204.666666666667</v>
      </c>
      <c r="AW67" s="21">
        <f t="shared" si="24"/>
        <v>9.094444444444445</v>
      </c>
      <c r="AX67" s="20">
        <f t="shared" si="25"/>
        <v>86456</v>
      </c>
      <c r="AY67" s="70">
        <v>192</v>
      </c>
      <c r="AZ67" s="70">
        <v>13.5</v>
      </c>
      <c r="BA67" s="70" t="s">
        <v>145</v>
      </c>
      <c r="BB67" s="70">
        <v>0.61</v>
      </c>
      <c r="BC67" s="70" t="s">
        <v>146</v>
      </c>
      <c r="BD67" s="70" t="s">
        <v>1696</v>
      </c>
      <c r="BE67" s="16">
        <v>29176</v>
      </c>
    </row>
    <row r="68" spans="1:57" ht="10.5" customHeight="1">
      <c r="A68" s="17">
        <v>29203</v>
      </c>
      <c r="B68" s="17"/>
      <c r="C68" s="17">
        <f t="shared" si="8"/>
        <v>21013</v>
      </c>
      <c r="D68" s="17">
        <f t="shared" si="9"/>
        <v>1</v>
      </c>
      <c r="E68" s="167">
        <f t="shared" si="10"/>
        <v>4200</v>
      </c>
      <c r="F68" s="17">
        <f t="shared" si="11"/>
        <v>1</v>
      </c>
      <c r="G68" s="17">
        <f t="shared" si="12"/>
        <v>1</v>
      </c>
      <c r="H68" s="17" t="str">
        <f t="shared" si="19"/>
        <v>2015.01</v>
      </c>
      <c r="I68" s="17" t="str">
        <f t="shared" si="26"/>
        <v>2019</v>
      </c>
      <c r="J68" s="170">
        <f t="shared" si="13"/>
        <v>89596</v>
      </c>
      <c r="K68" s="170">
        <f t="shared" si="14"/>
        <v>89596</v>
      </c>
      <c r="L68" s="170">
        <f t="shared" si="18"/>
        <v>89596</v>
      </c>
      <c r="M68" s="170">
        <f t="shared" si="18"/>
        <v>89596</v>
      </c>
      <c r="N68" s="170">
        <f t="shared" si="18"/>
        <v>89596</v>
      </c>
      <c r="O68" s="19">
        <v>26</v>
      </c>
      <c r="P68" s="19">
        <v>48</v>
      </c>
      <c r="Q68" s="19">
        <v>20.922999999999998</v>
      </c>
      <c r="R68" s="19"/>
      <c r="S68" s="70">
        <v>124</v>
      </c>
      <c r="T68" s="70">
        <v>13</v>
      </c>
      <c r="U68" s="18" t="s">
        <v>2</v>
      </c>
      <c r="V68" s="70" t="s">
        <v>206</v>
      </c>
      <c r="W68" s="70">
        <v>0.127</v>
      </c>
      <c r="X68" s="17" t="s">
        <v>140</v>
      </c>
      <c r="Y68" s="17" t="s">
        <v>1727</v>
      </c>
      <c r="Z68" s="17"/>
      <c r="AA68" s="17"/>
      <c r="AB68" s="17" t="str">
        <f t="shared" si="15"/>
        <v>SS</v>
      </c>
      <c r="AC68" s="108">
        <f>VLOOKUP(A68,'2015 Demand Explosion 12.17.14'!$D$18:$G$837,4,FALSE)</f>
        <v>89596</v>
      </c>
      <c r="AD68" s="17">
        <v>29203</v>
      </c>
      <c r="AE68" s="17"/>
      <c r="AF68" s="67">
        <v>46751</v>
      </c>
      <c r="AG68" s="18">
        <v>21013</v>
      </c>
      <c r="AH68" s="19"/>
      <c r="AI68" s="19"/>
      <c r="AJ68" s="19"/>
      <c r="AK68" s="19"/>
      <c r="AL68" s="18" t="str">
        <f>VLOOKUP(AG68,'Equipment Listing'!A:E,3,FALSE)</f>
        <v>Plainfield</v>
      </c>
      <c r="AM68" s="19" t="str">
        <f>VLOOKUP(AG68,'Equipment Listing'!A:E,4,FALSE)</f>
        <v>200T</v>
      </c>
      <c r="AN68" s="19" t="str">
        <f>VLOOKUP(AG68,'Equipment Listing'!A:E,5,FALSE)</f>
        <v>60-200</v>
      </c>
      <c r="AO68" s="19">
        <v>1</v>
      </c>
      <c r="AP68" s="20">
        <v>4200</v>
      </c>
      <c r="AQ68" s="19">
        <v>1</v>
      </c>
      <c r="AR68" s="19">
        <v>1</v>
      </c>
      <c r="AS68" s="19">
        <f t="shared" si="20"/>
        <v>1</v>
      </c>
      <c r="AT68" s="34">
        <f t="shared" si="21"/>
        <v>4200</v>
      </c>
      <c r="AU68" s="69">
        <f t="shared" si="22"/>
        <v>89596</v>
      </c>
      <c r="AV68" s="20">
        <f t="shared" si="23"/>
        <v>7466.333333333333</v>
      </c>
      <c r="AW68" s="21">
        <f t="shared" si="24"/>
        <v>5.0503607503607491</v>
      </c>
      <c r="AX68" s="20">
        <f t="shared" si="25"/>
        <v>89596</v>
      </c>
      <c r="AY68" s="70">
        <v>124</v>
      </c>
      <c r="AZ68" s="70">
        <v>13</v>
      </c>
      <c r="BA68" s="70" t="s">
        <v>206</v>
      </c>
      <c r="BB68" s="70">
        <v>0.127</v>
      </c>
      <c r="BC68" s="70" t="s">
        <v>207</v>
      </c>
      <c r="BD68" s="70" t="s">
        <v>1696</v>
      </c>
      <c r="BE68" s="16">
        <v>29203</v>
      </c>
    </row>
    <row r="69" spans="1:57" ht="10.5" customHeight="1">
      <c r="A69" s="17">
        <v>38254</v>
      </c>
      <c r="B69" s="17"/>
      <c r="C69" s="17">
        <f t="shared" si="8"/>
        <v>21011</v>
      </c>
      <c r="D69" s="17">
        <f t="shared" si="9"/>
        <v>1</v>
      </c>
      <c r="E69" s="167">
        <f t="shared" si="10"/>
        <v>1800</v>
      </c>
      <c r="F69" s="17">
        <f t="shared" si="11"/>
        <v>1</v>
      </c>
      <c r="G69" s="17">
        <f t="shared" si="12"/>
        <v>4</v>
      </c>
      <c r="H69" s="17" t="str">
        <f t="shared" ref="H69:H100" si="27">IF(AND(AE69&gt;=$AJ$2,AE69&lt;=$AJ$3), TEXT(AE69,"YYYY.MM"), IF(AE69&gt;=$AJ$3, "2019", "2015.01"))</f>
        <v>2015.01</v>
      </c>
      <c r="I69" s="17" t="str">
        <f t="shared" si="26"/>
        <v>2018.01</v>
      </c>
      <c r="J69" s="170">
        <f t="shared" si="13"/>
        <v>90003</v>
      </c>
      <c r="K69" s="170">
        <f t="shared" si="14"/>
        <v>90003</v>
      </c>
      <c r="L69" s="170">
        <f t="shared" si="18"/>
        <v>90003</v>
      </c>
      <c r="M69" s="170">
        <f t="shared" si="18"/>
        <v>90003</v>
      </c>
      <c r="N69" s="170">
        <f t="shared" si="18"/>
        <v>90003</v>
      </c>
      <c r="O69" s="19">
        <v>40</v>
      </c>
      <c r="P69" s="19">
        <v>116</v>
      </c>
      <c r="Q69" s="19">
        <v>23.984999999999999</v>
      </c>
      <c r="R69" s="19"/>
      <c r="S69" s="70">
        <v>186</v>
      </c>
      <c r="T69" s="70">
        <v>12</v>
      </c>
      <c r="U69" s="18" t="s">
        <v>2</v>
      </c>
      <c r="V69" s="70" t="s">
        <v>288</v>
      </c>
      <c r="W69" s="70">
        <v>0.85199999999999998</v>
      </c>
      <c r="X69" s="17" t="s">
        <v>114</v>
      </c>
      <c r="Y69" s="17"/>
      <c r="Z69" s="17"/>
      <c r="AA69" s="17"/>
      <c r="AB69" s="17" t="str">
        <f t="shared" si="15"/>
        <v>A</v>
      </c>
      <c r="AC69" s="108">
        <f>VLOOKUP(A69,'2015 Demand Explosion 12.17.14'!$D$18:$G$837,4,FALSE)</f>
        <v>90003</v>
      </c>
      <c r="AD69" s="17" t="s">
        <v>287</v>
      </c>
      <c r="AE69" s="17"/>
      <c r="AF69" s="67">
        <v>43101</v>
      </c>
      <c r="AG69" s="18">
        <v>21011</v>
      </c>
      <c r="AH69" s="19"/>
      <c r="AI69" s="19"/>
      <c r="AJ69" s="19"/>
      <c r="AK69" s="19"/>
      <c r="AL69" s="18" t="str">
        <f>VLOOKUP(AG69,'Equipment Listing'!A:E,3,FALSE)</f>
        <v>Plainfield</v>
      </c>
      <c r="AM69" s="19" t="str">
        <f>VLOOKUP(AG69,'Equipment Listing'!A:E,4,FALSE)</f>
        <v>400T</v>
      </c>
      <c r="AN69" s="19" t="str">
        <f>VLOOKUP(AG69,'Equipment Listing'!A:E,5,FALSE)</f>
        <v>331-600</v>
      </c>
      <c r="AO69" s="19">
        <v>1</v>
      </c>
      <c r="AP69" s="20">
        <v>1800</v>
      </c>
      <c r="AQ69" s="19">
        <v>1</v>
      </c>
      <c r="AR69" s="19">
        <v>4</v>
      </c>
      <c r="AS69" s="19">
        <f t="shared" ref="AS69:AS100" si="28">AR69*AQ69</f>
        <v>4</v>
      </c>
      <c r="AT69" s="34">
        <f t="shared" ref="AT69:AT100" si="29">AP69*AO69</f>
        <v>1800</v>
      </c>
      <c r="AU69" s="69">
        <f t="shared" ref="AU69:AU100" si="30">AC69</f>
        <v>90003</v>
      </c>
      <c r="AV69" s="20">
        <f t="shared" ref="AV69:AV100" si="31">AC69/12</f>
        <v>7500.25</v>
      </c>
      <c r="AW69" s="21">
        <f t="shared" ref="AW69:AW100" si="32">IF(AV69=0,0,((AV69/AT69+(AS69))/$BA$2))</f>
        <v>14.848737373737372</v>
      </c>
      <c r="AX69" s="20">
        <f t="shared" ref="AX69:AX100" si="33">AU69/AO69</f>
        <v>90003</v>
      </c>
      <c r="AY69" s="70">
        <v>186</v>
      </c>
      <c r="AZ69" s="70">
        <v>12</v>
      </c>
      <c r="BA69" s="70" t="s">
        <v>288</v>
      </c>
      <c r="BB69" s="70">
        <v>0.85199999999999998</v>
      </c>
      <c r="BC69" s="70" t="s">
        <v>289</v>
      </c>
      <c r="BD69" s="70" t="s">
        <v>599</v>
      </c>
      <c r="BE69" s="16" t="s">
        <v>286</v>
      </c>
    </row>
    <row r="70" spans="1:57" ht="10.5" customHeight="1">
      <c r="A70" s="17">
        <v>29185</v>
      </c>
      <c r="B70" s="17"/>
      <c r="C70" s="17">
        <f t="shared" ref="C70:C116" si="34">AG70</f>
        <v>21014</v>
      </c>
      <c r="D70" s="17">
        <f t="shared" ref="D70:D116" si="35">AO70</f>
        <v>2</v>
      </c>
      <c r="E70" s="167">
        <f t="shared" ref="E70:E116" si="36">AP70</f>
        <v>2400</v>
      </c>
      <c r="F70" s="17">
        <f t="shared" ref="F70:F116" si="37">AQ70</f>
        <v>1</v>
      </c>
      <c r="G70" s="17">
        <f t="shared" ref="G70:G116" si="38">AR70</f>
        <v>2</v>
      </c>
      <c r="H70" s="17" t="str">
        <f t="shared" si="27"/>
        <v>2015.01</v>
      </c>
      <c r="I70" s="17" t="str">
        <f t="shared" si="26"/>
        <v>2019</v>
      </c>
      <c r="J70" s="170">
        <f t="shared" ref="J70:J116" si="39">AC70</f>
        <v>93219</v>
      </c>
      <c r="K70" s="170">
        <f t="shared" ref="K70:K116" si="40">AC70</f>
        <v>93219</v>
      </c>
      <c r="L70" s="170">
        <f t="shared" si="18"/>
        <v>93219</v>
      </c>
      <c r="M70" s="170">
        <f t="shared" si="18"/>
        <v>93219</v>
      </c>
      <c r="N70" s="170">
        <f t="shared" si="18"/>
        <v>93219</v>
      </c>
      <c r="O70" s="19">
        <v>31</v>
      </c>
      <c r="P70" s="19">
        <v>27</v>
      </c>
      <c r="Q70" s="19">
        <v>20.931999999999999</v>
      </c>
      <c r="R70" s="19"/>
      <c r="S70" s="70">
        <v>165</v>
      </c>
      <c r="T70" s="70">
        <v>15</v>
      </c>
      <c r="U70" s="18" t="s">
        <v>2</v>
      </c>
      <c r="V70" s="70" t="s">
        <v>152</v>
      </c>
      <c r="W70" s="70">
        <v>0.2</v>
      </c>
      <c r="X70" s="17" t="s">
        <v>140</v>
      </c>
      <c r="Y70" s="17"/>
      <c r="Z70" s="17"/>
      <c r="AA70" s="17"/>
      <c r="AB70" s="17" t="str">
        <f t="shared" ref="AB70:AB116" si="41">BD70</f>
        <v>A</v>
      </c>
      <c r="AC70" s="108">
        <f>VLOOKUP(A70,'2015 Demand Explosion 12.17.14'!$D$18:$G$837,4,FALSE)</f>
        <v>93219</v>
      </c>
      <c r="AD70" s="17">
        <v>29185</v>
      </c>
      <c r="AE70" s="17"/>
      <c r="AF70" s="67">
        <v>46751</v>
      </c>
      <c r="AG70" s="18">
        <v>21014</v>
      </c>
      <c r="AH70" s="19"/>
      <c r="AI70" s="19"/>
      <c r="AJ70" s="19"/>
      <c r="AK70" s="19"/>
      <c r="AL70" s="18" t="str">
        <f>VLOOKUP(AG70,'Equipment Listing'!A:E,3,FALSE)</f>
        <v>Plainfield</v>
      </c>
      <c r="AM70" s="19" t="str">
        <f>VLOOKUP(AG70,'Equipment Listing'!A:E,4,FALSE)</f>
        <v>300T</v>
      </c>
      <c r="AN70" s="19" t="str">
        <f>VLOOKUP(AG70,'Equipment Listing'!A:E,5,FALSE)</f>
        <v>201-330</v>
      </c>
      <c r="AO70" s="19">
        <v>2</v>
      </c>
      <c r="AP70" s="20">
        <v>2400</v>
      </c>
      <c r="AQ70" s="19">
        <v>1</v>
      </c>
      <c r="AR70" s="19">
        <v>2</v>
      </c>
      <c r="AS70" s="19">
        <f t="shared" si="28"/>
        <v>2</v>
      </c>
      <c r="AT70" s="34">
        <f t="shared" si="29"/>
        <v>4800</v>
      </c>
      <c r="AU70" s="69">
        <f t="shared" si="30"/>
        <v>93219</v>
      </c>
      <c r="AV70" s="20">
        <f t="shared" si="31"/>
        <v>7768.25</v>
      </c>
      <c r="AW70" s="21">
        <f t="shared" si="32"/>
        <v>6.5788825757575751</v>
      </c>
      <c r="AX70" s="20">
        <f t="shared" si="33"/>
        <v>46609.5</v>
      </c>
      <c r="AY70" s="70">
        <v>165</v>
      </c>
      <c r="AZ70" s="70">
        <v>15</v>
      </c>
      <c r="BA70" s="70" t="s">
        <v>152</v>
      </c>
      <c r="BB70" s="70">
        <v>0.2</v>
      </c>
      <c r="BC70" s="70" t="s">
        <v>153</v>
      </c>
      <c r="BD70" s="70" t="s">
        <v>599</v>
      </c>
      <c r="BE70" s="16" t="s">
        <v>151</v>
      </c>
    </row>
    <row r="71" spans="1:57" ht="10.5" customHeight="1">
      <c r="A71" s="17">
        <v>29184</v>
      </c>
      <c r="B71" s="17"/>
      <c r="C71" s="17">
        <f t="shared" si="34"/>
        <v>21013</v>
      </c>
      <c r="D71" s="17">
        <f t="shared" si="35"/>
        <v>1</v>
      </c>
      <c r="E71" s="167">
        <f t="shared" si="36"/>
        <v>2400</v>
      </c>
      <c r="F71" s="17">
        <f t="shared" si="37"/>
        <v>1</v>
      </c>
      <c r="G71" s="17">
        <f t="shared" si="38"/>
        <v>2</v>
      </c>
      <c r="H71" s="17" t="str">
        <f t="shared" si="27"/>
        <v>2015.01</v>
      </c>
      <c r="I71" s="17" t="str">
        <f t="shared" si="26"/>
        <v>2019</v>
      </c>
      <c r="J71" s="170">
        <f t="shared" si="39"/>
        <v>93219</v>
      </c>
      <c r="K71" s="170">
        <f t="shared" si="40"/>
        <v>93219</v>
      </c>
      <c r="L71" s="170">
        <f t="shared" si="18"/>
        <v>93219</v>
      </c>
      <c r="M71" s="170">
        <f t="shared" si="18"/>
        <v>93219</v>
      </c>
      <c r="N71" s="170">
        <f t="shared" si="18"/>
        <v>93219</v>
      </c>
      <c r="O71" s="19">
        <v>29</v>
      </c>
      <c r="P71" s="19">
        <v>49</v>
      </c>
      <c r="Q71" s="19">
        <v>20.885000000000002</v>
      </c>
      <c r="R71" s="19"/>
      <c r="S71" s="70">
        <v>119</v>
      </c>
      <c r="T71" s="70">
        <v>14.5</v>
      </c>
      <c r="U71" s="18" t="s">
        <v>2</v>
      </c>
      <c r="V71" s="70" t="s">
        <v>197</v>
      </c>
      <c r="W71" s="70">
        <v>0.6</v>
      </c>
      <c r="X71" s="17" t="s">
        <v>140</v>
      </c>
      <c r="Y71" s="17"/>
      <c r="Z71" s="17"/>
      <c r="AA71" s="17"/>
      <c r="AB71" s="17" t="str">
        <f t="shared" si="41"/>
        <v>A</v>
      </c>
      <c r="AC71" s="108">
        <f>VLOOKUP(A71,'2015 Demand Explosion 12.17.14'!$D$18:$G$837,4,FALSE)</f>
        <v>93219</v>
      </c>
      <c r="AD71" s="17">
        <v>29184</v>
      </c>
      <c r="AE71" s="17"/>
      <c r="AF71" s="67">
        <v>46751</v>
      </c>
      <c r="AG71" s="18">
        <v>21013</v>
      </c>
      <c r="AH71" s="19"/>
      <c r="AI71" s="19"/>
      <c r="AJ71" s="19"/>
      <c r="AK71" s="19"/>
      <c r="AL71" s="18" t="str">
        <f>VLOOKUP(AG71,'Equipment Listing'!A:E,3,FALSE)</f>
        <v>Plainfield</v>
      </c>
      <c r="AM71" s="19" t="str">
        <f>VLOOKUP(AG71,'Equipment Listing'!A:E,4,FALSE)</f>
        <v>200T</v>
      </c>
      <c r="AN71" s="19" t="str">
        <f>VLOOKUP(AG71,'Equipment Listing'!A:E,5,FALSE)</f>
        <v>60-200</v>
      </c>
      <c r="AO71" s="19">
        <v>1</v>
      </c>
      <c r="AP71" s="20">
        <v>2400</v>
      </c>
      <c r="AQ71" s="19">
        <v>1</v>
      </c>
      <c r="AR71" s="19">
        <v>2</v>
      </c>
      <c r="AS71" s="19">
        <f t="shared" si="28"/>
        <v>2</v>
      </c>
      <c r="AT71" s="34">
        <f t="shared" si="29"/>
        <v>2400</v>
      </c>
      <c r="AU71" s="69">
        <f t="shared" si="30"/>
        <v>93219</v>
      </c>
      <c r="AV71" s="20">
        <f t="shared" si="31"/>
        <v>7768.25</v>
      </c>
      <c r="AW71" s="21">
        <f t="shared" si="32"/>
        <v>9.5214015151515135</v>
      </c>
      <c r="AX71" s="20">
        <f t="shared" si="33"/>
        <v>93219</v>
      </c>
      <c r="AY71" s="70">
        <v>119</v>
      </c>
      <c r="AZ71" s="70">
        <v>14.5</v>
      </c>
      <c r="BA71" s="70" t="s">
        <v>197</v>
      </c>
      <c r="BB71" s="70">
        <v>0.6</v>
      </c>
      <c r="BC71" s="70" t="s">
        <v>198</v>
      </c>
      <c r="BD71" s="70" t="s">
        <v>599</v>
      </c>
      <c r="BE71" s="16" t="s">
        <v>151</v>
      </c>
    </row>
    <row r="72" spans="1:57" ht="10.5" customHeight="1">
      <c r="A72" s="17" t="s">
        <v>435</v>
      </c>
      <c r="B72" s="17"/>
      <c r="C72" s="17">
        <f t="shared" si="34"/>
        <v>21002</v>
      </c>
      <c r="D72" s="17">
        <f t="shared" si="35"/>
        <v>1</v>
      </c>
      <c r="E72" s="167">
        <f t="shared" si="36"/>
        <v>1800</v>
      </c>
      <c r="F72" s="17">
        <f t="shared" si="37"/>
        <v>1</v>
      </c>
      <c r="G72" s="17">
        <f t="shared" si="38"/>
        <v>4</v>
      </c>
      <c r="H72" s="17" t="str">
        <f t="shared" si="27"/>
        <v>2015.01</v>
      </c>
      <c r="I72" s="17" t="str">
        <f t="shared" si="26"/>
        <v>2016.07</v>
      </c>
      <c r="J72" s="170">
        <f t="shared" si="39"/>
        <v>107997</v>
      </c>
      <c r="K72" s="170">
        <f t="shared" si="40"/>
        <v>107997</v>
      </c>
      <c r="L72" s="170">
        <f t="shared" si="18"/>
        <v>107997</v>
      </c>
      <c r="M72" s="170">
        <f t="shared" si="18"/>
        <v>107997</v>
      </c>
      <c r="N72" s="170">
        <f t="shared" si="18"/>
        <v>107997</v>
      </c>
      <c r="O72" s="19">
        <v>41</v>
      </c>
      <c r="P72" s="19">
        <v>107</v>
      </c>
      <c r="Q72" s="19">
        <v>25.77</v>
      </c>
      <c r="R72" s="19"/>
      <c r="S72" s="70">
        <v>413</v>
      </c>
      <c r="T72" s="70">
        <v>14</v>
      </c>
      <c r="U72" s="18" t="s">
        <v>2</v>
      </c>
      <c r="V72" s="70" t="s">
        <v>339</v>
      </c>
      <c r="W72" s="70">
        <v>3.46</v>
      </c>
      <c r="X72" s="17" t="s">
        <v>140</v>
      </c>
      <c r="Y72" s="17" t="s">
        <v>1726</v>
      </c>
      <c r="Z72" s="17"/>
      <c r="AA72" s="17"/>
      <c r="AB72" s="17" t="str">
        <f t="shared" si="41"/>
        <v>SS</v>
      </c>
      <c r="AC72" s="108">
        <f>VLOOKUP(A72,'2015 Demand Explosion 12.17.14'!$D$18:$G$837,4,FALSE)</f>
        <v>107997</v>
      </c>
      <c r="AD72" s="17" t="s">
        <v>338</v>
      </c>
      <c r="AE72" s="17"/>
      <c r="AF72" s="67">
        <v>42552</v>
      </c>
      <c r="AG72" s="18">
        <v>21002</v>
      </c>
      <c r="AH72" s="19"/>
      <c r="AI72" s="19"/>
      <c r="AJ72" s="19"/>
      <c r="AK72" s="19"/>
      <c r="AL72" s="18" t="str">
        <f>VLOOKUP(AG72,'Equipment Listing'!A:E,3,FALSE)</f>
        <v>Plainfield</v>
      </c>
      <c r="AM72" s="19" t="str">
        <f>VLOOKUP(AG72,'Equipment Listing'!A:E,4,FALSE)</f>
        <v>600T</v>
      </c>
      <c r="AN72" s="19" t="str">
        <f>VLOOKUP(AG72,'Equipment Listing'!A:E,5,FALSE)</f>
        <v>331-600</v>
      </c>
      <c r="AO72" s="19">
        <v>1</v>
      </c>
      <c r="AP72" s="20">
        <v>1800</v>
      </c>
      <c r="AQ72" s="19">
        <v>1</v>
      </c>
      <c r="AR72" s="19">
        <v>4</v>
      </c>
      <c r="AS72" s="19">
        <f t="shared" si="28"/>
        <v>4</v>
      </c>
      <c r="AT72" s="34">
        <f t="shared" si="29"/>
        <v>1800</v>
      </c>
      <c r="AU72" s="69">
        <f t="shared" si="30"/>
        <v>107997</v>
      </c>
      <c r="AV72" s="20">
        <f t="shared" si="31"/>
        <v>8999.75</v>
      </c>
      <c r="AW72" s="21">
        <f t="shared" si="32"/>
        <v>16.363383838383839</v>
      </c>
      <c r="AX72" s="20">
        <f t="shared" si="33"/>
        <v>107997</v>
      </c>
      <c r="AY72" s="70">
        <v>413</v>
      </c>
      <c r="AZ72" s="70">
        <v>14</v>
      </c>
      <c r="BA72" s="70" t="s">
        <v>339</v>
      </c>
      <c r="BB72" s="70">
        <v>3.46</v>
      </c>
      <c r="BC72" s="70" t="s">
        <v>340</v>
      </c>
      <c r="BD72" s="70" t="s">
        <v>1696</v>
      </c>
      <c r="BE72" s="16" t="s">
        <v>338</v>
      </c>
    </row>
    <row r="73" spans="1:57" ht="10.5" customHeight="1">
      <c r="A73" s="71" t="s">
        <v>440</v>
      </c>
      <c r="B73" s="17"/>
      <c r="C73" s="17">
        <f t="shared" si="34"/>
        <v>21013</v>
      </c>
      <c r="D73" s="17">
        <f t="shared" si="35"/>
        <v>1</v>
      </c>
      <c r="E73" s="167">
        <f t="shared" si="36"/>
        <v>2700</v>
      </c>
      <c r="F73" s="17">
        <f t="shared" si="37"/>
        <v>1</v>
      </c>
      <c r="G73" s="17">
        <f t="shared" si="38"/>
        <v>4</v>
      </c>
      <c r="H73" s="17" t="str">
        <f t="shared" si="27"/>
        <v>2015.01</v>
      </c>
      <c r="I73" s="17" t="str">
        <f t="shared" ref="I73:I104" si="42">IF(AND(AF73&gt;=$AJ$2,AF73&lt;=$AJ$3), TEXT(AF73,"YYYY.MM"), IF(AF73&gt;=$AJ$3, "2019", ""))</f>
        <v>2016.07</v>
      </c>
      <c r="J73" s="170">
        <f t="shared" si="39"/>
        <v>107997</v>
      </c>
      <c r="K73" s="170">
        <f t="shared" si="40"/>
        <v>107997</v>
      </c>
      <c r="L73" s="170">
        <f t="shared" si="18"/>
        <v>107997</v>
      </c>
      <c r="M73" s="170">
        <f t="shared" si="18"/>
        <v>107997</v>
      </c>
      <c r="N73" s="170">
        <f t="shared" si="18"/>
        <v>107997</v>
      </c>
      <c r="O73" s="19">
        <v>30</v>
      </c>
      <c r="P73" s="19">
        <v>60</v>
      </c>
      <c r="Q73" s="19">
        <v>20.97</v>
      </c>
      <c r="R73" s="19"/>
      <c r="S73" s="70">
        <v>163</v>
      </c>
      <c r="T73" s="70">
        <v>14.5</v>
      </c>
      <c r="U73" s="18" t="s">
        <v>2</v>
      </c>
      <c r="V73" s="70" t="s">
        <v>255</v>
      </c>
      <c r="W73" s="70">
        <v>0.61599999999999999</v>
      </c>
      <c r="X73" s="17" t="s">
        <v>140</v>
      </c>
      <c r="Y73" s="17" t="s">
        <v>1726</v>
      </c>
      <c r="Z73" s="17"/>
      <c r="AA73" s="17"/>
      <c r="AB73" s="17" t="str">
        <f t="shared" si="41"/>
        <v>SS</v>
      </c>
      <c r="AC73" s="108">
        <f>VLOOKUP(A73,'2015 Demand Explosion 12.17.14'!$D$18:$G$837,4,FALSE)</f>
        <v>107997</v>
      </c>
      <c r="AD73" s="17" t="s">
        <v>254</v>
      </c>
      <c r="AE73" s="17"/>
      <c r="AF73" s="67">
        <v>42552</v>
      </c>
      <c r="AG73" s="18">
        <v>21013</v>
      </c>
      <c r="AH73" s="19"/>
      <c r="AI73" s="19"/>
      <c r="AJ73" s="19"/>
      <c r="AK73" s="19"/>
      <c r="AL73" s="18" t="str">
        <f>VLOOKUP(AG73,'Equipment Listing'!A:E,3,FALSE)</f>
        <v>Plainfield</v>
      </c>
      <c r="AM73" s="19" t="str">
        <f>VLOOKUP(AG73,'Equipment Listing'!A:E,4,FALSE)</f>
        <v>200T</v>
      </c>
      <c r="AN73" s="19" t="str">
        <f>VLOOKUP(AG73,'Equipment Listing'!A:E,5,FALSE)</f>
        <v>60-200</v>
      </c>
      <c r="AO73" s="19">
        <v>1</v>
      </c>
      <c r="AP73" s="20">
        <v>2700</v>
      </c>
      <c r="AQ73" s="19">
        <v>1</v>
      </c>
      <c r="AR73" s="19">
        <v>4</v>
      </c>
      <c r="AS73" s="19">
        <f t="shared" si="28"/>
        <v>4</v>
      </c>
      <c r="AT73" s="34">
        <f t="shared" si="29"/>
        <v>2700</v>
      </c>
      <c r="AU73" s="69">
        <f t="shared" si="30"/>
        <v>107997</v>
      </c>
      <c r="AV73" s="20">
        <f t="shared" si="31"/>
        <v>8999.75</v>
      </c>
      <c r="AW73" s="21">
        <f t="shared" si="32"/>
        <v>13.333164983164982</v>
      </c>
      <c r="AX73" s="20">
        <f t="shared" si="33"/>
        <v>107997</v>
      </c>
      <c r="AY73" s="70">
        <v>163</v>
      </c>
      <c r="AZ73" s="70">
        <v>14.5</v>
      </c>
      <c r="BA73" s="70" t="s">
        <v>255</v>
      </c>
      <c r="BB73" s="70">
        <v>0.61599999999999999</v>
      </c>
      <c r="BC73" s="70" t="s">
        <v>256</v>
      </c>
      <c r="BD73" s="70" t="s">
        <v>1696</v>
      </c>
      <c r="BE73" s="16" t="s">
        <v>254</v>
      </c>
    </row>
    <row r="74" spans="1:57" ht="10.5" customHeight="1">
      <c r="A74" s="17">
        <v>97054</v>
      </c>
      <c r="B74" s="17"/>
      <c r="C74" s="17">
        <f t="shared" si="34"/>
        <v>21013</v>
      </c>
      <c r="D74" s="17">
        <f t="shared" si="35"/>
        <v>1</v>
      </c>
      <c r="E74" s="167">
        <f t="shared" si="36"/>
        <v>2700</v>
      </c>
      <c r="F74" s="17">
        <f t="shared" si="37"/>
        <v>1</v>
      </c>
      <c r="G74" s="17">
        <f t="shared" si="38"/>
        <v>4</v>
      </c>
      <c r="H74" s="17" t="str">
        <f t="shared" si="27"/>
        <v>2015.01</v>
      </c>
      <c r="I74" s="17" t="str">
        <f t="shared" si="42"/>
        <v>2019</v>
      </c>
      <c r="J74" s="170">
        <f t="shared" si="39"/>
        <v>114523</v>
      </c>
      <c r="K74" s="170">
        <f t="shared" si="40"/>
        <v>114523</v>
      </c>
      <c r="L74" s="170">
        <f t="shared" si="18"/>
        <v>114523</v>
      </c>
      <c r="M74" s="170">
        <f t="shared" si="18"/>
        <v>114523</v>
      </c>
      <c r="N74" s="170">
        <f t="shared" si="18"/>
        <v>114523</v>
      </c>
      <c r="O74" s="19">
        <v>33</v>
      </c>
      <c r="P74" s="19">
        <v>57</v>
      </c>
      <c r="Q74" s="19">
        <v>20.934999999999999</v>
      </c>
      <c r="R74" s="19"/>
      <c r="S74" s="70">
        <v>63</v>
      </c>
      <c r="T74" s="70">
        <v>13</v>
      </c>
      <c r="U74" s="18" t="s">
        <v>2</v>
      </c>
      <c r="V74" s="70" t="s">
        <v>224</v>
      </c>
      <c r="W74" s="70">
        <v>0.61399999999999999</v>
      </c>
      <c r="X74" s="17" t="s">
        <v>121</v>
      </c>
      <c r="Y74" s="17"/>
      <c r="Z74" s="17"/>
      <c r="AA74" s="17"/>
      <c r="AB74" s="17" t="str">
        <f t="shared" si="41"/>
        <v>A</v>
      </c>
      <c r="AC74" s="108">
        <f>VLOOKUP(A74,'2015 Demand Explosion 12.17.14'!$D$18:$G$837,4,FALSE)</f>
        <v>114523</v>
      </c>
      <c r="AD74" s="17">
        <v>97054</v>
      </c>
      <c r="AE74" s="17"/>
      <c r="AF74" s="67">
        <v>43831</v>
      </c>
      <c r="AG74" s="18">
        <v>21013</v>
      </c>
      <c r="AH74" s="19"/>
      <c r="AI74" s="19"/>
      <c r="AJ74" s="19"/>
      <c r="AK74" s="19"/>
      <c r="AL74" s="18" t="str">
        <f>VLOOKUP(AG74,'Equipment Listing'!A:E,3,FALSE)</f>
        <v>Plainfield</v>
      </c>
      <c r="AM74" s="19" t="str">
        <f>VLOOKUP(AG74,'Equipment Listing'!A:E,4,FALSE)</f>
        <v>200T</v>
      </c>
      <c r="AN74" s="19" t="str">
        <f>VLOOKUP(AG74,'Equipment Listing'!A:E,5,FALSE)</f>
        <v>60-200</v>
      </c>
      <c r="AO74" s="19">
        <v>1</v>
      </c>
      <c r="AP74" s="20">
        <v>2700</v>
      </c>
      <c r="AQ74" s="19">
        <v>1</v>
      </c>
      <c r="AR74" s="19">
        <v>4</v>
      </c>
      <c r="AS74" s="19">
        <f t="shared" si="28"/>
        <v>4</v>
      </c>
      <c r="AT74" s="34">
        <f t="shared" si="29"/>
        <v>2700</v>
      </c>
      <c r="AU74" s="69">
        <f t="shared" si="30"/>
        <v>114523</v>
      </c>
      <c r="AV74" s="20">
        <f t="shared" si="31"/>
        <v>9543.5833333333339</v>
      </c>
      <c r="AW74" s="21">
        <f t="shared" si="32"/>
        <v>13.699382716049383</v>
      </c>
      <c r="AX74" s="20">
        <f t="shared" si="33"/>
        <v>114523</v>
      </c>
      <c r="AY74" s="70">
        <v>63</v>
      </c>
      <c r="AZ74" s="70">
        <v>13</v>
      </c>
      <c r="BA74" s="70" t="s">
        <v>224</v>
      </c>
      <c r="BB74" s="70">
        <v>0.61399999999999999</v>
      </c>
      <c r="BC74" s="70" t="s">
        <v>225</v>
      </c>
      <c r="BD74" s="70" t="s">
        <v>599</v>
      </c>
      <c r="BE74" s="16" t="s">
        <v>223</v>
      </c>
    </row>
    <row r="75" spans="1:57" ht="10.5" customHeight="1">
      <c r="A75" s="17">
        <v>29181</v>
      </c>
      <c r="B75" s="17"/>
      <c r="C75" s="17">
        <f t="shared" si="34"/>
        <v>21014</v>
      </c>
      <c r="D75" s="17">
        <f t="shared" si="35"/>
        <v>1</v>
      </c>
      <c r="E75" s="167">
        <f t="shared" si="36"/>
        <v>2400</v>
      </c>
      <c r="F75" s="17">
        <f t="shared" si="37"/>
        <v>1</v>
      </c>
      <c r="G75" s="17">
        <f t="shared" si="38"/>
        <v>1</v>
      </c>
      <c r="H75" s="17" t="str">
        <f t="shared" si="27"/>
        <v>2015.01</v>
      </c>
      <c r="I75" s="17" t="str">
        <f t="shared" si="42"/>
        <v>2019</v>
      </c>
      <c r="J75" s="170">
        <f t="shared" si="39"/>
        <v>126719</v>
      </c>
      <c r="K75" s="170">
        <f t="shared" si="40"/>
        <v>126719</v>
      </c>
      <c r="L75" s="170">
        <f t="shared" si="18"/>
        <v>126719</v>
      </c>
      <c r="M75" s="170">
        <f t="shared" si="18"/>
        <v>126719</v>
      </c>
      <c r="N75" s="170">
        <f t="shared" si="18"/>
        <v>126719</v>
      </c>
      <c r="O75" s="19">
        <v>32</v>
      </c>
      <c r="P75" s="19">
        <v>60</v>
      </c>
      <c r="Q75" s="19">
        <v>20.895</v>
      </c>
      <c r="R75" s="19"/>
      <c r="S75" s="70">
        <v>200</v>
      </c>
      <c r="T75" s="70">
        <v>15</v>
      </c>
      <c r="U75" s="18" t="s">
        <v>2</v>
      </c>
      <c r="V75" s="70" t="s">
        <v>149</v>
      </c>
      <c r="W75" s="70">
        <v>0.55000000000000004</v>
      </c>
      <c r="X75" s="17" t="s">
        <v>140</v>
      </c>
      <c r="Y75" s="17" t="s">
        <v>1721</v>
      </c>
      <c r="Z75" s="17"/>
      <c r="AA75" s="17"/>
      <c r="AB75" s="17" t="str">
        <f t="shared" si="41"/>
        <v>SOS</v>
      </c>
      <c r="AC75" s="108">
        <f>VLOOKUP(A75,'2015 Demand Explosion 12.17.14'!$D$18:$G$837,4,FALSE)</f>
        <v>126719</v>
      </c>
      <c r="AD75" s="17">
        <v>29181</v>
      </c>
      <c r="AE75" s="17"/>
      <c r="AF75" s="67">
        <v>46751</v>
      </c>
      <c r="AG75" s="18">
        <v>21014</v>
      </c>
      <c r="AH75" s="19"/>
      <c r="AI75" s="19"/>
      <c r="AJ75" s="19"/>
      <c r="AK75" s="19"/>
      <c r="AL75" s="18" t="str">
        <f>VLOOKUP(AG75,'Equipment Listing'!A:E,3,FALSE)</f>
        <v>Plainfield</v>
      </c>
      <c r="AM75" s="19" t="str">
        <f>VLOOKUP(AG75,'Equipment Listing'!A:E,4,FALSE)</f>
        <v>300T</v>
      </c>
      <c r="AN75" s="19" t="str">
        <f>VLOOKUP(AG75,'Equipment Listing'!A:E,5,FALSE)</f>
        <v>201-330</v>
      </c>
      <c r="AO75" s="19">
        <v>1</v>
      </c>
      <c r="AP75" s="20">
        <v>2400</v>
      </c>
      <c r="AQ75" s="19">
        <v>1</v>
      </c>
      <c r="AR75" s="19">
        <v>1</v>
      </c>
      <c r="AS75" s="19">
        <f t="shared" si="28"/>
        <v>1</v>
      </c>
      <c r="AT75" s="34">
        <f t="shared" si="29"/>
        <v>2400</v>
      </c>
      <c r="AU75" s="69">
        <f t="shared" si="30"/>
        <v>126719</v>
      </c>
      <c r="AV75" s="20">
        <f t="shared" si="31"/>
        <v>10559.916666666666</v>
      </c>
      <c r="AW75" s="21">
        <f t="shared" si="32"/>
        <v>9.8181186868686865</v>
      </c>
      <c r="AX75" s="20">
        <f t="shared" si="33"/>
        <v>126719</v>
      </c>
      <c r="AY75" s="70">
        <v>200</v>
      </c>
      <c r="AZ75" s="70">
        <v>15</v>
      </c>
      <c r="BA75" s="70" t="s">
        <v>149</v>
      </c>
      <c r="BB75" s="70">
        <v>0.55000000000000004</v>
      </c>
      <c r="BC75" s="70" t="s">
        <v>150</v>
      </c>
      <c r="BD75" s="70" t="s">
        <v>1697</v>
      </c>
      <c r="BE75" s="16">
        <v>29181</v>
      </c>
    </row>
    <row r="76" spans="1:57" ht="10.5" customHeight="1">
      <c r="A76" s="17" t="s">
        <v>1660</v>
      </c>
      <c r="B76" s="17"/>
      <c r="C76" s="17">
        <f t="shared" si="34"/>
        <v>21013</v>
      </c>
      <c r="D76" s="17">
        <f t="shared" si="35"/>
        <v>1</v>
      </c>
      <c r="E76" s="167">
        <f t="shared" si="36"/>
        <v>2400</v>
      </c>
      <c r="F76" s="17">
        <f t="shared" si="37"/>
        <v>1</v>
      </c>
      <c r="G76" s="17">
        <f t="shared" si="38"/>
        <v>4</v>
      </c>
      <c r="H76" s="17" t="str">
        <f t="shared" si="27"/>
        <v>2015.01</v>
      </c>
      <c r="I76" s="17" t="str">
        <f t="shared" si="42"/>
        <v>2018.05</v>
      </c>
      <c r="J76" s="170">
        <f t="shared" si="39"/>
        <v>132469</v>
      </c>
      <c r="K76" s="170">
        <f t="shared" si="40"/>
        <v>132469</v>
      </c>
      <c r="L76" s="170">
        <f t="shared" si="18"/>
        <v>132469</v>
      </c>
      <c r="M76" s="170">
        <f t="shared" si="18"/>
        <v>132469</v>
      </c>
      <c r="N76" s="170">
        <f t="shared" si="18"/>
        <v>132469</v>
      </c>
      <c r="O76" s="19"/>
      <c r="P76" s="19"/>
      <c r="Q76" s="19">
        <v>20.88</v>
      </c>
      <c r="R76" s="19"/>
      <c r="S76" s="70">
        <v>120</v>
      </c>
      <c r="T76" s="70"/>
      <c r="U76" s="18" t="s">
        <v>2</v>
      </c>
      <c r="V76" s="70" t="s">
        <v>246</v>
      </c>
      <c r="W76" s="70">
        <v>0.48</v>
      </c>
      <c r="X76" s="17" t="s">
        <v>121</v>
      </c>
      <c r="Y76" s="17"/>
      <c r="Z76" s="17"/>
      <c r="AA76" s="17"/>
      <c r="AB76" s="17" t="str">
        <f t="shared" si="41"/>
        <v>A</v>
      </c>
      <c r="AC76" s="108">
        <f>VLOOKUP(A76,'2015 Demand Explosion 12.17.14'!$D$18:$G$837,4,FALSE)</f>
        <v>132469</v>
      </c>
      <c r="AD76" s="17">
        <v>569021</v>
      </c>
      <c r="AE76" s="17"/>
      <c r="AF76" s="67">
        <v>43221</v>
      </c>
      <c r="AG76" s="18">
        <v>21013</v>
      </c>
      <c r="AH76" s="19"/>
      <c r="AI76" s="19"/>
      <c r="AJ76" s="19"/>
      <c r="AK76" s="19"/>
      <c r="AL76" s="18" t="str">
        <f>VLOOKUP(AG76,'Equipment Listing'!A:E,3,FALSE)</f>
        <v>Plainfield</v>
      </c>
      <c r="AM76" s="19" t="str">
        <f>VLOOKUP(AG76,'Equipment Listing'!A:E,4,FALSE)</f>
        <v>200T</v>
      </c>
      <c r="AN76" s="19" t="str">
        <f>VLOOKUP(AG76,'Equipment Listing'!A:E,5,FALSE)</f>
        <v>60-200</v>
      </c>
      <c r="AO76" s="19">
        <v>1</v>
      </c>
      <c r="AP76" s="20">
        <v>2400</v>
      </c>
      <c r="AQ76" s="19">
        <v>1</v>
      </c>
      <c r="AR76" s="19">
        <v>4</v>
      </c>
      <c r="AS76" s="19">
        <f t="shared" si="28"/>
        <v>4</v>
      </c>
      <c r="AT76" s="34">
        <f t="shared" si="29"/>
        <v>2400</v>
      </c>
      <c r="AU76" s="69">
        <f t="shared" si="30"/>
        <v>132469</v>
      </c>
      <c r="AV76" s="20">
        <f t="shared" si="31"/>
        <v>11039.083333333334</v>
      </c>
      <c r="AW76" s="21">
        <f t="shared" si="32"/>
        <v>15.635669191919192</v>
      </c>
      <c r="AX76" s="20">
        <f t="shared" si="33"/>
        <v>132469</v>
      </c>
      <c r="AY76" s="70">
        <v>120</v>
      </c>
      <c r="AZ76" s="70"/>
      <c r="BA76" s="70" t="s">
        <v>246</v>
      </c>
      <c r="BB76" s="70">
        <v>0.48</v>
      </c>
      <c r="BC76" s="70" t="s">
        <v>247</v>
      </c>
      <c r="BD76" s="70" t="s">
        <v>599</v>
      </c>
      <c r="BE76" s="16" t="s">
        <v>245</v>
      </c>
    </row>
    <row r="77" spans="1:57" ht="10.5" customHeight="1">
      <c r="A77" s="17">
        <v>75065</v>
      </c>
      <c r="B77" s="17"/>
      <c r="C77" s="17">
        <f t="shared" si="34"/>
        <v>21001</v>
      </c>
      <c r="D77" s="17">
        <f t="shared" si="35"/>
        <v>1</v>
      </c>
      <c r="E77" s="167">
        <f t="shared" si="36"/>
        <v>2100</v>
      </c>
      <c r="F77" s="17">
        <f t="shared" si="37"/>
        <v>1</v>
      </c>
      <c r="G77" s="17">
        <f t="shared" si="38"/>
        <v>4</v>
      </c>
      <c r="H77" s="17" t="str">
        <f t="shared" si="27"/>
        <v>2015.01</v>
      </c>
      <c r="I77" s="17" t="str">
        <f t="shared" si="42"/>
        <v>2016.12</v>
      </c>
      <c r="J77" s="170">
        <f t="shared" si="39"/>
        <v>136715</v>
      </c>
      <c r="K77" s="170">
        <f t="shared" si="40"/>
        <v>136715</v>
      </c>
      <c r="L77" s="170">
        <f t="shared" si="18"/>
        <v>136715</v>
      </c>
      <c r="M77" s="170">
        <f t="shared" si="18"/>
        <v>136715</v>
      </c>
      <c r="N77" s="170">
        <f t="shared" si="18"/>
        <v>136715</v>
      </c>
      <c r="O77" s="19">
        <v>37</v>
      </c>
      <c r="P77" s="19">
        <v>84</v>
      </c>
      <c r="Q77" s="19">
        <v>22.965</v>
      </c>
      <c r="R77" s="19"/>
      <c r="S77" s="70"/>
      <c r="T77" s="70">
        <v>12</v>
      </c>
      <c r="U77" s="18" t="s">
        <v>2</v>
      </c>
      <c r="V77" s="70" t="s">
        <v>371</v>
      </c>
      <c r="W77" s="70">
        <v>1.71</v>
      </c>
      <c r="X77" s="17" t="s">
        <v>303</v>
      </c>
      <c r="Y77" s="17"/>
      <c r="Z77" s="17"/>
      <c r="AA77" s="17"/>
      <c r="AB77" s="17" t="str">
        <f t="shared" si="41"/>
        <v>A</v>
      </c>
      <c r="AC77" s="108">
        <f>VLOOKUP(A77,'2015 Demand Explosion 12.17.14'!$D$18:$G$837,4,FALSE)</f>
        <v>136715</v>
      </c>
      <c r="AD77" s="17">
        <v>75065</v>
      </c>
      <c r="AE77" s="17"/>
      <c r="AF77" s="67">
        <v>42705</v>
      </c>
      <c r="AG77" s="18">
        <v>21001</v>
      </c>
      <c r="AH77" s="19"/>
      <c r="AI77" s="19"/>
      <c r="AJ77" s="19"/>
      <c r="AK77" s="19"/>
      <c r="AL77" s="18" t="str">
        <f>VLOOKUP(AG77,'Equipment Listing'!A:E,3,FALSE)</f>
        <v>Plainfield</v>
      </c>
      <c r="AM77" s="19" t="str">
        <f>VLOOKUP(AG77,'Equipment Listing'!A:E,4,FALSE)</f>
        <v>400T</v>
      </c>
      <c r="AN77" s="19" t="str">
        <f>VLOOKUP(AG77,'Equipment Listing'!A:E,5,FALSE)</f>
        <v>331-600</v>
      </c>
      <c r="AO77" s="19">
        <v>1</v>
      </c>
      <c r="AP77" s="20">
        <v>2100</v>
      </c>
      <c r="AQ77" s="19">
        <v>1</v>
      </c>
      <c r="AR77" s="19">
        <v>4</v>
      </c>
      <c r="AS77" s="19">
        <f t="shared" si="28"/>
        <v>4</v>
      </c>
      <c r="AT77" s="34">
        <f t="shared" si="29"/>
        <v>2100</v>
      </c>
      <c r="AU77" s="69">
        <f t="shared" si="30"/>
        <v>136715</v>
      </c>
      <c r="AV77" s="20">
        <f t="shared" si="31"/>
        <v>11392.916666666666</v>
      </c>
      <c r="AW77" s="21">
        <f t="shared" si="32"/>
        <v>17.136724386724385</v>
      </c>
      <c r="AX77" s="20">
        <f t="shared" si="33"/>
        <v>136715</v>
      </c>
      <c r="AY77" s="70"/>
      <c r="AZ77" s="70">
        <v>12</v>
      </c>
      <c r="BA77" s="70" t="s">
        <v>371</v>
      </c>
      <c r="BB77" s="70">
        <v>1.71</v>
      </c>
      <c r="BC77" s="70" t="s">
        <v>372</v>
      </c>
      <c r="BD77" s="70" t="s">
        <v>599</v>
      </c>
      <c r="BE77" s="16" t="s">
        <v>370</v>
      </c>
    </row>
    <row r="78" spans="1:57" ht="10.5" customHeight="1">
      <c r="A78" s="17">
        <v>29244</v>
      </c>
      <c r="B78" s="17"/>
      <c r="C78" s="17">
        <f t="shared" si="34"/>
        <v>21014</v>
      </c>
      <c r="D78" s="17">
        <f t="shared" si="35"/>
        <v>2</v>
      </c>
      <c r="E78" s="167">
        <f t="shared" si="36"/>
        <v>2400</v>
      </c>
      <c r="F78" s="17">
        <f t="shared" si="37"/>
        <v>1</v>
      </c>
      <c r="G78" s="17">
        <f t="shared" si="38"/>
        <v>4</v>
      </c>
      <c r="H78" s="17" t="str">
        <f t="shared" si="27"/>
        <v>2015.01</v>
      </c>
      <c r="I78" s="17" t="str">
        <f t="shared" si="42"/>
        <v>2019.06</v>
      </c>
      <c r="J78" s="170">
        <f t="shared" si="39"/>
        <v>149244</v>
      </c>
      <c r="K78" s="170">
        <f t="shared" si="40"/>
        <v>149244</v>
      </c>
      <c r="L78" s="170">
        <f t="shared" si="18"/>
        <v>149244</v>
      </c>
      <c r="M78" s="170">
        <f t="shared" si="18"/>
        <v>149244</v>
      </c>
      <c r="N78" s="170">
        <f t="shared" si="18"/>
        <v>149244</v>
      </c>
      <c r="O78" s="19">
        <v>46</v>
      </c>
      <c r="P78" s="19">
        <v>66</v>
      </c>
      <c r="Q78" s="19">
        <v>20.93</v>
      </c>
      <c r="R78" s="19"/>
      <c r="S78" s="70">
        <v>151</v>
      </c>
      <c r="T78" s="70">
        <v>13.5</v>
      </c>
      <c r="U78" s="18" t="s">
        <v>2</v>
      </c>
      <c r="V78" s="70" t="s">
        <v>158</v>
      </c>
      <c r="W78" s="70">
        <v>1.24</v>
      </c>
      <c r="X78" s="17" t="s">
        <v>140</v>
      </c>
      <c r="Y78" s="17"/>
      <c r="Z78" s="17"/>
      <c r="AA78" s="17"/>
      <c r="AB78" s="17" t="str">
        <f t="shared" si="41"/>
        <v>A</v>
      </c>
      <c r="AC78" s="108">
        <f>VLOOKUP(A78,'2015 Demand Explosion 12.17.14'!$D$18:$G$837,4,FALSE)</f>
        <v>149244</v>
      </c>
      <c r="AD78" s="17">
        <v>29244</v>
      </c>
      <c r="AE78" s="17"/>
      <c r="AF78" s="67">
        <v>43617</v>
      </c>
      <c r="AG78" s="18">
        <v>21014</v>
      </c>
      <c r="AH78" s="19"/>
      <c r="AI78" s="19"/>
      <c r="AJ78" s="19"/>
      <c r="AK78" s="19"/>
      <c r="AL78" s="18" t="str">
        <f>VLOOKUP(AG78,'Equipment Listing'!A:E,3,FALSE)</f>
        <v>Plainfield</v>
      </c>
      <c r="AM78" s="19" t="str">
        <f>VLOOKUP(AG78,'Equipment Listing'!A:E,4,FALSE)</f>
        <v>300T</v>
      </c>
      <c r="AN78" s="19" t="str">
        <f>VLOOKUP(AG78,'Equipment Listing'!A:E,5,FALSE)</f>
        <v>201-330</v>
      </c>
      <c r="AO78" s="19">
        <v>2</v>
      </c>
      <c r="AP78" s="20">
        <v>2400</v>
      </c>
      <c r="AQ78" s="19">
        <v>1</v>
      </c>
      <c r="AR78" s="19">
        <v>4</v>
      </c>
      <c r="AS78" s="19">
        <f t="shared" si="28"/>
        <v>4</v>
      </c>
      <c r="AT78" s="34">
        <f t="shared" si="29"/>
        <v>4800</v>
      </c>
      <c r="AU78" s="69">
        <f t="shared" si="30"/>
        <v>149244</v>
      </c>
      <c r="AV78" s="20">
        <f t="shared" si="31"/>
        <v>12437</v>
      </c>
      <c r="AW78" s="21">
        <f t="shared" si="32"/>
        <v>11.98371212121212</v>
      </c>
      <c r="AX78" s="20">
        <f t="shared" si="33"/>
        <v>74622</v>
      </c>
      <c r="AY78" s="70">
        <v>151</v>
      </c>
      <c r="AZ78" s="70">
        <v>13.5</v>
      </c>
      <c r="BA78" s="70" t="s">
        <v>158</v>
      </c>
      <c r="BB78" s="70">
        <v>1.24</v>
      </c>
      <c r="BC78" s="70" t="s">
        <v>159</v>
      </c>
      <c r="BD78" s="70" t="s">
        <v>599</v>
      </c>
      <c r="BE78" s="16" t="s">
        <v>157</v>
      </c>
    </row>
    <row r="79" spans="1:57" ht="21">
      <c r="A79" s="17" t="s">
        <v>1613</v>
      </c>
      <c r="B79" s="17"/>
      <c r="C79" s="17">
        <f t="shared" si="34"/>
        <v>21002</v>
      </c>
      <c r="D79" s="17">
        <f t="shared" si="35"/>
        <v>1</v>
      </c>
      <c r="E79" s="167">
        <f t="shared" si="36"/>
        <v>1800</v>
      </c>
      <c r="F79" s="17">
        <f t="shared" si="37"/>
        <v>1</v>
      </c>
      <c r="G79" s="17">
        <f t="shared" si="38"/>
        <v>4</v>
      </c>
      <c r="H79" s="17" t="str">
        <f t="shared" si="27"/>
        <v>2015.01</v>
      </c>
      <c r="I79" s="17" t="str">
        <f t="shared" si="42"/>
        <v>2019.06</v>
      </c>
      <c r="J79" s="170">
        <f t="shared" si="39"/>
        <v>149244</v>
      </c>
      <c r="K79" s="170">
        <f t="shared" si="40"/>
        <v>149244</v>
      </c>
      <c r="L79" s="170">
        <f t="shared" si="18"/>
        <v>149244</v>
      </c>
      <c r="M79" s="170">
        <f t="shared" si="18"/>
        <v>149244</v>
      </c>
      <c r="N79" s="170">
        <f t="shared" si="18"/>
        <v>149244</v>
      </c>
      <c r="O79" s="19" t="s">
        <v>343</v>
      </c>
      <c r="P79" s="19">
        <v>90</v>
      </c>
      <c r="Q79" s="19">
        <v>22.454999999999998</v>
      </c>
      <c r="R79" s="19"/>
      <c r="S79" s="70">
        <v>285</v>
      </c>
      <c r="T79" s="70">
        <v>14</v>
      </c>
      <c r="U79" s="18" t="s">
        <v>2</v>
      </c>
      <c r="V79" s="70" t="s">
        <v>344</v>
      </c>
      <c r="W79" s="70">
        <v>1.31</v>
      </c>
      <c r="X79" s="17" t="s">
        <v>140</v>
      </c>
      <c r="Y79" s="17"/>
      <c r="Z79" s="17"/>
      <c r="AA79" s="17"/>
      <c r="AB79" s="17" t="str">
        <f t="shared" si="41"/>
        <v>A</v>
      </c>
      <c r="AC79" s="108">
        <f>VLOOKUP(A79,'2015 Demand Explosion 12.17.14'!$D$18:$G$837,4,FALSE)</f>
        <v>149244</v>
      </c>
      <c r="AD79" s="17" t="s">
        <v>342</v>
      </c>
      <c r="AE79" s="17"/>
      <c r="AF79" s="67">
        <v>43617</v>
      </c>
      <c r="AG79" s="18">
        <v>21002</v>
      </c>
      <c r="AH79" s="19"/>
      <c r="AI79" s="19"/>
      <c r="AJ79" s="19"/>
      <c r="AK79" s="19"/>
      <c r="AL79" s="18" t="str">
        <f>VLOOKUP(AG79,'Equipment Listing'!A:E,3,FALSE)</f>
        <v>Plainfield</v>
      </c>
      <c r="AM79" s="19" t="str">
        <f>VLOOKUP(AG79,'Equipment Listing'!A:E,4,FALSE)</f>
        <v>600T</v>
      </c>
      <c r="AN79" s="19" t="str">
        <f>VLOOKUP(AG79,'Equipment Listing'!A:E,5,FALSE)</f>
        <v>331-600</v>
      </c>
      <c r="AO79" s="19">
        <v>1</v>
      </c>
      <c r="AP79" s="20">
        <v>1800</v>
      </c>
      <c r="AQ79" s="19">
        <v>1</v>
      </c>
      <c r="AR79" s="19">
        <v>4</v>
      </c>
      <c r="AS79" s="19">
        <f t="shared" si="28"/>
        <v>4</v>
      </c>
      <c r="AT79" s="34">
        <f t="shared" si="29"/>
        <v>1800</v>
      </c>
      <c r="AU79" s="69">
        <f t="shared" si="30"/>
        <v>149244</v>
      </c>
      <c r="AV79" s="20">
        <f t="shared" si="31"/>
        <v>12437</v>
      </c>
      <c r="AW79" s="21">
        <f t="shared" si="32"/>
        <v>19.835353535353534</v>
      </c>
      <c r="AX79" s="20">
        <f t="shared" si="33"/>
        <v>149244</v>
      </c>
      <c r="AY79" s="70">
        <v>285</v>
      </c>
      <c r="AZ79" s="70">
        <v>14</v>
      </c>
      <c r="BA79" s="70" t="s">
        <v>344</v>
      </c>
      <c r="BB79" s="70">
        <v>1.31</v>
      </c>
      <c r="BC79" s="70" t="s">
        <v>345</v>
      </c>
      <c r="BD79" s="70" t="s">
        <v>599</v>
      </c>
      <c r="BE79" s="16" t="s">
        <v>341</v>
      </c>
    </row>
    <row r="80" spans="1:57" ht="10.5" customHeight="1">
      <c r="A80" s="17" t="s">
        <v>350</v>
      </c>
      <c r="B80" s="17"/>
      <c r="C80" s="17">
        <f t="shared" si="34"/>
        <v>21002</v>
      </c>
      <c r="D80" s="17">
        <f t="shared" si="35"/>
        <v>2</v>
      </c>
      <c r="E80" s="167">
        <f t="shared" si="36"/>
        <v>2400</v>
      </c>
      <c r="F80" s="17">
        <f t="shared" si="37"/>
        <v>1</v>
      </c>
      <c r="G80" s="17">
        <f t="shared" si="38"/>
        <v>4</v>
      </c>
      <c r="H80" s="17" t="str">
        <f t="shared" si="27"/>
        <v>2015.01</v>
      </c>
      <c r="I80" s="17" t="str">
        <f t="shared" si="42"/>
        <v>2019.06</v>
      </c>
      <c r="J80" s="170">
        <f t="shared" si="39"/>
        <v>149244</v>
      </c>
      <c r="K80" s="170">
        <f t="shared" si="40"/>
        <v>149244</v>
      </c>
      <c r="L80" s="170">
        <f t="shared" si="18"/>
        <v>149244</v>
      </c>
      <c r="M80" s="170">
        <f t="shared" si="18"/>
        <v>149244</v>
      </c>
      <c r="N80" s="170">
        <f t="shared" si="18"/>
        <v>149244</v>
      </c>
      <c r="O80" s="19">
        <v>42</v>
      </c>
      <c r="P80" s="19">
        <v>50</v>
      </c>
      <c r="Q80" s="19">
        <v>23.931999999999999</v>
      </c>
      <c r="R80" s="19"/>
      <c r="S80" s="70">
        <v>385</v>
      </c>
      <c r="T80" s="70">
        <v>15</v>
      </c>
      <c r="U80" s="18" t="s">
        <v>2</v>
      </c>
      <c r="V80" s="70"/>
      <c r="W80" s="70">
        <v>1.25</v>
      </c>
      <c r="X80" s="17" t="s">
        <v>140</v>
      </c>
      <c r="Y80" s="17"/>
      <c r="Z80" s="17"/>
      <c r="AA80" s="17"/>
      <c r="AB80" s="17" t="str">
        <f t="shared" si="41"/>
        <v>A</v>
      </c>
      <c r="AC80" s="108">
        <f>VLOOKUP(A80,'2015 Demand Explosion 12.17.14'!$D$18:$G$837,4,FALSE)</f>
        <v>149244</v>
      </c>
      <c r="AD80" s="17" t="s">
        <v>350</v>
      </c>
      <c r="AE80" s="17"/>
      <c r="AF80" s="67">
        <v>43617</v>
      </c>
      <c r="AG80" s="18">
        <v>21002</v>
      </c>
      <c r="AH80" s="19"/>
      <c r="AI80" s="19"/>
      <c r="AJ80" s="19"/>
      <c r="AK80" s="19"/>
      <c r="AL80" s="18" t="str">
        <f>VLOOKUP(AG80,'Equipment Listing'!A:E,3,FALSE)</f>
        <v>Plainfield</v>
      </c>
      <c r="AM80" s="19" t="str">
        <f>VLOOKUP(AG80,'Equipment Listing'!A:E,4,FALSE)</f>
        <v>600T</v>
      </c>
      <c r="AN80" s="19" t="str">
        <f>VLOOKUP(AG80,'Equipment Listing'!A:E,5,FALSE)</f>
        <v>331-600</v>
      </c>
      <c r="AO80" s="19">
        <v>2</v>
      </c>
      <c r="AP80" s="20">
        <v>2400</v>
      </c>
      <c r="AQ80" s="19">
        <v>1</v>
      </c>
      <c r="AR80" s="19">
        <v>4</v>
      </c>
      <c r="AS80" s="19">
        <f t="shared" si="28"/>
        <v>4</v>
      </c>
      <c r="AT80" s="34">
        <f t="shared" si="29"/>
        <v>4800</v>
      </c>
      <c r="AU80" s="69">
        <f t="shared" si="30"/>
        <v>149244</v>
      </c>
      <c r="AV80" s="20">
        <f t="shared" si="31"/>
        <v>12437</v>
      </c>
      <c r="AW80" s="21">
        <f t="shared" si="32"/>
        <v>11.98371212121212</v>
      </c>
      <c r="AX80" s="20">
        <f t="shared" si="33"/>
        <v>74622</v>
      </c>
      <c r="AY80" s="70">
        <v>385</v>
      </c>
      <c r="AZ80" s="70">
        <v>15</v>
      </c>
      <c r="BA80" s="70"/>
      <c r="BB80" s="70">
        <v>1.25</v>
      </c>
      <c r="BC80" s="70"/>
      <c r="BD80" s="70" t="s">
        <v>599</v>
      </c>
      <c r="BE80" s="16" t="s">
        <v>349</v>
      </c>
    </row>
    <row r="81" spans="1:57" ht="10.5" customHeight="1">
      <c r="A81" s="17">
        <v>29240</v>
      </c>
      <c r="B81" s="17"/>
      <c r="C81" s="17">
        <f t="shared" si="34"/>
        <v>21003</v>
      </c>
      <c r="D81" s="17">
        <f t="shared" si="35"/>
        <v>1</v>
      </c>
      <c r="E81" s="167">
        <f t="shared" si="36"/>
        <v>2100</v>
      </c>
      <c r="F81" s="17">
        <f t="shared" si="37"/>
        <v>1</v>
      </c>
      <c r="G81" s="17">
        <f t="shared" si="38"/>
        <v>4</v>
      </c>
      <c r="H81" s="17" t="str">
        <f t="shared" si="27"/>
        <v>2015.01</v>
      </c>
      <c r="I81" s="17" t="str">
        <f t="shared" si="42"/>
        <v>2019.06</v>
      </c>
      <c r="J81" s="170">
        <f t="shared" si="39"/>
        <v>149244</v>
      </c>
      <c r="K81" s="170">
        <f t="shared" si="40"/>
        <v>149244</v>
      </c>
      <c r="L81" s="170">
        <f t="shared" si="18"/>
        <v>149244</v>
      </c>
      <c r="M81" s="170">
        <f t="shared" si="18"/>
        <v>149244</v>
      </c>
      <c r="N81" s="170">
        <f t="shared" si="18"/>
        <v>149244</v>
      </c>
      <c r="O81" s="19"/>
      <c r="P81" s="19"/>
      <c r="Q81" s="19">
        <v>22.43</v>
      </c>
      <c r="R81" s="19"/>
      <c r="S81" s="70">
        <v>166</v>
      </c>
      <c r="T81" s="70"/>
      <c r="U81" s="18" t="s">
        <v>2</v>
      </c>
      <c r="V81" s="70" t="s">
        <v>300</v>
      </c>
      <c r="W81" s="70">
        <v>1.6060000000000001</v>
      </c>
      <c r="X81" s="17" t="s">
        <v>140</v>
      </c>
      <c r="Y81" s="17"/>
      <c r="Z81" s="17"/>
      <c r="AA81" s="17"/>
      <c r="AB81" s="17" t="str">
        <f t="shared" si="41"/>
        <v>A</v>
      </c>
      <c r="AC81" s="108">
        <f>VLOOKUP(A81,'2015 Demand Explosion 12.17.14'!$D$18:$G$837,4,FALSE)</f>
        <v>149244</v>
      </c>
      <c r="AD81" s="17">
        <v>29240</v>
      </c>
      <c r="AE81" s="17"/>
      <c r="AF81" s="67">
        <v>43617</v>
      </c>
      <c r="AG81" s="18">
        <v>21003</v>
      </c>
      <c r="AH81" s="19"/>
      <c r="AI81" s="19"/>
      <c r="AJ81" s="19"/>
      <c r="AK81" s="19"/>
      <c r="AL81" s="18" t="str">
        <f>VLOOKUP(AG81,'Equipment Listing'!A:E,3,FALSE)</f>
        <v>Plainfield</v>
      </c>
      <c r="AM81" s="19" t="str">
        <f>VLOOKUP(AG81,'Equipment Listing'!A:E,4,FALSE)</f>
        <v>400T</v>
      </c>
      <c r="AN81" s="19" t="str">
        <f>VLOOKUP(AG81,'Equipment Listing'!A:E,5,FALSE)</f>
        <v>331-600</v>
      </c>
      <c r="AO81" s="19">
        <v>1</v>
      </c>
      <c r="AP81" s="20">
        <v>2100</v>
      </c>
      <c r="AQ81" s="19">
        <v>1</v>
      </c>
      <c r="AR81" s="19">
        <v>4</v>
      </c>
      <c r="AS81" s="19">
        <f t="shared" si="28"/>
        <v>4</v>
      </c>
      <c r="AT81" s="34">
        <f t="shared" si="29"/>
        <v>2100</v>
      </c>
      <c r="AU81" s="69">
        <f t="shared" si="30"/>
        <v>149244</v>
      </c>
      <c r="AV81" s="20">
        <f t="shared" si="31"/>
        <v>12437</v>
      </c>
      <c r="AW81" s="21">
        <f t="shared" si="32"/>
        <v>18.040692640692637</v>
      </c>
      <c r="AX81" s="20">
        <f t="shared" si="33"/>
        <v>149244</v>
      </c>
      <c r="AY81" s="70">
        <v>166</v>
      </c>
      <c r="AZ81" s="70"/>
      <c r="BA81" s="70" t="s">
        <v>300</v>
      </c>
      <c r="BB81" s="70">
        <v>1.6060000000000001</v>
      </c>
      <c r="BC81" s="70" t="s">
        <v>301</v>
      </c>
      <c r="BD81" s="70" t="s">
        <v>599</v>
      </c>
      <c r="BE81" s="16">
        <v>29226</v>
      </c>
    </row>
    <row r="82" spans="1:57" ht="10.5" customHeight="1">
      <c r="A82" s="17">
        <v>29242</v>
      </c>
      <c r="B82" s="17"/>
      <c r="C82" s="17">
        <f t="shared" si="34"/>
        <v>21013</v>
      </c>
      <c r="D82" s="17">
        <f t="shared" si="35"/>
        <v>1</v>
      </c>
      <c r="E82" s="167">
        <f t="shared" si="36"/>
        <v>2760</v>
      </c>
      <c r="F82" s="17">
        <f t="shared" si="37"/>
        <v>1</v>
      </c>
      <c r="G82" s="17">
        <f t="shared" si="38"/>
        <v>4</v>
      </c>
      <c r="H82" s="17" t="str">
        <f t="shared" si="27"/>
        <v>2015.01</v>
      </c>
      <c r="I82" s="17" t="str">
        <f t="shared" si="42"/>
        <v>2019.06</v>
      </c>
      <c r="J82" s="170">
        <f t="shared" si="39"/>
        <v>149244</v>
      </c>
      <c r="K82" s="170">
        <f t="shared" si="40"/>
        <v>149244</v>
      </c>
      <c r="L82" s="170">
        <f t="shared" si="18"/>
        <v>149244</v>
      </c>
      <c r="M82" s="170">
        <f t="shared" si="18"/>
        <v>149244</v>
      </c>
      <c r="N82" s="170">
        <f t="shared" si="18"/>
        <v>149244</v>
      </c>
      <c r="O82" s="19">
        <v>37</v>
      </c>
      <c r="P82" s="19">
        <v>47</v>
      </c>
      <c r="Q82" s="19">
        <v>20.92</v>
      </c>
      <c r="R82" s="19"/>
      <c r="S82" s="70">
        <v>53</v>
      </c>
      <c r="T82" s="70">
        <v>15</v>
      </c>
      <c r="U82" s="18" t="s">
        <v>2</v>
      </c>
      <c r="V82" s="70" t="s">
        <v>208</v>
      </c>
      <c r="W82" s="70">
        <v>0.55000000000000004</v>
      </c>
      <c r="X82" s="17" t="s">
        <v>140</v>
      </c>
      <c r="Y82" s="17"/>
      <c r="Z82" s="17"/>
      <c r="AA82" s="17"/>
      <c r="AB82" s="17" t="str">
        <f t="shared" si="41"/>
        <v>A</v>
      </c>
      <c r="AC82" s="108">
        <f>VLOOKUP(A82,'2015 Demand Explosion 12.17.14'!$D$18:$G$837,4,FALSE)</f>
        <v>149244</v>
      </c>
      <c r="AD82" s="17">
        <v>29242</v>
      </c>
      <c r="AE82" s="17"/>
      <c r="AF82" s="67">
        <v>43617</v>
      </c>
      <c r="AG82" s="18">
        <v>21013</v>
      </c>
      <c r="AH82" s="19"/>
      <c r="AI82" s="19"/>
      <c r="AJ82" s="19"/>
      <c r="AK82" s="19"/>
      <c r="AL82" s="18" t="str">
        <f>VLOOKUP(AG82,'Equipment Listing'!A:E,3,FALSE)</f>
        <v>Plainfield</v>
      </c>
      <c r="AM82" s="19" t="str">
        <f>VLOOKUP(AG82,'Equipment Listing'!A:E,4,FALSE)</f>
        <v>200T</v>
      </c>
      <c r="AN82" s="19" t="str">
        <f>VLOOKUP(AG82,'Equipment Listing'!A:E,5,FALSE)</f>
        <v>60-200</v>
      </c>
      <c r="AO82" s="19">
        <v>1</v>
      </c>
      <c r="AP82" s="20">
        <v>2760</v>
      </c>
      <c r="AQ82" s="19">
        <v>1</v>
      </c>
      <c r="AR82" s="19">
        <v>4</v>
      </c>
      <c r="AS82" s="19">
        <f t="shared" si="28"/>
        <v>4</v>
      </c>
      <c r="AT82" s="34">
        <f t="shared" si="29"/>
        <v>2760</v>
      </c>
      <c r="AU82" s="69">
        <f t="shared" si="30"/>
        <v>149244</v>
      </c>
      <c r="AV82" s="20">
        <f t="shared" si="31"/>
        <v>12437</v>
      </c>
      <c r="AW82" s="21">
        <f t="shared" si="32"/>
        <v>15.465744400527008</v>
      </c>
      <c r="AX82" s="20">
        <f t="shared" si="33"/>
        <v>149244</v>
      </c>
      <c r="AY82" s="70">
        <v>53</v>
      </c>
      <c r="AZ82" s="70">
        <v>15</v>
      </c>
      <c r="BA82" s="70" t="s">
        <v>208</v>
      </c>
      <c r="BB82" s="70">
        <v>0.55000000000000004</v>
      </c>
      <c r="BC82" s="70" t="s">
        <v>209</v>
      </c>
      <c r="BD82" s="70" t="s">
        <v>599</v>
      </c>
      <c r="BE82" s="16" t="s">
        <v>157</v>
      </c>
    </row>
    <row r="83" spans="1:57" ht="10.5" customHeight="1">
      <c r="A83" s="17">
        <v>29162</v>
      </c>
      <c r="B83" s="17"/>
      <c r="C83" s="17">
        <f t="shared" si="34"/>
        <v>21014</v>
      </c>
      <c r="D83" s="17">
        <f t="shared" si="35"/>
        <v>1</v>
      </c>
      <c r="E83" s="167">
        <f t="shared" si="36"/>
        <v>2400</v>
      </c>
      <c r="F83" s="17">
        <f t="shared" si="37"/>
        <v>1</v>
      </c>
      <c r="G83" s="17">
        <f t="shared" si="38"/>
        <v>4</v>
      </c>
      <c r="H83" s="17" t="str">
        <f t="shared" si="27"/>
        <v>2015.01</v>
      </c>
      <c r="I83" s="17" t="str">
        <f t="shared" si="42"/>
        <v>2017.06</v>
      </c>
      <c r="J83" s="170">
        <f t="shared" si="39"/>
        <v>161929</v>
      </c>
      <c r="K83" s="170">
        <f t="shared" si="40"/>
        <v>161929</v>
      </c>
      <c r="L83" s="170">
        <f t="shared" si="18"/>
        <v>161929</v>
      </c>
      <c r="M83" s="170">
        <f t="shared" si="18"/>
        <v>161929</v>
      </c>
      <c r="N83" s="170">
        <f t="shared" si="18"/>
        <v>161929</v>
      </c>
      <c r="O83" s="19">
        <v>28</v>
      </c>
      <c r="P83" s="19">
        <v>39</v>
      </c>
      <c r="Q83" s="19">
        <v>22.44</v>
      </c>
      <c r="R83" s="19"/>
      <c r="S83" s="70">
        <v>169</v>
      </c>
      <c r="T83" s="70">
        <v>16</v>
      </c>
      <c r="U83" s="18" t="s">
        <v>2</v>
      </c>
      <c r="V83" s="70" t="s">
        <v>141</v>
      </c>
      <c r="W83" s="70">
        <v>0.13</v>
      </c>
      <c r="X83" s="17" t="s">
        <v>140</v>
      </c>
      <c r="Y83" s="17" t="s">
        <v>1731</v>
      </c>
      <c r="Z83" s="17"/>
      <c r="AA83" s="17"/>
      <c r="AB83" s="17" t="str">
        <f t="shared" si="41"/>
        <v>SOS</v>
      </c>
      <c r="AC83" s="108">
        <f>VLOOKUP(A83,'2015 Demand Explosion 12.17.14'!$D$18:$G$837,4,FALSE)</f>
        <v>161929</v>
      </c>
      <c r="AD83" s="17">
        <v>29162</v>
      </c>
      <c r="AE83" s="17"/>
      <c r="AF83" s="67">
        <v>42916</v>
      </c>
      <c r="AG83" s="18">
        <v>21014</v>
      </c>
      <c r="AH83" s="19"/>
      <c r="AI83" s="19"/>
      <c r="AJ83" s="19"/>
      <c r="AK83" s="19"/>
      <c r="AL83" s="18" t="str">
        <f>VLOOKUP(AG83,'Equipment Listing'!A:E,3,FALSE)</f>
        <v>Plainfield</v>
      </c>
      <c r="AM83" s="19" t="str">
        <f>VLOOKUP(AG83,'Equipment Listing'!A:E,4,FALSE)</f>
        <v>300T</v>
      </c>
      <c r="AN83" s="19" t="str">
        <f>VLOOKUP(AG83,'Equipment Listing'!A:E,5,FALSE)</f>
        <v>201-330</v>
      </c>
      <c r="AO83" s="19">
        <v>1</v>
      </c>
      <c r="AP83" s="20">
        <v>2400</v>
      </c>
      <c r="AQ83" s="19">
        <v>1</v>
      </c>
      <c r="AR83" s="19">
        <v>4</v>
      </c>
      <c r="AS83" s="19">
        <f t="shared" si="28"/>
        <v>4</v>
      </c>
      <c r="AT83" s="34">
        <f t="shared" si="29"/>
        <v>2400</v>
      </c>
      <c r="AU83" s="69">
        <f t="shared" si="30"/>
        <v>161929</v>
      </c>
      <c r="AV83" s="20">
        <f t="shared" si="31"/>
        <v>13494.083333333334</v>
      </c>
      <c r="AW83" s="21">
        <f t="shared" si="32"/>
        <v>17.495517676767676</v>
      </c>
      <c r="AX83" s="20">
        <f t="shared" si="33"/>
        <v>161929</v>
      </c>
      <c r="AY83" s="70">
        <v>169</v>
      </c>
      <c r="AZ83" s="70">
        <v>16</v>
      </c>
      <c r="BA83" s="70" t="s">
        <v>141</v>
      </c>
      <c r="BB83" s="70">
        <v>0.13</v>
      </c>
      <c r="BC83" s="70" t="s">
        <v>142</v>
      </c>
      <c r="BD83" s="70" t="s">
        <v>1697</v>
      </c>
      <c r="BE83" s="16">
        <v>29162</v>
      </c>
    </row>
    <row r="84" spans="1:57" ht="10.5" customHeight="1">
      <c r="A84" s="17">
        <v>77011</v>
      </c>
      <c r="B84" s="17"/>
      <c r="C84" s="17">
        <f t="shared" si="34"/>
        <v>21015</v>
      </c>
      <c r="D84" s="17">
        <f t="shared" si="35"/>
        <v>1</v>
      </c>
      <c r="E84" s="167">
        <f t="shared" si="36"/>
        <v>840</v>
      </c>
      <c r="F84" s="17">
        <f t="shared" si="37"/>
        <v>1.5</v>
      </c>
      <c r="G84" s="17">
        <f t="shared" si="38"/>
        <v>4</v>
      </c>
      <c r="H84" s="17" t="str">
        <f t="shared" si="27"/>
        <v>2015.01</v>
      </c>
      <c r="I84" s="17" t="str">
        <f t="shared" si="42"/>
        <v>2019.05</v>
      </c>
      <c r="J84" s="170">
        <f t="shared" si="39"/>
        <v>162124</v>
      </c>
      <c r="K84" s="170">
        <f t="shared" si="40"/>
        <v>162124</v>
      </c>
      <c r="L84" s="170">
        <f t="shared" si="18"/>
        <v>162124</v>
      </c>
      <c r="M84" s="170">
        <f t="shared" si="18"/>
        <v>162124</v>
      </c>
      <c r="N84" s="170">
        <f t="shared" si="18"/>
        <v>162124</v>
      </c>
      <c r="O84" s="19">
        <v>72</v>
      </c>
      <c r="P84" s="19">
        <v>234</v>
      </c>
      <c r="Q84" s="19">
        <v>40.86</v>
      </c>
      <c r="R84" s="19"/>
      <c r="S84" s="70">
        <v>530</v>
      </c>
      <c r="T84" s="70">
        <v>26</v>
      </c>
      <c r="U84" s="18" t="s">
        <v>6</v>
      </c>
      <c r="V84" s="70"/>
      <c r="W84" s="70">
        <v>4.03</v>
      </c>
      <c r="X84" s="17" t="s">
        <v>130</v>
      </c>
      <c r="Y84" s="17"/>
      <c r="Z84" s="17"/>
      <c r="AA84" s="17"/>
      <c r="AB84" s="17" t="str">
        <f t="shared" si="41"/>
        <v>A</v>
      </c>
      <c r="AC84" s="108">
        <f>VLOOKUP(A84,'2015 Demand Explosion 12.17.14'!$D$18:$G$837,4,FALSE)</f>
        <v>162124</v>
      </c>
      <c r="AD84" s="17">
        <v>77011</v>
      </c>
      <c r="AE84" s="17"/>
      <c r="AF84" s="67">
        <v>43586</v>
      </c>
      <c r="AG84" s="18">
        <v>21015</v>
      </c>
      <c r="AH84" s="19"/>
      <c r="AI84" s="19"/>
      <c r="AJ84" s="19"/>
      <c r="AK84" s="19"/>
      <c r="AL84" s="18" t="str">
        <f>VLOOKUP(AG84,'Equipment Listing'!A:E,3,FALSE)</f>
        <v>Plainfield</v>
      </c>
      <c r="AM84" s="19" t="str">
        <f>VLOOKUP(AG84,'Equipment Listing'!A:E,4,FALSE)</f>
        <v>1000T (xfer)</v>
      </c>
      <c r="AN84" s="19" t="str">
        <f>VLOOKUP(AG84,'Equipment Listing'!A:E,5,FALSE)</f>
        <v>600+</v>
      </c>
      <c r="AO84" s="19">
        <v>1</v>
      </c>
      <c r="AP84" s="20">
        <v>840</v>
      </c>
      <c r="AQ84" s="19">
        <v>1.5</v>
      </c>
      <c r="AR84" s="19">
        <v>4</v>
      </c>
      <c r="AS84" s="19">
        <f t="shared" si="28"/>
        <v>6</v>
      </c>
      <c r="AT84" s="34">
        <f t="shared" si="29"/>
        <v>840</v>
      </c>
      <c r="AU84" s="69">
        <f t="shared" si="30"/>
        <v>162124</v>
      </c>
      <c r="AV84" s="20">
        <f t="shared" si="31"/>
        <v>13510.333333333334</v>
      </c>
      <c r="AW84" s="21">
        <f t="shared" si="32"/>
        <v>40.152236652236653</v>
      </c>
      <c r="AX84" s="20">
        <f t="shared" si="33"/>
        <v>162124</v>
      </c>
      <c r="AY84" s="70">
        <v>530</v>
      </c>
      <c r="AZ84" s="70">
        <v>26</v>
      </c>
      <c r="BA84" s="70"/>
      <c r="BB84" s="70">
        <v>4.03</v>
      </c>
      <c r="BC84" s="70"/>
      <c r="BD84" s="70" t="s">
        <v>599</v>
      </c>
      <c r="BE84" s="109" t="s">
        <v>409</v>
      </c>
    </row>
    <row r="85" spans="1:57" ht="10.5" customHeight="1">
      <c r="A85" s="71" t="s">
        <v>1661</v>
      </c>
      <c r="B85" s="17"/>
      <c r="C85" s="17">
        <f t="shared" si="34"/>
        <v>21013</v>
      </c>
      <c r="D85" s="17">
        <f t="shared" si="35"/>
        <v>2</v>
      </c>
      <c r="E85" s="167">
        <f t="shared" si="36"/>
        <v>2400</v>
      </c>
      <c r="F85" s="17">
        <f t="shared" si="37"/>
        <v>1</v>
      </c>
      <c r="G85" s="17">
        <f t="shared" si="38"/>
        <v>4</v>
      </c>
      <c r="H85" s="17" t="str">
        <f t="shared" si="27"/>
        <v>2015.01</v>
      </c>
      <c r="I85" s="17" t="str">
        <f t="shared" si="42"/>
        <v>2018.05</v>
      </c>
      <c r="J85" s="170">
        <f t="shared" si="39"/>
        <v>170499</v>
      </c>
      <c r="K85" s="170">
        <f t="shared" si="40"/>
        <v>170499</v>
      </c>
      <c r="L85" s="170">
        <f t="shared" ref="L85:N116" si="43">$AC85</f>
        <v>170499</v>
      </c>
      <c r="M85" s="170">
        <f t="shared" si="43"/>
        <v>170499</v>
      </c>
      <c r="N85" s="170">
        <f t="shared" si="43"/>
        <v>170499</v>
      </c>
      <c r="O85" s="19">
        <v>28</v>
      </c>
      <c r="P85" s="19">
        <v>60</v>
      </c>
      <c r="Q85" s="19">
        <v>21.215</v>
      </c>
      <c r="R85" s="19"/>
      <c r="S85" s="70">
        <v>168</v>
      </c>
      <c r="T85" s="70">
        <v>11</v>
      </c>
      <c r="U85" s="18" t="s">
        <v>2</v>
      </c>
      <c r="V85" s="70" t="s">
        <v>240</v>
      </c>
      <c r="W85" s="70">
        <v>0.91</v>
      </c>
      <c r="X85" s="17" t="s">
        <v>140</v>
      </c>
      <c r="Y85" s="17"/>
      <c r="Z85" s="17"/>
      <c r="AA85" s="17"/>
      <c r="AB85" s="17" t="str">
        <f t="shared" si="41"/>
        <v>A</v>
      </c>
      <c r="AC85" s="108">
        <f>VLOOKUP(A85,'2015 Demand Explosion 12.17.14'!$D$18:$G$837,4,FALSE)</f>
        <v>170499</v>
      </c>
      <c r="AD85" s="17">
        <v>559121</v>
      </c>
      <c r="AE85" s="17"/>
      <c r="AF85" s="67">
        <v>43221</v>
      </c>
      <c r="AG85" s="18">
        <v>21013</v>
      </c>
      <c r="AH85" s="19"/>
      <c r="AI85" s="19"/>
      <c r="AJ85" s="19"/>
      <c r="AK85" s="19"/>
      <c r="AL85" s="18" t="str">
        <f>VLOOKUP(AG85,'Equipment Listing'!A:E,3,FALSE)</f>
        <v>Plainfield</v>
      </c>
      <c r="AM85" s="19" t="str">
        <f>VLOOKUP(AG85,'Equipment Listing'!A:E,4,FALSE)</f>
        <v>200T</v>
      </c>
      <c r="AN85" s="19" t="str">
        <f>VLOOKUP(AG85,'Equipment Listing'!A:E,5,FALSE)</f>
        <v>60-200</v>
      </c>
      <c r="AO85" s="19">
        <v>2</v>
      </c>
      <c r="AP85" s="20">
        <v>2400</v>
      </c>
      <c r="AQ85" s="19">
        <v>1</v>
      </c>
      <c r="AR85" s="19">
        <v>4</v>
      </c>
      <c r="AS85" s="19">
        <f t="shared" si="28"/>
        <v>4</v>
      </c>
      <c r="AT85" s="34">
        <f t="shared" si="29"/>
        <v>4800</v>
      </c>
      <c r="AU85" s="69">
        <f t="shared" si="30"/>
        <v>170499</v>
      </c>
      <c r="AV85" s="20">
        <f t="shared" si="31"/>
        <v>14208.25</v>
      </c>
      <c r="AW85" s="21">
        <f t="shared" si="32"/>
        <v>12.654640151515151</v>
      </c>
      <c r="AX85" s="20">
        <f t="shared" si="33"/>
        <v>85249.5</v>
      </c>
      <c r="AY85" s="70">
        <v>168</v>
      </c>
      <c r="AZ85" s="70">
        <v>11</v>
      </c>
      <c r="BA85" s="70" t="s">
        <v>240</v>
      </c>
      <c r="BB85" s="70">
        <v>0.91</v>
      </c>
      <c r="BC85" s="70" t="s">
        <v>241</v>
      </c>
      <c r="BD85" s="70" t="s">
        <v>599</v>
      </c>
      <c r="BE85" s="16" t="s">
        <v>239</v>
      </c>
    </row>
    <row r="86" spans="1:57" ht="10.5" customHeight="1">
      <c r="A86" s="17">
        <v>29180</v>
      </c>
      <c r="B86" s="17"/>
      <c r="C86" s="17">
        <f t="shared" si="34"/>
        <v>21014</v>
      </c>
      <c r="D86" s="17">
        <f t="shared" si="35"/>
        <v>1</v>
      </c>
      <c r="E86" s="167">
        <f t="shared" si="36"/>
        <v>2400</v>
      </c>
      <c r="F86" s="17">
        <f t="shared" si="37"/>
        <v>1</v>
      </c>
      <c r="G86" s="17">
        <f t="shared" si="38"/>
        <v>4</v>
      </c>
      <c r="H86" s="17" t="str">
        <f t="shared" si="27"/>
        <v>2015.01</v>
      </c>
      <c r="I86" s="17" t="str">
        <f t="shared" si="42"/>
        <v>2019</v>
      </c>
      <c r="J86" s="170">
        <f t="shared" si="39"/>
        <v>176000</v>
      </c>
      <c r="K86" s="170">
        <f t="shared" si="40"/>
        <v>176000</v>
      </c>
      <c r="L86" s="170">
        <f t="shared" si="43"/>
        <v>176000</v>
      </c>
      <c r="M86" s="170">
        <f t="shared" si="43"/>
        <v>176000</v>
      </c>
      <c r="N86" s="170">
        <f t="shared" si="43"/>
        <v>176000</v>
      </c>
      <c r="O86" s="19">
        <v>38</v>
      </c>
      <c r="P86" s="19">
        <v>91</v>
      </c>
      <c r="Q86" s="19">
        <v>22.98</v>
      </c>
      <c r="R86" s="19"/>
      <c r="S86" s="70">
        <v>190</v>
      </c>
      <c r="T86" s="70">
        <v>14</v>
      </c>
      <c r="U86" s="18" t="s">
        <v>2</v>
      </c>
      <c r="V86" s="70" t="s">
        <v>147</v>
      </c>
      <c r="W86" s="70">
        <v>0.84499999999999997</v>
      </c>
      <c r="X86" s="17" t="s">
        <v>140</v>
      </c>
      <c r="Y86" s="17" t="s">
        <v>1719</v>
      </c>
      <c r="Z86" s="17"/>
      <c r="AA86" s="17"/>
      <c r="AB86" s="17" t="str">
        <f t="shared" si="41"/>
        <v>SS</v>
      </c>
      <c r="AC86" s="108">
        <v>176000</v>
      </c>
      <c r="AD86" s="17">
        <v>29180</v>
      </c>
      <c r="AE86" s="17"/>
      <c r="AF86" s="67">
        <v>46751</v>
      </c>
      <c r="AG86" s="18">
        <v>21014</v>
      </c>
      <c r="AH86" s="19"/>
      <c r="AI86" s="19"/>
      <c r="AJ86" s="19"/>
      <c r="AK86" s="19"/>
      <c r="AL86" s="18" t="str">
        <f>VLOOKUP(AG86,'Equipment Listing'!A:E,3,FALSE)</f>
        <v>Plainfield</v>
      </c>
      <c r="AM86" s="19" t="str">
        <f>VLOOKUP(AG86,'Equipment Listing'!A:E,4,FALSE)</f>
        <v>300T</v>
      </c>
      <c r="AN86" s="19" t="str">
        <f>VLOOKUP(AG86,'Equipment Listing'!A:E,5,FALSE)</f>
        <v>201-330</v>
      </c>
      <c r="AO86" s="19">
        <v>1</v>
      </c>
      <c r="AP86" s="20">
        <v>2400</v>
      </c>
      <c r="AQ86" s="19">
        <v>1</v>
      </c>
      <c r="AR86" s="19">
        <v>4</v>
      </c>
      <c r="AS86" s="19">
        <f t="shared" si="28"/>
        <v>4</v>
      </c>
      <c r="AT86" s="34">
        <f t="shared" si="29"/>
        <v>2400</v>
      </c>
      <c r="AU86" s="69">
        <f t="shared" si="30"/>
        <v>176000</v>
      </c>
      <c r="AV86" s="20">
        <f t="shared" si="31"/>
        <v>14666.666666666666</v>
      </c>
      <c r="AW86" s="21">
        <f t="shared" si="32"/>
        <v>18.383838383838381</v>
      </c>
      <c r="AX86" s="20">
        <f t="shared" si="33"/>
        <v>176000</v>
      </c>
      <c r="AY86" s="70">
        <v>190</v>
      </c>
      <c r="AZ86" s="70">
        <v>14</v>
      </c>
      <c r="BA86" s="70" t="s">
        <v>147</v>
      </c>
      <c r="BB86" s="70">
        <v>0.84499999999999997</v>
      </c>
      <c r="BC86" s="70" t="s">
        <v>148</v>
      </c>
      <c r="BD86" s="70" t="s">
        <v>1696</v>
      </c>
      <c r="BE86" s="16">
        <v>29180</v>
      </c>
    </row>
    <row r="87" spans="1:57" ht="10.5" customHeight="1">
      <c r="A87" s="17" t="s">
        <v>214</v>
      </c>
      <c r="B87" s="17"/>
      <c r="C87" s="17">
        <f t="shared" si="34"/>
        <v>21013</v>
      </c>
      <c r="D87" s="17">
        <f t="shared" si="35"/>
        <v>2</v>
      </c>
      <c r="E87" s="167">
        <f t="shared" si="36"/>
        <v>3600</v>
      </c>
      <c r="F87" s="17">
        <f t="shared" si="37"/>
        <v>1</v>
      </c>
      <c r="G87" s="17">
        <f t="shared" si="38"/>
        <v>1</v>
      </c>
      <c r="H87" s="17" t="str">
        <f t="shared" si="27"/>
        <v>2015.01</v>
      </c>
      <c r="I87" s="17" t="str">
        <f t="shared" si="42"/>
        <v>2015.12</v>
      </c>
      <c r="J87" s="170">
        <f t="shared" si="39"/>
        <v>183353</v>
      </c>
      <c r="K87" s="170">
        <f t="shared" si="40"/>
        <v>183353</v>
      </c>
      <c r="L87" s="170">
        <f t="shared" si="43"/>
        <v>183353</v>
      </c>
      <c r="M87" s="170">
        <f t="shared" si="43"/>
        <v>183353</v>
      </c>
      <c r="N87" s="170">
        <f t="shared" si="43"/>
        <v>183353</v>
      </c>
      <c r="O87" s="19">
        <v>24</v>
      </c>
      <c r="P87" s="19">
        <v>24</v>
      </c>
      <c r="Q87" s="19">
        <v>18.623999999999999</v>
      </c>
      <c r="R87" s="19"/>
      <c r="S87" s="70">
        <v>40</v>
      </c>
      <c r="T87" s="70">
        <v>11</v>
      </c>
      <c r="U87" s="18" t="s">
        <v>2</v>
      </c>
      <c r="V87" s="70" t="s">
        <v>215</v>
      </c>
      <c r="W87" s="70">
        <v>5.8000000000000003E-2</v>
      </c>
      <c r="X87" s="17" t="s">
        <v>114</v>
      </c>
      <c r="Y87" s="17" t="s">
        <v>1723</v>
      </c>
      <c r="Z87" s="17"/>
      <c r="AA87" s="17"/>
      <c r="AB87" s="17" t="str">
        <f t="shared" si="41"/>
        <v>SMOS</v>
      </c>
      <c r="AC87" s="108">
        <v>183353</v>
      </c>
      <c r="AD87" s="17" t="s">
        <v>214</v>
      </c>
      <c r="AE87" s="17"/>
      <c r="AF87" s="67">
        <v>42369</v>
      </c>
      <c r="AG87" s="18">
        <v>21013</v>
      </c>
      <c r="AH87" s="19"/>
      <c r="AI87" s="19"/>
      <c r="AJ87" s="19"/>
      <c r="AK87" s="19"/>
      <c r="AL87" s="18" t="str">
        <f>VLOOKUP(AG87,'Equipment Listing'!A:E,3,FALSE)</f>
        <v>Plainfield</v>
      </c>
      <c r="AM87" s="19" t="str">
        <f>VLOOKUP(AG87,'Equipment Listing'!A:E,4,FALSE)</f>
        <v>200T</v>
      </c>
      <c r="AN87" s="19" t="str">
        <f>VLOOKUP(AG87,'Equipment Listing'!A:E,5,FALSE)</f>
        <v>60-200</v>
      </c>
      <c r="AO87" s="19">
        <v>2</v>
      </c>
      <c r="AP87" s="20">
        <v>3600</v>
      </c>
      <c r="AQ87" s="19">
        <v>1</v>
      </c>
      <c r="AR87" s="19">
        <v>1</v>
      </c>
      <c r="AS87" s="19">
        <f t="shared" si="28"/>
        <v>1</v>
      </c>
      <c r="AT87" s="34">
        <f t="shared" si="29"/>
        <v>7200</v>
      </c>
      <c r="AU87" s="69">
        <f t="shared" si="30"/>
        <v>183353</v>
      </c>
      <c r="AV87" s="20">
        <f t="shared" si="31"/>
        <v>15279.416666666666</v>
      </c>
      <c r="AW87" s="21">
        <f t="shared" si="32"/>
        <v>5.6766203703703697</v>
      </c>
      <c r="AX87" s="20">
        <f t="shared" si="33"/>
        <v>91676.5</v>
      </c>
      <c r="AY87" s="70">
        <v>40</v>
      </c>
      <c r="AZ87" s="70">
        <v>11</v>
      </c>
      <c r="BA87" s="70" t="s">
        <v>215</v>
      </c>
      <c r="BB87" s="70">
        <v>5.8000000000000003E-2</v>
      </c>
      <c r="BC87" s="70" t="s">
        <v>216</v>
      </c>
      <c r="BD87" s="70" t="s">
        <v>1698</v>
      </c>
      <c r="BE87" s="16">
        <v>37103</v>
      </c>
    </row>
    <row r="88" spans="1:57" ht="10.5" customHeight="1">
      <c r="A88" s="17" t="s">
        <v>1665</v>
      </c>
      <c r="B88" s="17"/>
      <c r="C88" s="17">
        <f t="shared" si="34"/>
        <v>21014</v>
      </c>
      <c r="D88" s="17">
        <f t="shared" si="35"/>
        <v>1</v>
      </c>
      <c r="E88" s="167">
        <f t="shared" si="36"/>
        <v>2400</v>
      </c>
      <c r="F88" s="17">
        <f t="shared" si="37"/>
        <v>1</v>
      </c>
      <c r="G88" s="17">
        <f t="shared" si="38"/>
        <v>4</v>
      </c>
      <c r="H88" s="17" t="str">
        <f t="shared" si="27"/>
        <v>2015.01</v>
      </c>
      <c r="I88" s="17" t="str">
        <f t="shared" si="42"/>
        <v>2017.12</v>
      </c>
      <c r="J88" s="170">
        <f t="shared" si="39"/>
        <v>189992</v>
      </c>
      <c r="K88" s="170">
        <f t="shared" si="40"/>
        <v>189992</v>
      </c>
      <c r="L88" s="170">
        <f t="shared" si="43"/>
        <v>189992</v>
      </c>
      <c r="M88" s="170">
        <f t="shared" si="43"/>
        <v>189992</v>
      </c>
      <c r="N88" s="170">
        <f t="shared" si="43"/>
        <v>189992</v>
      </c>
      <c r="O88" s="19">
        <v>32</v>
      </c>
      <c r="P88" s="19">
        <v>69</v>
      </c>
      <c r="Q88" s="19">
        <v>20.984999999999999</v>
      </c>
      <c r="R88" s="19"/>
      <c r="S88" s="70">
        <v>107</v>
      </c>
      <c r="T88" s="70">
        <v>13</v>
      </c>
      <c r="U88" s="18" t="s">
        <v>2</v>
      </c>
      <c r="V88" s="70" t="s">
        <v>138</v>
      </c>
      <c r="W88" s="70">
        <v>1.65</v>
      </c>
      <c r="X88" s="17" t="s">
        <v>121</v>
      </c>
      <c r="Y88" s="17"/>
      <c r="Z88" s="17"/>
      <c r="AA88" s="17"/>
      <c r="AB88" s="17" t="str">
        <f t="shared" si="41"/>
        <v>A</v>
      </c>
      <c r="AC88" s="108">
        <f>VLOOKUP(A88,'2015 Demand Explosion 12.17.14'!$D$18:$G$837,4,FALSE)</f>
        <v>189992</v>
      </c>
      <c r="AD88" s="17" t="s">
        <v>137</v>
      </c>
      <c r="AE88" s="17"/>
      <c r="AF88" s="67">
        <v>43070</v>
      </c>
      <c r="AG88" s="18">
        <v>21014</v>
      </c>
      <c r="AH88" s="19"/>
      <c r="AI88" s="19"/>
      <c r="AJ88" s="19"/>
      <c r="AK88" s="19"/>
      <c r="AL88" s="18" t="str">
        <f>VLOOKUP(AG88,'Equipment Listing'!A:E,3,FALSE)</f>
        <v>Plainfield</v>
      </c>
      <c r="AM88" s="19" t="str">
        <f>VLOOKUP(AG88,'Equipment Listing'!A:E,4,FALSE)</f>
        <v>300T</v>
      </c>
      <c r="AN88" s="19" t="str">
        <f>VLOOKUP(AG88,'Equipment Listing'!A:E,5,FALSE)</f>
        <v>201-330</v>
      </c>
      <c r="AO88" s="19">
        <v>1</v>
      </c>
      <c r="AP88" s="20">
        <v>2400</v>
      </c>
      <c r="AQ88" s="19">
        <v>1</v>
      </c>
      <c r="AR88" s="19">
        <v>4</v>
      </c>
      <c r="AS88" s="19">
        <f t="shared" si="28"/>
        <v>4</v>
      </c>
      <c r="AT88" s="34">
        <f t="shared" si="29"/>
        <v>2400</v>
      </c>
      <c r="AU88" s="69">
        <f t="shared" si="30"/>
        <v>189992</v>
      </c>
      <c r="AV88" s="20">
        <f t="shared" si="31"/>
        <v>15832.666666666666</v>
      </c>
      <c r="AW88" s="21">
        <f t="shared" si="32"/>
        <v>19.267171717171717</v>
      </c>
      <c r="AX88" s="20">
        <f t="shared" si="33"/>
        <v>189992</v>
      </c>
      <c r="AY88" s="70">
        <v>107</v>
      </c>
      <c r="AZ88" s="70">
        <v>13</v>
      </c>
      <c r="BA88" s="70" t="s">
        <v>138</v>
      </c>
      <c r="BB88" s="70">
        <v>1.65</v>
      </c>
      <c r="BC88" s="70" t="s">
        <v>139</v>
      </c>
      <c r="BD88" s="70" t="s">
        <v>599</v>
      </c>
      <c r="BE88" s="16" t="s">
        <v>136</v>
      </c>
    </row>
    <row r="89" spans="1:57" ht="10.5" customHeight="1">
      <c r="A89" s="17" t="s">
        <v>1674</v>
      </c>
      <c r="B89" s="17"/>
      <c r="C89" s="17">
        <f t="shared" si="34"/>
        <v>21003</v>
      </c>
      <c r="D89" s="17">
        <f t="shared" si="35"/>
        <v>1</v>
      </c>
      <c r="E89" s="167">
        <f t="shared" si="36"/>
        <v>3000</v>
      </c>
      <c r="F89" s="17">
        <f t="shared" si="37"/>
        <v>1</v>
      </c>
      <c r="G89" s="17">
        <f t="shared" si="38"/>
        <v>4</v>
      </c>
      <c r="H89" s="17" t="str">
        <f t="shared" si="27"/>
        <v>2015.01</v>
      </c>
      <c r="I89" s="17" t="str">
        <f t="shared" si="42"/>
        <v>2017.12</v>
      </c>
      <c r="J89" s="170">
        <f t="shared" si="39"/>
        <v>189992</v>
      </c>
      <c r="K89" s="170">
        <f t="shared" si="40"/>
        <v>189992</v>
      </c>
      <c r="L89" s="170">
        <f t="shared" si="43"/>
        <v>189992</v>
      </c>
      <c r="M89" s="170">
        <f t="shared" si="43"/>
        <v>189992</v>
      </c>
      <c r="N89" s="170">
        <f t="shared" si="43"/>
        <v>189992</v>
      </c>
      <c r="O89" s="19">
        <v>30</v>
      </c>
      <c r="P89" s="19">
        <v>49</v>
      </c>
      <c r="Q89" s="19">
        <v>21.1</v>
      </c>
      <c r="R89" s="19"/>
      <c r="S89" s="70">
        <v>188</v>
      </c>
      <c r="T89" s="70">
        <v>13</v>
      </c>
      <c r="U89" s="18" t="s">
        <v>2</v>
      </c>
      <c r="V89" s="70" t="s">
        <v>315</v>
      </c>
      <c r="W89" s="70">
        <v>1.66</v>
      </c>
      <c r="X89" s="17" t="s">
        <v>121</v>
      </c>
      <c r="Y89" s="17"/>
      <c r="Z89" s="17"/>
      <c r="AA89" s="17"/>
      <c r="AB89" s="17" t="str">
        <f t="shared" si="41"/>
        <v>A</v>
      </c>
      <c r="AC89" s="108">
        <f>VLOOKUP(A89,'2015 Demand Explosion 12.17.14'!$D$18:$G$837,4,FALSE)</f>
        <v>189992</v>
      </c>
      <c r="AD89" s="17">
        <v>557121</v>
      </c>
      <c r="AE89" s="17"/>
      <c r="AF89" s="67">
        <v>43070</v>
      </c>
      <c r="AG89" s="18">
        <v>21003</v>
      </c>
      <c r="AH89" s="19"/>
      <c r="AI89" s="19"/>
      <c r="AJ89" s="19"/>
      <c r="AK89" s="19"/>
      <c r="AL89" s="18" t="str">
        <f>VLOOKUP(AG89,'Equipment Listing'!A:E,3,FALSE)</f>
        <v>Plainfield</v>
      </c>
      <c r="AM89" s="19" t="str">
        <f>VLOOKUP(AG89,'Equipment Listing'!A:E,4,FALSE)</f>
        <v>400T</v>
      </c>
      <c r="AN89" s="19" t="str">
        <f>VLOOKUP(AG89,'Equipment Listing'!A:E,5,FALSE)</f>
        <v>331-600</v>
      </c>
      <c r="AO89" s="19">
        <v>1</v>
      </c>
      <c r="AP89" s="20">
        <v>3000</v>
      </c>
      <c r="AQ89" s="19">
        <v>1</v>
      </c>
      <c r="AR89" s="19">
        <v>4</v>
      </c>
      <c r="AS89" s="19">
        <f t="shared" si="28"/>
        <v>4</v>
      </c>
      <c r="AT89" s="34">
        <f t="shared" si="29"/>
        <v>3000</v>
      </c>
      <c r="AU89" s="69">
        <f t="shared" si="30"/>
        <v>189992</v>
      </c>
      <c r="AV89" s="20">
        <f t="shared" si="31"/>
        <v>15832.666666666666</v>
      </c>
      <c r="AW89" s="21">
        <f t="shared" si="32"/>
        <v>16.868282828282826</v>
      </c>
      <c r="AX89" s="20">
        <f t="shared" si="33"/>
        <v>189992</v>
      </c>
      <c r="AY89" s="70">
        <v>188</v>
      </c>
      <c r="AZ89" s="70">
        <v>13</v>
      </c>
      <c r="BA89" s="70" t="s">
        <v>315</v>
      </c>
      <c r="BB89" s="70">
        <v>1.66</v>
      </c>
      <c r="BC89" s="70" t="s">
        <v>316</v>
      </c>
      <c r="BD89" s="70" t="s">
        <v>599</v>
      </c>
      <c r="BE89" s="16" t="s">
        <v>314</v>
      </c>
    </row>
    <row r="90" spans="1:57" ht="10.5" customHeight="1">
      <c r="A90" s="17" t="s">
        <v>1657</v>
      </c>
      <c r="B90" s="17"/>
      <c r="C90" s="17">
        <f t="shared" si="34"/>
        <v>21013</v>
      </c>
      <c r="D90" s="17">
        <f t="shared" si="35"/>
        <v>1</v>
      </c>
      <c r="E90" s="167">
        <f t="shared" si="36"/>
        <v>3000</v>
      </c>
      <c r="F90" s="17">
        <f t="shared" si="37"/>
        <v>1</v>
      </c>
      <c r="G90" s="17">
        <f t="shared" si="38"/>
        <v>4</v>
      </c>
      <c r="H90" s="17" t="str">
        <f t="shared" si="27"/>
        <v>2015.01</v>
      </c>
      <c r="I90" s="17" t="str">
        <f t="shared" si="42"/>
        <v>2017.12</v>
      </c>
      <c r="J90" s="170">
        <f t="shared" si="39"/>
        <v>189992</v>
      </c>
      <c r="K90" s="170">
        <f t="shared" si="40"/>
        <v>189992</v>
      </c>
      <c r="L90" s="170">
        <f t="shared" si="43"/>
        <v>189992</v>
      </c>
      <c r="M90" s="170">
        <f t="shared" si="43"/>
        <v>189992</v>
      </c>
      <c r="N90" s="170">
        <f t="shared" si="43"/>
        <v>189992</v>
      </c>
      <c r="O90" s="19">
        <v>20</v>
      </c>
      <c r="P90" s="19">
        <v>25</v>
      </c>
      <c r="Q90" s="19">
        <v>21.29</v>
      </c>
      <c r="R90" s="19"/>
      <c r="S90" s="70">
        <v>67</v>
      </c>
      <c r="T90" s="70">
        <v>11.5</v>
      </c>
      <c r="U90" s="18" t="s">
        <v>2</v>
      </c>
      <c r="V90" s="70" t="s">
        <v>233</v>
      </c>
      <c r="W90" s="70">
        <v>0.19400000000000001</v>
      </c>
      <c r="X90" s="17" t="s">
        <v>121</v>
      </c>
      <c r="Y90" s="17"/>
      <c r="Z90" s="17"/>
      <c r="AA90" s="17"/>
      <c r="AB90" s="17" t="str">
        <f t="shared" si="41"/>
        <v>A</v>
      </c>
      <c r="AC90" s="108">
        <f>VLOOKUP(A90,'2015 Demand Explosion 12.17.14'!$D$18:$G$837,4,FALSE)</f>
        <v>189992</v>
      </c>
      <c r="AD90" s="17">
        <v>557022</v>
      </c>
      <c r="AE90" s="17"/>
      <c r="AF90" s="67">
        <v>43070</v>
      </c>
      <c r="AG90" s="18">
        <v>21013</v>
      </c>
      <c r="AH90" s="19"/>
      <c r="AI90" s="19"/>
      <c r="AJ90" s="19"/>
      <c r="AK90" s="19"/>
      <c r="AL90" s="18" t="str">
        <f>VLOOKUP(AG90,'Equipment Listing'!A:E,3,FALSE)</f>
        <v>Plainfield</v>
      </c>
      <c r="AM90" s="19" t="str">
        <f>VLOOKUP(AG90,'Equipment Listing'!A:E,4,FALSE)</f>
        <v>200T</v>
      </c>
      <c r="AN90" s="19" t="str">
        <f>VLOOKUP(AG90,'Equipment Listing'!A:E,5,FALSE)</f>
        <v>60-200</v>
      </c>
      <c r="AO90" s="19">
        <v>1</v>
      </c>
      <c r="AP90" s="20">
        <v>3000</v>
      </c>
      <c r="AQ90" s="19">
        <v>1</v>
      </c>
      <c r="AR90" s="19">
        <v>4</v>
      </c>
      <c r="AS90" s="19">
        <f t="shared" si="28"/>
        <v>4</v>
      </c>
      <c r="AT90" s="34">
        <f t="shared" si="29"/>
        <v>3000</v>
      </c>
      <c r="AU90" s="69">
        <f t="shared" si="30"/>
        <v>189992</v>
      </c>
      <c r="AV90" s="20">
        <f t="shared" si="31"/>
        <v>15832.666666666666</v>
      </c>
      <c r="AW90" s="21">
        <f t="shared" si="32"/>
        <v>16.868282828282826</v>
      </c>
      <c r="AX90" s="20">
        <f t="shared" si="33"/>
        <v>189992</v>
      </c>
      <c r="AY90" s="70">
        <v>67</v>
      </c>
      <c r="AZ90" s="70">
        <v>11.5</v>
      </c>
      <c r="BA90" s="70" t="s">
        <v>233</v>
      </c>
      <c r="BB90" s="70">
        <v>0.19400000000000001</v>
      </c>
      <c r="BC90" s="70" t="s">
        <v>234</v>
      </c>
      <c r="BD90" s="70" t="s">
        <v>599</v>
      </c>
      <c r="BE90" s="16" t="s">
        <v>232</v>
      </c>
    </row>
    <row r="91" spans="1:57" ht="10.5" customHeight="1">
      <c r="A91" s="17" t="s">
        <v>1658</v>
      </c>
      <c r="B91" s="17"/>
      <c r="C91" s="17">
        <f t="shared" si="34"/>
        <v>21013</v>
      </c>
      <c r="D91" s="17">
        <f t="shared" si="35"/>
        <v>1</v>
      </c>
      <c r="E91" s="167">
        <f t="shared" si="36"/>
        <v>3000</v>
      </c>
      <c r="F91" s="17">
        <f t="shared" si="37"/>
        <v>1</v>
      </c>
      <c r="G91" s="17">
        <f t="shared" si="38"/>
        <v>4</v>
      </c>
      <c r="H91" s="17" t="str">
        <f t="shared" si="27"/>
        <v>2015.01</v>
      </c>
      <c r="I91" s="17" t="str">
        <f t="shared" si="42"/>
        <v>2017.12</v>
      </c>
      <c r="J91" s="170">
        <f t="shared" si="39"/>
        <v>189992</v>
      </c>
      <c r="K91" s="170">
        <f t="shared" si="40"/>
        <v>189992</v>
      </c>
      <c r="L91" s="170">
        <f t="shared" si="43"/>
        <v>189992</v>
      </c>
      <c r="M91" s="170">
        <f t="shared" si="43"/>
        <v>189992</v>
      </c>
      <c r="N91" s="170">
        <f t="shared" si="43"/>
        <v>189992</v>
      </c>
      <c r="O91" s="19"/>
      <c r="P91" s="19"/>
      <c r="Q91" s="19">
        <v>21.344999999999999</v>
      </c>
      <c r="R91" s="19"/>
      <c r="S91" s="70"/>
      <c r="T91" s="70"/>
      <c r="U91" s="18" t="s">
        <v>2</v>
      </c>
      <c r="V91" s="70"/>
      <c r="W91" s="70">
        <v>0.19400000000000001</v>
      </c>
      <c r="X91" s="17" t="s">
        <v>121</v>
      </c>
      <c r="Y91" s="17"/>
      <c r="Z91" s="17"/>
      <c r="AA91" s="17"/>
      <c r="AB91" s="17" t="str">
        <f t="shared" si="41"/>
        <v>A</v>
      </c>
      <c r="AC91" s="108">
        <f>VLOOKUP(A91,'2015 Demand Explosion 12.17.14'!$D$18:$G$837,4,FALSE)</f>
        <v>189992</v>
      </c>
      <c r="AD91" s="17">
        <v>557122</v>
      </c>
      <c r="AE91" s="17"/>
      <c r="AF91" s="67">
        <v>43070</v>
      </c>
      <c r="AG91" s="18">
        <v>21013</v>
      </c>
      <c r="AH91" s="19"/>
      <c r="AI91" s="19"/>
      <c r="AJ91" s="19"/>
      <c r="AK91" s="19"/>
      <c r="AL91" s="18" t="str">
        <f>VLOOKUP(AG91,'Equipment Listing'!A:E,3,FALSE)</f>
        <v>Plainfield</v>
      </c>
      <c r="AM91" s="19" t="str">
        <f>VLOOKUP(AG91,'Equipment Listing'!A:E,4,FALSE)</f>
        <v>200T</v>
      </c>
      <c r="AN91" s="19" t="str">
        <f>VLOOKUP(AG91,'Equipment Listing'!A:E,5,FALSE)</f>
        <v>60-200</v>
      </c>
      <c r="AO91" s="19">
        <v>1</v>
      </c>
      <c r="AP91" s="20">
        <v>3000</v>
      </c>
      <c r="AQ91" s="19">
        <v>1</v>
      </c>
      <c r="AR91" s="19">
        <v>4</v>
      </c>
      <c r="AS91" s="19">
        <f t="shared" si="28"/>
        <v>4</v>
      </c>
      <c r="AT91" s="34">
        <f t="shared" si="29"/>
        <v>3000</v>
      </c>
      <c r="AU91" s="69">
        <f t="shared" si="30"/>
        <v>189992</v>
      </c>
      <c r="AV91" s="20">
        <f t="shared" si="31"/>
        <v>15832.666666666666</v>
      </c>
      <c r="AW91" s="21">
        <f t="shared" si="32"/>
        <v>16.868282828282826</v>
      </c>
      <c r="AX91" s="20">
        <f t="shared" si="33"/>
        <v>189992</v>
      </c>
      <c r="AY91" s="70"/>
      <c r="AZ91" s="70"/>
      <c r="BA91" s="70"/>
      <c r="BB91" s="70">
        <v>0.19400000000000001</v>
      </c>
      <c r="BC91" s="70"/>
      <c r="BD91" s="70" t="s">
        <v>599</v>
      </c>
      <c r="BE91" s="16" t="s">
        <v>235</v>
      </c>
    </row>
    <row r="92" spans="1:57" ht="10.5" customHeight="1">
      <c r="A92" s="17" t="s">
        <v>1675</v>
      </c>
      <c r="B92" s="17"/>
      <c r="C92" s="17">
        <f t="shared" si="34"/>
        <v>21003</v>
      </c>
      <c r="D92" s="17">
        <f t="shared" si="35"/>
        <v>1</v>
      </c>
      <c r="E92" s="167">
        <f t="shared" si="36"/>
        <v>2100</v>
      </c>
      <c r="F92" s="17">
        <f t="shared" si="37"/>
        <v>1</v>
      </c>
      <c r="G92" s="17">
        <f t="shared" si="38"/>
        <v>4</v>
      </c>
      <c r="H92" s="17" t="str">
        <f t="shared" si="27"/>
        <v>2015.01</v>
      </c>
      <c r="I92" s="17" t="str">
        <f t="shared" si="42"/>
        <v>2017.12</v>
      </c>
      <c r="J92" s="170">
        <f t="shared" si="39"/>
        <v>199117</v>
      </c>
      <c r="K92" s="170">
        <f t="shared" si="40"/>
        <v>199117</v>
      </c>
      <c r="L92" s="170">
        <f t="shared" si="43"/>
        <v>199117</v>
      </c>
      <c r="M92" s="170">
        <f t="shared" si="43"/>
        <v>199117</v>
      </c>
      <c r="N92" s="170">
        <f t="shared" si="43"/>
        <v>199117</v>
      </c>
      <c r="O92" s="19">
        <v>36</v>
      </c>
      <c r="P92" s="19">
        <v>72</v>
      </c>
      <c r="Q92" s="19">
        <v>21.21</v>
      </c>
      <c r="R92" s="19"/>
      <c r="S92" s="70">
        <v>169</v>
      </c>
      <c r="T92" s="70">
        <v>12</v>
      </c>
      <c r="U92" s="18" t="s">
        <v>2</v>
      </c>
      <c r="V92" s="70" t="s">
        <v>323</v>
      </c>
      <c r="W92" s="70">
        <v>1.5840000000000001</v>
      </c>
      <c r="X92" s="17" t="s">
        <v>140</v>
      </c>
      <c r="Y92" s="17"/>
      <c r="Z92" s="17"/>
      <c r="AA92" s="17"/>
      <c r="AB92" s="17" t="str">
        <f t="shared" si="41"/>
        <v>A</v>
      </c>
      <c r="AC92" s="108">
        <f>VLOOKUP(A92,'2015 Demand Explosion 12.17.14'!$D$18:$G$837,4,FALSE)</f>
        <v>199117</v>
      </c>
      <c r="AD92" s="17" t="s">
        <v>322</v>
      </c>
      <c r="AE92" s="17"/>
      <c r="AF92" s="67">
        <v>43070</v>
      </c>
      <c r="AG92" s="18">
        <v>21003</v>
      </c>
      <c r="AH92" s="19"/>
      <c r="AI92" s="19"/>
      <c r="AJ92" s="19"/>
      <c r="AK92" s="19"/>
      <c r="AL92" s="18" t="str">
        <f>VLOOKUP(AG92,'Equipment Listing'!A:E,3,FALSE)</f>
        <v>Plainfield</v>
      </c>
      <c r="AM92" s="19" t="str">
        <f>VLOOKUP(AG92,'Equipment Listing'!A:E,4,FALSE)</f>
        <v>400T</v>
      </c>
      <c r="AN92" s="19" t="str">
        <f>VLOOKUP(AG92,'Equipment Listing'!A:E,5,FALSE)</f>
        <v>331-600</v>
      </c>
      <c r="AO92" s="19">
        <v>1</v>
      </c>
      <c r="AP92" s="20">
        <v>2100</v>
      </c>
      <c r="AQ92" s="19">
        <v>1</v>
      </c>
      <c r="AR92" s="19">
        <v>4</v>
      </c>
      <c r="AS92" s="19">
        <f t="shared" si="28"/>
        <v>4</v>
      </c>
      <c r="AT92" s="34">
        <f t="shared" si="29"/>
        <v>2100</v>
      </c>
      <c r="AU92" s="69">
        <f t="shared" si="30"/>
        <v>199117</v>
      </c>
      <c r="AV92" s="20">
        <f t="shared" si="31"/>
        <v>16593.083333333332</v>
      </c>
      <c r="AW92" s="21">
        <f t="shared" si="32"/>
        <v>21.639033189033189</v>
      </c>
      <c r="AX92" s="20">
        <f t="shared" si="33"/>
        <v>199117</v>
      </c>
      <c r="AY92" s="70">
        <v>169</v>
      </c>
      <c r="AZ92" s="70">
        <v>12</v>
      </c>
      <c r="BA92" s="70" t="s">
        <v>323</v>
      </c>
      <c r="BB92" s="70">
        <v>1.5840000000000001</v>
      </c>
      <c r="BC92" s="70" t="s">
        <v>324</v>
      </c>
      <c r="BD92" s="70" t="s">
        <v>599</v>
      </c>
      <c r="BE92" s="16" t="s">
        <v>321</v>
      </c>
    </row>
    <row r="93" spans="1:57" ht="10.5" customHeight="1">
      <c r="A93" s="17" t="s">
        <v>1676</v>
      </c>
      <c r="B93" s="17"/>
      <c r="C93" s="17">
        <f t="shared" si="34"/>
        <v>21003</v>
      </c>
      <c r="D93" s="17">
        <f t="shared" si="35"/>
        <v>1</v>
      </c>
      <c r="E93" s="167">
        <f t="shared" si="36"/>
        <v>2100</v>
      </c>
      <c r="F93" s="17">
        <f t="shared" si="37"/>
        <v>1</v>
      </c>
      <c r="G93" s="17">
        <f t="shared" si="38"/>
        <v>4</v>
      </c>
      <c r="H93" s="17" t="str">
        <f t="shared" si="27"/>
        <v>2015.01</v>
      </c>
      <c r="I93" s="17" t="str">
        <f t="shared" si="42"/>
        <v>2017.12</v>
      </c>
      <c r="J93" s="170">
        <f t="shared" si="39"/>
        <v>199819</v>
      </c>
      <c r="K93" s="170">
        <f t="shared" si="40"/>
        <v>199819</v>
      </c>
      <c r="L93" s="170">
        <f t="shared" si="43"/>
        <v>199819</v>
      </c>
      <c r="M93" s="170">
        <f t="shared" si="43"/>
        <v>199819</v>
      </c>
      <c r="N93" s="170">
        <f t="shared" si="43"/>
        <v>199819</v>
      </c>
      <c r="O93" s="19">
        <v>36</v>
      </c>
      <c r="P93" s="19">
        <v>72</v>
      </c>
      <c r="Q93" s="19">
        <v>21.204000000000001</v>
      </c>
      <c r="R93" s="19"/>
      <c r="S93" s="70">
        <v>176</v>
      </c>
      <c r="T93" s="70">
        <v>12</v>
      </c>
      <c r="U93" s="18" t="s">
        <v>2</v>
      </c>
      <c r="V93" s="70"/>
      <c r="W93" s="70">
        <v>1.5840000000000001</v>
      </c>
      <c r="X93" s="17" t="s">
        <v>140</v>
      </c>
      <c r="Y93" s="17"/>
      <c r="Z93" s="17"/>
      <c r="AA93" s="17"/>
      <c r="AB93" s="17" t="str">
        <f t="shared" si="41"/>
        <v>A</v>
      </c>
      <c r="AC93" s="108">
        <f>VLOOKUP(A93,'2015 Demand Explosion 12.17.14'!$D$18:$G$837,4,FALSE)</f>
        <v>199819</v>
      </c>
      <c r="AD93" s="17" t="s">
        <v>326</v>
      </c>
      <c r="AE93" s="17"/>
      <c r="AF93" s="67">
        <v>43070</v>
      </c>
      <c r="AG93" s="18">
        <v>21003</v>
      </c>
      <c r="AH93" s="19"/>
      <c r="AI93" s="19"/>
      <c r="AJ93" s="19"/>
      <c r="AK93" s="19"/>
      <c r="AL93" s="18" t="str">
        <f>VLOOKUP(AG93,'Equipment Listing'!A:E,3,FALSE)</f>
        <v>Plainfield</v>
      </c>
      <c r="AM93" s="19" t="str">
        <f>VLOOKUP(AG93,'Equipment Listing'!A:E,4,FALSE)</f>
        <v>400T</v>
      </c>
      <c r="AN93" s="19" t="str">
        <f>VLOOKUP(AG93,'Equipment Listing'!A:E,5,FALSE)</f>
        <v>331-600</v>
      </c>
      <c r="AO93" s="19">
        <v>1</v>
      </c>
      <c r="AP93" s="20">
        <v>2100</v>
      </c>
      <c r="AQ93" s="19">
        <v>1</v>
      </c>
      <c r="AR93" s="19">
        <v>4</v>
      </c>
      <c r="AS93" s="19">
        <f t="shared" si="28"/>
        <v>4</v>
      </c>
      <c r="AT93" s="34">
        <f t="shared" si="29"/>
        <v>2100</v>
      </c>
      <c r="AU93" s="69">
        <f t="shared" si="30"/>
        <v>199819</v>
      </c>
      <c r="AV93" s="20">
        <f t="shared" si="31"/>
        <v>16651.583333333332</v>
      </c>
      <c r="AW93" s="21">
        <f t="shared" si="32"/>
        <v>21.689682539682536</v>
      </c>
      <c r="AX93" s="20">
        <f t="shared" si="33"/>
        <v>199819</v>
      </c>
      <c r="AY93" s="70">
        <v>176</v>
      </c>
      <c r="AZ93" s="70">
        <v>12</v>
      </c>
      <c r="BA93" s="70"/>
      <c r="BB93" s="70">
        <v>1.5840000000000001</v>
      </c>
      <c r="BC93" s="70"/>
      <c r="BD93" s="70" t="s">
        <v>599</v>
      </c>
      <c r="BE93" s="16" t="s">
        <v>325</v>
      </c>
    </row>
    <row r="94" spans="1:57" ht="10.5" customHeight="1">
      <c r="A94" s="17">
        <v>37453</v>
      </c>
      <c r="B94" s="17"/>
      <c r="C94" s="17">
        <f t="shared" si="34"/>
        <v>21011</v>
      </c>
      <c r="D94" s="17">
        <f t="shared" si="35"/>
        <v>1</v>
      </c>
      <c r="E94" s="167">
        <f t="shared" si="36"/>
        <v>1800</v>
      </c>
      <c r="F94" s="17">
        <f t="shared" si="37"/>
        <v>1</v>
      </c>
      <c r="G94" s="17">
        <f t="shared" si="38"/>
        <v>4</v>
      </c>
      <c r="H94" s="17" t="str">
        <f t="shared" si="27"/>
        <v>2015.01</v>
      </c>
      <c r="I94" s="17" t="str">
        <f t="shared" si="42"/>
        <v>2018.12</v>
      </c>
      <c r="J94" s="170">
        <f t="shared" si="39"/>
        <v>209992</v>
      </c>
      <c r="K94" s="170">
        <f t="shared" si="40"/>
        <v>209992</v>
      </c>
      <c r="L94" s="170">
        <f t="shared" si="43"/>
        <v>209992</v>
      </c>
      <c r="M94" s="170">
        <f t="shared" si="43"/>
        <v>209992</v>
      </c>
      <c r="N94" s="170">
        <f t="shared" si="43"/>
        <v>209992</v>
      </c>
      <c r="O94" s="19">
        <v>43</v>
      </c>
      <c r="P94" s="19">
        <v>86</v>
      </c>
      <c r="Q94" s="19">
        <v>24</v>
      </c>
      <c r="R94" s="19"/>
      <c r="S94" s="70">
        <v>134</v>
      </c>
      <c r="T94" s="70">
        <v>15</v>
      </c>
      <c r="U94" s="18" t="s">
        <v>2</v>
      </c>
      <c r="V94" s="70"/>
      <c r="W94" s="70">
        <v>1</v>
      </c>
      <c r="X94" s="17" t="s">
        <v>114</v>
      </c>
      <c r="Y94" s="17"/>
      <c r="Z94" s="17"/>
      <c r="AA94" s="17"/>
      <c r="AB94" s="17" t="str">
        <f t="shared" si="41"/>
        <v>A</v>
      </c>
      <c r="AC94" s="108">
        <f>VLOOKUP(A94,'2015 Demand Explosion 12.17.14'!$D$18:$G$837,4,FALSE)</f>
        <v>209992</v>
      </c>
      <c r="AD94" s="17">
        <v>37453</v>
      </c>
      <c r="AE94" s="17"/>
      <c r="AF94" s="67">
        <v>43464</v>
      </c>
      <c r="AG94" s="18">
        <v>21011</v>
      </c>
      <c r="AH94" s="19"/>
      <c r="AI94" s="19"/>
      <c r="AJ94" s="19"/>
      <c r="AK94" s="19"/>
      <c r="AL94" s="18" t="str">
        <f>VLOOKUP(AG94,'Equipment Listing'!A:E,3,FALSE)</f>
        <v>Plainfield</v>
      </c>
      <c r="AM94" s="19" t="str">
        <f>VLOOKUP(AG94,'Equipment Listing'!A:E,4,FALSE)</f>
        <v>400T</v>
      </c>
      <c r="AN94" s="19" t="str">
        <f>VLOOKUP(AG94,'Equipment Listing'!A:E,5,FALSE)</f>
        <v>331-600</v>
      </c>
      <c r="AO94" s="19">
        <v>1</v>
      </c>
      <c r="AP94" s="20">
        <v>1800</v>
      </c>
      <c r="AQ94" s="19">
        <v>1</v>
      </c>
      <c r="AR94" s="19">
        <v>4</v>
      </c>
      <c r="AS94" s="19">
        <f t="shared" si="28"/>
        <v>4</v>
      </c>
      <c r="AT94" s="34">
        <f t="shared" si="29"/>
        <v>1800</v>
      </c>
      <c r="AU94" s="69">
        <f t="shared" si="30"/>
        <v>209992</v>
      </c>
      <c r="AV94" s="20">
        <f t="shared" si="31"/>
        <v>17499.333333333332</v>
      </c>
      <c r="AW94" s="21">
        <f t="shared" si="32"/>
        <v>24.948821548821545</v>
      </c>
      <c r="AX94" s="20">
        <f t="shared" si="33"/>
        <v>209992</v>
      </c>
      <c r="AY94" s="70">
        <v>134</v>
      </c>
      <c r="AZ94" s="70">
        <v>15</v>
      </c>
      <c r="BA94" s="70"/>
      <c r="BB94" s="70">
        <v>1</v>
      </c>
      <c r="BC94" s="70"/>
      <c r="BD94" s="70" t="s">
        <v>599</v>
      </c>
      <c r="BE94" s="16" t="s">
        <v>292</v>
      </c>
    </row>
    <row r="95" spans="1:57" ht="10.5" customHeight="1">
      <c r="A95" s="130">
        <v>29163</v>
      </c>
      <c r="B95" s="17"/>
      <c r="C95" s="17">
        <f t="shared" si="34"/>
        <v>21013</v>
      </c>
      <c r="D95" s="17">
        <f t="shared" si="35"/>
        <v>1</v>
      </c>
      <c r="E95" s="167">
        <f t="shared" si="36"/>
        <v>3600</v>
      </c>
      <c r="F95" s="17">
        <f t="shared" si="37"/>
        <v>1</v>
      </c>
      <c r="G95" s="17">
        <f t="shared" si="38"/>
        <v>4</v>
      </c>
      <c r="H95" s="17" t="str">
        <f t="shared" si="27"/>
        <v>2015.01</v>
      </c>
      <c r="I95" s="17" t="str">
        <f t="shared" si="42"/>
        <v>2016.07</v>
      </c>
      <c r="J95" s="170">
        <f t="shared" si="39"/>
        <v>225006</v>
      </c>
      <c r="K95" s="170">
        <f t="shared" si="40"/>
        <v>225006</v>
      </c>
      <c r="L95" s="170">
        <f t="shared" si="43"/>
        <v>225006</v>
      </c>
      <c r="M95" s="170">
        <f t="shared" si="43"/>
        <v>225006</v>
      </c>
      <c r="N95" s="170">
        <f t="shared" si="43"/>
        <v>225006</v>
      </c>
      <c r="O95" s="19">
        <v>26</v>
      </c>
      <c r="P95" s="19">
        <v>52</v>
      </c>
      <c r="Q95" s="19">
        <v>20.92</v>
      </c>
      <c r="R95" s="19"/>
      <c r="S95" s="70">
        <v>181</v>
      </c>
      <c r="T95" s="70">
        <v>12.5</v>
      </c>
      <c r="U95" s="18" t="s">
        <v>2</v>
      </c>
      <c r="V95" s="70" t="s">
        <v>190</v>
      </c>
      <c r="W95" s="70">
        <v>0.26300000000000001</v>
      </c>
      <c r="X95" s="17" t="s">
        <v>140</v>
      </c>
      <c r="Y95" s="17" t="s">
        <v>1726</v>
      </c>
      <c r="Z95" s="17"/>
      <c r="AA95" s="17"/>
      <c r="AB95" s="17" t="str">
        <f t="shared" si="41"/>
        <v>SS</v>
      </c>
      <c r="AC95" s="108">
        <f>VLOOKUP(A95,'2015 Demand Explosion 12.17.14'!$D$18:$G$837,4,FALSE)</f>
        <v>225006</v>
      </c>
      <c r="AD95" s="17">
        <v>29163</v>
      </c>
      <c r="AE95" s="17"/>
      <c r="AF95" s="67">
        <v>42552</v>
      </c>
      <c r="AG95" s="18">
        <v>21013</v>
      </c>
      <c r="AH95" s="19"/>
      <c r="AI95" s="19"/>
      <c r="AJ95" s="19"/>
      <c r="AK95" s="19"/>
      <c r="AL95" s="18" t="str">
        <f>VLOOKUP(AG95,'Equipment Listing'!A:E,3,FALSE)</f>
        <v>Plainfield</v>
      </c>
      <c r="AM95" s="19" t="str">
        <f>VLOOKUP(AG95,'Equipment Listing'!A:E,4,FALSE)</f>
        <v>200T</v>
      </c>
      <c r="AN95" s="19" t="str">
        <f>VLOOKUP(AG95,'Equipment Listing'!A:E,5,FALSE)</f>
        <v>60-200</v>
      </c>
      <c r="AO95" s="19">
        <v>1</v>
      </c>
      <c r="AP95" s="20">
        <v>3600</v>
      </c>
      <c r="AQ95" s="19">
        <v>1</v>
      </c>
      <c r="AR95" s="19">
        <v>4</v>
      </c>
      <c r="AS95" s="19">
        <f t="shared" si="28"/>
        <v>4</v>
      </c>
      <c r="AT95" s="34">
        <f t="shared" si="29"/>
        <v>3600</v>
      </c>
      <c r="AU95" s="69">
        <f t="shared" si="30"/>
        <v>225006</v>
      </c>
      <c r="AV95" s="20">
        <f t="shared" si="31"/>
        <v>18750.5</v>
      </c>
      <c r="AW95" s="21">
        <f t="shared" si="32"/>
        <v>16.74267676767677</v>
      </c>
      <c r="AX95" s="20">
        <f t="shared" si="33"/>
        <v>225006</v>
      </c>
      <c r="AY95" s="70">
        <v>181</v>
      </c>
      <c r="AZ95" s="70">
        <v>12.5</v>
      </c>
      <c r="BA95" s="70" t="s">
        <v>190</v>
      </c>
      <c r="BB95" s="70">
        <v>0.26300000000000001</v>
      </c>
      <c r="BC95" s="70" t="s">
        <v>191</v>
      </c>
      <c r="BD95" s="70" t="s">
        <v>1696</v>
      </c>
      <c r="BE95" s="16">
        <v>29163</v>
      </c>
    </row>
    <row r="96" spans="1:57" ht="10.5" customHeight="1">
      <c r="A96" s="17">
        <v>97056</v>
      </c>
      <c r="B96" s="17"/>
      <c r="C96" s="17">
        <f t="shared" si="34"/>
        <v>21013</v>
      </c>
      <c r="D96" s="17">
        <f t="shared" si="35"/>
        <v>1</v>
      </c>
      <c r="E96" s="167">
        <f t="shared" si="36"/>
        <v>3000</v>
      </c>
      <c r="F96" s="17">
        <f t="shared" si="37"/>
        <v>1</v>
      </c>
      <c r="G96" s="17">
        <f t="shared" si="38"/>
        <v>4</v>
      </c>
      <c r="H96" s="17" t="str">
        <f t="shared" si="27"/>
        <v>2015.01</v>
      </c>
      <c r="I96" s="17" t="str">
        <f t="shared" si="42"/>
        <v>2019</v>
      </c>
      <c r="J96" s="170">
        <f t="shared" si="39"/>
        <v>229077</v>
      </c>
      <c r="K96" s="170">
        <f t="shared" si="40"/>
        <v>229077</v>
      </c>
      <c r="L96" s="170">
        <f t="shared" si="43"/>
        <v>229077</v>
      </c>
      <c r="M96" s="170">
        <f t="shared" si="43"/>
        <v>229077</v>
      </c>
      <c r="N96" s="170">
        <f t="shared" si="43"/>
        <v>229077</v>
      </c>
      <c r="O96" s="19">
        <v>25</v>
      </c>
      <c r="P96" s="19">
        <v>41</v>
      </c>
      <c r="Q96" s="19">
        <v>20.925000000000001</v>
      </c>
      <c r="R96" s="19"/>
      <c r="S96" s="70">
        <v>86</v>
      </c>
      <c r="T96" s="70">
        <v>16</v>
      </c>
      <c r="U96" s="18" t="s">
        <v>2</v>
      </c>
      <c r="V96" s="70" t="s">
        <v>227</v>
      </c>
      <c r="W96" s="70">
        <v>0.441</v>
      </c>
      <c r="X96" s="17" t="s">
        <v>121</v>
      </c>
      <c r="Y96" s="17"/>
      <c r="Z96" s="17"/>
      <c r="AA96" s="17"/>
      <c r="AB96" s="17" t="str">
        <f t="shared" si="41"/>
        <v>A</v>
      </c>
      <c r="AC96" s="108">
        <f>VLOOKUP(A96,'2015 Demand Explosion 12.17.14'!$D$18:$G$837,4,FALSE)</f>
        <v>229077</v>
      </c>
      <c r="AD96" s="17">
        <v>97056</v>
      </c>
      <c r="AE96" s="17"/>
      <c r="AF96" s="67">
        <v>43831</v>
      </c>
      <c r="AG96" s="18">
        <v>21013</v>
      </c>
      <c r="AH96" s="19"/>
      <c r="AI96" s="19"/>
      <c r="AJ96" s="19"/>
      <c r="AK96" s="19"/>
      <c r="AL96" s="18" t="str">
        <f>VLOOKUP(AG96,'Equipment Listing'!A:E,3,FALSE)</f>
        <v>Plainfield</v>
      </c>
      <c r="AM96" s="19" t="str">
        <f>VLOOKUP(AG96,'Equipment Listing'!A:E,4,FALSE)</f>
        <v>200T</v>
      </c>
      <c r="AN96" s="19" t="str">
        <f>VLOOKUP(AG96,'Equipment Listing'!A:E,5,FALSE)</f>
        <v>60-200</v>
      </c>
      <c r="AO96" s="19">
        <v>1</v>
      </c>
      <c r="AP96" s="20">
        <v>3000</v>
      </c>
      <c r="AQ96" s="19">
        <v>1</v>
      </c>
      <c r="AR96" s="19">
        <v>4</v>
      </c>
      <c r="AS96" s="19">
        <f t="shared" si="28"/>
        <v>4</v>
      </c>
      <c r="AT96" s="34">
        <f t="shared" si="29"/>
        <v>3000</v>
      </c>
      <c r="AU96" s="69">
        <f t="shared" si="30"/>
        <v>229077</v>
      </c>
      <c r="AV96" s="20">
        <f t="shared" si="31"/>
        <v>19089.75</v>
      </c>
      <c r="AW96" s="21">
        <f t="shared" si="32"/>
        <v>18.842272727272729</v>
      </c>
      <c r="AX96" s="20">
        <f t="shared" si="33"/>
        <v>229077</v>
      </c>
      <c r="AY96" s="70">
        <v>86</v>
      </c>
      <c r="AZ96" s="70">
        <v>16</v>
      </c>
      <c r="BA96" s="70" t="s">
        <v>227</v>
      </c>
      <c r="BB96" s="70">
        <v>0.441</v>
      </c>
      <c r="BC96" s="70" t="s">
        <v>228</v>
      </c>
      <c r="BD96" s="70" t="s">
        <v>599</v>
      </c>
      <c r="BE96" s="16" t="s">
        <v>226</v>
      </c>
    </row>
    <row r="97" spans="1:57" ht="10.5" customHeight="1">
      <c r="A97" s="17">
        <v>37959</v>
      </c>
      <c r="B97" s="17"/>
      <c r="C97" s="17">
        <f t="shared" si="34"/>
        <v>21013</v>
      </c>
      <c r="D97" s="17">
        <f t="shared" si="35"/>
        <v>1</v>
      </c>
      <c r="E97" s="167">
        <f t="shared" si="36"/>
        <v>4200</v>
      </c>
      <c r="F97" s="17">
        <f t="shared" si="37"/>
        <v>1</v>
      </c>
      <c r="G97" s="17">
        <f t="shared" si="38"/>
        <v>4</v>
      </c>
      <c r="H97" s="17" t="str">
        <f t="shared" si="27"/>
        <v>2015.01</v>
      </c>
      <c r="I97" s="17" t="str">
        <f t="shared" si="42"/>
        <v>2015.12</v>
      </c>
      <c r="J97" s="170">
        <f t="shared" si="39"/>
        <v>248932</v>
      </c>
      <c r="K97" s="170">
        <f t="shared" si="40"/>
        <v>248932</v>
      </c>
      <c r="L97" s="170">
        <f t="shared" si="43"/>
        <v>248932</v>
      </c>
      <c r="M97" s="170">
        <f t="shared" si="43"/>
        <v>248932</v>
      </c>
      <c r="N97" s="170">
        <f t="shared" si="43"/>
        <v>248932</v>
      </c>
      <c r="O97" s="19">
        <v>29</v>
      </c>
      <c r="P97" s="19">
        <v>30</v>
      </c>
      <c r="Q97" s="19">
        <v>18.34</v>
      </c>
      <c r="R97" s="19"/>
      <c r="S97" s="70">
        <v>50</v>
      </c>
      <c r="T97" s="70">
        <v>11</v>
      </c>
      <c r="U97" s="18" t="s">
        <v>2</v>
      </c>
      <c r="V97" s="70" t="s">
        <v>219</v>
      </c>
      <c r="W97" s="70">
        <v>0.23100000000000001</v>
      </c>
      <c r="X97" s="17" t="s">
        <v>114</v>
      </c>
      <c r="Y97" s="17" t="s">
        <v>1730</v>
      </c>
      <c r="Z97" s="17"/>
      <c r="AA97" s="17"/>
      <c r="AB97" s="17" t="str">
        <f t="shared" si="41"/>
        <v>SMOS</v>
      </c>
      <c r="AC97" s="108">
        <v>248932</v>
      </c>
      <c r="AD97" s="17">
        <v>37959</v>
      </c>
      <c r="AE97" s="17"/>
      <c r="AF97" s="67">
        <v>42369</v>
      </c>
      <c r="AG97" s="18">
        <v>21013</v>
      </c>
      <c r="AH97" s="19"/>
      <c r="AI97" s="19"/>
      <c r="AJ97" s="19"/>
      <c r="AK97" s="19"/>
      <c r="AL97" s="18" t="str">
        <f>VLOOKUP(AG97,'Equipment Listing'!A:E,3,FALSE)</f>
        <v>Plainfield</v>
      </c>
      <c r="AM97" s="19" t="str">
        <f>VLOOKUP(AG97,'Equipment Listing'!A:E,4,FALSE)</f>
        <v>200T</v>
      </c>
      <c r="AN97" s="19" t="str">
        <f>VLOOKUP(AG97,'Equipment Listing'!A:E,5,FALSE)</f>
        <v>60-200</v>
      </c>
      <c r="AO97" s="19">
        <v>1</v>
      </c>
      <c r="AP97" s="20">
        <v>4200</v>
      </c>
      <c r="AQ97" s="19">
        <v>1</v>
      </c>
      <c r="AR97" s="19">
        <v>4</v>
      </c>
      <c r="AS97" s="19">
        <f t="shared" si="28"/>
        <v>4</v>
      </c>
      <c r="AT97" s="34">
        <f t="shared" si="29"/>
        <v>4200</v>
      </c>
      <c r="AU97" s="69">
        <f t="shared" si="30"/>
        <v>248932</v>
      </c>
      <c r="AV97" s="20">
        <f t="shared" si="31"/>
        <v>20744.333333333332</v>
      </c>
      <c r="AW97" s="21">
        <f t="shared" si="32"/>
        <v>16.252958152958151</v>
      </c>
      <c r="AX97" s="20">
        <f t="shared" si="33"/>
        <v>248932</v>
      </c>
      <c r="AY97" s="70">
        <v>50</v>
      </c>
      <c r="AZ97" s="70">
        <v>11</v>
      </c>
      <c r="BA97" s="70" t="s">
        <v>219</v>
      </c>
      <c r="BB97" s="70">
        <v>0.23100000000000001</v>
      </c>
      <c r="BC97" s="70" t="s">
        <v>220</v>
      </c>
      <c r="BD97" s="70" t="s">
        <v>1698</v>
      </c>
      <c r="BE97" s="16">
        <v>37959</v>
      </c>
    </row>
    <row r="98" spans="1:57" ht="10.5" customHeight="1">
      <c r="A98" s="17">
        <v>37960</v>
      </c>
      <c r="B98" s="17"/>
      <c r="C98" s="17">
        <f t="shared" si="34"/>
        <v>21013</v>
      </c>
      <c r="D98" s="17">
        <f t="shared" si="35"/>
        <v>1</v>
      </c>
      <c r="E98" s="167">
        <f t="shared" si="36"/>
        <v>4200</v>
      </c>
      <c r="F98" s="17">
        <f t="shared" si="37"/>
        <v>1</v>
      </c>
      <c r="G98" s="17">
        <f t="shared" si="38"/>
        <v>4</v>
      </c>
      <c r="H98" s="17" t="str">
        <f t="shared" si="27"/>
        <v>2015.01</v>
      </c>
      <c r="I98" s="17" t="str">
        <f t="shared" si="42"/>
        <v>2015.12</v>
      </c>
      <c r="J98" s="170">
        <f t="shared" si="39"/>
        <v>249166</v>
      </c>
      <c r="K98" s="170">
        <f t="shared" si="40"/>
        <v>249166</v>
      </c>
      <c r="L98" s="170">
        <f t="shared" si="43"/>
        <v>249166</v>
      </c>
      <c r="M98" s="170">
        <f t="shared" si="43"/>
        <v>249166</v>
      </c>
      <c r="N98" s="170">
        <f t="shared" si="43"/>
        <v>249166</v>
      </c>
      <c r="O98" s="19">
        <v>32</v>
      </c>
      <c r="P98" s="19">
        <v>25</v>
      </c>
      <c r="Q98" s="19">
        <v>16.899000000000001</v>
      </c>
      <c r="R98" s="19"/>
      <c r="S98" s="70">
        <v>40</v>
      </c>
      <c r="T98" s="70">
        <v>9</v>
      </c>
      <c r="U98" s="18" t="s">
        <v>2</v>
      </c>
      <c r="V98" s="70" t="s">
        <v>221</v>
      </c>
      <c r="W98" s="70">
        <v>0.13500000000000001</v>
      </c>
      <c r="X98" s="17" t="s">
        <v>114</v>
      </c>
      <c r="Y98" s="17" t="s">
        <v>1730</v>
      </c>
      <c r="Z98" s="17"/>
      <c r="AA98" s="17"/>
      <c r="AB98" s="17" t="str">
        <f t="shared" si="41"/>
        <v>SMOS</v>
      </c>
      <c r="AC98" s="108">
        <v>249166</v>
      </c>
      <c r="AD98" s="17">
        <v>37960</v>
      </c>
      <c r="AE98" s="17"/>
      <c r="AF98" s="67">
        <v>42369</v>
      </c>
      <c r="AG98" s="18">
        <v>21013</v>
      </c>
      <c r="AH98" s="19"/>
      <c r="AI98" s="19"/>
      <c r="AJ98" s="19"/>
      <c r="AK98" s="19"/>
      <c r="AL98" s="18" t="str">
        <f>VLOOKUP(AG98,'Equipment Listing'!A:E,3,FALSE)</f>
        <v>Plainfield</v>
      </c>
      <c r="AM98" s="19" t="str">
        <f>VLOOKUP(AG98,'Equipment Listing'!A:E,4,FALSE)</f>
        <v>200T</v>
      </c>
      <c r="AN98" s="19" t="str">
        <f>VLOOKUP(AG98,'Equipment Listing'!A:E,5,FALSE)</f>
        <v>60-200</v>
      </c>
      <c r="AO98" s="19">
        <v>1</v>
      </c>
      <c r="AP98" s="20">
        <v>4200</v>
      </c>
      <c r="AQ98" s="19">
        <v>1</v>
      </c>
      <c r="AR98" s="19">
        <v>4</v>
      </c>
      <c r="AS98" s="19">
        <f t="shared" si="28"/>
        <v>4</v>
      </c>
      <c r="AT98" s="34">
        <f t="shared" si="29"/>
        <v>4200</v>
      </c>
      <c r="AU98" s="69">
        <f t="shared" si="30"/>
        <v>249166</v>
      </c>
      <c r="AV98" s="20">
        <f t="shared" si="31"/>
        <v>20763.833333333332</v>
      </c>
      <c r="AW98" s="21">
        <f t="shared" si="32"/>
        <v>16.261399711399708</v>
      </c>
      <c r="AX98" s="20">
        <f t="shared" si="33"/>
        <v>249166</v>
      </c>
      <c r="AY98" s="70">
        <v>40</v>
      </c>
      <c r="AZ98" s="70">
        <v>9</v>
      </c>
      <c r="BA98" s="70" t="s">
        <v>221</v>
      </c>
      <c r="BB98" s="70">
        <v>0.13500000000000001</v>
      </c>
      <c r="BC98" s="70" t="s">
        <v>222</v>
      </c>
      <c r="BD98" s="70" t="s">
        <v>1698</v>
      </c>
      <c r="BE98" s="16">
        <v>37960</v>
      </c>
    </row>
    <row r="99" spans="1:57" ht="10.5" customHeight="1">
      <c r="A99" s="71" t="s">
        <v>1606</v>
      </c>
      <c r="B99" s="17"/>
      <c r="C99" s="17">
        <f t="shared" si="34"/>
        <v>21013</v>
      </c>
      <c r="D99" s="17">
        <f t="shared" si="35"/>
        <v>1</v>
      </c>
      <c r="E99" s="167">
        <f t="shared" si="36"/>
        <v>2700</v>
      </c>
      <c r="F99" s="17">
        <f t="shared" si="37"/>
        <v>1</v>
      </c>
      <c r="G99" s="17">
        <f t="shared" si="38"/>
        <v>4</v>
      </c>
      <c r="H99" s="17" t="str">
        <f t="shared" si="27"/>
        <v>2015.01</v>
      </c>
      <c r="I99" s="17" t="str">
        <f t="shared" si="42"/>
        <v>2018.04</v>
      </c>
      <c r="J99" s="170">
        <f t="shared" si="39"/>
        <v>265014</v>
      </c>
      <c r="K99" s="170">
        <f t="shared" si="40"/>
        <v>265014</v>
      </c>
      <c r="L99" s="170">
        <f t="shared" si="43"/>
        <v>265014</v>
      </c>
      <c r="M99" s="170">
        <f t="shared" si="43"/>
        <v>265014</v>
      </c>
      <c r="N99" s="170">
        <f t="shared" si="43"/>
        <v>265014</v>
      </c>
      <c r="O99" s="19">
        <v>22</v>
      </c>
      <c r="P99" s="19">
        <v>58</v>
      </c>
      <c r="Q99" s="19">
        <v>20.925999999999998</v>
      </c>
      <c r="R99" s="19"/>
      <c r="S99" s="70">
        <v>88</v>
      </c>
      <c r="T99" s="70">
        <v>15</v>
      </c>
      <c r="U99" s="18" t="s">
        <v>2</v>
      </c>
      <c r="V99" s="70" t="s">
        <v>262</v>
      </c>
      <c r="W99" s="70">
        <v>0.44500000000000001</v>
      </c>
      <c r="X99" s="17" t="s">
        <v>140</v>
      </c>
      <c r="Y99" s="17"/>
      <c r="Z99" s="17"/>
      <c r="AA99" s="17"/>
      <c r="AB99" s="17" t="str">
        <f t="shared" si="41"/>
        <v>A</v>
      </c>
      <c r="AC99" s="108">
        <f>VLOOKUP(A99,'2015 Demand Explosion 12.17.14'!$D$18:$G$837,4,FALSE)</f>
        <v>265014</v>
      </c>
      <c r="AD99" s="17" t="s">
        <v>261</v>
      </c>
      <c r="AE99" s="17"/>
      <c r="AF99" s="67">
        <v>43219</v>
      </c>
      <c r="AG99" s="18">
        <v>21013</v>
      </c>
      <c r="AH99" s="19"/>
      <c r="AI99" s="19"/>
      <c r="AJ99" s="19"/>
      <c r="AK99" s="19"/>
      <c r="AL99" s="18" t="str">
        <f>VLOOKUP(AG99,'Equipment Listing'!A:E,3,FALSE)</f>
        <v>Plainfield</v>
      </c>
      <c r="AM99" s="19" t="str">
        <f>VLOOKUP(AG99,'Equipment Listing'!A:E,4,FALSE)</f>
        <v>200T</v>
      </c>
      <c r="AN99" s="19" t="str">
        <f>VLOOKUP(AG99,'Equipment Listing'!A:E,5,FALSE)</f>
        <v>60-200</v>
      </c>
      <c r="AO99" s="19">
        <v>1</v>
      </c>
      <c r="AP99" s="20">
        <v>2700</v>
      </c>
      <c r="AQ99" s="19">
        <v>1</v>
      </c>
      <c r="AR99" s="19">
        <v>4</v>
      </c>
      <c r="AS99" s="19">
        <f t="shared" si="28"/>
        <v>4</v>
      </c>
      <c r="AT99" s="34">
        <f t="shared" si="29"/>
        <v>2700</v>
      </c>
      <c r="AU99" s="69">
        <f t="shared" si="30"/>
        <v>265014</v>
      </c>
      <c r="AV99" s="20">
        <f t="shared" si="31"/>
        <v>22084.5</v>
      </c>
      <c r="AW99" s="21">
        <f t="shared" si="32"/>
        <v>22.144444444444442</v>
      </c>
      <c r="AX99" s="20">
        <f t="shared" si="33"/>
        <v>265014</v>
      </c>
      <c r="AY99" s="70">
        <v>88</v>
      </c>
      <c r="AZ99" s="70">
        <v>15</v>
      </c>
      <c r="BA99" s="70" t="s">
        <v>262</v>
      </c>
      <c r="BB99" s="70">
        <v>0.44500000000000001</v>
      </c>
      <c r="BC99" s="70" t="s">
        <v>263</v>
      </c>
      <c r="BD99" s="70" t="s">
        <v>599</v>
      </c>
      <c r="BE99" s="16" t="s">
        <v>260</v>
      </c>
    </row>
    <row r="100" spans="1:57" ht="10.5" customHeight="1">
      <c r="A100" s="17" t="s">
        <v>1469</v>
      </c>
      <c r="B100" s="17"/>
      <c r="C100" s="17">
        <f t="shared" si="34"/>
        <v>21014</v>
      </c>
      <c r="D100" s="17">
        <f t="shared" si="35"/>
        <v>2</v>
      </c>
      <c r="E100" s="167">
        <f t="shared" si="36"/>
        <v>4200</v>
      </c>
      <c r="F100" s="17">
        <f t="shared" si="37"/>
        <v>1</v>
      </c>
      <c r="G100" s="17">
        <f t="shared" si="38"/>
        <v>4</v>
      </c>
      <c r="H100" s="17" t="str">
        <f t="shared" si="27"/>
        <v>2015.01</v>
      </c>
      <c r="I100" s="17" t="str">
        <f t="shared" si="42"/>
        <v>2017.06</v>
      </c>
      <c r="J100" s="170">
        <f t="shared" si="39"/>
        <v>272199</v>
      </c>
      <c r="K100" s="170">
        <f t="shared" si="40"/>
        <v>272199</v>
      </c>
      <c r="L100" s="170">
        <f t="shared" si="43"/>
        <v>272199</v>
      </c>
      <c r="M100" s="170">
        <f t="shared" si="43"/>
        <v>272199</v>
      </c>
      <c r="N100" s="170">
        <f t="shared" si="43"/>
        <v>272199</v>
      </c>
      <c r="O100" s="19"/>
      <c r="P100" s="19"/>
      <c r="Q100" s="19">
        <v>21.856000000000002</v>
      </c>
      <c r="R100" s="19"/>
      <c r="S100" s="70"/>
      <c r="T100" s="70"/>
      <c r="U100" s="18" t="s">
        <v>2</v>
      </c>
      <c r="V100" s="70" t="s">
        <v>179</v>
      </c>
      <c r="W100" s="70">
        <v>0.252</v>
      </c>
      <c r="X100" s="17" t="s">
        <v>140</v>
      </c>
      <c r="Y100" s="17"/>
      <c r="Z100" s="17"/>
      <c r="AA100" s="17"/>
      <c r="AB100" s="17" t="str">
        <f t="shared" si="41"/>
        <v>A</v>
      </c>
      <c r="AC100" s="108">
        <f>VLOOKUP(A100,'2015 Demand Explosion 12.17.14'!$D$18:$G$837,4,FALSE)</f>
        <v>272199</v>
      </c>
      <c r="AD100" s="17" t="s">
        <v>178</v>
      </c>
      <c r="AE100" s="17"/>
      <c r="AF100" s="67">
        <v>42916</v>
      </c>
      <c r="AG100" s="18">
        <v>21014</v>
      </c>
      <c r="AH100" s="19"/>
      <c r="AI100" s="19"/>
      <c r="AJ100" s="19"/>
      <c r="AK100" s="19"/>
      <c r="AL100" s="18" t="str">
        <f>VLOOKUP(AG100,'Equipment Listing'!A:E,3,FALSE)</f>
        <v>Plainfield</v>
      </c>
      <c r="AM100" s="19" t="str">
        <f>VLOOKUP(AG100,'Equipment Listing'!A:E,4,FALSE)</f>
        <v>300T</v>
      </c>
      <c r="AN100" s="19" t="str">
        <f>VLOOKUP(AG100,'Equipment Listing'!A:E,5,FALSE)</f>
        <v>201-330</v>
      </c>
      <c r="AO100" s="19">
        <v>2</v>
      </c>
      <c r="AP100" s="20">
        <v>4200</v>
      </c>
      <c r="AQ100" s="19">
        <v>1</v>
      </c>
      <c r="AR100" s="19">
        <v>4</v>
      </c>
      <c r="AS100" s="19">
        <f t="shared" si="28"/>
        <v>4</v>
      </c>
      <c r="AT100" s="34">
        <f t="shared" si="29"/>
        <v>8400</v>
      </c>
      <c r="AU100" s="69">
        <f t="shared" si="30"/>
        <v>272199</v>
      </c>
      <c r="AV100" s="20">
        <f t="shared" si="31"/>
        <v>22683.25</v>
      </c>
      <c r="AW100" s="21">
        <f t="shared" si="32"/>
        <v>12.182521645021643</v>
      </c>
      <c r="AX100" s="20">
        <f t="shared" si="33"/>
        <v>136099.5</v>
      </c>
      <c r="AY100" s="70"/>
      <c r="AZ100" s="70"/>
      <c r="BA100" s="70" t="s">
        <v>179</v>
      </c>
      <c r="BB100" s="70">
        <v>0.252</v>
      </c>
      <c r="BC100" s="70" t="s">
        <v>180</v>
      </c>
      <c r="BD100" s="70" t="s">
        <v>599</v>
      </c>
      <c r="BE100" s="16" t="s">
        <v>177</v>
      </c>
    </row>
    <row r="101" spans="1:57" ht="10.5" customHeight="1">
      <c r="A101" s="17">
        <v>29160</v>
      </c>
      <c r="B101" s="17"/>
      <c r="C101" s="17">
        <f t="shared" si="34"/>
        <v>21013</v>
      </c>
      <c r="D101" s="17">
        <f t="shared" si="35"/>
        <v>2</v>
      </c>
      <c r="E101" s="167">
        <f t="shared" si="36"/>
        <v>4200</v>
      </c>
      <c r="F101" s="17">
        <f t="shared" si="37"/>
        <v>1</v>
      </c>
      <c r="G101" s="17">
        <f t="shared" si="38"/>
        <v>4</v>
      </c>
      <c r="H101" s="17" t="str">
        <f t="shared" ref="H101:H116" si="44">IF(AND(AE101&gt;=$AJ$2,AE101&lt;=$AJ$3), TEXT(AE101,"YYYY.MM"), IF(AE101&gt;=$AJ$3, "2019", "2015.01"))</f>
        <v>2015.01</v>
      </c>
      <c r="I101" s="17" t="str">
        <f t="shared" si="42"/>
        <v>2017.06</v>
      </c>
      <c r="J101" s="170">
        <f t="shared" si="39"/>
        <v>272199</v>
      </c>
      <c r="K101" s="170">
        <f t="shared" si="40"/>
        <v>272199</v>
      </c>
      <c r="L101" s="170">
        <f t="shared" si="43"/>
        <v>272199</v>
      </c>
      <c r="M101" s="170">
        <f t="shared" si="43"/>
        <v>272199</v>
      </c>
      <c r="N101" s="170">
        <f t="shared" si="43"/>
        <v>272199</v>
      </c>
      <c r="O101" s="19">
        <v>22</v>
      </c>
      <c r="P101" s="19">
        <v>23</v>
      </c>
      <c r="Q101" s="19">
        <v>20.92</v>
      </c>
      <c r="R101" s="19"/>
      <c r="S101" s="70">
        <v>91</v>
      </c>
      <c r="T101" s="70">
        <v>14</v>
      </c>
      <c r="U101" s="18" t="s">
        <v>2</v>
      </c>
      <c r="V101" s="70" t="s">
        <v>188</v>
      </c>
      <c r="W101" s="70">
        <v>6.6000000000000003E-2</v>
      </c>
      <c r="X101" s="17" t="s">
        <v>140</v>
      </c>
      <c r="Y101" s="17"/>
      <c r="Z101" s="17"/>
      <c r="AA101" s="17"/>
      <c r="AB101" s="17" t="str">
        <f t="shared" si="41"/>
        <v>A</v>
      </c>
      <c r="AC101" s="108">
        <f>VLOOKUP(A101,'2015 Demand Explosion 12.17.14'!$D$18:$G$837,4,FALSE)</f>
        <v>272199</v>
      </c>
      <c r="AD101" s="17">
        <v>29160</v>
      </c>
      <c r="AE101" s="17"/>
      <c r="AF101" s="67">
        <v>42916</v>
      </c>
      <c r="AG101" s="18">
        <v>21013</v>
      </c>
      <c r="AH101" s="19"/>
      <c r="AI101" s="19"/>
      <c r="AJ101" s="19"/>
      <c r="AK101" s="19"/>
      <c r="AL101" s="18" t="str">
        <f>VLOOKUP(AG101,'Equipment Listing'!A:E,3,FALSE)</f>
        <v>Plainfield</v>
      </c>
      <c r="AM101" s="19" t="str">
        <f>VLOOKUP(AG101,'Equipment Listing'!A:E,4,FALSE)</f>
        <v>200T</v>
      </c>
      <c r="AN101" s="19" t="str">
        <f>VLOOKUP(AG101,'Equipment Listing'!A:E,5,FALSE)</f>
        <v>60-200</v>
      </c>
      <c r="AO101" s="19">
        <v>2</v>
      </c>
      <c r="AP101" s="20">
        <v>4200</v>
      </c>
      <c r="AQ101" s="19">
        <v>1</v>
      </c>
      <c r="AR101" s="19">
        <v>4</v>
      </c>
      <c r="AS101" s="19">
        <f t="shared" ref="AS101:AS132" si="45">AR101*AQ101</f>
        <v>4</v>
      </c>
      <c r="AT101" s="34">
        <f t="shared" ref="AT101:AT116" si="46">AP101*AO101</f>
        <v>8400</v>
      </c>
      <c r="AU101" s="69">
        <f t="shared" ref="AU101:AU116" si="47">AC101</f>
        <v>272199</v>
      </c>
      <c r="AV101" s="20">
        <f t="shared" ref="AV101:AV116" si="48">AC101/12</f>
        <v>22683.25</v>
      </c>
      <c r="AW101" s="21">
        <f t="shared" ref="AW101:AW132" si="49">IF(AV101=0,0,((AV101/AT101+(AS101))/$BA$2))</f>
        <v>12.182521645021643</v>
      </c>
      <c r="AX101" s="20">
        <f t="shared" ref="AX101:AX116" si="50">AU101/AO101</f>
        <v>136099.5</v>
      </c>
      <c r="AY101" s="70">
        <v>91</v>
      </c>
      <c r="AZ101" s="70">
        <v>14</v>
      </c>
      <c r="BA101" s="70" t="s">
        <v>188</v>
      </c>
      <c r="BB101" s="70">
        <v>6.6000000000000003E-2</v>
      </c>
      <c r="BC101" s="70" t="s">
        <v>189</v>
      </c>
      <c r="BD101" s="70" t="s">
        <v>599</v>
      </c>
      <c r="BE101" s="16" t="s">
        <v>177</v>
      </c>
    </row>
    <row r="102" spans="1:57" ht="10.5" customHeight="1">
      <c r="A102" s="17">
        <v>38252</v>
      </c>
      <c r="B102" s="17"/>
      <c r="C102" s="17">
        <f t="shared" si="34"/>
        <v>21014</v>
      </c>
      <c r="D102" s="17">
        <f t="shared" si="35"/>
        <v>1</v>
      </c>
      <c r="E102" s="167">
        <f t="shared" si="36"/>
        <v>2100</v>
      </c>
      <c r="F102" s="17">
        <f t="shared" si="37"/>
        <v>1</v>
      </c>
      <c r="G102" s="17">
        <f t="shared" si="38"/>
        <v>4</v>
      </c>
      <c r="H102" s="17" t="str">
        <f t="shared" si="44"/>
        <v>2015.01</v>
      </c>
      <c r="I102" s="17" t="str">
        <f t="shared" si="42"/>
        <v>2016.02</v>
      </c>
      <c r="J102" s="170">
        <f t="shared" si="39"/>
        <v>290003</v>
      </c>
      <c r="K102" s="170">
        <f t="shared" si="40"/>
        <v>290003</v>
      </c>
      <c r="L102" s="170">
        <f t="shared" si="43"/>
        <v>290003</v>
      </c>
      <c r="M102" s="170">
        <f t="shared" si="43"/>
        <v>290003</v>
      </c>
      <c r="N102" s="170">
        <f t="shared" si="43"/>
        <v>290003</v>
      </c>
      <c r="O102" s="19">
        <v>48</v>
      </c>
      <c r="P102" s="19">
        <v>67</v>
      </c>
      <c r="Q102" s="19">
        <v>22.535</v>
      </c>
      <c r="R102" s="19"/>
      <c r="S102" s="70">
        <v>345</v>
      </c>
      <c r="T102" s="70">
        <v>14.5</v>
      </c>
      <c r="U102" s="18" t="s">
        <v>2</v>
      </c>
      <c r="V102" s="70" t="s">
        <v>168</v>
      </c>
      <c r="W102" s="70">
        <v>0.84</v>
      </c>
      <c r="X102" s="17" t="s">
        <v>114</v>
      </c>
      <c r="Y102" s="17"/>
      <c r="Z102" s="17"/>
      <c r="AA102" s="17"/>
      <c r="AB102" s="17" t="str">
        <f t="shared" si="41"/>
        <v>A</v>
      </c>
      <c r="AC102" s="108">
        <f>VLOOKUP(A102,'2015 Demand Explosion 12.17.14'!$D$18:$G$837,4,FALSE)</f>
        <v>290003</v>
      </c>
      <c r="AD102" s="17" t="s">
        <v>167</v>
      </c>
      <c r="AE102" s="17"/>
      <c r="AF102" s="67">
        <v>42429</v>
      </c>
      <c r="AG102" s="18">
        <v>21014</v>
      </c>
      <c r="AH102" s="19"/>
      <c r="AI102" s="19"/>
      <c r="AJ102" s="19"/>
      <c r="AK102" s="19"/>
      <c r="AL102" s="18" t="str">
        <f>VLOOKUP(AG102,'Equipment Listing'!A:E,3,FALSE)</f>
        <v>Plainfield</v>
      </c>
      <c r="AM102" s="19" t="str">
        <f>VLOOKUP(AG102,'Equipment Listing'!A:E,4,FALSE)</f>
        <v>300T</v>
      </c>
      <c r="AN102" s="19" t="str">
        <f>VLOOKUP(AG102,'Equipment Listing'!A:E,5,FALSE)</f>
        <v>201-330</v>
      </c>
      <c r="AO102" s="19">
        <v>1</v>
      </c>
      <c r="AP102" s="20">
        <v>2100</v>
      </c>
      <c r="AQ102" s="19">
        <v>1</v>
      </c>
      <c r="AR102" s="19">
        <v>4</v>
      </c>
      <c r="AS102" s="19">
        <f t="shared" si="45"/>
        <v>4</v>
      </c>
      <c r="AT102" s="34">
        <f t="shared" si="46"/>
        <v>2100</v>
      </c>
      <c r="AU102" s="69">
        <f t="shared" si="47"/>
        <v>290003</v>
      </c>
      <c r="AV102" s="20">
        <f t="shared" si="48"/>
        <v>24166.916666666668</v>
      </c>
      <c r="AW102" s="21">
        <f t="shared" si="49"/>
        <v>28.196464646464644</v>
      </c>
      <c r="AX102" s="20">
        <f t="shared" si="50"/>
        <v>290003</v>
      </c>
      <c r="AY102" s="70">
        <v>345</v>
      </c>
      <c r="AZ102" s="70">
        <v>14.5</v>
      </c>
      <c r="BA102" s="70" t="s">
        <v>168</v>
      </c>
      <c r="BB102" s="70">
        <v>0.84</v>
      </c>
      <c r="BC102" s="70" t="s">
        <v>169</v>
      </c>
      <c r="BD102" s="70" t="s">
        <v>599</v>
      </c>
      <c r="BE102" s="16" t="s">
        <v>166</v>
      </c>
    </row>
    <row r="103" spans="1:57" ht="10.5" customHeight="1">
      <c r="A103" s="17" t="s">
        <v>1481</v>
      </c>
      <c r="B103" s="17"/>
      <c r="C103" s="17">
        <f t="shared" si="34"/>
        <v>21001</v>
      </c>
      <c r="D103" s="17">
        <f t="shared" si="35"/>
        <v>1</v>
      </c>
      <c r="E103" s="167">
        <f t="shared" si="36"/>
        <v>1800</v>
      </c>
      <c r="F103" s="17">
        <f t="shared" si="37"/>
        <v>1</v>
      </c>
      <c r="G103" s="17">
        <f t="shared" si="38"/>
        <v>4</v>
      </c>
      <c r="H103" s="17" t="str">
        <f t="shared" si="44"/>
        <v>2015.01</v>
      </c>
      <c r="I103" s="17" t="str">
        <f t="shared" si="42"/>
        <v>2016.12</v>
      </c>
      <c r="J103" s="170">
        <f t="shared" si="39"/>
        <v>290003</v>
      </c>
      <c r="K103" s="170">
        <f t="shared" si="40"/>
        <v>290003</v>
      </c>
      <c r="L103" s="170">
        <f t="shared" si="43"/>
        <v>290003</v>
      </c>
      <c r="M103" s="170">
        <f t="shared" si="43"/>
        <v>290003</v>
      </c>
      <c r="N103" s="170">
        <f t="shared" si="43"/>
        <v>290003</v>
      </c>
      <c r="O103" s="19">
        <v>40</v>
      </c>
      <c r="P103" s="19">
        <v>96</v>
      </c>
      <c r="Q103" s="19">
        <v>23.92</v>
      </c>
      <c r="R103" s="19"/>
      <c r="S103" s="70">
        <v>326</v>
      </c>
      <c r="T103" s="70">
        <v>14.5</v>
      </c>
      <c r="U103" s="18" t="s">
        <v>2</v>
      </c>
      <c r="V103" s="70" t="s">
        <v>389</v>
      </c>
      <c r="W103" s="70">
        <v>2.1800000000000002</v>
      </c>
      <c r="X103" s="17" t="s">
        <v>114</v>
      </c>
      <c r="Y103" s="17"/>
      <c r="Z103" s="17"/>
      <c r="AA103" s="17"/>
      <c r="AB103" s="17" t="str">
        <f t="shared" si="41"/>
        <v>A</v>
      </c>
      <c r="AC103" s="108">
        <f>VLOOKUP(A103,'2015 Demand Explosion 12.17.14'!$D$18:$G$837,4,FALSE)</f>
        <v>290003</v>
      </c>
      <c r="AD103" s="17" t="s">
        <v>388</v>
      </c>
      <c r="AE103" s="17"/>
      <c r="AF103" s="67">
        <v>42734</v>
      </c>
      <c r="AG103" s="18">
        <v>21001</v>
      </c>
      <c r="AH103" s="19"/>
      <c r="AI103" s="19"/>
      <c r="AJ103" s="19"/>
      <c r="AK103" s="19"/>
      <c r="AL103" s="18" t="str">
        <f>VLOOKUP(AG103,'Equipment Listing'!A:E,3,FALSE)</f>
        <v>Plainfield</v>
      </c>
      <c r="AM103" s="19" t="str">
        <f>VLOOKUP(AG103,'Equipment Listing'!A:E,4,FALSE)</f>
        <v>400T</v>
      </c>
      <c r="AN103" s="19" t="str">
        <f>VLOOKUP(AG103,'Equipment Listing'!A:E,5,FALSE)</f>
        <v>331-600</v>
      </c>
      <c r="AO103" s="19">
        <v>1</v>
      </c>
      <c r="AP103" s="20">
        <v>1800</v>
      </c>
      <c r="AQ103" s="19">
        <v>1</v>
      </c>
      <c r="AR103" s="19">
        <v>4</v>
      </c>
      <c r="AS103" s="19">
        <f t="shared" si="45"/>
        <v>4</v>
      </c>
      <c r="AT103" s="34">
        <f t="shared" si="46"/>
        <v>1800</v>
      </c>
      <c r="AU103" s="69">
        <f t="shared" si="47"/>
        <v>290003</v>
      </c>
      <c r="AV103" s="20">
        <f t="shared" si="48"/>
        <v>24166.916666666668</v>
      </c>
      <c r="AW103" s="21">
        <f t="shared" si="49"/>
        <v>31.683754208754205</v>
      </c>
      <c r="AX103" s="20">
        <f t="shared" si="50"/>
        <v>290003</v>
      </c>
      <c r="AY103" s="70">
        <v>326</v>
      </c>
      <c r="AZ103" s="70">
        <v>14.5</v>
      </c>
      <c r="BA103" s="70" t="s">
        <v>389</v>
      </c>
      <c r="BB103" s="70">
        <v>2.1800000000000002</v>
      </c>
      <c r="BC103" s="70" t="s">
        <v>390</v>
      </c>
      <c r="BD103" s="70" t="s">
        <v>599</v>
      </c>
      <c r="BE103" s="16" t="s">
        <v>387</v>
      </c>
    </row>
    <row r="104" spans="1:57" ht="10.5" customHeight="1">
      <c r="A104" s="17" t="s">
        <v>346</v>
      </c>
      <c r="B104" s="17"/>
      <c r="C104" s="17">
        <f t="shared" si="34"/>
        <v>21002</v>
      </c>
      <c r="D104" s="17">
        <f t="shared" si="35"/>
        <v>2</v>
      </c>
      <c r="E104" s="167">
        <f t="shared" si="36"/>
        <v>2400</v>
      </c>
      <c r="F104" s="17">
        <f t="shared" si="37"/>
        <v>1</v>
      </c>
      <c r="G104" s="17">
        <f t="shared" si="38"/>
        <v>4</v>
      </c>
      <c r="H104" s="17" t="str">
        <f t="shared" si="44"/>
        <v>2015.01</v>
      </c>
      <c r="I104" s="17" t="str">
        <f t="shared" si="42"/>
        <v>2019.06</v>
      </c>
      <c r="J104" s="170">
        <f t="shared" si="39"/>
        <v>298488</v>
      </c>
      <c r="K104" s="170">
        <f t="shared" si="40"/>
        <v>298488</v>
      </c>
      <c r="L104" s="170">
        <f t="shared" si="43"/>
        <v>298488</v>
      </c>
      <c r="M104" s="170">
        <f t="shared" si="43"/>
        <v>298488</v>
      </c>
      <c r="N104" s="170">
        <f t="shared" si="43"/>
        <v>298488</v>
      </c>
      <c r="O104" s="19">
        <v>42</v>
      </c>
      <c r="P104" s="19">
        <v>50</v>
      </c>
      <c r="Q104" s="19">
        <v>23.914999999999999</v>
      </c>
      <c r="R104" s="19"/>
      <c r="S104" s="70">
        <v>410</v>
      </c>
      <c r="T104" s="70">
        <v>15</v>
      </c>
      <c r="U104" s="18" t="s">
        <v>2</v>
      </c>
      <c r="V104" s="70" t="s">
        <v>347</v>
      </c>
      <c r="W104" s="70">
        <v>1.25</v>
      </c>
      <c r="X104" s="17" t="s">
        <v>140</v>
      </c>
      <c r="Y104" s="17"/>
      <c r="Z104" s="17"/>
      <c r="AA104" s="17"/>
      <c r="AB104" s="17" t="str">
        <f t="shared" si="41"/>
        <v>A</v>
      </c>
      <c r="AC104" s="108">
        <f>VLOOKUP(A104,'2015 Demand Explosion 12.17.14'!$D$18:$G$837,4,FALSE)</f>
        <v>298488</v>
      </c>
      <c r="AD104" s="17" t="s">
        <v>346</v>
      </c>
      <c r="AE104" s="17"/>
      <c r="AF104" s="67">
        <v>43617</v>
      </c>
      <c r="AG104" s="18">
        <v>21002</v>
      </c>
      <c r="AH104" s="19"/>
      <c r="AI104" s="19"/>
      <c r="AJ104" s="19"/>
      <c r="AK104" s="19"/>
      <c r="AL104" s="18" t="str">
        <f>VLOOKUP(AG104,'Equipment Listing'!A:E,3,FALSE)</f>
        <v>Plainfield</v>
      </c>
      <c r="AM104" s="19" t="str">
        <f>VLOOKUP(AG104,'Equipment Listing'!A:E,4,FALSE)</f>
        <v>600T</v>
      </c>
      <c r="AN104" s="19" t="str">
        <f>VLOOKUP(AG104,'Equipment Listing'!A:E,5,FALSE)</f>
        <v>331-600</v>
      </c>
      <c r="AO104" s="19">
        <v>2</v>
      </c>
      <c r="AP104" s="20">
        <v>2400</v>
      </c>
      <c r="AQ104" s="19">
        <v>1</v>
      </c>
      <c r="AR104" s="19">
        <v>4</v>
      </c>
      <c r="AS104" s="19">
        <f t="shared" si="45"/>
        <v>4</v>
      </c>
      <c r="AT104" s="34">
        <f t="shared" si="46"/>
        <v>4800</v>
      </c>
      <c r="AU104" s="69">
        <f t="shared" si="47"/>
        <v>298488</v>
      </c>
      <c r="AV104" s="20">
        <f t="shared" si="48"/>
        <v>24874</v>
      </c>
      <c r="AW104" s="21">
        <f t="shared" si="49"/>
        <v>16.694696969696967</v>
      </c>
      <c r="AX104" s="20">
        <f t="shared" si="50"/>
        <v>149244</v>
      </c>
      <c r="AY104" s="70">
        <v>410</v>
      </c>
      <c r="AZ104" s="70">
        <v>15</v>
      </c>
      <c r="BA104" s="70" t="s">
        <v>347</v>
      </c>
      <c r="BB104" s="70">
        <v>1.25</v>
      </c>
      <c r="BC104" s="70" t="s">
        <v>348</v>
      </c>
      <c r="BD104" s="70" t="s">
        <v>599</v>
      </c>
      <c r="BE104" s="16" t="s">
        <v>157</v>
      </c>
    </row>
    <row r="105" spans="1:57" ht="10.5" customHeight="1">
      <c r="A105" s="17">
        <v>29236</v>
      </c>
      <c r="B105" s="17"/>
      <c r="C105" s="17">
        <f t="shared" si="34"/>
        <v>21003</v>
      </c>
      <c r="D105" s="17">
        <f t="shared" si="35"/>
        <v>1</v>
      </c>
      <c r="E105" s="167">
        <f t="shared" si="36"/>
        <v>1920</v>
      </c>
      <c r="F105" s="17">
        <f t="shared" si="37"/>
        <v>1</v>
      </c>
      <c r="G105" s="17">
        <f t="shared" si="38"/>
        <v>4</v>
      </c>
      <c r="H105" s="17" t="str">
        <f t="shared" si="44"/>
        <v>2015.01</v>
      </c>
      <c r="I105" s="17" t="str">
        <f t="shared" ref="I105:I116" si="51">IF(AND(AF105&gt;=$AJ$2,AF105&lt;=$AJ$3), TEXT(AF105,"YYYY.MM"), IF(AF105&gt;=$AJ$3, "2019", ""))</f>
        <v>2019.06</v>
      </c>
      <c r="J105" s="170">
        <f t="shared" si="39"/>
        <v>298488</v>
      </c>
      <c r="K105" s="170">
        <f t="shared" si="40"/>
        <v>298488</v>
      </c>
      <c r="L105" s="170">
        <f t="shared" si="43"/>
        <v>298488</v>
      </c>
      <c r="M105" s="170">
        <f t="shared" si="43"/>
        <v>298488</v>
      </c>
      <c r="N105" s="170">
        <f t="shared" si="43"/>
        <v>298488</v>
      </c>
      <c r="O105" s="19">
        <v>44</v>
      </c>
      <c r="P105" s="19">
        <v>52</v>
      </c>
      <c r="Q105" s="19">
        <v>22.434000000000001</v>
      </c>
      <c r="R105" s="19"/>
      <c r="S105" s="70">
        <v>188</v>
      </c>
      <c r="T105" s="70">
        <v>14</v>
      </c>
      <c r="U105" s="18" t="s">
        <v>2</v>
      </c>
      <c r="V105" s="70" t="s">
        <v>298</v>
      </c>
      <c r="W105" s="70">
        <v>1.2849999999999999</v>
      </c>
      <c r="X105" s="17" t="s">
        <v>140</v>
      </c>
      <c r="Y105" s="17"/>
      <c r="Z105" s="17"/>
      <c r="AA105" s="17"/>
      <c r="AB105" s="17" t="str">
        <f t="shared" si="41"/>
        <v>A</v>
      </c>
      <c r="AC105" s="108">
        <f>VLOOKUP(A105,'2015 Demand Explosion 12.17.14'!$D$18:$G$837,4,FALSE)</f>
        <v>298488</v>
      </c>
      <c r="AD105" s="17">
        <v>29236</v>
      </c>
      <c r="AE105" s="17"/>
      <c r="AF105" s="67">
        <v>43617</v>
      </c>
      <c r="AG105" s="18">
        <v>21003</v>
      </c>
      <c r="AH105" s="19"/>
      <c r="AI105" s="19"/>
      <c r="AJ105" s="19"/>
      <c r="AK105" s="19"/>
      <c r="AL105" s="18" t="str">
        <f>VLOOKUP(AG105,'Equipment Listing'!A:E,3,FALSE)</f>
        <v>Plainfield</v>
      </c>
      <c r="AM105" s="19" t="str">
        <f>VLOOKUP(AG105,'Equipment Listing'!A:E,4,FALSE)</f>
        <v>400T</v>
      </c>
      <c r="AN105" s="19" t="str">
        <f>VLOOKUP(AG105,'Equipment Listing'!A:E,5,FALSE)</f>
        <v>331-600</v>
      </c>
      <c r="AO105" s="19">
        <v>1</v>
      </c>
      <c r="AP105" s="20">
        <v>1920</v>
      </c>
      <c r="AQ105" s="19">
        <v>1</v>
      </c>
      <c r="AR105" s="19">
        <v>4</v>
      </c>
      <c r="AS105" s="19">
        <f t="shared" si="45"/>
        <v>4</v>
      </c>
      <c r="AT105" s="34">
        <f t="shared" si="46"/>
        <v>1920</v>
      </c>
      <c r="AU105" s="69">
        <f t="shared" si="47"/>
        <v>298488</v>
      </c>
      <c r="AV105" s="20">
        <f t="shared" si="48"/>
        <v>24874</v>
      </c>
      <c r="AW105" s="21">
        <f t="shared" si="49"/>
        <v>30.827651515151508</v>
      </c>
      <c r="AX105" s="20">
        <f t="shared" si="50"/>
        <v>298488</v>
      </c>
      <c r="AY105" s="70">
        <v>188</v>
      </c>
      <c r="AZ105" s="70">
        <v>14</v>
      </c>
      <c r="BA105" s="70" t="s">
        <v>298</v>
      </c>
      <c r="BB105" s="70">
        <v>1.2849999999999999</v>
      </c>
      <c r="BC105" s="70" t="s">
        <v>299</v>
      </c>
      <c r="BD105" s="70" t="s">
        <v>599</v>
      </c>
      <c r="BE105" s="16" t="s">
        <v>297</v>
      </c>
    </row>
    <row r="106" spans="1:57" ht="10.5" customHeight="1">
      <c r="A106" s="17">
        <v>29238</v>
      </c>
      <c r="B106" s="17"/>
      <c r="C106" s="17">
        <f t="shared" si="34"/>
        <v>21003</v>
      </c>
      <c r="D106" s="17">
        <f t="shared" si="35"/>
        <v>1</v>
      </c>
      <c r="E106" s="167">
        <f t="shared" si="36"/>
        <v>1920</v>
      </c>
      <c r="F106" s="17">
        <f t="shared" si="37"/>
        <v>1</v>
      </c>
      <c r="G106" s="17">
        <f t="shared" si="38"/>
        <v>4</v>
      </c>
      <c r="H106" s="17" t="str">
        <f t="shared" si="44"/>
        <v>2015.01</v>
      </c>
      <c r="I106" s="17" t="str">
        <f t="shared" si="51"/>
        <v>2019.06</v>
      </c>
      <c r="J106" s="170">
        <f t="shared" si="39"/>
        <v>298488</v>
      </c>
      <c r="K106" s="170">
        <f t="shared" si="40"/>
        <v>298488</v>
      </c>
      <c r="L106" s="170">
        <f t="shared" si="43"/>
        <v>298488</v>
      </c>
      <c r="M106" s="170">
        <f t="shared" si="43"/>
        <v>298488</v>
      </c>
      <c r="N106" s="170">
        <f t="shared" si="43"/>
        <v>298488</v>
      </c>
      <c r="O106" s="19">
        <v>44</v>
      </c>
      <c r="P106" s="19">
        <v>52</v>
      </c>
      <c r="Q106" s="19">
        <v>22.43</v>
      </c>
      <c r="R106" s="19"/>
      <c r="S106" s="70">
        <v>208</v>
      </c>
      <c r="T106" s="70">
        <v>14</v>
      </c>
      <c r="U106" s="18" t="s">
        <v>2</v>
      </c>
      <c r="V106" s="70"/>
      <c r="W106" s="70">
        <v>1.2849999999999999</v>
      </c>
      <c r="X106" s="17" t="s">
        <v>140</v>
      </c>
      <c r="Y106" s="17"/>
      <c r="Z106" s="17"/>
      <c r="AA106" s="17"/>
      <c r="AB106" s="17" t="str">
        <f t="shared" si="41"/>
        <v>A</v>
      </c>
      <c r="AC106" s="108">
        <f>VLOOKUP(A106,'2015 Demand Explosion 12.17.14'!$D$18:$G$837,4,FALSE)</f>
        <v>298488</v>
      </c>
      <c r="AD106" s="17">
        <v>29238</v>
      </c>
      <c r="AE106" s="17"/>
      <c r="AF106" s="67">
        <v>43617</v>
      </c>
      <c r="AG106" s="18">
        <v>21003</v>
      </c>
      <c r="AH106" s="19"/>
      <c r="AI106" s="19"/>
      <c r="AJ106" s="19"/>
      <c r="AK106" s="19"/>
      <c r="AL106" s="18" t="str">
        <f>VLOOKUP(AG106,'Equipment Listing'!A:E,3,FALSE)</f>
        <v>Plainfield</v>
      </c>
      <c r="AM106" s="19" t="str">
        <f>VLOOKUP(AG106,'Equipment Listing'!A:E,4,FALSE)</f>
        <v>400T</v>
      </c>
      <c r="AN106" s="19" t="str">
        <f>VLOOKUP(AG106,'Equipment Listing'!A:E,5,FALSE)</f>
        <v>331-600</v>
      </c>
      <c r="AO106" s="19">
        <v>1</v>
      </c>
      <c r="AP106" s="20">
        <v>1920</v>
      </c>
      <c r="AQ106" s="19">
        <v>1</v>
      </c>
      <c r="AR106" s="19">
        <v>4</v>
      </c>
      <c r="AS106" s="19">
        <f t="shared" si="45"/>
        <v>4</v>
      </c>
      <c r="AT106" s="34">
        <f t="shared" si="46"/>
        <v>1920</v>
      </c>
      <c r="AU106" s="69">
        <f t="shared" si="47"/>
        <v>298488</v>
      </c>
      <c r="AV106" s="20">
        <f t="shared" si="48"/>
        <v>24874</v>
      </c>
      <c r="AW106" s="21">
        <f t="shared" si="49"/>
        <v>30.827651515151508</v>
      </c>
      <c r="AX106" s="20">
        <f t="shared" si="50"/>
        <v>298488</v>
      </c>
      <c r="AY106" s="70">
        <v>208</v>
      </c>
      <c r="AZ106" s="70">
        <v>14</v>
      </c>
      <c r="BA106" s="70"/>
      <c r="BB106" s="70">
        <v>1.2849999999999999</v>
      </c>
      <c r="BC106" s="70"/>
      <c r="BD106" s="70" t="s">
        <v>599</v>
      </c>
      <c r="BE106" s="16" t="s">
        <v>297</v>
      </c>
    </row>
    <row r="107" spans="1:57" ht="10.5" customHeight="1">
      <c r="A107" s="17">
        <v>29245</v>
      </c>
      <c r="B107" s="17"/>
      <c r="C107" s="17">
        <f t="shared" si="34"/>
        <v>21013</v>
      </c>
      <c r="D107" s="17">
        <f t="shared" si="35"/>
        <v>2</v>
      </c>
      <c r="E107" s="167">
        <f t="shared" si="36"/>
        <v>3600</v>
      </c>
      <c r="F107" s="17">
        <f t="shared" si="37"/>
        <v>1</v>
      </c>
      <c r="G107" s="17">
        <f t="shared" si="38"/>
        <v>4</v>
      </c>
      <c r="H107" s="17" t="str">
        <f t="shared" si="44"/>
        <v>2015.01</v>
      </c>
      <c r="I107" s="17" t="str">
        <f t="shared" si="51"/>
        <v>2019.06</v>
      </c>
      <c r="J107" s="170">
        <f t="shared" si="39"/>
        <v>298488</v>
      </c>
      <c r="K107" s="170">
        <f t="shared" si="40"/>
        <v>298488</v>
      </c>
      <c r="L107" s="170">
        <f t="shared" si="43"/>
        <v>298488</v>
      </c>
      <c r="M107" s="170">
        <f t="shared" si="43"/>
        <v>298488</v>
      </c>
      <c r="N107" s="170">
        <f t="shared" si="43"/>
        <v>298488</v>
      </c>
      <c r="O107" s="19">
        <v>31</v>
      </c>
      <c r="P107" s="19">
        <v>35</v>
      </c>
      <c r="Q107" s="19"/>
      <c r="R107" s="19"/>
      <c r="S107" s="70">
        <v>112</v>
      </c>
      <c r="T107" s="70">
        <v>14</v>
      </c>
      <c r="U107" s="18" t="s">
        <v>2</v>
      </c>
      <c r="V107" s="70" t="s">
        <v>210</v>
      </c>
      <c r="W107" s="70">
        <v>0.11899999999999999</v>
      </c>
      <c r="X107" s="17" t="s">
        <v>140</v>
      </c>
      <c r="Y107" s="17"/>
      <c r="Z107" s="17"/>
      <c r="AA107" s="17"/>
      <c r="AB107" s="17" t="str">
        <f t="shared" si="41"/>
        <v>A</v>
      </c>
      <c r="AC107" s="108">
        <f>VLOOKUP(A107,'2015 Demand Explosion 12.17.14'!$D$18:$G$837,4,FALSE)</f>
        <v>298488</v>
      </c>
      <c r="AD107" s="17">
        <v>29245</v>
      </c>
      <c r="AE107" s="17"/>
      <c r="AF107" s="67">
        <v>43617</v>
      </c>
      <c r="AG107" s="18">
        <v>21013</v>
      </c>
      <c r="AH107" s="19"/>
      <c r="AI107" s="19"/>
      <c r="AJ107" s="19"/>
      <c r="AK107" s="19"/>
      <c r="AL107" s="18" t="str">
        <f>VLOOKUP(AG107,'Equipment Listing'!A:E,3,FALSE)</f>
        <v>Plainfield</v>
      </c>
      <c r="AM107" s="19" t="str">
        <f>VLOOKUP(AG107,'Equipment Listing'!A:E,4,FALSE)</f>
        <v>200T</v>
      </c>
      <c r="AN107" s="19" t="str">
        <f>VLOOKUP(AG107,'Equipment Listing'!A:E,5,FALSE)</f>
        <v>60-200</v>
      </c>
      <c r="AO107" s="19">
        <v>2</v>
      </c>
      <c r="AP107" s="20">
        <v>3600</v>
      </c>
      <c r="AQ107" s="19">
        <v>1</v>
      </c>
      <c r="AR107" s="19">
        <v>4</v>
      </c>
      <c r="AS107" s="19">
        <f t="shared" si="45"/>
        <v>4</v>
      </c>
      <c r="AT107" s="34">
        <f t="shared" si="46"/>
        <v>7200</v>
      </c>
      <c r="AU107" s="69">
        <f t="shared" si="47"/>
        <v>298488</v>
      </c>
      <c r="AV107" s="20">
        <f t="shared" si="48"/>
        <v>24874</v>
      </c>
      <c r="AW107" s="21">
        <f t="shared" si="49"/>
        <v>13.554040404040403</v>
      </c>
      <c r="AX107" s="20">
        <f t="shared" si="50"/>
        <v>149244</v>
      </c>
      <c r="AY107" s="70">
        <v>112</v>
      </c>
      <c r="AZ107" s="70">
        <v>14</v>
      </c>
      <c r="BA107" s="70" t="s">
        <v>210</v>
      </c>
      <c r="BB107" s="70">
        <v>0.11899999999999999</v>
      </c>
      <c r="BC107" s="70" t="s">
        <v>211</v>
      </c>
      <c r="BD107" s="70" t="s">
        <v>599</v>
      </c>
      <c r="BE107" s="16" t="s">
        <v>157</v>
      </c>
    </row>
    <row r="108" spans="1:57" ht="10.5" customHeight="1">
      <c r="A108" s="17" t="s">
        <v>1663</v>
      </c>
      <c r="B108" s="17"/>
      <c r="C108" s="17">
        <f t="shared" si="34"/>
        <v>21013</v>
      </c>
      <c r="D108" s="17">
        <f t="shared" si="35"/>
        <v>1</v>
      </c>
      <c r="E108" s="167">
        <f t="shared" si="36"/>
        <v>3000</v>
      </c>
      <c r="F108" s="17">
        <f t="shared" si="37"/>
        <v>1</v>
      </c>
      <c r="G108" s="17">
        <f t="shared" si="38"/>
        <v>4</v>
      </c>
      <c r="H108" s="17" t="str">
        <f t="shared" si="44"/>
        <v>2015.01</v>
      </c>
      <c r="I108" s="17" t="str">
        <f t="shared" si="51"/>
        <v>2017.06</v>
      </c>
      <c r="J108" s="170">
        <f t="shared" si="39"/>
        <v>369993</v>
      </c>
      <c r="K108" s="170">
        <f t="shared" si="40"/>
        <v>369993</v>
      </c>
      <c r="L108" s="170">
        <f t="shared" si="43"/>
        <v>369993</v>
      </c>
      <c r="M108" s="170">
        <f t="shared" si="43"/>
        <v>369993</v>
      </c>
      <c r="N108" s="170">
        <f t="shared" si="43"/>
        <v>369993</v>
      </c>
      <c r="O108" s="19">
        <v>27</v>
      </c>
      <c r="P108" s="19">
        <v>48</v>
      </c>
      <c r="Q108" s="19">
        <v>21.17</v>
      </c>
      <c r="R108" s="19"/>
      <c r="S108" s="70">
        <v>116</v>
      </c>
      <c r="T108" s="70">
        <v>16</v>
      </c>
      <c r="U108" s="18" t="s">
        <v>2</v>
      </c>
      <c r="V108" s="70" t="s">
        <v>249</v>
      </c>
      <c r="W108" s="70">
        <v>0.32700000000000001</v>
      </c>
      <c r="X108" s="17" t="s">
        <v>114</v>
      </c>
      <c r="Y108" s="17"/>
      <c r="Z108" s="17"/>
      <c r="AA108" s="17"/>
      <c r="AB108" s="17" t="str">
        <f t="shared" si="41"/>
        <v>A</v>
      </c>
      <c r="AC108" s="108">
        <f>VLOOKUP(A108,'2015 Demand Explosion 12.17.14'!$D$18:$G$837,4,FALSE)</f>
        <v>369993</v>
      </c>
      <c r="AD108" s="17">
        <v>652021</v>
      </c>
      <c r="AE108" s="17"/>
      <c r="AF108" s="67">
        <v>42916</v>
      </c>
      <c r="AG108" s="18">
        <v>21013</v>
      </c>
      <c r="AH108" s="19"/>
      <c r="AI108" s="19"/>
      <c r="AJ108" s="19"/>
      <c r="AK108" s="19"/>
      <c r="AL108" s="18" t="str">
        <f>VLOOKUP(AG108,'Equipment Listing'!A:E,3,FALSE)</f>
        <v>Plainfield</v>
      </c>
      <c r="AM108" s="19" t="str">
        <f>VLOOKUP(AG108,'Equipment Listing'!A:E,4,FALSE)</f>
        <v>200T</v>
      </c>
      <c r="AN108" s="19" t="str">
        <f>VLOOKUP(AG108,'Equipment Listing'!A:E,5,FALSE)</f>
        <v>60-200</v>
      </c>
      <c r="AO108" s="19">
        <v>1</v>
      </c>
      <c r="AP108" s="20">
        <v>3000</v>
      </c>
      <c r="AQ108" s="19">
        <v>1</v>
      </c>
      <c r="AR108" s="19">
        <v>4</v>
      </c>
      <c r="AS108" s="19">
        <f t="shared" si="45"/>
        <v>4</v>
      </c>
      <c r="AT108" s="34">
        <f t="shared" si="46"/>
        <v>3000</v>
      </c>
      <c r="AU108" s="69">
        <f t="shared" si="47"/>
        <v>369993</v>
      </c>
      <c r="AV108" s="20">
        <f t="shared" si="48"/>
        <v>30832.75</v>
      </c>
      <c r="AW108" s="21">
        <f t="shared" si="49"/>
        <v>25.959242424242422</v>
      </c>
      <c r="AX108" s="20">
        <f t="shared" si="50"/>
        <v>369993</v>
      </c>
      <c r="AY108" s="70">
        <v>116</v>
      </c>
      <c r="AZ108" s="70">
        <v>16</v>
      </c>
      <c r="BA108" s="70" t="s">
        <v>249</v>
      </c>
      <c r="BB108" s="70">
        <v>0.32700000000000001</v>
      </c>
      <c r="BC108" s="70" t="s">
        <v>250</v>
      </c>
      <c r="BD108" s="70" t="s">
        <v>599</v>
      </c>
      <c r="BE108" s="16" t="s">
        <v>248</v>
      </c>
    </row>
    <row r="109" spans="1:57" ht="10.5" customHeight="1">
      <c r="A109" s="17" t="s">
        <v>1673</v>
      </c>
      <c r="B109" s="17"/>
      <c r="C109" s="17">
        <f t="shared" si="34"/>
        <v>21003</v>
      </c>
      <c r="D109" s="17">
        <f t="shared" si="35"/>
        <v>1</v>
      </c>
      <c r="E109" s="167">
        <f t="shared" si="36"/>
        <v>2400</v>
      </c>
      <c r="F109" s="17">
        <f t="shared" si="37"/>
        <v>1</v>
      </c>
      <c r="G109" s="17">
        <f t="shared" si="38"/>
        <v>4</v>
      </c>
      <c r="H109" s="17" t="str">
        <f t="shared" si="44"/>
        <v>2015.01</v>
      </c>
      <c r="I109" s="17" t="str">
        <f t="shared" si="51"/>
        <v>2017.12</v>
      </c>
      <c r="J109" s="170">
        <f t="shared" si="39"/>
        <v>372824</v>
      </c>
      <c r="K109" s="170">
        <f t="shared" si="40"/>
        <v>372824</v>
      </c>
      <c r="L109" s="170">
        <f t="shared" si="43"/>
        <v>372824</v>
      </c>
      <c r="M109" s="170">
        <f t="shared" si="43"/>
        <v>372824</v>
      </c>
      <c r="N109" s="170">
        <f t="shared" si="43"/>
        <v>372824</v>
      </c>
      <c r="O109" s="19">
        <v>28</v>
      </c>
      <c r="P109" s="19">
        <v>54</v>
      </c>
      <c r="Q109" s="19">
        <v>20.99</v>
      </c>
      <c r="R109" s="19"/>
      <c r="S109" s="70">
        <v>210</v>
      </c>
      <c r="T109" s="70">
        <v>15</v>
      </c>
      <c r="U109" s="18" t="s">
        <v>2</v>
      </c>
      <c r="V109" s="70" t="s">
        <v>312</v>
      </c>
      <c r="W109" s="70">
        <v>1.32</v>
      </c>
      <c r="X109" s="17" t="s">
        <v>121</v>
      </c>
      <c r="Y109" s="17"/>
      <c r="Z109" s="17"/>
      <c r="AA109" s="17"/>
      <c r="AB109" s="17" t="str">
        <f t="shared" si="41"/>
        <v>A</v>
      </c>
      <c r="AC109" s="108">
        <f>VLOOKUP(A109,'2015 Demand Explosion 12.17.14'!$D$18:$G$837,4,FALSE)</f>
        <v>372824</v>
      </c>
      <c r="AD109" s="17">
        <v>97023</v>
      </c>
      <c r="AE109" s="17"/>
      <c r="AF109" s="67">
        <v>43070</v>
      </c>
      <c r="AG109" s="18">
        <v>21003</v>
      </c>
      <c r="AH109" s="19"/>
      <c r="AI109" s="19"/>
      <c r="AJ109" s="19"/>
      <c r="AK109" s="19"/>
      <c r="AL109" s="18" t="str">
        <f>VLOOKUP(AG109,'Equipment Listing'!A:E,3,FALSE)</f>
        <v>Plainfield</v>
      </c>
      <c r="AM109" s="19" t="str">
        <f>VLOOKUP(AG109,'Equipment Listing'!A:E,4,FALSE)</f>
        <v>400T</v>
      </c>
      <c r="AN109" s="19" t="str">
        <f>VLOOKUP(AG109,'Equipment Listing'!A:E,5,FALSE)</f>
        <v>331-600</v>
      </c>
      <c r="AO109" s="19">
        <v>1</v>
      </c>
      <c r="AP109" s="20">
        <v>2400</v>
      </c>
      <c r="AQ109" s="19">
        <v>1</v>
      </c>
      <c r="AR109" s="19">
        <v>4</v>
      </c>
      <c r="AS109" s="19">
        <f t="shared" si="45"/>
        <v>4</v>
      </c>
      <c r="AT109" s="34">
        <f t="shared" si="46"/>
        <v>2400</v>
      </c>
      <c r="AU109" s="69">
        <f t="shared" si="47"/>
        <v>372824</v>
      </c>
      <c r="AV109" s="20">
        <f t="shared" si="48"/>
        <v>31068.666666666668</v>
      </c>
      <c r="AW109" s="21">
        <f t="shared" si="49"/>
        <v>30.80959595959596</v>
      </c>
      <c r="AX109" s="20">
        <f t="shared" si="50"/>
        <v>372824</v>
      </c>
      <c r="AY109" s="70">
        <v>210</v>
      </c>
      <c r="AZ109" s="70">
        <v>15</v>
      </c>
      <c r="BA109" s="70" t="s">
        <v>312</v>
      </c>
      <c r="BB109" s="70">
        <v>1.32</v>
      </c>
      <c r="BC109" s="70" t="s">
        <v>313</v>
      </c>
      <c r="BD109" s="70" t="s">
        <v>599</v>
      </c>
      <c r="BE109" s="16" t="s">
        <v>311</v>
      </c>
    </row>
    <row r="110" spans="1:57" ht="10.5" customHeight="1">
      <c r="A110" s="17" t="s">
        <v>1659</v>
      </c>
      <c r="B110" s="17"/>
      <c r="C110" s="17">
        <f t="shared" si="34"/>
        <v>21013</v>
      </c>
      <c r="D110" s="17">
        <f t="shared" si="35"/>
        <v>1</v>
      </c>
      <c r="E110" s="167">
        <f t="shared" si="36"/>
        <v>2400</v>
      </c>
      <c r="F110" s="17">
        <f t="shared" si="37"/>
        <v>1</v>
      </c>
      <c r="G110" s="17">
        <f t="shared" si="38"/>
        <v>4</v>
      </c>
      <c r="H110" s="17" t="str">
        <f t="shared" si="44"/>
        <v>2015.01</v>
      </c>
      <c r="I110" s="17" t="str">
        <f t="shared" si="51"/>
        <v>2017.12</v>
      </c>
      <c r="J110" s="170">
        <f t="shared" si="39"/>
        <v>379984</v>
      </c>
      <c r="K110" s="170">
        <f t="shared" si="40"/>
        <v>379984</v>
      </c>
      <c r="L110" s="170">
        <f t="shared" si="43"/>
        <v>379984</v>
      </c>
      <c r="M110" s="170">
        <f t="shared" si="43"/>
        <v>379984</v>
      </c>
      <c r="N110" s="170">
        <f t="shared" si="43"/>
        <v>379984</v>
      </c>
      <c r="O110" s="19">
        <v>30</v>
      </c>
      <c r="P110" s="19">
        <v>60</v>
      </c>
      <c r="Q110" s="19">
        <v>20.79</v>
      </c>
      <c r="R110" s="19"/>
      <c r="S110" s="70">
        <v>168</v>
      </c>
      <c r="T110" s="70">
        <v>11.5</v>
      </c>
      <c r="U110" s="18" t="s">
        <v>2</v>
      </c>
      <c r="V110" s="70" t="s">
        <v>237</v>
      </c>
      <c r="W110" s="70">
        <v>0.65600000000000003</v>
      </c>
      <c r="X110" s="17" t="s">
        <v>121</v>
      </c>
      <c r="Y110" s="17"/>
      <c r="Z110" s="17"/>
      <c r="AA110" s="17"/>
      <c r="AB110" s="17" t="str">
        <f t="shared" si="41"/>
        <v>A</v>
      </c>
      <c r="AC110" s="108">
        <f>VLOOKUP(A110,'2015 Demand Explosion 12.17.14'!$D$18:$G$837,4,FALSE)</f>
        <v>379984</v>
      </c>
      <c r="AD110" s="17">
        <v>557721</v>
      </c>
      <c r="AE110" s="17"/>
      <c r="AF110" s="67">
        <v>43070</v>
      </c>
      <c r="AG110" s="18">
        <v>21013</v>
      </c>
      <c r="AH110" s="19"/>
      <c r="AI110" s="19"/>
      <c r="AJ110" s="19"/>
      <c r="AK110" s="19"/>
      <c r="AL110" s="18" t="str">
        <f>VLOOKUP(AG110,'Equipment Listing'!A:E,3,FALSE)</f>
        <v>Plainfield</v>
      </c>
      <c r="AM110" s="19" t="str">
        <f>VLOOKUP(AG110,'Equipment Listing'!A:E,4,FALSE)</f>
        <v>200T</v>
      </c>
      <c r="AN110" s="19" t="str">
        <f>VLOOKUP(AG110,'Equipment Listing'!A:E,5,FALSE)</f>
        <v>60-200</v>
      </c>
      <c r="AO110" s="19">
        <v>1</v>
      </c>
      <c r="AP110" s="20">
        <v>2400</v>
      </c>
      <c r="AQ110" s="19">
        <v>1</v>
      </c>
      <c r="AR110" s="19">
        <v>4</v>
      </c>
      <c r="AS110" s="19">
        <f t="shared" si="45"/>
        <v>4</v>
      </c>
      <c r="AT110" s="34">
        <f t="shared" si="46"/>
        <v>2400</v>
      </c>
      <c r="AU110" s="69">
        <f t="shared" si="47"/>
        <v>379984</v>
      </c>
      <c r="AV110" s="20">
        <f t="shared" si="48"/>
        <v>31665.333333333332</v>
      </c>
      <c r="AW110" s="21">
        <f t="shared" si="49"/>
        <v>31.261616161616161</v>
      </c>
      <c r="AX110" s="20">
        <f t="shared" si="50"/>
        <v>379984</v>
      </c>
      <c r="AY110" s="70">
        <v>168</v>
      </c>
      <c r="AZ110" s="70">
        <v>11.5</v>
      </c>
      <c r="BA110" s="70" t="s">
        <v>237</v>
      </c>
      <c r="BB110" s="70">
        <v>0.65600000000000003</v>
      </c>
      <c r="BC110" s="70" t="s">
        <v>238</v>
      </c>
      <c r="BD110" s="70" t="s">
        <v>599</v>
      </c>
      <c r="BE110" s="16" t="s">
        <v>236</v>
      </c>
    </row>
    <row r="111" spans="1:57" ht="10.5" customHeight="1">
      <c r="A111" s="17">
        <v>37274</v>
      </c>
      <c r="B111" s="17"/>
      <c r="C111" s="17">
        <f t="shared" si="34"/>
        <v>21013</v>
      </c>
      <c r="D111" s="17">
        <f t="shared" si="35"/>
        <v>1</v>
      </c>
      <c r="E111" s="167">
        <f t="shared" si="36"/>
        <v>4200</v>
      </c>
      <c r="F111" s="17">
        <f t="shared" si="37"/>
        <v>1</v>
      </c>
      <c r="G111" s="17">
        <f t="shared" si="38"/>
        <v>4</v>
      </c>
      <c r="H111" s="17" t="str">
        <f t="shared" si="44"/>
        <v>2015.01</v>
      </c>
      <c r="I111" s="17" t="str">
        <f t="shared" si="51"/>
        <v>2016.02</v>
      </c>
      <c r="J111" s="170">
        <f t="shared" si="39"/>
        <v>580006</v>
      </c>
      <c r="K111" s="170">
        <f t="shared" si="40"/>
        <v>580006</v>
      </c>
      <c r="L111" s="170">
        <f t="shared" si="43"/>
        <v>580006</v>
      </c>
      <c r="M111" s="170">
        <f t="shared" si="43"/>
        <v>580006</v>
      </c>
      <c r="N111" s="170">
        <f t="shared" si="43"/>
        <v>580006</v>
      </c>
      <c r="O111" s="19">
        <v>22</v>
      </c>
      <c r="P111" s="19">
        <v>26</v>
      </c>
      <c r="Q111" s="19">
        <v>18.439</v>
      </c>
      <c r="R111" s="19"/>
      <c r="S111" s="70">
        <v>99</v>
      </c>
      <c r="T111" s="70">
        <v>8.5</v>
      </c>
      <c r="U111" s="18" t="s">
        <v>2</v>
      </c>
      <c r="V111" s="70" t="s">
        <v>217</v>
      </c>
      <c r="W111" s="70">
        <v>4.3999999999999997E-2</v>
      </c>
      <c r="X111" s="17" t="s">
        <v>114</v>
      </c>
      <c r="Y111" s="17"/>
      <c r="Z111" s="17"/>
      <c r="AA111" s="17"/>
      <c r="AB111" s="17" t="str">
        <f t="shared" si="41"/>
        <v>A</v>
      </c>
      <c r="AC111" s="108">
        <f>VLOOKUP(A111,'2015 Demand Explosion 12.17.14'!$D$18:$G$837,4,FALSE)</f>
        <v>580006</v>
      </c>
      <c r="AD111" s="17">
        <v>37274</v>
      </c>
      <c r="AE111" s="17"/>
      <c r="AF111" s="67">
        <v>42429</v>
      </c>
      <c r="AG111" s="18">
        <v>21013</v>
      </c>
      <c r="AH111" s="19"/>
      <c r="AI111" s="19"/>
      <c r="AJ111" s="19"/>
      <c r="AK111" s="19"/>
      <c r="AL111" s="18" t="str">
        <f>VLOOKUP(AG111,'Equipment Listing'!A:E,3,FALSE)</f>
        <v>Plainfield</v>
      </c>
      <c r="AM111" s="19" t="str">
        <f>VLOOKUP(AG111,'Equipment Listing'!A:E,4,FALSE)</f>
        <v>200T</v>
      </c>
      <c r="AN111" s="19" t="str">
        <f>VLOOKUP(AG111,'Equipment Listing'!A:E,5,FALSE)</f>
        <v>60-200</v>
      </c>
      <c r="AO111" s="19">
        <v>1</v>
      </c>
      <c r="AP111" s="20">
        <v>4200</v>
      </c>
      <c r="AQ111" s="19">
        <v>1</v>
      </c>
      <c r="AR111" s="19">
        <v>4</v>
      </c>
      <c r="AS111" s="19">
        <f t="shared" si="45"/>
        <v>4</v>
      </c>
      <c r="AT111" s="34">
        <f t="shared" si="46"/>
        <v>4200</v>
      </c>
      <c r="AU111" s="69">
        <f t="shared" si="47"/>
        <v>580006</v>
      </c>
      <c r="AV111" s="20">
        <f t="shared" si="48"/>
        <v>48333.833333333336</v>
      </c>
      <c r="AW111" s="21">
        <f t="shared" si="49"/>
        <v>28.196464646464644</v>
      </c>
      <c r="AX111" s="20">
        <f t="shared" si="50"/>
        <v>580006</v>
      </c>
      <c r="AY111" s="70">
        <v>99</v>
      </c>
      <c r="AZ111" s="70">
        <v>8.5</v>
      </c>
      <c r="BA111" s="70" t="s">
        <v>217</v>
      </c>
      <c r="BB111" s="70">
        <v>4.3999999999999997E-2</v>
      </c>
      <c r="BC111" s="70" t="s">
        <v>218</v>
      </c>
      <c r="BD111" s="70" t="s">
        <v>599</v>
      </c>
      <c r="BE111" s="16" t="s">
        <v>166</v>
      </c>
    </row>
    <row r="112" spans="1:57" ht="10.5" customHeight="1">
      <c r="A112" s="71" t="s">
        <v>265</v>
      </c>
      <c r="B112" s="17"/>
      <c r="C112" s="17">
        <f t="shared" si="34"/>
        <v>21013</v>
      </c>
      <c r="D112" s="17">
        <f t="shared" si="35"/>
        <v>1</v>
      </c>
      <c r="E112" s="167">
        <f t="shared" si="36"/>
        <v>2700</v>
      </c>
      <c r="F112" s="17">
        <f t="shared" si="37"/>
        <v>1</v>
      </c>
      <c r="G112" s="17">
        <f t="shared" si="38"/>
        <v>4</v>
      </c>
      <c r="H112" s="17" t="str">
        <f t="shared" si="44"/>
        <v>2015.01</v>
      </c>
      <c r="I112" s="17" t="str">
        <f t="shared" si="51"/>
        <v>2019.06</v>
      </c>
      <c r="J112" s="170">
        <f t="shared" si="39"/>
        <v>654981</v>
      </c>
      <c r="K112" s="170">
        <f t="shared" si="40"/>
        <v>654981</v>
      </c>
      <c r="L112" s="170">
        <f t="shared" si="43"/>
        <v>654981</v>
      </c>
      <c r="M112" s="170">
        <f t="shared" si="43"/>
        <v>654981</v>
      </c>
      <c r="N112" s="170">
        <f t="shared" si="43"/>
        <v>654981</v>
      </c>
      <c r="O112" s="19"/>
      <c r="P112" s="19"/>
      <c r="Q112" s="19">
        <v>20.893999999999998</v>
      </c>
      <c r="R112" s="19"/>
      <c r="S112" s="70">
        <v>118</v>
      </c>
      <c r="T112" s="70"/>
      <c r="U112" s="18" t="s">
        <v>2</v>
      </c>
      <c r="V112" s="70" t="s">
        <v>266</v>
      </c>
      <c r="W112" s="70">
        <v>0.17100000000000001</v>
      </c>
      <c r="X112" s="17" t="s">
        <v>140</v>
      </c>
      <c r="Y112" s="17"/>
      <c r="Z112" s="17"/>
      <c r="AA112" s="17"/>
      <c r="AB112" s="17" t="str">
        <f t="shared" si="41"/>
        <v>A</v>
      </c>
      <c r="AC112" s="108">
        <f>919995-265014</f>
        <v>654981</v>
      </c>
      <c r="AD112" s="17" t="s">
        <v>265</v>
      </c>
      <c r="AE112" s="17"/>
      <c r="AF112" s="67">
        <v>43617</v>
      </c>
      <c r="AG112" s="18">
        <v>21013</v>
      </c>
      <c r="AH112" s="19"/>
      <c r="AI112" s="19"/>
      <c r="AJ112" s="19"/>
      <c r="AK112" s="19"/>
      <c r="AL112" s="18" t="str">
        <f>VLOOKUP(AG112,'Equipment Listing'!A:E,3,FALSE)</f>
        <v>Plainfield</v>
      </c>
      <c r="AM112" s="19" t="str">
        <f>VLOOKUP(AG112,'Equipment Listing'!A:E,4,FALSE)</f>
        <v>200T</v>
      </c>
      <c r="AN112" s="19" t="str">
        <f>VLOOKUP(AG112,'Equipment Listing'!A:E,5,FALSE)</f>
        <v>60-200</v>
      </c>
      <c r="AO112" s="19">
        <v>1</v>
      </c>
      <c r="AP112" s="20">
        <v>2700</v>
      </c>
      <c r="AQ112" s="19">
        <v>1</v>
      </c>
      <c r="AR112" s="19">
        <v>4</v>
      </c>
      <c r="AS112" s="19">
        <f t="shared" si="45"/>
        <v>4</v>
      </c>
      <c r="AT112" s="34">
        <f t="shared" si="46"/>
        <v>2700</v>
      </c>
      <c r="AU112" s="69">
        <f t="shared" si="47"/>
        <v>654981</v>
      </c>
      <c r="AV112" s="20">
        <f t="shared" si="48"/>
        <v>54581.75</v>
      </c>
      <c r="AW112" s="21">
        <f t="shared" si="49"/>
        <v>44.028114478114475</v>
      </c>
      <c r="AX112" s="20">
        <f t="shared" si="50"/>
        <v>654981</v>
      </c>
      <c r="AY112" s="70">
        <v>118</v>
      </c>
      <c r="AZ112" s="70"/>
      <c r="BA112" s="70" t="s">
        <v>266</v>
      </c>
      <c r="BB112" s="70">
        <v>0.17100000000000001</v>
      </c>
      <c r="BC112" s="70" t="s">
        <v>267</v>
      </c>
      <c r="BD112" s="70" t="s">
        <v>599</v>
      </c>
      <c r="BE112" s="16" t="s">
        <v>264</v>
      </c>
    </row>
    <row r="113" spans="1:57" ht="10.5" customHeight="1">
      <c r="A113" s="17">
        <v>97051</v>
      </c>
      <c r="B113" s="17"/>
      <c r="C113" s="17">
        <f t="shared" si="34"/>
        <v>21014</v>
      </c>
      <c r="D113" s="17">
        <f t="shared" si="35"/>
        <v>1</v>
      </c>
      <c r="E113" s="167">
        <f t="shared" si="36"/>
        <v>2700</v>
      </c>
      <c r="F113" s="17">
        <f t="shared" si="37"/>
        <v>1</v>
      </c>
      <c r="G113" s="17">
        <f t="shared" si="38"/>
        <v>4</v>
      </c>
      <c r="H113" s="17" t="str">
        <f t="shared" si="44"/>
        <v>2015.01</v>
      </c>
      <c r="I113" s="17" t="str">
        <f t="shared" si="51"/>
        <v>2019</v>
      </c>
      <c r="J113" s="170">
        <f t="shared" si="39"/>
        <v>655221</v>
      </c>
      <c r="K113" s="170">
        <f t="shared" si="40"/>
        <v>655221</v>
      </c>
      <c r="L113" s="170">
        <f t="shared" si="43"/>
        <v>655221</v>
      </c>
      <c r="M113" s="170">
        <f t="shared" si="43"/>
        <v>655221</v>
      </c>
      <c r="N113" s="170">
        <f t="shared" si="43"/>
        <v>655221</v>
      </c>
      <c r="O113" s="19">
        <v>28</v>
      </c>
      <c r="P113" s="19">
        <v>51</v>
      </c>
      <c r="Q113" s="19">
        <v>20.995999999999999</v>
      </c>
      <c r="R113" s="19"/>
      <c r="S113" s="70">
        <v>211</v>
      </c>
      <c r="T113" s="70">
        <v>13</v>
      </c>
      <c r="U113" s="18" t="s">
        <v>2</v>
      </c>
      <c r="V113" s="70" t="s">
        <v>175</v>
      </c>
      <c r="W113" s="70">
        <v>0.68</v>
      </c>
      <c r="X113" s="17" t="s">
        <v>121</v>
      </c>
      <c r="Y113" s="17"/>
      <c r="Z113" s="17"/>
      <c r="AA113" s="17"/>
      <c r="AB113" s="17" t="str">
        <f t="shared" si="41"/>
        <v>A</v>
      </c>
      <c r="AC113" s="108">
        <f>VLOOKUP(A113,'2015 Demand Explosion 12.17.14'!$D$18:$G$837,4,FALSE)</f>
        <v>655221</v>
      </c>
      <c r="AD113" s="17">
        <v>97051</v>
      </c>
      <c r="AE113" s="17"/>
      <c r="AF113" s="67">
        <v>43831</v>
      </c>
      <c r="AG113" s="18">
        <v>21014</v>
      </c>
      <c r="AH113" s="19"/>
      <c r="AI113" s="19"/>
      <c r="AJ113" s="19"/>
      <c r="AK113" s="19"/>
      <c r="AL113" s="18" t="str">
        <f>VLOOKUP(AG113,'Equipment Listing'!A:E,3,FALSE)</f>
        <v>Plainfield</v>
      </c>
      <c r="AM113" s="19" t="str">
        <f>VLOOKUP(AG113,'Equipment Listing'!A:E,4,FALSE)</f>
        <v>300T</v>
      </c>
      <c r="AN113" s="19" t="str">
        <f>VLOOKUP(AG113,'Equipment Listing'!A:E,5,FALSE)</f>
        <v>201-330</v>
      </c>
      <c r="AO113" s="19">
        <v>1</v>
      </c>
      <c r="AP113" s="20">
        <v>2700</v>
      </c>
      <c r="AQ113" s="19">
        <v>1</v>
      </c>
      <c r="AR113" s="19">
        <v>4</v>
      </c>
      <c r="AS113" s="19">
        <f t="shared" si="45"/>
        <v>4</v>
      </c>
      <c r="AT113" s="34">
        <f t="shared" si="46"/>
        <v>2700</v>
      </c>
      <c r="AU113" s="69">
        <f t="shared" si="47"/>
        <v>655221</v>
      </c>
      <c r="AV113" s="20">
        <f t="shared" si="48"/>
        <v>54601.75</v>
      </c>
      <c r="AW113" s="21">
        <f t="shared" si="49"/>
        <v>44.041582491582489</v>
      </c>
      <c r="AX113" s="20">
        <f t="shared" si="50"/>
        <v>655221</v>
      </c>
      <c r="AY113" s="70">
        <v>211</v>
      </c>
      <c r="AZ113" s="70">
        <v>13</v>
      </c>
      <c r="BA113" s="70" t="s">
        <v>175</v>
      </c>
      <c r="BB113" s="70">
        <v>0.68</v>
      </c>
      <c r="BC113" s="70" t="s">
        <v>176</v>
      </c>
      <c r="BD113" s="70" t="s">
        <v>599</v>
      </c>
      <c r="BE113" s="16" t="s">
        <v>408</v>
      </c>
    </row>
    <row r="114" spans="1:57" ht="10.5" customHeight="1">
      <c r="A114" s="17">
        <v>75056</v>
      </c>
      <c r="B114" s="17"/>
      <c r="C114" s="17">
        <f t="shared" si="34"/>
        <v>21003</v>
      </c>
      <c r="D114" s="17">
        <f t="shared" si="35"/>
        <v>1</v>
      </c>
      <c r="E114" s="167">
        <f t="shared" si="36"/>
        <v>2100</v>
      </c>
      <c r="F114" s="17">
        <f t="shared" si="37"/>
        <v>1</v>
      </c>
      <c r="G114" s="17">
        <f t="shared" si="38"/>
        <v>4</v>
      </c>
      <c r="H114" s="17" t="str">
        <f t="shared" si="44"/>
        <v>2015.01</v>
      </c>
      <c r="I114" s="17" t="str">
        <f t="shared" si="51"/>
        <v>2016.12</v>
      </c>
      <c r="J114" s="170">
        <f t="shared" si="39"/>
        <v>694067</v>
      </c>
      <c r="K114" s="170">
        <f t="shared" si="40"/>
        <v>694067</v>
      </c>
      <c r="L114" s="170">
        <f t="shared" si="43"/>
        <v>694067</v>
      </c>
      <c r="M114" s="170">
        <f t="shared" si="43"/>
        <v>694067</v>
      </c>
      <c r="N114" s="170">
        <f t="shared" si="43"/>
        <v>694067</v>
      </c>
      <c r="O114" s="19">
        <v>36</v>
      </c>
      <c r="P114" s="19">
        <v>88</v>
      </c>
      <c r="Q114" s="19">
        <v>22.521000000000001</v>
      </c>
      <c r="R114" s="19"/>
      <c r="S114" s="70">
        <v>258</v>
      </c>
      <c r="T114" s="70">
        <v>16.5</v>
      </c>
      <c r="U114" s="18" t="s">
        <v>2</v>
      </c>
      <c r="V114" s="70" t="s">
        <v>304</v>
      </c>
      <c r="W114" s="70">
        <v>1.75</v>
      </c>
      <c r="X114" s="17" t="s">
        <v>303</v>
      </c>
      <c r="Y114" s="17"/>
      <c r="Z114" s="17"/>
      <c r="AA114" s="17"/>
      <c r="AB114" s="17" t="str">
        <f t="shared" si="41"/>
        <v>A</v>
      </c>
      <c r="AC114" s="108">
        <f>VLOOKUP(A114,'2015 Demand Explosion 12.17.14'!$D$18:$G$837,4,FALSE)</f>
        <v>694067</v>
      </c>
      <c r="AD114" s="17">
        <v>75056</v>
      </c>
      <c r="AE114" s="17"/>
      <c r="AF114" s="67">
        <v>42705</v>
      </c>
      <c r="AG114" s="18">
        <v>21003</v>
      </c>
      <c r="AH114" s="19"/>
      <c r="AI114" s="19"/>
      <c r="AJ114" s="19"/>
      <c r="AK114" s="19"/>
      <c r="AL114" s="18" t="str">
        <f>VLOOKUP(AG114,'Equipment Listing'!A:E,3,FALSE)</f>
        <v>Plainfield</v>
      </c>
      <c r="AM114" s="19" t="str">
        <f>VLOOKUP(AG114,'Equipment Listing'!A:E,4,FALSE)</f>
        <v>400T</v>
      </c>
      <c r="AN114" s="19" t="str">
        <f>VLOOKUP(AG114,'Equipment Listing'!A:E,5,FALSE)</f>
        <v>331-600</v>
      </c>
      <c r="AO114" s="19">
        <v>1</v>
      </c>
      <c r="AP114" s="20">
        <v>2100</v>
      </c>
      <c r="AQ114" s="19">
        <v>1</v>
      </c>
      <c r="AR114" s="19">
        <v>4</v>
      </c>
      <c r="AS114" s="19">
        <f t="shared" si="45"/>
        <v>4</v>
      </c>
      <c r="AT114" s="34">
        <f t="shared" si="46"/>
        <v>2100</v>
      </c>
      <c r="AU114" s="69">
        <f t="shared" si="47"/>
        <v>694067</v>
      </c>
      <c r="AV114" s="20">
        <f t="shared" si="48"/>
        <v>57838.916666666664</v>
      </c>
      <c r="AW114" s="21">
        <f t="shared" si="49"/>
        <v>57.349711399711396</v>
      </c>
      <c r="AX114" s="20">
        <f t="shared" si="50"/>
        <v>694067</v>
      </c>
      <c r="AY114" s="70">
        <v>258</v>
      </c>
      <c r="AZ114" s="70">
        <v>16.5</v>
      </c>
      <c r="BA114" s="70" t="s">
        <v>304</v>
      </c>
      <c r="BB114" s="70">
        <v>1.75</v>
      </c>
      <c r="BC114" s="70" t="s">
        <v>305</v>
      </c>
      <c r="BD114" s="70" t="s">
        <v>599</v>
      </c>
      <c r="BE114" s="16" t="s">
        <v>302</v>
      </c>
    </row>
    <row r="115" spans="1:57" ht="10.5" customHeight="1">
      <c r="A115" s="17">
        <v>97046</v>
      </c>
      <c r="B115" s="17"/>
      <c r="C115" s="17">
        <f t="shared" si="34"/>
        <v>21002</v>
      </c>
      <c r="D115" s="17">
        <f t="shared" si="35"/>
        <v>1</v>
      </c>
      <c r="E115" s="167">
        <f t="shared" si="36"/>
        <v>1500</v>
      </c>
      <c r="F115" s="17">
        <f t="shared" si="37"/>
        <v>1</v>
      </c>
      <c r="G115" s="17">
        <f t="shared" si="38"/>
        <v>4</v>
      </c>
      <c r="H115" s="17" t="str">
        <f t="shared" si="44"/>
        <v>2015.01</v>
      </c>
      <c r="I115" s="17" t="str">
        <f t="shared" si="51"/>
        <v>2019</v>
      </c>
      <c r="J115" s="170">
        <f t="shared" si="39"/>
        <v>718673</v>
      </c>
      <c r="K115" s="170">
        <f t="shared" si="40"/>
        <v>718673</v>
      </c>
      <c r="L115" s="170">
        <f t="shared" si="43"/>
        <v>718673</v>
      </c>
      <c r="M115" s="170">
        <f t="shared" si="43"/>
        <v>718673</v>
      </c>
      <c r="N115" s="170">
        <f t="shared" si="43"/>
        <v>718673</v>
      </c>
      <c r="O115" s="19">
        <v>44</v>
      </c>
      <c r="P115" s="19">
        <v>102</v>
      </c>
      <c r="Q115" s="19">
        <v>25</v>
      </c>
      <c r="R115" s="19"/>
      <c r="S115" s="70">
        <v>371</v>
      </c>
      <c r="T115" s="70">
        <v>15.25</v>
      </c>
      <c r="U115" s="18" t="s">
        <v>2</v>
      </c>
      <c r="V115" s="70" t="s">
        <v>336</v>
      </c>
      <c r="W115" s="70">
        <v>2.08</v>
      </c>
      <c r="X115" s="17" t="s">
        <v>121</v>
      </c>
      <c r="Y115" s="17"/>
      <c r="Z115" s="17"/>
      <c r="AA115" s="17"/>
      <c r="AB115" s="17" t="str">
        <f t="shared" si="41"/>
        <v>A</v>
      </c>
      <c r="AC115" s="108">
        <f>VLOOKUP(A115,'2015 Demand Explosion 12.17.14'!$D$18:$G$837,4,FALSE)</f>
        <v>718673</v>
      </c>
      <c r="AD115" s="17">
        <v>97046</v>
      </c>
      <c r="AE115" s="17"/>
      <c r="AF115" s="67">
        <v>43831</v>
      </c>
      <c r="AG115" s="18">
        <v>21002</v>
      </c>
      <c r="AH115" s="19"/>
      <c r="AI115" s="19"/>
      <c r="AJ115" s="19"/>
      <c r="AK115" s="19"/>
      <c r="AL115" s="18" t="str">
        <f>VLOOKUP(AG115,'Equipment Listing'!A:E,3,FALSE)</f>
        <v>Plainfield</v>
      </c>
      <c r="AM115" s="19" t="str">
        <f>VLOOKUP(AG115,'Equipment Listing'!A:E,4,FALSE)</f>
        <v>600T</v>
      </c>
      <c r="AN115" s="19" t="str">
        <f>VLOOKUP(AG115,'Equipment Listing'!A:E,5,FALSE)</f>
        <v>331-600</v>
      </c>
      <c r="AO115" s="19">
        <v>1</v>
      </c>
      <c r="AP115" s="20">
        <v>1500</v>
      </c>
      <c r="AQ115" s="19">
        <v>1</v>
      </c>
      <c r="AR115" s="19">
        <v>4</v>
      </c>
      <c r="AS115" s="19">
        <f t="shared" si="45"/>
        <v>4</v>
      </c>
      <c r="AT115" s="34">
        <f t="shared" si="46"/>
        <v>1500</v>
      </c>
      <c r="AU115" s="69">
        <f t="shared" si="47"/>
        <v>718673</v>
      </c>
      <c r="AV115" s="20">
        <f t="shared" si="48"/>
        <v>59889.416666666664</v>
      </c>
      <c r="AW115" s="21">
        <f t="shared" si="49"/>
        <v>79.865959595959595</v>
      </c>
      <c r="AX115" s="20">
        <f t="shared" si="50"/>
        <v>718673</v>
      </c>
      <c r="AY115" s="70">
        <v>371</v>
      </c>
      <c r="AZ115" s="70">
        <v>15.25</v>
      </c>
      <c r="BA115" s="70" t="s">
        <v>336</v>
      </c>
      <c r="BB115" s="70">
        <v>2.08</v>
      </c>
      <c r="BC115" s="70" t="s">
        <v>337</v>
      </c>
      <c r="BD115" s="70" t="s">
        <v>599</v>
      </c>
      <c r="BE115" s="16" t="s">
        <v>335</v>
      </c>
    </row>
    <row r="116" spans="1:57" ht="10.5" customHeight="1">
      <c r="A116" s="129">
        <v>97044</v>
      </c>
      <c r="B116" s="17"/>
      <c r="C116" s="17">
        <f t="shared" si="34"/>
        <v>21015</v>
      </c>
      <c r="D116" s="17">
        <f t="shared" si="35"/>
        <v>1</v>
      </c>
      <c r="E116" s="167">
        <f t="shared" si="36"/>
        <v>960</v>
      </c>
      <c r="F116" s="17">
        <f t="shared" si="37"/>
        <v>1</v>
      </c>
      <c r="G116" s="17">
        <f t="shared" si="38"/>
        <v>4</v>
      </c>
      <c r="H116" s="17" t="str">
        <f t="shared" si="44"/>
        <v>2015.01</v>
      </c>
      <c r="I116" s="17" t="str">
        <f t="shared" si="51"/>
        <v>2019</v>
      </c>
      <c r="J116" s="170">
        <f t="shared" si="39"/>
        <v>718673</v>
      </c>
      <c r="K116" s="170">
        <f t="shared" si="40"/>
        <v>718673</v>
      </c>
      <c r="L116" s="170">
        <f t="shared" si="43"/>
        <v>718673</v>
      </c>
      <c r="M116" s="170">
        <f t="shared" si="43"/>
        <v>718673</v>
      </c>
      <c r="N116" s="170">
        <f t="shared" si="43"/>
        <v>718673</v>
      </c>
      <c r="O116" s="19">
        <v>72</v>
      </c>
      <c r="P116" s="19">
        <v>140</v>
      </c>
      <c r="Q116" s="19">
        <v>34</v>
      </c>
      <c r="R116" s="19"/>
      <c r="S116" s="70">
        <v>550</v>
      </c>
      <c r="T116" s="70">
        <v>28</v>
      </c>
      <c r="U116" s="18" t="s">
        <v>2</v>
      </c>
      <c r="V116" s="70" t="s">
        <v>122</v>
      </c>
      <c r="W116" s="70">
        <v>6.64</v>
      </c>
      <c r="X116" s="17" t="s">
        <v>121</v>
      </c>
      <c r="Y116" s="17"/>
      <c r="Z116" s="17"/>
      <c r="AA116" s="17"/>
      <c r="AB116" s="17" t="str">
        <f t="shared" si="41"/>
        <v>A</v>
      </c>
      <c r="AC116" s="108">
        <f>VLOOKUP(A116,'2015 Demand Explosion 12.17.14'!$D$18:$G$837,4,FALSE)</f>
        <v>718673</v>
      </c>
      <c r="AD116" s="17">
        <v>97044</v>
      </c>
      <c r="AE116" s="17"/>
      <c r="AF116" s="67">
        <v>44013</v>
      </c>
      <c r="AG116" s="18">
        <v>21015</v>
      </c>
      <c r="AH116" s="19"/>
      <c r="AI116" s="19"/>
      <c r="AJ116" s="19"/>
      <c r="AK116" s="19"/>
      <c r="AL116" s="18" t="str">
        <f>VLOOKUP(AG116,'Equipment Listing'!A:E,3,FALSE)</f>
        <v>Plainfield</v>
      </c>
      <c r="AM116" s="19" t="str">
        <f>VLOOKUP(AG116,'Equipment Listing'!A:E,4,FALSE)</f>
        <v>1000T (xfer)</v>
      </c>
      <c r="AN116" s="19" t="str">
        <f>VLOOKUP(AG116,'Equipment Listing'!A:E,5,FALSE)</f>
        <v>600+</v>
      </c>
      <c r="AO116" s="19">
        <v>1</v>
      </c>
      <c r="AP116" s="20">
        <v>960</v>
      </c>
      <c r="AQ116" s="19">
        <v>1</v>
      </c>
      <c r="AR116" s="19">
        <v>4</v>
      </c>
      <c r="AS116" s="19">
        <f t="shared" si="45"/>
        <v>4</v>
      </c>
      <c r="AT116" s="34">
        <f t="shared" si="46"/>
        <v>960</v>
      </c>
      <c r="AU116" s="69">
        <f t="shared" si="47"/>
        <v>718673</v>
      </c>
      <c r="AV116" s="20">
        <f t="shared" si="48"/>
        <v>59889.416666666664</v>
      </c>
      <c r="AW116" s="21">
        <f t="shared" si="49"/>
        <v>120.69965277777777</v>
      </c>
      <c r="AX116" s="20">
        <f t="shared" si="50"/>
        <v>718673</v>
      </c>
      <c r="AY116" s="70">
        <v>550</v>
      </c>
      <c r="AZ116" s="70">
        <v>28</v>
      </c>
      <c r="BA116" s="70" t="s">
        <v>122</v>
      </c>
      <c r="BB116" s="70">
        <v>6.64</v>
      </c>
      <c r="BC116" s="70" t="s">
        <v>123</v>
      </c>
      <c r="BD116" s="70" t="s">
        <v>599</v>
      </c>
      <c r="BE116" s="16" t="s">
        <v>120</v>
      </c>
    </row>
  </sheetData>
  <autoFilter ref="A4:BD116">
    <sortState ref="A5:BX147">
      <sortCondition ref="AC4:AC147"/>
    </sortState>
  </autoFilter>
  <sortState ref="A1105:CB1146">
    <sortCondition ref="BD5:BD1146"/>
    <sortCondition ref="AG5:AG1146"/>
  </sortState>
  <mergeCells count="1">
    <mergeCell ref="AL2:AN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85"/>
  <sheetViews>
    <sheetView workbookViewId="0">
      <selection activeCell="F5" sqref="F5"/>
    </sheetView>
  </sheetViews>
  <sheetFormatPr defaultRowHeight="15"/>
  <cols>
    <col min="1" max="1" width="19.7109375" style="1" customWidth="1"/>
    <col min="2" max="2" width="23.5703125" style="1" customWidth="1"/>
    <col min="3" max="3" width="20.5703125" style="1" customWidth="1"/>
    <col min="4" max="4" width="12.140625" style="2" customWidth="1"/>
    <col min="5" max="5" width="15.28515625" style="1" customWidth="1"/>
    <col min="6" max="6" width="11.7109375" style="45" customWidth="1"/>
    <col min="11" max="11" width="14" style="6" customWidth="1"/>
  </cols>
  <sheetData>
    <row r="1" spans="1:6" ht="58.5" customHeight="1">
      <c r="A1" s="3" t="s">
        <v>94</v>
      </c>
      <c r="B1" s="3" t="s">
        <v>57</v>
      </c>
      <c r="C1" s="3" t="s">
        <v>54</v>
      </c>
      <c r="D1" s="3" t="s">
        <v>58</v>
      </c>
      <c r="E1" s="5" t="s">
        <v>66</v>
      </c>
      <c r="F1" s="43" t="s">
        <v>95</v>
      </c>
    </row>
    <row r="2" spans="1:6">
      <c r="A2" s="4" t="s">
        <v>1</v>
      </c>
      <c r="B2" s="4"/>
      <c r="C2" s="4"/>
      <c r="D2" s="4"/>
      <c r="E2" s="2">
        <v>5092.0503909477547</v>
      </c>
      <c r="F2" s="44">
        <v>5483988.7830553632</v>
      </c>
    </row>
    <row r="3" spans="1:6">
      <c r="A3" s="4" t="s">
        <v>403</v>
      </c>
      <c r="B3" s="4"/>
      <c r="C3" s="4"/>
      <c r="D3" s="4"/>
      <c r="E3" s="2">
        <v>4538.0377922779899</v>
      </c>
      <c r="F3" s="44">
        <v>6301801.2912103934</v>
      </c>
    </row>
    <row r="4" spans="1:6">
      <c r="A4" s="4" t="s">
        <v>112</v>
      </c>
      <c r="B4" s="4"/>
      <c r="C4" s="4"/>
      <c r="D4" s="4"/>
      <c r="E4" s="2">
        <v>1039.8969676434679</v>
      </c>
      <c r="F4" s="44">
        <v>1055527.8333333328</v>
      </c>
    </row>
    <row r="5" spans="1:6">
      <c r="A5" s="4" t="s">
        <v>107</v>
      </c>
      <c r="B5" s="4">
        <v>21015</v>
      </c>
      <c r="C5" s="4" t="s">
        <v>26</v>
      </c>
      <c r="D5" s="4"/>
      <c r="E5" s="2">
        <v>292.74649251211753</v>
      </c>
      <c r="F5" s="44">
        <v>113192.08333333331</v>
      </c>
    </row>
    <row r="6" spans="1:6">
      <c r="A6" s="4" t="s">
        <v>107</v>
      </c>
      <c r="B6" s="4">
        <v>21013</v>
      </c>
      <c r="C6" s="4" t="s">
        <v>22</v>
      </c>
      <c r="D6" s="4"/>
      <c r="E6" s="2">
        <v>449.55866679729405</v>
      </c>
      <c r="F6" s="44">
        <v>475652.08333333331</v>
      </c>
    </row>
    <row r="7" spans="1:6">
      <c r="A7" s="4" t="s">
        <v>107</v>
      </c>
      <c r="B7" s="4">
        <v>21014</v>
      </c>
      <c r="C7" s="4" t="s">
        <v>11</v>
      </c>
      <c r="D7" s="4"/>
      <c r="E7" s="2">
        <v>229.40779371091867</v>
      </c>
      <c r="F7" s="44">
        <v>210467.25</v>
      </c>
    </row>
    <row r="8" spans="1:6">
      <c r="A8" s="4" t="s">
        <v>107</v>
      </c>
      <c r="B8" s="4">
        <v>21001</v>
      </c>
      <c r="C8" s="4" t="s">
        <v>0</v>
      </c>
      <c r="D8" s="4"/>
      <c r="E8" s="2">
        <v>130.68503607503607</v>
      </c>
      <c r="F8" s="44">
        <v>67632.416666666672</v>
      </c>
    </row>
    <row r="9" spans="1:6">
      <c r="A9" s="4" t="s">
        <v>107</v>
      </c>
      <c r="B9" s="4">
        <v>21003</v>
      </c>
      <c r="C9" s="4" t="s">
        <v>0</v>
      </c>
      <c r="D9" s="4"/>
      <c r="E9" s="2">
        <v>262.45431277056275</v>
      </c>
      <c r="F9" s="44">
        <v>222704.91666666669</v>
      </c>
    </row>
    <row r="10" spans="1:6">
      <c r="A10" s="4" t="s">
        <v>107</v>
      </c>
      <c r="B10" s="4">
        <v>21011</v>
      </c>
      <c r="C10" s="4" t="s">
        <v>0</v>
      </c>
      <c r="D10" s="4"/>
      <c r="E10" s="2">
        <v>53.9793771043771</v>
      </c>
      <c r="F10" s="44">
        <v>28239.583333333332</v>
      </c>
    </row>
    <row r="11" spans="1:6">
      <c r="A11" s="4" t="s">
        <v>107</v>
      </c>
      <c r="B11" s="4">
        <v>21002</v>
      </c>
      <c r="C11" s="4" t="s">
        <v>7</v>
      </c>
      <c r="D11" s="4"/>
      <c r="E11" s="2">
        <v>197.02574915824914</v>
      </c>
      <c r="F11" s="44">
        <v>141818.66666666666</v>
      </c>
    </row>
    <row r="12" spans="1:6">
      <c r="A12" s="4" t="s">
        <v>107</v>
      </c>
      <c r="B12" s="4">
        <v>21012</v>
      </c>
      <c r="C12" s="4" t="s">
        <v>7</v>
      </c>
      <c r="D12" s="4"/>
      <c r="E12" s="2">
        <v>30.642045454545453</v>
      </c>
      <c r="F12" s="44">
        <v>6374.25</v>
      </c>
    </row>
    <row r="13" spans="1:6">
      <c r="A13" s="4" t="s">
        <v>65</v>
      </c>
      <c r="B13" s="4"/>
      <c r="C13" s="4"/>
      <c r="D13" s="4"/>
      <c r="E13" s="2">
        <v>12316.484624452312</v>
      </c>
      <c r="F13" s="44">
        <v>14107399.157599088</v>
      </c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5">
      <c r="A289"/>
      <c r="B289"/>
      <c r="C289"/>
      <c r="D289"/>
      <c r="E289"/>
    </row>
    <row r="290" spans="1:5">
      <c r="A290"/>
      <c r="B290"/>
      <c r="C290"/>
      <c r="D290"/>
      <c r="E290"/>
    </row>
    <row r="291" spans="1:5">
      <c r="A291"/>
      <c r="B291"/>
      <c r="C291"/>
      <c r="D291"/>
      <c r="E291"/>
    </row>
    <row r="292" spans="1:5">
      <c r="A292"/>
      <c r="B292"/>
      <c r="C292"/>
      <c r="D292"/>
      <c r="E292"/>
    </row>
    <row r="293" spans="1:5">
      <c r="A293"/>
      <c r="B293"/>
      <c r="C293"/>
      <c r="D293"/>
      <c r="E293"/>
    </row>
    <row r="294" spans="1:5">
      <c r="A294"/>
      <c r="B294"/>
      <c r="C294"/>
      <c r="D294"/>
      <c r="E294"/>
    </row>
    <row r="295" spans="1:5">
      <c r="A295"/>
      <c r="B295"/>
      <c r="C295"/>
      <c r="D295"/>
      <c r="E295"/>
    </row>
    <row r="296" spans="1:5">
      <c r="A296"/>
      <c r="B296"/>
      <c r="C296"/>
      <c r="D296"/>
      <c r="E296"/>
    </row>
    <row r="297" spans="1:5">
      <c r="A297"/>
      <c r="B297"/>
      <c r="C297"/>
      <c r="D297"/>
      <c r="E297"/>
    </row>
    <row r="298" spans="1:5">
      <c r="A298"/>
      <c r="B298"/>
      <c r="C298"/>
      <c r="D298"/>
      <c r="E298"/>
    </row>
    <row r="299" spans="1:5">
      <c r="A299"/>
      <c r="B299"/>
      <c r="C299"/>
      <c r="D299"/>
      <c r="E299"/>
    </row>
    <row r="300" spans="1:5">
      <c r="A300"/>
      <c r="B300"/>
      <c r="C300"/>
      <c r="D300"/>
      <c r="E300"/>
    </row>
    <row r="301" spans="1:5">
      <c r="A301"/>
      <c r="B301"/>
      <c r="C301"/>
      <c r="D301"/>
      <c r="E301"/>
    </row>
    <row r="302" spans="1:5">
      <c r="A302"/>
      <c r="B302"/>
      <c r="C302"/>
      <c r="D302"/>
      <c r="E302"/>
    </row>
    <row r="303" spans="1:5">
      <c r="A303"/>
      <c r="B303"/>
      <c r="C303"/>
      <c r="D303"/>
      <c r="E303"/>
    </row>
    <row r="304" spans="1:5">
      <c r="A304"/>
      <c r="B304"/>
      <c r="C304"/>
      <c r="D304"/>
      <c r="E304"/>
    </row>
    <row r="305" spans="1:5">
      <c r="A305"/>
      <c r="B305"/>
      <c r="C305"/>
      <c r="D305"/>
      <c r="E305"/>
    </row>
    <row r="306" spans="1:5">
      <c r="A306"/>
      <c r="B306"/>
      <c r="C306"/>
      <c r="D306"/>
      <c r="E306"/>
    </row>
    <row r="307" spans="1:5">
      <c r="A307"/>
      <c r="B307"/>
      <c r="C307"/>
      <c r="D307"/>
      <c r="E307"/>
    </row>
    <row r="308" spans="1:5">
      <c r="A308"/>
      <c r="B308"/>
      <c r="C308"/>
      <c r="D308"/>
      <c r="E308"/>
    </row>
    <row r="309" spans="1:5">
      <c r="A309"/>
      <c r="B309"/>
      <c r="C309"/>
      <c r="D309"/>
      <c r="E309"/>
    </row>
    <row r="310" spans="1:5">
      <c r="A310"/>
      <c r="B310"/>
      <c r="C310"/>
      <c r="D310"/>
      <c r="E310"/>
    </row>
    <row r="311" spans="1:5">
      <c r="A311"/>
      <c r="B311"/>
      <c r="C311"/>
      <c r="D311"/>
      <c r="E311"/>
    </row>
    <row r="312" spans="1:5">
      <c r="A312"/>
      <c r="B312"/>
      <c r="C312"/>
      <c r="D312"/>
      <c r="E312"/>
    </row>
    <row r="313" spans="1:5">
      <c r="A313"/>
      <c r="B313"/>
      <c r="C313"/>
      <c r="D313"/>
      <c r="E313"/>
    </row>
    <row r="314" spans="1:5">
      <c r="A314"/>
      <c r="B314"/>
      <c r="C314"/>
      <c r="D314"/>
      <c r="E314"/>
    </row>
    <row r="315" spans="1:5">
      <c r="A315"/>
      <c r="B315"/>
      <c r="C315"/>
      <c r="D315"/>
      <c r="E315"/>
    </row>
    <row r="316" spans="1:5">
      <c r="A316"/>
      <c r="B316"/>
      <c r="C316"/>
      <c r="D316"/>
      <c r="E316"/>
    </row>
    <row r="317" spans="1:5">
      <c r="A317"/>
      <c r="B317"/>
      <c r="C317"/>
      <c r="D317"/>
      <c r="E317"/>
    </row>
    <row r="318" spans="1:5">
      <c r="A318"/>
      <c r="B318"/>
      <c r="C318"/>
      <c r="D318"/>
      <c r="E318"/>
    </row>
    <row r="319" spans="1:5">
      <c r="A319"/>
      <c r="B319"/>
      <c r="C319"/>
      <c r="D319"/>
      <c r="E319"/>
    </row>
    <row r="320" spans="1:5">
      <c r="A320"/>
      <c r="B320"/>
      <c r="C320"/>
      <c r="D320"/>
      <c r="E320"/>
    </row>
    <row r="321" spans="1:5">
      <c r="A321"/>
      <c r="B321"/>
      <c r="C321"/>
      <c r="D321"/>
      <c r="E321"/>
    </row>
    <row r="322" spans="1:5">
      <c r="A322"/>
      <c r="B322"/>
      <c r="C322"/>
      <c r="D322"/>
      <c r="E322"/>
    </row>
    <row r="323" spans="1:5">
      <c r="A323"/>
      <c r="B323"/>
      <c r="C323"/>
      <c r="D323"/>
      <c r="E323"/>
    </row>
    <row r="324" spans="1:5">
      <c r="A324"/>
      <c r="B324"/>
      <c r="C324"/>
      <c r="D324"/>
      <c r="E324"/>
    </row>
    <row r="325" spans="1:5">
      <c r="A325"/>
      <c r="B325"/>
      <c r="C325"/>
      <c r="D325"/>
      <c r="E325"/>
    </row>
    <row r="326" spans="1:5">
      <c r="A326"/>
      <c r="B326"/>
      <c r="C326"/>
      <c r="D326"/>
      <c r="E326"/>
    </row>
    <row r="327" spans="1:5">
      <c r="A327"/>
      <c r="B327"/>
      <c r="C327"/>
      <c r="D327"/>
      <c r="E327"/>
    </row>
    <row r="328" spans="1:5">
      <c r="A328"/>
      <c r="B328"/>
      <c r="C328"/>
      <c r="D328"/>
      <c r="E328"/>
    </row>
    <row r="329" spans="1:5">
      <c r="A329"/>
      <c r="B329"/>
      <c r="C329"/>
      <c r="D329"/>
      <c r="E329"/>
    </row>
    <row r="330" spans="1:5">
      <c r="A330"/>
      <c r="B330"/>
      <c r="C330"/>
      <c r="D330"/>
      <c r="E330"/>
    </row>
    <row r="331" spans="1:5">
      <c r="A331"/>
      <c r="B331"/>
      <c r="C331"/>
      <c r="D331"/>
      <c r="E331"/>
    </row>
    <row r="332" spans="1:5">
      <c r="A332"/>
      <c r="B332"/>
      <c r="C332"/>
      <c r="D332"/>
      <c r="E332"/>
    </row>
    <row r="333" spans="1:5">
      <c r="A333"/>
      <c r="B333"/>
      <c r="C333"/>
      <c r="D333"/>
      <c r="E333"/>
    </row>
    <row r="334" spans="1:5">
      <c r="A334"/>
      <c r="B334"/>
      <c r="C334"/>
      <c r="D334"/>
      <c r="E334"/>
    </row>
    <row r="335" spans="1:5">
      <c r="A335"/>
      <c r="B335"/>
      <c r="C335"/>
      <c r="D335"/>
      <c r="E335"/>
    </row>
    <row r="336" spans="1:5">
      <c r="A336"/>
      <c r="B336"/>
      <c r="C336"/>
      <c r="D336"/>
      <c r="E336"/>
    </row>
    <row r="337" spans="1:5">
      <c r="A337"/>
      <c r="B337"/>
      <c r="C337"/>
      <c r="D337"/>
      <c r="E337"/>
    </row>
    <row r="338" spans="1:5">
      <c r="A338"/>
      <c r="B338"/>
      <c r="C338"/>
      <c r="D338"/>
      <c r="E338"/>
    </row>
    <row r="339" spans="1:5">
      <c r="A339"/>
      <c r="B339"/>
      <c r="C339"/>
      <c r="D339"/>
      <c r="E339"/>
    </row>
    <row r="340" spans="1:5">
      <c r="A340"/>
      <c r="B340"/>
      <c r="C340"/>
      <c r="D340"/>
      <c r="E340"/>
    </row>
    <row r="341" spans="1:5">
      <c r="A341"/>
      <c r="B341"/>
      <c r="C341"/>
      <c r="D341"/>
      <c r="E341"/>
    </row>
    <row r="342" spans="1:5">
      <c r="A342"/>
      <c r="B342"/>
      <c r="C342"/>
      <c r="D342"/>
      <c r="E342"/>
    </row>
    <row r="343" spans="1:5">
      <c r="A343"/>
      <c r="B343"/>
      <c r="C343"/>
      <c r="D343"/>
      <c r="E343"/>
    </row>
    <row r="344" spans="1:5">
      <c r="A344"/>
      <c r="B344"/>
      <c r="C344"/>
      <c r="D344"/>
      <c r="E344"/>
    </row>
    <row r="345" spans="1:5">
      <c r="A345"/>
      <c r="B345"/>
      <c r="C345"/>
      <c r="D345"/>
      <c r="E345"/>
    </row>
    <row r="346" spans="1:5">
      <c r="A346"/>
      <c r="B346"/>
      <c r="C346"/>
      <c r="D346"/>
      <c r="E346"/>
    </row>
    <row r="347" spans="1:5">
      <c r="A347"/>
      <c r="B347"/>
      <c r="C347"/>
      <c r="D347"/>
      <c r="E347"/>
    </row>
    <row r="348" spans="1:5">
      <c r="A348"/>
      <c r="B348"/>
      <c r="C348"/>
      <c r="D348"/>
      <c r="E348"/>
    </row>
    <row r="349" spans="1:5">
      <c r="A349"/>
      <c r="B349"/>
      <c r="C349"/>
      <c r="D349"/>
      <c r="E349"/>
    </row>
    <row r="350" spans="1:5">
      <c r="A350"/>
      <c r="B350"/>
      <c r="C350"/>
      <c r="D350"/>
      <c r="E350"/>
    </row>
    <row r="351" spans="1:5">
      <c r="A351"/>
      <c r="B351"/>
      <c r="C351"/>
      <c r="D351"/>
      <c r="E351"/>
    </row>
    <row r="352" spans="1:5">
      <c r="A352"/>
      <c r="B352"/>
      <c r="C352"/>
      <c r="D352"/>
      <c r="E352"/>
    </row>
    <row r="353" spans="1:5">
      <c r="A353"/>
      <c r="B353"/>
      <c r="C353"/>
      <c r="D353"/>
      <c r="E353"/>
    </row>
    <row r="354" spans="1:5">
      <c r="A354"/>
      <c r="B354"/>
      <c r="C354"/>
      <c r="D354"/>
      <c r="E354"/>
    </row>
    <row r="355" spans="1:5">
      <c r="A355"/>
      <c r="B355"/>
      <c r="C355"/>
      <c r="D355"/>
      <c r="E355"/>
    </row>
    <row r="356" spans="1:5">
      <c r="A356"/>
      <c r="B356"/>
      <c r="C356"/>
      <c r="D356"/>
      <c r="E356"/>
    </row>
    <row r="357" spans="1:5">
      <c r="A357"/>
      <c r="B357"/>
      <c r="C357"/>
      <c r="D357"/>
      <c r="E357"/>
    </row>
    <row r="358" spans="1:5">
      <c r="A358"/>
      <c r="B358"/>
      <c r="C358"/>
      <c r="D358"/>
      <c r="E358"/>
    </row>
    <row r="359" spans="1:5">
      <c r="A359"/>
      <c r="B359"/>
      <c r="C359"/>
      <c r="D359"/>
      <c r="E359"/>
    </row>
    <row r="360" spans="1:5">
      <c r="A360"/>
      <c r="B360"/>
      <c r="C360"/>
      <c r="D360"/>
      <c r="E360"/>
    </row>
    <row r="361" spans="1:5">
      <c r="A361"/>
      <c r="B361"/>
      <c r="C361"/>
      <c r="D361"/>
      <c r="E361"/>
    </row>
    <row r="362" spans="1:5">
      <c r="A362"/>
      <c r="B362"/>
      <c r="C362"/>
      <c r="D362"/>
      <c r="E362"/>
    </row>
    <row r="363" spans="1:5">
      <c r="A363"/>
      <c r="B363"/>
      <c r="C363"/>
      <c r="D363"/>
      <c r="E363"/>
    </row>
    <row r="364" spans="1:5">
      <c r="A364"/>
      <c r="B364"/>
      <c r="C364"/>
      <c r="D364"/>
      <c r="E364"/>
    </row>
    <row r="365" spans="1:5">
      <c r="A365"/>
      <c r="B365"/>
      <c r="C365"/>
      <c r="D365"/>
      <c r="E365"/>
    </row>
    <row r="366" spans="1:5">
      <c r="A366"/>
      <c r="B366"/>
      <c r="C366"/>
      <c r="D366"/>
      <c r="E366"/>
    </row>
    <row r="367" spans="1:5">
      <c r="A367"/>
      <c r="B367"/>
      <c r="C367"/>
      <c r="D367"/>
      <c r="E367"/>
    </row>
    <row r="368" spans="1:5">
      <c r="A368"/>
      <c r="B368"/>
      <c r="C368"/>
      <c r="D368"/>
      <c r="E368"/>
    </row>
    <row r="369" spans="1:5">
      <c r="A369"/>
      <c r="B369"/>
      <c r="C369"/>
      <c r="D369"/>
      <c r="E369"/>
    </row>
    <row r="370" spans="1:5">
      <c r="A370"/>
      <c r="B370"/>
      <c r="C370"/>
      <c r="D370"/>
      <c r="E370"/>
    </row>
    <row r="371" spans="1:5">
      <c r="A371"/>
      <c r="B371"/>
      <c r="C371"/>
      <c r="D371"/>
      <c r="E371"/>
    </row>
    <row r="372" spans="1:5">
      <c r="A372"/>
      <c r="B372"/>
      <c r="C372"/>
      <c r="D372"/>
      <c r="E372"/>
    </row>
    <row r="373" spans="1:5">
      <c r="A373"/>
      <c r="B373"/>
      <c r="C373"/>
      <c r="D373"/>
      <c r="E373"/>
    </row>
    <row r="374" spans="1:5">
      <c r="A374"/>
      <c r="B374"/>
      <c r="C374"/>
      <c r="D374"/>
      <c r="E374"/>
    </row>
    <row r="375" spans="1:5">
      <c r="A375"/>
      <c r="B375"/>
      <c r="C375"/>
      <c r="D375"/>
      <c r="E375"/>
    </row>
    <row r="376" spans="1:5">
      <c r="A376"/>
      <c r="B376"/>
      <c r="C376"/>
      <c r="D376"/>
      <c r="E376"/>
    </row>
    <row r="377" spans="1:5">
      <c r="A377"/>
      <c r="B377"/>
      <c r="C377"/>
      <c r="D377"/>
      <c r="E377"/>
    </row>
    <row r="378" spans="1:5">
      <c r="A378"/>
      <c r="B378"/>
      <c r="C378"/>
      <c r="D378"/>
      <c r="E378"/>
    </row>
    <row r="379" spans="1:5">
      <c r="A379"/>
      <c r="B379"/>
      <c r="C379"/>
      <c r="D379"/>
      <c r="E379"/>
    </row>
    <row r="380" spans="1:5">
      <c r="A380"/>
      <c r="B380"/>
      <c r="C380"/>
      <c r="D380"/>
      <c r="E380"/>
    </row>
    <row r="381" spans="1:5">
      <c r="A381"/>
      <c r="B381"/>
      <c r="C381"/>
      <c r="D381"/>
      <c r="E381"/>
    </row>
    <row r="382" spans="1:5">
      <c r="A382"/>
      <c r="B382"/>
      <c r="C382"/>
      <c r="D382"/>
      <c r="E382"/>
    </row>
    <row r="383" spans="1:5">
      <c r="A383"/>
      <c r="B383"/>
      <c r="C383"/>
      <c r="D383"/>
      <c r="E383"/>
    </row>
    <row r="384" spans="1:5">
      <c r="A384"/>
      <c r="B384"/>
      <c r="C384"/>
      <c r="D384"/>
      <c r="E384"/>
    </row>
    <row r="385" spans="1:5">
      <c r="A385"/>
      <c r="B385"/>
      <c r="C385"/>
      <c r="D385"/>
      <c r="E385"/>
    </row>
    <row r="386" spans="1:5">
      <c r="A386"/>
      <c r="B386"/>
      <c r="C386"/>
      <c r="D386"/>
      <c r="E386"/>
    </row>
    <row r="387" spans="1:5">
      <c r="A387"/>
      <c r="B387"/>
      <c r="C387"/>
      <c r="D387"/>
      <c r="E387"/>
    </row>
    <row r="388" spans="1:5">
      <c r="A388"/>
      <c r="B388"/>
      <c r="C388"/>
      <c r="D388"/>
      <c r="E388"/>
    </row>
    <row r="389" spans="1:5">
      <c r="A389"/>
      <c r="B389"/>
      <c r="C389"/>
      <c r="D389"/>
      <c r="E389"/>
    </row>
    <row r="390" spans="1:5">
      <c r="A390"/>
      <c r="B390"/>
      <c r="C390"/>
      <c r="D390"/>
      <c r="E390"/>
    </row>
    <row r="391" spans="1:5">
      <c r="A391"/>
      <c r="B391"/>
      <c r="C391"/>
      <c r="D391"/>
      <c r="E391"/>
    </row>
    <row r="392" spans="1:5">
      <c r="A392"/>
      <c r="B392"/>
      <c r="C392"/>
      <c r="D392"/>
      <c r="E392"/>
    </row>
    <row r="393" spans="1:5">
      <c r="D393" s="1"/>
    </row>
    <row r="394" spans="1:5">
      <c r="D394" s="1"/>
    </row>
    <row r="395" spans="1:5">
      <c r="D395" s="1"/>
    </row>
    <row r="396" spans="1:5">
      <c r="D396" s="1"/>
    </row>
    <row r="397" spans="1:5">
      <c r="D397" s="1"/>
    </row>
    <row r="398" spans="1:5">
      <c r="D398" s="1"/>
    </row>
    <row r="399" spans="1:5">
      <c r="D399" s="1"/>
    </row>
    <row r="400" spans="1:5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6"/>
  <sheetViews>
    <sheetView workbookViewId="0">
      <selection activeCell="A42" sqref="A42:A44"/>
    </sheetView>
  </sheetViews>
  <sheetFormatPr defaultRowHeight="12"/>
  <cols>
    <col min="1" max="5" width="15.7109375" style="9" customWidth="1"/>
    <col min="6" max="16384" width="9.140625" style="7"/>
  </cols>
  <sheetData>
    <row r="1" spans="1:5">
      <c r="A1" s="28" t="s">
        <v>81</v>
      </c>
      <c r="B1" s="28" t="s">
        <v>82</v>
      </c>
      <c r="C1" s="28" t="s">
        <v>83</v>
      </c>
      <c r="D1" s="28" t="s">
        <v>84</v>
      </c>
      <c r="E1" s="28" t="s">
        <v>85</v>
      </c>
    </row>
    <row r="2" spans="1:5">
      <c r="A2" s="68">
        <v>21001</v>
      </c>
      <c r="B2" s="29" t="s">
        <v>2</v>
      </c>
      <c r="C2" s="29" t="s">
        <v>107</v>
      </c>
      <c r="D2" s="33" t="s">
        <v>0</v>
      </c>
      <c r="E2" s="33" t="s">
        <v>69</v>
      </c>
    </row>
    <row r="3" spans="1:5">
      <c r="A3" s="68">
        <v>21002</v>
      </c>
      <c r="B3" s="29" t="s">
        <v>2</v>
      </c>
      <c r="C3" s="29" t="s">
        <v>107</v>
      </c>
      <c r="D3" s="33" t="s">
        <v>7</v>
      </c>
      <c r="E3" s="33" t="s">
        <v>69</v>
      </c>
    </row>
    <row r="4" spans="1:5">
      <c r="A4" s="68">
        <v>21003</v>
      </c>
      <c r="B4" s="29" t="s">
        <v>2</v>
      </c>
      <c r="C4" s="29" t="s">
        <v>107</v>
      </c>
      <c r="D4" s="33" t="s">
        <v>0</v>
      </c>
      <c r="E4" s="33" t="s">
        <v>69</v>
      </c>
    </row>
    <row r="5" spans="1:5">
      <c r="A5" s="68">
        <v>21011</v>
      </c>
      <c r="B5" s="29" t="s">
        <v>2</v>
      </c>
      <c r="C5" s="29" t="s">
        <v>107</v>
      </c>
      <c r="D5" s="33" t="s">
        <v>0</v>
      </c>
      <c r="E5" s="33" t="s">
        <v>69</v>
      </c>
    </row>
    <row r="6" spans="1:5">
      <c r="A6" s="68">
        <v>21012</v>
      </c>
      <c r="B6" s="29" t="s">
        <v>6</v>
      </c>
      <c r="C6" s="29" t="s">
        <v>107</v>
      </c>
      <c r="D6" s="33" t="s">
        <v>7</v>
      </c>
      <c r="E6" s="33" t="s">
        <v>69</v>
      </c>
    </row>
    <row r="7" spans="1:5">
      <c r="A7" s="68">
        <v>21013</v>
      </c>
      <c r="B7" s="29" t="s">
        <v>2</v>
      </c>
      <c r="C7" s="29" t="s">
        <v>107</v>
      </c>
      <c r="D7" s="33" t="s">
        <v>22</v>
      </c>
      <c r="E7" s="33" t="s">
        <v>64</v>
      </c>
    </row>
    <row r="8" spans="1:5">
      <c r="A8" s="68">
        <v>21014</v>
      </c>
      <c r="B8" s="29" t="s">
        <v>2</v>
      </c>
      <c r="C8" s="29" t="s">
        <v>107</v>
      </c>
      <c r="D8" s="33" t="s">
        <v>11</v>
      </c>
      <c r="E8" s="33" t="s">
        <v>68</v>
      </c>
    </row>
    <row r="9" spans="1:5">
      <c r="A9" s="68">
        <v>21015</v>
      </c>
      <c r="B9" s="29" t="s">
        <v>6</v>
      </c>
      <c r="C9" s="29" t="s">
        <v>107</v>
      </c>
      <c r="D9" s="33" t="s">
        <v>26</v>
      </c>
      <c r="E9" s="33" t="s">
        <v>67</v>
      </c>
    </row>
    <row r="10" spans="1:5">
      <c r="A10" s="29" t="s">
        <v>51</v>
      </c>
      <c r="B10" s="29" t="s">
        <v>2</v>
      </c>
      <c r="C10" s="29" t="s">
        <v>403</v>
      </c>
      <c r="D10" s="33" t="s">
        <v>50</v>
      </c>
      <c r="E10" s="40" t="s">
        <v>64</v>
      </c>
    </row>
    <row r="11" spans="1:5">
      <c r="A11" s="29" t="s">
        <v>49</v>
      </c>
      <c r="B11" s="29" t="s">
        <v>2</v>
      </c>
      <c r="C11" s="29" t="s">
        <v>403</v>
      </c>
      <c r="D11" s="33" t="s">
        <v>47</v>
      </c>
      <c r="E11" s="40" t="s">
        <v>64</v>
      </c>
    </row>
    <row r="12" spans="1:5">
      <c r="A12" s="29" t="s">
        <v>48</v>
      </c>
      <c r="B12" s="29" t="s">
        <v>2</v>
      </c>
      <c r="C12" s="29" t="s">
        <v>403</v>
      </c>
      <c r="D12" s="33" t="s">
        <v>47</v>
      </c>
      <c r="E12" s="40" t="s">
        <v>64</v>
      </c>
    </row>
    <row r="13" spans="1:5">
      <c r="A13" s="32" t="s">
        <v>46</v>
      </c>
      <c r="B13" s="29" t="s">
        <v>2</v>
      </c>
      <c r="C13" s="29" t="s">
        <v>403</v>
      </c>
      <c r="D13" s="33" t="s">
        <v>18</v>
      </c>
      <c r="E13" s="40" t="s">
        <v>64</v>
      </c>
    </row>
    <row r="14" spans="1:5">
      <c r="A14" s="29" t="s">
        <v>45</v>
      </c>
      <c r="B14" s="29" t="s">
        <v>2</v>
      </c>
      <c r="C14" s="29" t="s">
        <v>403</v>
      </c>
      <c r="D14" s="33" t="s">
        <v>44</v>
      </c>
      <c r="E14" s="40" t="s">
        <v>64</v>
      </c>
    </row>
    <row r="15" spans="1:5">
      <c r="A15" s="29" t="s">
        <v>43</v>
      </c>
      <c r="B15" s="29" t="s">
        <v>2</v>
      </c>
      <c r="C15" s="29" t="s">
        <v>403</v>
      </c>
      <c r="D15" s="33" t="s">
        <v>42</v>
      </c>
      <c r="E15" s="40" t="s">
        <v>64</v>
      </c>
    </row>
    <row r="16" spans="1:5">
      <c r="A16" s="29" t="s">
        <v>41</v>
      </c>
      <c r="B16" s="29" t="s">
        <v>2</v>
      </c>
      <c r="C16" s="29" t="s">
        <v>403</v>
      </c>
      <c r="D16" s="33" t="s">
        <v>40</v>
      </c>
      <c r="E16" s="40" t="s">
        <v>64</v>
      </c>
    </row>
    <row r="17" spans="1:5">
      <c r="A17" s="29" t="s">
        <v>39</v>
      </c>
      <c r="B17" s="29" t="s">
        <v>2</v>
      </c>
      <c r="C17" s="29" t="s">
        <v>403</v>
      </c>
      <c r="D17" s="33" t="s">
        <v>38</v>
      </c>
      <c r="E17" s="33" t="s">
        <v>68</v>
      </c>
    </row>
    <row r="18" spans="1:5">
      <c r="A18" s="29" t="s">
        <v>37</v>
      </c>
      <c r="B18" s="29" t="s">
        <v>2</v>
      </c>
      <c r="C18" s="29" t="s">
        <v>403</v>
      </c>
      <c r="D18" s="33" t="s">
        <v>11</v>
      </c>
      <c r="E18" s="33" t="s">
        <v>68</v>
      </c>
    </row>
    <row r="19" spans="1:5">
      <c r="A19" s="32" t="s">
        <v>36</v>
      </c>
      <c r="B19" s="29" t="s">
        <v>2</v>
      </c>
      <c r="C19" s="29" t="s">
        <v>403</v>
      </c>
      <c r="D19" s="33" t="s">
        <v>22</v>
      </c>
      <c r="E19" s="40" t="s">
        <v>64</v>
      </c>
    </row>
    <row r="20" spans="1:5">
      <c r="A20" s="29" t="s">
        <v>35</v>
      </c>
      <c r="B20" s="29" t="s">
        <v>2</v>
      </c>
      <c r="C20" s="29" t="s">
        <v>403</v>
      </c>
      <c r="D20" s="33" t="s">
        <v>22</v>
      </c>
      <c r="E20" s="40" t="s">
        <v>64</v>
      </c>
    </row>
    <row r="21" spans="1:5">
      <c r="A21" s="32" t="s">
        <v>34</v>
      </c>
      <c r="B21" s="29" t="s">
        <v>2</v>
      </c>
      <c r="C21" s="29" t="s">
        <v>403</v>
      </c>
      <c r="D21" s="33" t="s">
        <v>7</v>
      </c>
      <c r="E21" s="33" t="s">
        <v>69</v>
      </c>
    </row>
    <row r="22" spans="1:5">
      <c r="A22" s="32" t="s">
        <v>33</v>
      </c>
      <c r="B22" s="29" t="s">
        <v>2</v>
      </c>
      <c r="C22" s="29" t="s">
        <v>403</v>
      </c>
      <c r="D22" s="33" t="s">
        <v>7</v>
      </c>
      <c r="E22" s="33" t="s">
        <v>69</v>
      </c>
    </row>
    <row r="23" spans="1:5">
      <c r="A23" s="29" t="s">
        <v>32</v>
      </c>
      <c r="B23" s="29" t="s">
        <v>2</v>
      </c>
      <c r="C23" s="29" t="s">
        <v>403</v>
      </c>
      <c r="D23" s="33" t="s">
        <v>31</v>
      </c>
      <c r="E23" s="33" t="s">
        <v>69</v>
      </c>
    </row>
    <row r="24" spans="1:5">
      <c r="A24" s="32" t="s">
        <v>30</v>
      </c>
      <c r="B24" s="29" t="s">
        <v>2</v>
      </c>
      <c r="C24" s="29" t="s">
        <v>403</v>
      </c>
      <c r="D24" s="33" t="s">
        <v>7</v>
      </c>
      <c r="E24" s="33" t="s">
        <v>69</v>
      </c>
    </row>
    <row r="25" spans="1:5">
      <c r="A25" s="29" t="s">
        <v>29</v>
      </c>
      <c r="B25" s="29" t="s">
        <v>6</v>
      </c>
      <c r="C25" s="29" t="s">
        <v>403</v>
      </c>
      <c r="D25" s="33" t="s">
        <v>26</v>
      </c>
      <c r="E25" s="33" t="s">
        <v>67</v>
      </c>
    </row>
    <row r="26" spans="1:5">
      <c r="A26" s="29" t="s">
        <v>28</v>
      </c>
      <c r="B26" s="29" t="s">
        <v>6</v>
      </c>
      <c r="C26" s="29" t="s">
        <v>403</v>
      </c>
      <c r="D26" s="33" t="s">
        <v>26</v>
      </c>
      <c r="E26" s="33" t="s">
        <v>67</v>
      </c>
    </row>
    <row r="27" spans="1:5">
      <c r="A27" s="32" t="s">
        <v>27</v>
      </c>
      <c r="B27" s="29" t="s">
        <v>6</v>
      </c>
      <c r="C27" s="29" t="s">
        <v>403</v>
      </c>
      <c r="D27" s="33" t="s">
        <v>26</v>
      </c>
      <c r="E27" s="33" t="s">
        <v>67</v>
      </c>
    </row>
    <row r="28" spans="1:5">
      <c r="A28" s="32" t="s">
        <v>25</v>
      </c>
      <c r="B28" s="29" t="s">
        <v>2</v>
      </c>
      <c r="C28" s="29" t="s">
        <v>1</v>
      </c>
      <c r="D28" s="33" t="s">
        <v>22</v>
      </c>
      <c r="E28" s="40" t="s">
        <v>64</v>
      </c>
    </row>
    <row r="29" spans="1:5">
      <c r="A29" s="31" t="s">
        <v>24</v>
      </c>
      <c r="B29" s="31" t="s">
        <v>2</v>
      </c>
      <c r="C29" s="31" t="s">
        <v>1</v>
      </c>
      <c r="D29" s="31" t="s">
        <v>18</v>
      </c>
      <c r="E29" s="40" t="s">
        <v>64</v>
      </c>
    </row>
    <row r="30" spans="1:5">
      <c r="A30" s="32" t="s">
        <v>23</v>
      </c>
      <c r="B30" s="29" t="s">
        <v>2</v>
      </c>
      <c r="C30" s="29" t="s">
        <v>1</v>
      </c>
      <c r="D30" s="33" t="s">
        <v>22</v>
      </c>
      <c r="E30" s="40" t="s">
        <v>64</v>
      </c>
    </row>
    <row r="31" spans="1:5">
      <c r="A31" s="32" t="s">
        <v>21</v>
      </c>
      <c r="B31" s="29" t="s">
        <v>2</v>
      </c>
      <c r="C31" s="29" t="s">
        <v>1</v>
      </c>
      <c r="D31" s="33" t="s">
        <v>20</v>
      </c>
      <c r="E31" s="40" t="s">
        <v>64</v>
      </c>
    </row>
    <row r="32" spans="1:5">
      <c r="A32" s="30" t="s">
        <v>19</v>
      </c>
      <c r="B32" s="29" t="s">
        <v>2</v>
      </c>
      <c r="C32" s="29" t="s">
        <v>1</v>
      </c>
      <c r="D32" s="33" t="s">
        <v>18</v>
      </c>
      <c r="E32" s="40" t="s">
        <v>64</v>
      </c>
    </row>
    <row r="33" spans="1:5">
      <c r="A33" s="32" t="s">
        <v>17</v>
      </c>
      <c r="B33" s="29" t="s">
        <v>2</v>
      </c>
      <c r="C33" s="29" t="s">
        <v>1</v>
      </c>
      <c r="D33" s="33" t="s">
        <v>9</v>
      </c>
      <c r="E33" s="33" t="s">
        <v>68</v>
      </c>
    </row>
    <row r="34" spans="1:5">
      <c r="A34" s="30" t="s">
        <v>16</v>
      </c>
      <c r="B34" s="29" t="s">
        <v>2</v>
      </c>
      <c r="C34" s="29" t="s">
        <v>1</v>
      </c>
      <c r="D34" s="33" t="s">
        <v>0</v>
      </c>
      <c r="E34" s="33" t="s">
        <v>69</v>
      </c>
    </row>
    <row r="35" spans="1:5">
      <c r="A35" s="32" t="s">
        <v>15</v>
      </c>
      <c r="B35" s="29" t="s">
        <v>2</v>
      </c>
      <c r="C35" s="29" t="s">
        <v>1</v>
      </c>
      <c r="D35" s="33" t="s">
        <v>14</v>
      </c>
      <c r="E35" s="40" t="s">
        <v>64</v>
      </c>
    </row>
    <row r="36" spans="1:5">
      <c r="A36" s="32" t="s">
        <v>13</v>
      </c>
      <c r="B36" s="29" t="s">
        <v>2</v>
      </c>
      <c r="C36" s="29" t="s">
        <v>1</v>
      </c>
      <c r="D36" s="33" t="s">
        <v>0</v>
      </c>
      <c r="E36" s="33" t="s">
        <v>69</v>
      </c>
    </row>
    <row r="37" spans="1:5">
      <c r="A37" s="32" t="s">
        <v>12</v>
      </c>
      <c r="B37" s="29" t="s">
        <v>2</v>
      </c>
      <c r="C37" s="29" t="s">
        <v>1</v>
      </c>
      <c r="D37" s="33" t="s">
        <v>11</v>
      </c>
      <c r="E37" s="33" t="s">
        <v>68</v>
      </c>
    </row>
    <row r="38" spans="1:5">
      <c r="A38" s="32" t="s">
        <v>10</v>
      </c>
      <c r="B38" s="29" t="s">
        <v>2</v>
      </c>
      <c r="C38" s="29" t="s">
        <v>1</v>
      </c>
      <c r="D38" s="33" t="s">
        <v>9</v>
      </c>
      <c r="E38" s="33" t="s">
        <v>68</v>
      </c>
    </row>
    <row r="39" spans="1:5">
      <c r="A39" s="32" t="s">
        <v>8</v>
      </c>
      <c r="B39" s="29" t="s">
        <v>2</v>
      </c>
      <c r="C39" s="29" t="s">
        <v>1</v>
      </c>
      <c r="D39" s="33" t="s">
        <v>7</v>
      </c>
      <c r="E39" s="33" t="s">
        <v>69</v>
      </c>
    </row>
    <row r="40" spans="1:5">
      <c r="A40" s="29" t="s">
        <v>5</v>
      </c>
      <c r="B40" s="29" t="s">
        <v>6</v>
      </c>
      <c r="C40" s="29" t="s">
        <v>1</v>
      </c>
      <c r="D40" s="33" t="s">
        <v>4</v>
      </c>
      <c r="E40" s="33" t="s">
        <v>67</v>
      </c>
    </row>
    <row r="41" spans="1:5">
      <c r="A41" s="29" t="s">
        <v>3</v>
      </c>
      <c r="B41" s="29" t="s">
        <v>2</v>
      </c>
      <c r="C41" s="29" t="s">
        <v>1</v>
      </c>
      <c r="D41" s="33" t="s">
        <v>0</v>
      </c>
      <c r="E41" s="33" t="s">
        <v>69</v>
      </c>
    </row>
    <row r="42" spans="1:5">
      <c r="A42" s="68" t="s">
        <v>108</v>
      </c>
      <c r="B42" s="29" t="s">
        <v>2</v>
      </c>
      <c r="C42" s="29" t="s">
        <v>112</v>
      </c>
      <c r="D42" s="33" t="s">
        <v>22</v>
      </c>
      <c r="E42" s="33" t="s">
        <v>64</v>
      </c>
    </row>
    <row r="43" spans="1:5">
      <c r="A43" s="68" t="s">
        <v>109</v>
      </c>
      <c r="B43" s="29" t="s">
        <v>2</v>
      </c>
      <c r="C43" s="29" t="s">
        <v>112</v>
      </c>
      <c r="D43" s="33" t="s">
        <v>11</v>
      </c>
      <c r="E43" s="33" t="s">
        <v>68</v>
      </c>
    </row>
    <row r="44" spans="1:5">
      <c r="A44" s="68" t="s">
        <v>110</v>
      </c>
      <c r="B44" s="29" t="s">
        <v>2</v>
      </c>
      <c r="C44" s="29" t="s">
        <v>112</v>
      </c>
      <c r="D44" s="33" t="s">
        <v>0</v>
      </c>
      <c r="E44" s="33" t="s">
        <v>69</v>
      </c>
    </row>
    <row r="45" spans="1:5">
      <c r="A45" s="68" t="s">
        <v>111</v>
      </c>
      <c r="B45" s="29" t="s">
        <v>6</v>
      </c>
      <c r="C45" s="29" t="s">
        <v>112</v>
      </c>
      <c r="D45" s="33" t="s">
        <v>113</v>
      </c>
      <c r="E45" s="33" t="s">
        <v>67</v>
      </c>
    </row>
    <row r="46" spans="1:5">
      <c r="A46" s="68" t="s">
        <v>402</v>
      </c>
      <c r="B46" s="29" t="s">
        <v>6</v>
      </c>
      <c r="C46" s="29" t="s">
        <v>112</v>
      </c>
      <c r="D46" s="33" t="s">
        <v>113</v>
      </c>
      <c r="E46" s="33" t="s">
        <v>67</v>
      </c>
    </row>
  </sheetData>
  <autoFilter ref="A1:E46">
    <sortState ref="A2:E46">
      <sortCondition ref="A1"/>
    </sortState>
  </autoFilter>
  <sortState ref="A1:E78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54"/>
  <sheetViews>
    <sheetView workbookViewId="0">
      <selection activeCell="G3" sqref="G3"/>
    </sheetView>
  </sheetViews>
  <sheetFormatPr defaultRowHeight="15"/>
  <cols>
    <col min="1" max="1" width="14" customWidth="1"/>
    <col min="2" max="3" width="16.7109375" customWidth="1"/>
    <col min="4" max="4" width="19.42578125" hidden="1" customWidth="1"/>
    <col min="5" max="5" width="18.140625" customWidth="1"/>
    <col min="6" max="6" width="12.28515625" style="46" customWidth="1"/>
    <col min="7" max="7" width="12.5703125" style="46" customWidth="1"/>
    <col min="8" max="8" width="11.5703125" customWidth="1"/>
    <col min="9" max="9" width="10.85546875" customWidth="1"/>
    <col min="10" max="10" width="12.28515625" bestFit="1" customWidth="1"/>
    <col min="12" max="12" width="15" bestFit="1" customWidth="1"/>
  </cols>
  <sheetData>
    <row r="1" spans="1:23" ht="18.75">
      <c r="A1" s="49" t="s">
        <v>97</v>
      </c>
      <c r="G1" t="s">
        <v>404</v>
      </c>
    </row>
    <row r="2" spans="1:23">
      <c r="G2" s="46" t="s">
        <v>406</v>
      </c>
    </row>
    <row r="3" spans="1:23">
      <c r="A3" t="s">
        <v>96</v>
      </c>
      <c r="G3" s="46" t="s">
        <v>414</v>
      </c>
    </row>
    <row r="4" spans="1:23">
      <c r="A4" s="48" t="s">
        <v>1694</v>
      </c>
      <c r="H4" t="s">
        <v>1679</v>
      </c>
    </row>
    <row r="5" spans="1:23">
      <c r="A5" s="48" t="s">
        <v>98</v>
      </c>
      <c r="H5" t="s">
        <v>1681</v>
      </c>
    </row>
    <row r="6" spans="1:23">
      <c r="A6" s="48" t="s">
        <v>99</v>
      </c>
      <c r="H6" t="s">
        <v>1693</v>
      </c>
    </row>
    <row r="7" spans="1:23">
      <c r="A7" s="48" t="s">
        <v>100</v>
      </c>
    </row>
    <row r="8" spans="1:23" ht="15.75" thickBot="1">
      <c r="A8" s="58"/>
      <c r="B8" s="58"/>
      <c r="C8" s="58"/>
      <c r="D8" s="58"/>
      <c r="E8" s="58"/>
    </row>
    <row r="9" spans="1:23" ht="44.25" customHeight="1" thickBot="1">
      <c r="A9" s="59" t="s">
        <v>55</v>
      </c>
      <c r="B9" s="60" t="s">
        <v>57</v>
      </c>
      <c r="C9" s="60" t="s">
        <v>54</v>
      </c>
      <c r="D9" s="61" t="s">
        <v>58</v>
      </c>
      <c r="E9" s="61" t="s">
        <v>66</v>
      </c>
      <c r="F9" s="62" t="s">
        <v>95</v>
      </c>
      <c r="G9" s="63" t="s">
        <v>102</v>
      </c>
      <c r="H9" s="64" t="s">
        <v>101</v>
      </c>
      <c r="I9" s="65" t="s">
        <v>103</v>
      </c>
      <c r="J9" s="66" t="s">
        <v>104</v>
      </c>
    </row>
    <row r="10" spans="1:23" ht="15.75" hidden="1" thickBot="1">
      <c r="A10" s="136" t="s">
        <v>1</v>
      </c>
      <c r="B10" s="82" t="s">
        <v>25</v>
      </c>
      <c r="C10" s="83" t="s">
        <v>22</v>
      </c>
      <c r="D10" s="84"/>
      <c r="E10" s="85">
        <v>472.54520708838641</v>
      </c>
      <c r="F10" s="86">
        <v>580645.58039473894</v>
      </c>
      <c r="G10" s="51">
        <f>E10/464</f>
        <v>1.0184163945870397</v>
      </c>
      <c r="H10" s="52">
        <f>464-E10</f>
        <v>-8.5452070883864053</v>
      </c>
      <c r="I10" s="52">
        <f>F10/E10</f>
        <v>1228.7619717326497</v>
      </c>
      <c r="J10" s="53">
        <f>H10*I10</f>
        <v>-10500.025510789494</v>
      </c>
    </row>
    <row r="11" spans="1:23" ht="15.75" hidden="1" thickBot="1">
      <c r="A11" s="137" t="s">
        <v>1</v>
      </c>
      <c r="B11" s="81" t="s">
        <v>24</v>
      </c>
      <c r="C11" s="76" t="s">
        <v>18</v>
      </c>
      <c r="D11" s="77"/>
      <c r="E11" s="78">
        <v>649.25130352352244</v>
      </c>
      <c r="F11" s="79">
        <v>817402.27766666701</v>
      </c>
      <c r="G11" s="47">
        <f t="shared" ref="G11:G41" si="0">E11/464</f>
        <v>1.3992484989731087</v>
      </c>
      <c r="H11" s="50">
        <f t="shared" ref="H11:H41" si="1">464-E11</f>
        <v>-185.25130352352244</v>
      </c>
      <c r="I11" s="50">
        <f t="shared" ref="I11:I41" si="2">F11/E11</f>
        <v>1258.9921240520889</v>
      </c>
      <c r="J11" s="54">
        <f t="shared" ref="J11:J41" si="3">H11*I11</f>
        <v>-233229.93210649773</v>
      </c>
    </row>
    <row r="12" spans="1:23" ht="15.75" hidden="1" thickBot="1">
      <c r="A12" s="137" t="s">
        <v>1</v>
      </c>
      <c r="B12" s="80" t="s">
        <v>23</v>
      </c>
      <c r="C12" s="72" t="s">
        <v>22</v>
      </c>
      <c r="D12" s="73"/>
      <c r="E12" s="74">
        <v>327.17739619701729</v>
      </c>
      <c r="F12" s="75">
        <v>427407.59134752513</v>
      </c>
      <c r="G12" s="47">
        <f t="shared" si="0"/>
        <v>0.70512369870046832</v>
      </c>
      <c r="H12" s="50">
        <f t="shared" si="1"/>
        <v>136.82260380298271</v>
      </c>
      <c r="I12" s="50">
        <f t="shared" si="2"/>
        <v>1306.3481655992884</v>
      </c>
      <c r="J12" s="54">
        <f t="shared" si="3"/>
        <v>178737.95749054471</v>
      </c>
    </row>
    <row r="13" spans="1:23" ht="15.75" hidden="1" thickBot="1">
      <c r="A13" s="137" t="s">
        <v>1</v>
      </c>
      <c r="B13" s="81" t="s">
        <v>21</v>
      </c>
      <c r="C13" s="76" t="s">
        <v>20</v>
      </c>
      <c r="D13" s="77"/>
      <c r="E13" s="78">
        <v>199.34751439737951</v>
      </c>
      <c r="F13" s="79">
        <v>165289.58333333334</v>
      </c>
      <c r="G13" s="47">
        <f t="shared" si="0"/>
        <v>0.42962826378745583</v>
      </c>
      <c r="H13" s="50">
        <f t="shared" si="1"/>
        <v>264.65248560262046</v>
      </c>
      <c r="I13" s="50">
        <f t="shared" si="2"/>
        <v>829.15296853837333</v>
      </c>
      <c r="J13" s="54">
        <f t="shared" si="3"/>
        <v>219437.39406847185</v>
      </c>
      <c r="Q13" t="s">
        <v>1683</v>
      </c>
      <c r="R13" t="s">
        <v>1684</v>
      </c>
      <c r="S13" t="s">
        <v>1685</v>
      </c>
      <c r="T13" t="s">
        <v>1686</v>
      </c>
      <c r="U13" t="s">
        <v>1687</v>
      </c>
      <c r="V13" t="s">
        <v>1688</v>
      </c>
      <c r="W13" t="s">
        <v>1689</v>
      </c>
    </row>
    <row r="14" spans="1:23" ht="15.75" hidden="1" thickBot="1">
      <c r="A14" s="137" t="s">
        <v>1</v>
      </c>
      <c r="B14" s="80" t="s">
        <v>19</v>
      </c>
      <c r="C14" s="72" t="s">
        <v>18</v>
      </c>
      <c r="D14" s="73"/>
      <c r="E14" s="74">
        <v>506.20267268176048</v>
      </c>
      <c r="F14" s="75">
        <v>646808.28413531394</v>
      </c>
      <c r="G14" s="47">
        <f t="shared" si="0"/>
        <v>1.09095403595207</v>
      </c>
      <c r="H14" s="50">
        <f t="shared" si="1"/>
        <v>-42.202672681760475</v>
      </c>
      <c r="I14" s="50">
        <f t="shared" si="2"/>
        <v>1277.7654466118345</v>
      </c>
      <c r="J14" s="54">
        <f t="shared" si="3"/>
        <v>-53925.116907422744</v>
      </c>
      <c r="P14" t="s">
        <v>1690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8</v>
      </c>
      <c r="W14">
        <v>8</v>
      </c>
    </row>
    <row r="15" spans="1:23" ht="15.75" hidden="1" thickBot="1">
      <c r="A15" s="137" t="s">
        <v>1</v>
      </c>
      <c r="B15" s="81" t="s">
        <v>17</v>
      </c>
      <c r="C15" s="76" t="s">
        <v>9</v>
      </c>
      <c r="D15" s="77"/>
      <c r="E15" s="78">
        <v>294.73846875168266</v>
      </c>
      <c r="F15" s="79">
        <v>235866.5460050556</v>
      </c>
      <c r="G15" s="47">
        <f t="shared" si="0"/>
        <v>0.63521221713724707</v>
      </c>
      <c r="H15" s="50">
        <f t="shared" si="1"/>
        <v>169.26153124831734</v>
      </c>
      <c r="I15" s="50">
        <f t="shared" si="2"/>
        <v>800.25707877234481</v>
      </c>
      <c r="J15" s="54">
        <f t="shared" si="3"/>
        <v>135452.7385453124</v>
      </c>
      <c r="P15" t="s">
        <v>1691</v>
      </c>
      <c r="Q15">
        <v>10</v>
      </c>
      <c r="R15">
        <v>10</v>
      </c>
      <c r="S15">
        <v>10</v>
      </c>
      <c r="T15">
        <v>10</v>
      </c>
      <c r="U15">
        <v>10</v>
      </c>
    </row>
    <row r="16" spans="1:23" ht="15.75" hidden="1" thickBot="1">
      <c r="A16" s="137" t="s">
        <v>1</v>
      </c>
      <c r="B16" s="80" t="s">
        <v>16</v>
      </c>
      <c r="C16" s="72" t="s">
        <v>0</v>
      </c>
      <c r="D16" s="73"/>
      <c r="E16" s="74">
        <v>194.87755731922402</v>
      </c>
      <c r="F16" s="75">
        <v>224858.04166666672</v>
      </c>
      <c r="G16" s="47">
        <f t="shared" si="0"/>
        <v>0.41999473560177591</v>
      </c>
      <c r="H16" s="50">
        <f t="shared" si="1"/>
        <v>269.12244268077598</v>
      </c>
      <c r="I16" s="50">
        <f t="shared" si="2"/>
        <v>1153.8426731115703</v>
      </c>
      <c r="J16" s="54">
        <f t="shared" si="3"/>
        <v>310524.9586571019</v>
      </c>
      <c r="P16" t="s">
        <v>1692</v>
      </c>
    </row>
    <row r="17" spans="1:24" ht="15.75" hidden="1" thickBot="1">
      <c r="A17" s="137" t="s">
        <v>1</v>
      </c>
      <c r="B17" s="81" t="s">
        <v>15</v>
      </c>
      <c r="C17" s="76" t="s">
        <v>14</v>
      </c>
      <c r="D17" s="77"/>
      <c r="E17" s="78">
        <v>126.4593061648045</v>
      </c>
      <c r="F17" s="79">
        <v>197404.60331473564</v>
      </c>
      <c r="G17" s="47">
        <f t="shared" si="0"/>
        <v>0.27254160811380279</v>
      </c>
      <c r="H17" s="50">
        <f t="shared" si="1"/>
        <v>337.5406938351955</v>
      </c>
      <c r="I17" s="50">
        <f t="shared" si="2"/>
        <v>1561.0128609868671</v>
      </c>
      <c r="J17" s="54">
        <f t="shared" si="3"/>
        <v>526905.36418317072</v>
      </c>
      <c r="X17">
        <f>SUM(Q14:W16)</f>
        <v>116</v>
      </c>
    </row>
    <row r="18" spans="1:24" ht="15.75" hidden="1" thickBot="1">
      <c r="A18" s="137" t="s">
        <v>1</v>
      </c>
      <c r="B18" s="80" t="s">
        <v>13</v>
      </c>
      <c r="C18" s="72" t="s">
        <v>0</v>
      </c>
      <c r="D18" s="73"/>
      <c r="E18" s="74">
        <v>571.89224395161057</v>
      </c>
      <c r="F18" s="75">
        <v>524824.66219575191</v>
      </c>
      <c r="G18" s="47">
        <f t="shared" si="0"/>
        <v>1.2325263878267469</v>
      </c>
      <c r="H18" s="50">
        <f t="shared" si="1"/>
        <v>-107.89224395161057</v>
      </c>
      <c r="I18" s="50">
        <f t="shared" si="2"/>
        <v>917.69851356850859</v>
      </c>
      <c r="J18" s="54">
        <f t="shared" si="3"/>
        <v>-99012.551899963932</v>
      </c>
    </row>
    <row r="19" spans="1:24" ht="15.75" hidden="1" thickBot="1">
      <c r="A19" s="137" t="s">
        <v>1</v>
      </c>
      <c r="B19" s="81" t="s">
        <v>12</v>
      </c>
      <c r="C19" s="76" t="s">
        <v>11</v>
      </c>
      <c r="D19" s="77"/>
      <c r="E19" s="78">
        <v>336.27132720548627</v>
      </c>
      <c r="F19" s="79">
        <v>362505.89213333331</v>
      </c>
      <c r="G19" s="47">
        <f t="shared" si="0"/>
        <v>0.72472268794285832</v>
      </c>
      <c r="H19" s="50">
        <f t="shared" si="1"/>
        <v>127.72867279451373</v>
      </c>
      <c r="I19" s="50">
        <f t="shared" si="2"/>
        <v>1078.0160626416293</v>
      </c>
      <c r="J19" s="54">
        <f t="shared" si="3"/>
        <v>137693.56093238268</v>
      </c>
    </row>
    <row r="20" spans="1:24" ht="15.75" hidden="1" thickBot="1">
      <c r="A20" s="137" t="s">
        <v>1</v>
      </c>
      <c r="B20" s="80" t="s">
        <v>10</v>
      </c>
      <c r="C20" s="72" t="s">
        <v>9</v>
      </c>
      <c r="D20" s="73"/>
      <c r="E20" s="74">
        <v>282.87830736790227</v>
      </c>
      <c r="F20" s="75">
        <v>240396.22500000003</v>
      </c>
      <c r="G20" s="47">
        <f t="shared" si="0"/>
        <v>0.60965152449978932</v>
      </c>
      <c r="H20" s="50">
        <f t="shared" si="1"/>
        <v>181.12169263209773</v>
      </c>
      <c r="I20" s="50">
        <f t="shared" si="2"/>
        <v>849.82205683007203</v>
      </c>
      <c r="J20" s="54">
        <f t="shared" si="3"/>
        <v>153921.2093691534</v>
      </c>
    </row>
    <row r="21" spans="1:24" ht="15.75" hidden="1" thickBot="1">
      <c r="A21" s="137" t="s">
        <v>1</v>
      </c>
      <c r="B21" s="81" t="s">
        <v>8</v>
      </c>
      <c r="C21" s="76" t="s">
        <v>7</v>
      </c>
      <c r="D21" s="77"/>
      <c r="E21" s="78">
        <v>269.87184338424652</v>
      </c>
      <c r="F21" s="79">
        <v>237772.32352890752</v>
      </c>
      <c r="G21" s="47">
        <f t="shared" si="0"/>
        <v>0.58162035212122098</v>
      </c>
      <c r="H21" s="50">
        <f t="shared" si="1"/>
        <v>194.12815661575348</v>
      </c>
      <c r="I21" s="50">
        <f t="shared" si="2"/>
        <v>881.05643236876938</v>
      </c>
      <c r="J21" s="54">
        <f t="shared" si="3"/>
        <v>171037.86109020148</v>
      </c>
    </row>
    <row r="22" spans="1:24" ht="15.75" hidden="1" thickBot="1">
      <c r="A22" s="137" t="s">
        <v>1</v>
      </c>
      <c r="B22" s="80" t="s">
        <v>5</v>
      </c>
      <c r="C22" s="72" t="s">
        <v>4</v>
      </c>
      <c r="D22" s="73"/>
      <c r="E22" s="74">
        <v>315.12305099554101</v>
      </c>
      <c r="F22" s="75">
        <v>237509.17233333332</v>
      </c>
      <c r="G22" s="47">
        <f t="shared" si="0"/>
        <v>0.67914450645590729</v>
      </c>
      <c r="H22" s="50">
        <f t="shared" si="1"/>
        <v>148.87694900445899</v>
      </c>
      <c r="I22" s="50">
        <f t="shared" si="2"/>
        <v>753.70294741368855</v>
      </c>
      <c r="J22" s="54">
        <f t="shared" si="3"/>
        <v>112208.99526661815</v>
      </c>
    </row>
    <row r="23" spans="1:24" ht="15.75" hidden="1" thickBot="1">
      <c r="A23" s="137" t="s">
        <v>1</v>
      </c>
      <c r="B23" s="87" t="s">
        <v>3</v>
      </c>
      <c r="C23" s="88" t="s">
        <v>0</v>
      </c>
      <c r="D23" s="89"/>
      <c r="E23" s="90">
        <v>545.41419191919192</v>
      </c>
      <c r="F23" s="91">
        <v>585298</v>
      </c>
      <c r="G23" s="55">
        <f t="shared" si="0"/>
        <v>1.1754616205154997</v>
      </c>
      <c r="H23" s="56">
        <f t="shared" si="1"/>
        <v>-81.414191919191921</v>
      </c>
      <c r="I23" s="56">
        <f t="shared" si="2"/>
        <v>1073.1257247642673</v>
      </c>
      <c r="J23" s="57">
        <f t="shared" si="3"/>
        <v>-87367.66370937998</v>
      </c>
    </row>
    <row r="24" spans="1:24" ht="15.75" hidden="1" thickBot="1">
      <c r="A24" s="138" t="s">
        <v>1700</v>
      </c>
      <c r="B24" s="82" t="s">
        <v>51</v>
      </c>
      <c r="C24" s="83" t="s">
        <v>50</v>
      </c>
      <c r="D24" s="84"/>
      <c r="E24" s="85">
        <v>99.159493464525909</v>
      </c>
      <c r="F24" s="86">
        <v>174697.38885100657</v>
      </c>
      <c r="G24" s="51">
        <f t="shared" si="0"/>
        <v>0.21370580488044377</v>
      </c>
      <c r="H24" s="52">
        <f t="shared" si="1"/>
        <v>364.84050653547411</v>
      </c>
      <c r="I24" s="52">
        <f t="shared" si="2"/>
        <v>1761.7817795076189</v>
      </c>
      <c r="J24" s="53">
        <f t="shared" si="3"/>
        <v>642769.35684052866</v>
      </c>
    </row>
    <row r="25" spans="1:24" ht="15.75" hidden="1" thickBot="1">
      <c r="A25" s="139" t="s">
        <v>1700</v>
      </c>
      <c r="B25" s="81" t="s">
        <v>49</v>
      </c>
      <c r="C25" s="76" t="s">
        <v>47</v>
      </c>
      <c r="D25" s="77"/>
      <c r="E25" s="78">
        <v>119.87666656863084</v>
      </c>
      <c r="F25" s="79">
        <v>192625.29636680125</v>
      </c>
      <c r="G25" s="47">
        <f t="shared" si="0"/>
        <v>0.25835488484618713</v>
      </c>
      <c r="H25" s="50">
        <f t="shared" si="1"/>
        <v>344.12333343136913</v>
      </c>
      <c r="I25" s="50">
        <f t="shared" si="2"/>
        <v>1606.8623017350999</v>
      </c>
      <c r="J25" s="54">
        <f t="shared" si="3"/>
        <v>552958.81163828506</v>
      </c>
    </row>
    <row r="26" spans="1:24" ht="15.75" hidden="1" thickBot="1">
      <c r="A26" s="139" t="s">
        <v>1700</v>
      </c>
      <c r="B26" s="80" t="s">
        <v>48</v>
      </c>
      <c r="C26" s="72" t="s">
        <v>47</v>
      </c>
      <c r="D26" s="73"/>
      <c r="E26" s="74">
        <v>157.37979216164629</v>
      </c>
      <c r="F26" s="75">
        <v>374278.74799999996</v>
      </c>
      <c r="G26" s="47">
        <f t="shared" si="0"/>
        <v>0.33918058655527217</v>
      </c>
      <c r="H26" s="50">
        <f t="shared" si="1"/>
        <v>306.62020783835374</v>
      </c>
      <c r="I26" s="50">
        <f t="shared" si="2"/>
        <v>2378.1880942857943</v>
      </c>
      <c r="J26" s="54">
        <f t="shared" si="3"/>
        <v>729200.52774860861</v>
      </c>
    </row>
    <row r="27" spans="1:24" ht="15.75" hidden="1" thickBot="1">
      <c r="A27" s="139" t="s">
        <v>1700</v>
      </c>
      <c r="B27" s="81" t="s">
        <v>46</v>
      </c>
      <c r="C27" s="76" t="s">
        <v>18</v>
      </c>
      <c r="D27" s="77"/>
      <c r="E27" s="78">
        <v>117.62252422138592</v>
      </c>
      <c r="F27" s="79">
        <v>242434.82416167308</v>
      </c>
      <c r="G27" s="55">
        <f t="shared" si="0"/>
        <v>0.25349681944264207</v>
      </c>
      <c r="H27" s="56">
        <f t="shared" si="1"/>
        <v>346.3774757786141</v>
      </c>
      <c r="I27" s="56">
        <f t="shared" si="2"/>
        <v>2061.125841045282</v>
      </c>
      <c r="J27" s="57">
        <f t="shared" si="3"/>
        <v>713927.56608333776</v>
      </c>
    </row>
    <row r="28" spans="1:24" ht="15.75" hidden="1" thickBot="1">
      <c r="A28" s="139" t="s">
        <v>1700</v>
      </c>
      <c r="B28" s="80" t="s">
        <v>45</v>
      </c>
      <c r="C28" s="72" t="s">
        <v>44</v>
      </c>
      <c r="D28" s="73"/>
      <c r="E28" s="74">
        <v>418.1414377256458</v>
      </c>
      <c r="F28" s="75">
        <v>773565.49883333337</v>
      </c>
      <c r="G28" s="51">
        <f t="shared" si="0"/>
        <v>0.90116689165009867</v>
      </c>
      <c r="H28" s="52">
        <f t="shared" si="1"/>
        <v>45.858562274354199</v>
      </c>
      <c r="I28" s="52">
        <f t="shared" si="2"/>
        <v>1850.0091812017233</v>
      </c>
      <c r="J28" s="53">
        <f t="shared" si="3"/>
        <v>84838.76124426625</v>
      </c>
    </row>
    <row r="29" spans="1:24" ht="15.75" hidden="1" thickBot="1">
      <c r="A29" s="139" t="s">
        <v>1700</v>
      </c>
      <c r="B29" s="81" t="s">
        <v>43</v>
      </c>
      <c r="C29" s="76" t="s">
        <v>42</v>
      </c>
      <c r="D29" s="77"/>
      <c r="E29" s="78">
        <v>102.86305565029519</v>
      </c>
      <c r="F29" s="79">
        <v>175778.11657117563</v>
      </c>
      <c r="G29" s="47">
        <f t="shared" si="0"/>
        <v>0.22168761993598102</v>
      </c>
      <c r="H29" s="50">
        <f t="shared" si="1"/>
        <v>361.13694434970478</v>
      </c>
      <c r="I29" s="50">
        <f t="shared" si="2"/>
        <v>1708.8556767044786</v>
      </c>
      <c r="J29" s="54">
        <f t="shared" si="3"/>
        <v>617130.9174197024</v>
      </c>
    </row>
    <row r="30" spans="1:24" ht="15.75" hidden="1" thickBot="1">
      <c r="A30" s="139" t="s">
        <v>1700</v>
      </c>
      <c r="B30" s="80" t="s">
        <v>41</v>
      </c>
      <c r="C30" s="72" t="s">
        <v>40</v>
      </c>
      <c r="D30" s="73"/>
      <c r="E30" s="74">
        <v>119.14902556692293</v>
      </c>
      <c r="F30" s="75">
        <v>268181.09906277247</v>
      </c>
      <c r="G30" s="47">
        <f t="shared" si="0"/>
        <v>0.25678669303216151</v>
      </c>
      <c r="H30" s="50">
        <f t="shared" si="1"/>
        <v>344.85097443307706</v>
      </c>
      <c r="I30" s="50">
        <f t="shared" si="2"/>
        <v>2250.8039640839702</v>
      </c>
      <c r="J30" s="54">
        <f t="shared" si="3"/>
        <v>776191.94027218968</v>
      </c>
    </row>
    <row r="31" spans="1:24" ht="15.75" hidden="1" thickBot="1">
      <c r="A31" s="139" t="s">
        <v>1700</v>
      </c>
      <c r="B31" s="81" t="s">
        <v>39</v>
      </c>
      <c r="C31" s="76" t="s">
        <v>38</v>
      </c>
      <c r="D31" s="77"/>
      <c r="E31" s="78">
        <v>252.03154046776035</v>
      </c>
      <c r="F31" s="79">
        <v>406937.96328251588</v>
      </c>
      <c r="G31" s="47">
        <f t="shared" si="0"/>
        <v>0.54317142342189728</v>
      </c>
      <c r="H31" s="50">
        <f t="shared" si="1"/>
        <v>211.96845953223965</v>
      </c>
      <c r="I31" s="50">
        <f t="shared" si="2"/>
        <v>1614.6310994538837</v>
      </c>
      <c r="J31" s="54">
        <f t="shared" si="3"/>
        <v>342250.86686408619</v>
      </c>
    </row>
    <row r="32" spans="1:24" ht="15.75" hidden="1" thickBot="1">
      <c r="A32" s="139" t="s">
        <v>1700</v>
      </c>
      <c r="B32" s="80" t="s">
        <v>37</v>
      </c>
      <c r="C32" s="72" t="s">
        <v>11</v>
      </c>
      <c r="D32" s="73"/>
      <c r="E32" s="74">
        <v>530.29379992295389</v>
      </c>
      <c r="F32" s="75">
        <v>884161.87758474646</v>
      </c>
      <c r="G32" s="47">
        <f t="shared" si="0"/>
        <v>1.1428745687994697</v>
      </c>
      <c r="H32" s="50">
        <f t="shared" si="1"/>
        <v>-66.293799922953895</v>
      </c>
      <c r="I32" s="50">
        <f t="shared" si="2"/>
        <v>1667.3057043344763</v>
      </c>
      <c r="J32" s="54">
        <f t="shared" si="3"/>
        <v>-110532.0307735495</v>
      </c>
    </row>
    <row r="33" spans="1:22" ht="15.75" hidden="1" thickBot="1">
      <c r="A33" s="139" t="s">
        <v>1700</v>
      </c>
      <c r="B33" s="81" t="s">
        <v>36</v>
      </c>
      <c r="C33" s="76" t="s">
        <v>22</v>
      </c>
      <c r="D33" s="77"/>
      <c r="E33" s="78">
        <v>148.96625567606395</v>
      </c>
      <c r="F33" s="79">
        <v>210285.21118036134</v>
      </c>
      <c r="G33" s="47">
        <f t="shared" si="0"/>
        <v>0.32104796481910336</v>
      </c>
      <c r="H33" s="50">
        <f t="shared" si="1"/>
        <v>315.03374432393605</v>
      </c>
      <c r="I33" s="50">
        <f t="shared" si="2"/>
        <v>1411.6298367439613</v>
      </c>
      <c r="J33" s="54">
        <f t="shared" si="3"/>
        <v>444711.03306883667</v>
      </c>
    </row>
    <row r="34" spans="1:22" ht="15.75" hidden="1" thickBot="1">
      <c r="A34" s="139" t="s">
        <v>1700</v>
      </c>
      <c r="B34" s="80" t="s">
        <v>35</v>
      </c>
      <c r="C34" s="72" t="s">
        <v>22</v>
      </c>
      <c r="D34" s="73"/>
      <c r="E34" s="74">
        <v>322.60726624225197</v>
      </c>
      <c r="F34" s="75">
        <v>577465.40216435085</v>
      </c>
      <c r="G34" s="47">
        <f t="shared" si="0"/>
        <v>0.69527428069450858</v>
      </c>
      <c r="H34" s="50">
        <f t="shared" si="1"/>
        <v>141.39273375774803</v>
      </c>
      <c r="I34" s="50">
        <f t="shared" si="2"/>
        <v>1789.9950267416514</v>
      </c>
      <c r="J34" s="54">
        <f t="shared" si="3"/>
        <v>253092.29024377538</v>
      </c>
    </row>
    <row r="35" spans="1:22" ht="15.75" hidden="1" thickBot="1">
      <c r="A35" s="139" t="s">
        <v>1700</v>
      </c>
      <c r="B35" s="81" t="s">
        <v>34</v>
      </c>
      <c r="C35" s="76" t="s">
        <v>7</v>
      </c>
      <c r="D35" s="77"/>
      <c r="E35" s="78">
        <v>460.17071370125626</v>
      </c>
      <c r="F35" s="79">
        <v>458855.63653797796</v>
      </c>
      <c r="G35" s="47">
        <f t="shared" si="0"/>
        <v>0.99174722780443159</v>
      </c>
      <c r="H35" s="50">
        <f t="shared" si="1"/>
        <v>3.8292862987437388</v>
      </c>
      <c r="I35" s="50">
        <f t="shared" si="2"/>
        <v>997.14219718004028</v>
      </c>
      <c r="J35" s="54">
        <f t="shared" si="3"/>
        <v>3818.3429535607561</v>
      </c>
    </row>
    <row r="36" spans="1:22" ht="15.75" hidden="1" thickBot="1">
      <c r="A36" s="139" t="s">
        <v>1700</v>
      </c>
      <c r="B36" s="80" t="s">
        <v>33</v>
      </c>
      <c r="C36" s="72" t="s">
        <v>7</v>
      </c>
      <c r="D36" s="73"/>
      <c r="E36" s="74">
        <v>344.49667824421653</v>
      </c>
      <c r="F36" s="75">
        <v>304747.532326432</v>
      </c>
      <c r="G36" s="47">
        <f t="shared" si="0"/>
        <v>0.7424497375952942</v>
      </c>
      <c r="H36" s="50">
        <f t="shared" si="1"/>
        <v>119.50332175578347</v>
      </c>
      <c r="I36" s="50">
        <f t="shared" si="2"/>
        <v>884.61675125469276</v>
      </c>
      <c r="J36" s="54">
        <f t="shared" si="3"/>
        <v>105714.64025574543</v>
      </c>
    </row>
    <row r="37" spans="1:22" ht="15.75" hidden="1" thickBot="1">
      <c r="A37" s="139" t="s">
        <v>1700</v>
      </c>
      <c r="B37" s="81" t="s">
        <v>32</v>
      </c>
      <c r="C37" s="76" t="s">
        <v>31</v>
      </c>
      <c r="D37" s="77"/>
      <c r="E37" s="78">
        <v>304.86679573226377</v>
      </c>
      <c r="F37" s="79">
        <v>361171.28174572001</v>
      </c>
      <c r="G37" s="47">
        <f t="shared" si="0"/>
        <v>0.65704050804367187</v>
      </c>
      <c r="H37" s="50">
        <f t="shared" si="1"/>
        <v>159.13320426773623</v>
      </c>
      <c r="I37" s="50">
        <f t="shared" si="2"/>
        <v>1184.6855308667436</v>
      </c>
      <c r="J37" s="54">
        <f t="shared" si="3"/>
        <v>188522.80457644907</v>
      </c>
    </row>
    <row r="38" spans="1:22" ht="15.75" hidden="1" thickBot="1">
      <c r="A38" s="139" t="s">
        <v>1700</v>
      </c>
      <c r="B38" s="80" t="s">
        <v>30</v>
      </c>
      <c r="C38" s="72" t="s">
        <v>7</v>
      </c>
      <c r="D38" s="73"/>
      <c r="E38" s="74">
        <v>184.69925813920503</v>
      </c>
      <c r="F38" s="75">
        <v>325805.27891125972</v>
      </c>
      <c r="G38" s="47">
        <f t="shared" si="0"/>
        <v>0.39805874598966601</v>
      </c>
      <c r="H38" s="50">
        <f t="shared" si="1"/>
        <v>279.30074186079497</v>
      </c>
      <c r="I38" s="50">
        <f t="shared" si="2"/>
        <v>1763.9771929441386</v>
      </c>
      <c r="J38" s="54">
        <f t="shared" si="3"/>
        <v>492680.13861482055</v>
      </c>
    </row>
    <row r="39" spans="1:22" ht="15.75" hidden="1" thickBot="1">
      <c r="A39" s="139" t="s">
        <v>1700</v>
      </c>
      <c r="B39" s="81" t="s">
        <v>29</v>
      </c>
      <c r="C39" s="76" t="s">
        <v>26</v>
      </c>
      <c r="D39" s="77"/>
      <c r="E39" s="78">
        <v>230.21322647007165</v>
      </c>
      <c r="F39" s="79">
        <v>139469.38463026905</v>
      </c>
      <c r="G39" s="47">
        <f t="shared" si="0"/>
        <v>0.49614919497860266</v>
      </c>
      <c r="H39" s="50">
        <f t="shared" si="1"/>
        <v>233.78677352992835</v>
      </c>
      <c r="I39" s="50">
        <f t="shared" si="2"/>
        <v>605.82698383057698</v>
      </c>
      <c r="J39" s="54">
        <f t="shared" si="3"/>
        <v>141634.33586711867</v>
      </c>
    </row>
    <row r="40" spans="1:22" ht="15.75" hidden="1" thickBot="1">
      <c r="A40" s="139" t="s">
        <v>1700</v>
      </c>
      <c r="B40" s="80" t="s">
        <v>28</v>
      </c>
      <c r="C40" s="72" t="s">
        <v>26</v>
      </c>
      <c r="D40" s="73"/>
      <c r="E40" s="74">
        <v>395.85565084140933</v>
      </c>
      <c r="F40" s="75">
        <v>237234.10999999996</v>
      </c>
      <c r="G40" s="47">
        <f t="shared" si="0"/>
        <v>0.85313717853752014</v>
      </c>
      <c r="H40" s="50">
        <f t="shared" si="1"/>
        <v>68.144349158590671</v>
      </c>
      <c r="I40" s="50">
        <f t="shared" si="2"/>
        <v>599.29448902838192</v>
      </c>
      <c r="J40" s="54">
        <f t="shared" si="3"/>
        <v>40838.53290916924</v>
      </c>
    </row>
    <row r="41" spans="1:22" ht="15.75" hidden="1" thickBot="1">
      <c r="A41" s="139" t="s">
        <v>1700</v>
      </c>
      <c r="B41" s="87" t="s">
        <v>27</v>
      </c>
      <c r="C41" s="88" t="s">
        <v>26</v>
      </c>
      <c r="D41" s="89"/>
      <c r="E41" s="90">
        <v>229.64461148148149</v>
      </c>
      <c r="F41" s="91">
        <v>194106.641</v>
      </c>
      <c r="G41" s="55">
        <f t="shared" si="0"/>
        <v>0.49492373164112391</v>
      </c>
      <c r="H41" s="56">
        <f t="shared" si="1"/>
        <v>234.35538851851851</v>
      </c>
      <c r="I41" s="56">
        <f t="shared" si="2"/>
        <v>845.24796705562039</v>
      </c>
      <c r="J41" s="57">
        <f t="shared" si="3"/>
        <v>198088.41571380786</v>
      </c>
    </row>
    <row r="42" spans="1:22" ht="15.75" hidden="1" thickBot="1">
      <c r="A42" s="140" t="s">
        <v>1701</v>
      </c>
      <c r="B42" s="82" t="s">
        <v>108</v>
      </c>
      <c r="C42" s="83" t="s">
        <v>22</v>
      </c>
      <c r="D42" s="84"/>
      <c r="E42" s="85">
        <v>260.58662389770711</v>
      </c>
      <c r="F42" s="86">
        <v>329863.25000000006</v>
      </c>
      <c r="G42" s="92">
        <f t="shared" ref="G42:G46" si="4">E42/464</f>
        <v>0.5616091032278171</v>
      </c>
      <c r="H42" s="93">
        <f t="shared" ref="H42:H46" si="5">464-E42</f>
        <v>203.41337610229289</v>
      </c>
      <c r="I42" s="93">
        <f t="shared" ref="I42:I54" si="6">F42/E42</f>
        <v>1265.8487418352195</v>
      </c>
      <c r="J42" s="94">
        <f t="shared" ref="J42:J54" si="7">H42*I42</f>
        <v>257490.56621154174</v>
      </c>
    </row>
    <row r="43" spans="1:22" ht="15.75" hidden="1" thickBot="1">
      <c r="A43" s="141" t="s">
        <v>1701</v>
      </c>
      <c r="B43" s="81" t="s">
        <v>109</v>
      </c>
      <c r="C43" s="76" t="s">
        <v>11</v>
      </c>
      <c r="D43" s="77"/>
      <c r="E43" s="78">
        <v>286.42682008320895</v>
      </c>
      <c r="F43" s="79">
        <v>243900.16666666669</v>
      </c>
      <c r="G43" s="55">
        <f t="shared" si="4"/>
        <v>0.61729918121381244</v>
      </c>
      <c r="H43" s="56">
        <f t="shared" si="5"/>
        <v>177.57317991679105</v>
      </c>
      <c r="I43" s="56">
        <f t="shared" si="6"/>
        <v>851.52698548205797</v>
      </c>
      <c r="J43" s="57">
        <f t="shared" si="7"/>
        <v>151208.35459700821</v>
      </c>
    </row>
    <row r="44" spans="1:22" ht="15.75" hidden="1" thickBot="1">
      <c r="A44" s="141" t="s">
        <v>1701</v>
      </c>
      <c r="B44" s="80" t="s">
        <v>110</v>
      </c>
      <c r="C44" s="72" t="s">
        <v>0</v>
      </c>
      <c r="D44" s="73"/>
      <c r="E44" s="74">
        <v>131.1645216049383</v>
      </c>
      <c r="F44" s="75">
        <v>95280.833333333328</v>
      </c>
      <c r="G44" s="55">
        <f t="shared" si="4"/>
        <v>0.28268215863133256</v>
      </c>
      <c r="H44" s="56">
        <f t="shared" si="5"/>
        <v>332.83547839506173</v>
      </c>
      <c r="I44" s="56">
        <f t="shared" si="6"/>
        <v>726.42229901401959</v>
      </c>
      <c r="J44" s="57">
        <f t="shared" si="7"/>
        <v>241779.11340917178</v>
      </c>
    </row>
    <row r="45" spans="1:22" ht="15.75" hidden="1" thickBot="1">
      <c r="A45" s="141" t="s">
        <v>1701</v>
      </c>
      <c r="B45" s="81" t="s">
        <v>111</v>
      </c>
      <c r="C45" s="76"/>
      <c r="D45" s="77"/>
      <c r="E45" s="78">
        <v>187.13647119341562</v>
      </c>
      <c r="F45" s="79">
        <v>252719.58333333331</v>
      </c>
      <c r="G45" s="55">
        <f t="shared" si="4"/>
        <v>0.40331136033063708</v>
      </c>
      <c r="H45" s="56">
        <f t="shared" si="5"/>
        <v>276.86352880658438</v>
      </c>
      <c r="I45" s="56">
        <f t="shared" si="6"/>
        <v>1350.4560694218394</v>
      </c>
      <c r="J45" s="57">
        <f t="shared" si="7"/>
        <v>373892.03287840018</v>
      </c>
    </row>
    <row r="46" spans="1:22" ht="15.75" hidden="1" thickBot="1">
      <c r="A46" s="141" t="s">
        <v>1701</v>
      </c>
      <c r="B46" s="95" t="s">
        <v>402</v>
      </c>
      <c r="C46" s="96"/>
      <c r="D46" s="97"/>
      <c r="E46" s="98">
        <v>174.58253086419757</v>
      </c>
      <c r="F46" s="99">
        <v>133764</v>
      </c>
      <c r="G46" s="55">
        <f t="shared" si="4"/>
        <v>0.37625545444870168</v>
      </c>
      <c r="H46" s="56">
        <f t="shared" si="5"/>
        <v>289.41746913580243</v>
      </c>
      <c r="I46" s="56">
        <f t="shared" si="6"/>
        <v>766.19349792821447</v>
      </c>
      <c r="J46" s="57">
        <f t="shared" si="7"/>
        <v>221749.78303869153</v>
      </c>
    </row>
    <row r="47" spans="1:22" ht="15.75" thickBot="1">
      <c r="A47" s="142" t="s">
        <v>107</v>
      </c>
      <c r="B47" s="100">
        <v>21015</v>
      </c>
      <c r="C47" s="101" t="s">
        <v>26</v>
      </c>
      <c r="D47" s="102"/>
      <c r="E47" s="103">
        <f>GETPIVOTDATA("Sum of Monthly Hours Required (Run + Set-up)",'pivot table'!$A$1,"Workcenter",21015,"BLDG2","Plainfield","Worcenter Descr","1000T (xfer)")</f>
        <v>292.74649251211753</v>
      </c>
      <c r="F47" s="104">
        <f>GETPIVOTDATA("Hits/Month",'pivot table'!$A$1,"Workcenter",21015,"BLDG2","Plainfield","Worcenter Descr","1000T (xfer)")</f>
        <v>113192.08333333331</v>
      </c>
      <c r="G47" s="92">
        <f>E47/$M$47</f>
        <v>0.73186623128029382</v>
      </c>
      <c r="H47" s="93">
        <f>$M$47-E47</f>
        <v>107.25350748788247</v>
      </c>
      <c r="I47" s="93">
        <f t="shared" si="6"/>
        <v>386.65564311978221</v>
      </c>
      <c r="J47" s="94">
        <f t="shared" si="7"/>
        <v>41470.173914579573</v>
      </c>
      <c r="L47" s="134" t="s">
        <v>1682</v>
      </c>
      <c r="M47" s="134">
        <v>400</v>
      </c>
      <c r="P47" t="s">
        <v>1683</v>
      </c>
      <c r="Q47" t="s">
        <v>1684</v>
      </c>
      <c r="R47" t="s">
        <v>1685</v>
      </c>
      <c r="S47" t="s">
        <v>1686</v>
      </c>
      <c r="T47" t="s">
        <v>1687</v>
      </c>
      <c r="U47" t="s">
        <v>1688</v>
      </c>
      <c r="V47" t="s">
        <v>1689</v>
      </c>
    </row>
    <row r="48" spans="1:22" ht="15.75" thickBot="1">
      <c r="A48" s="143" t="s">
        <v>107</v>
      </c>
      <c r="B48" s="80">
        <v>21013</v>
      </c>
      <c r="C48" s="72" t="s">
        <v>22</v>
      </c>
      <c r="D48" s="73"/>
      <c r="E48" s="74">
        <f>GETPIVOTDATA("Sum of Monthly Hours Required (Run + Set-up)",'pivot table'!$A$1,"Workcenter",21013,"BLDG2","Plainfield","Worcenter Descr","200T")</f>
        <v>449.55866679729405</v>
      </c>
      <c r="F48" s="75">
        <f>GETPIVOTDATA("Hits/Month",'pivot table'!$A$1,"Workcenter",21013,"BLDG2","Plainfield","Worcenter Descr","200T")</f>
        <v>475652.08333333331</v>
      </c>
      <c r="G48" s="55">
        <f t="shared" ref="G48:G54" si="8">E48/$M$47</f>
        <v>1.1238966669932351</v>
      </c>
      <c r="H48" s="56">
        <f t="shared" ref="H48:H54" si="9">$M$47-E48</f>
        <v>-49.558666797294052</v>
      </c>
      <c r="I48" s="56">
        <f t="shared" si="6"/>
        <v>1058.0422945061468</v>
      </c>
      <c r="J48" s="57">
        <f t="shared" si="7"/>
        <v>-52435.165530874598</v>
      </c>
      <c r="O48" t="s">
        <v>1690</v>
      </c>
      <c r="P48">
        <v>10</v>
      </c>
      <c r="Q48">
        <v>10</v>
      </c>
      <c r="R48">
        <v>10</v>
      </c>
      <c r="S48">
        <v>10</v>
      </c>
      <c r="T48">
        <v>10</v>
      </c>
    </row>
    <row r="49" spans="1:23" ht="15.75" thickBot="1">
      <c r="A49" s="143" t="s">
        <v>107</v>
      </c>
      <c r="B49" s="81">
        <v>21014</v>
      </c>
      <c r="C49" s="76" t="s">
        <v>11</v>
      </c>
      <c r="D49" s="77"/>
      <c r="E49" s="78">
        <f>GETPIVOTDATA("Sum of Monthly Hours Required (Run + Set-up)",'pivot table'!$A$1,"Workcenter",21014,"BLDG2","Plainfield","Worcenter Descr","300T")</f>
        <v>229.40779371091867</v>
      </c>
      <c r="F49" s="79">
        <f>GETPIVOTDATA("Hits/Month",'pivot table'!$A$1,"Workcenter",21014,"BLDG2","Plainfield","Worcenter Descr","300T")</f>
        <v>210467.25</v>
      </c>
      <c r="G49" s="55">
        <f t="shared" si="8"/>
        <v>0.57351948427729671</v>
      </c>
      <c r="H49" s="56">
        <f t="shared" si="9"/>
        <v>170.59220628908133</v>
      </c>
      <c r="I49" s="56">
        <f t="shared" si="6"/>
        <v>917.43722650161567</v>
      </c>
      <c r="J49" s="57">
        <f t="shared" si="7"/>
        <v>156507.64060064626</v>
      </c>
      <c r="O49" t="s">
        <v>1691</v>
      </c>
      <c r="P49">
        <v>10</v>
      </c>
      <c r="Q49">
        <v>10</v>
      </c>
      <c r="R49">
        <v>10</v>
      </c>
      <c r="S49">
        <v>10</v>
      </c>
      <c r="T49">
        <v>10</v>
      </c>
    </row>
    <row r="50" spans="1:23" ht="15.75" thickBot="1">
      <c r="A50" s="143" t="s">
        <v>107</v>
      </c>
      <c r="B50" s="80">
        <v>21001</v>
      </c>
      <c r="C50" s="72" t="s">
        <v>0</v>
      </c>
      <c r="D50" s="73"/>
      <c r="E50" s="74">
        <f>GETPIVOTDATA("Sum of Monthly Hours Required (Run + Set-up)",'pivot table'!$A$1,"Workcenter",21001,"BLDG2","Plainfield","Worcenter Descr","400T")</f>
        <v>130.68503607503607</v>
      </c>
      <c r="F50" s="75">
        <f>GETPIVOTDATA("Hits/Month",'pivot table'!$A$1,"Workcenter",21001,"BLDG2","Plainfield","Worcenter Descr","400T")</f>
        <v>67632.416666666672</v>
      </c>
      <c r="G50" s="55">
        <f t="shared" si="8"/>
        <v>0.32671259018759019</v>
      </c>
      <c r="H50" s="56">
        <f t="shared" si="9"/>
        <v>269.31496392496393</v>
      </c>
      <c r="I50" s="56">
        <f t="shared" si="6"/>
        <v>517.52227108721024</v>
      </c>
      <c r="J50" s="57">
        <f t="shared" si="7"/>
        <v>139376.49176821744</v>
      </c>
      <c r="O50" t="s">
        <v>1692</v>
      </c>
    </row>
    <row r="51" spans="1:23" ht="15.75" thickBot="1">
      <c r="A51" s="143" t="s">
        <v>107</v>
      </c>
      <c r="B51" s="81">
        <v>21003</v>
      </c>
      <c r="C51" s="76" t="s">
        <v>0</v>
      </c>
      <c r="D51" s="77"/>
      <c r="E51" s="78">
        <f>GETPIVOTDATA("Sum of Monthly Hours Required (Run + Set-up)",'pivot table'!$A$1,"Workcenter",21003,"BLDG2","Plainfield","Worcenter Descr","400T")</f>
        <v>262.45431277056275</v>
      </c>
      <c r="F51" s="79">
        <f>GETPIVOTDATA("Hits/Month",'pivot table'!$A$1,"Workcenter",21003,"BLDG2","Plainfield","Worcenter Descr","400T")</f>
        <v>222704.91666666669</v>
      </c>
      <c r="G51" s="55">
        <f t="shared" si="8"/>
        <v>0.65613578192640687</v>
      </c>
      <c r="H51" s="56">
        <f t="shared" si="9"/>
        <v>137.54568722943725</v>
      </c>
      <c r="I51" s="56">
        <f t="shared" si="6"/>
        <v>848.54736931435014</v>
      </c>
      <c r="J51" s="57">
        <f t="shared" si="7"/>
        <v>116714.03105907339</v>
      </c>
      <c r="W51">
        <f>SUM(P48:V50)</f>
        <v>100</v>
      </c>
    </row>
    <row r="52" spans="1:23" ht="15.75" thickBot="1">
      <c r="A52" s="143" t="s">
        <v>107</v>
      </c>
      <c r="B52" s="80">
        <v>21011</v>
      </c>
      <c r="C52" s="72" t="s">
        <v>0</v>
      </c>
      <c r="D52" s="73"/>
      <c r="E52" s="74">
        <f>GETPIVOTDATA("Sum of Monthly Hours Required (Run + Set-up)",'pivot table'!$A$1,"Workcenter",21011,"BLDG2","Plainfield","Worcenter Descr","400T")</f>
        <v>53.9793771043771</v>
      </c>
      <c r="F52" s="75">
        <f>GETPIVOTDATA("Hits/Month",'pivot table'!$A$1,"Workcenter",21011,"BLDG2","Plainfield","Worcenter Descr","400T")</f>
        <v>28239.583333333332</v>
      </c>
      <c r="G52" s="55">
        <f t="shared" si="8"/>
        <v>0.13494844276094276</v>
      </c>
      <c r="H52" s="56">
        <f t="shared" si="9"/>
        <v>346.02062289562292</v>
      </c>
      <c r="I52" s="56">
        <f t="shared" si="6"/>
        <v>523.15504268839425</v>
      </c>
      <c r="J52" s="57">
        <f t="shared" si="7"/>
        <v>181022.43374202438</v>
      </c>
    </row>
    <row r="53" spans="1:23" ht="15.75" thickBot="1">
      <c r="A53" s="143" t="s">
        <v>107</v>
      </c>
      <c r="B53" s="81">
        <v>21002</v>
      </c>
      <c r="C53" s="76" t="s">
        <v>7</v>
      </c>
      <c r="D53" s="77"/>
      <c r="E53" s="78">
        <f>GETPIVOTDATA("Sum of Monthly Hours Required (Run + Set-up)",'pivot table'!$A$1,"Workcenter",21002,"BLDG2","Plainfield","Worcenter Descr","600T")</f>
        <v>197.02574915824914</v>
      </c>
      <c r="F53" s="79">
        <f>GETPIVOTDATA("Hits/Month",'pivot table'!$A$1,"Workcenter",21002,"BLDG2","Plainfield","Worcenter Descr","600T")</f>
        <v>141818.66666666666</v>
      </c>
      <c r="G53" s="55">
        <f t="shared" si="8"/>
        <v>0.49256437289562283</v>
      </c>
      <c r="H53" s="56">
        <f t="shared" si="9"/>
        <v>202.97425084175086</v>
      </c>
      <c r="I53" s="56">
        <f t="shared" si="6"/>
        <v>719.79762682064109</v>
      </c>
      <c r="J53" s="57">
        <f t="shared" si="7"/>
        <v>146100.38406158978</v>
      </c>
    </row>
    <row r="54" spans="1:23" ht="15.75" thickBot="1">
      <c r="A54" s="143" t="s">
        <v>107</v>
      </c>
      <c r="B54" s="95">
        <v>21012</v>
      </c>
      <c r="C54" s="96" t="s">
        <v>7</v>
      </c>
      <c r="D54" s="97"/>
      <c r="E54" s="98">
        <f>GETPIVOTDATA("Sum of Monthly Hours Required (Run + Set-up)",'pivot table'!$A$1,"Workcenter",21012,"BLDG2","Plainfield","Worcenter Descr","600T")</f>
        <v>30.642045454545453</v>
      </c>
      <c r="F54" s="99">
        <f>GETPIVOTDATA("Hits/Month",'pivot table'!$A$1,"Workcenter",21012,"BLDG2","Plainfield","Worcenter Descr","600T")</f>
        <v>6374.25</v>
      </c>
      <c r="G54" s="55">
        <f t="shared" si="8"/>
        <v>7.6605113636363631E-2</v>
      </c>
      <c r="H54" s="56">
        <f t="shared" si="9"/>
        <v>369.35795454545456</v>
      </c>
      <c r="I54" s="56">
        <f t="shared" si="6"/>
        <v>208.0229927684035</v>
      </c>
      <c r="J54" s="57">
        <f t="shared" si="7"/>
        <v>76834.947107361397</v>
      </c>
    </row>
  </sheetData>
  <autoFilter ref="A9:H54">
    <filterColumn colId="0">
      <filters>
        <filter val="Plainfield"/>
      </filters>
    </filterColumn>
  </autoFilter>
  <pageMargins left="0.7" right="0.7" top="0.75" bottom="0.75" header="0.3" footer="0.3"/>
  <pageSetup scale="7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  <pageSetUpPr autoPageBreaks="0"/>
  </sheetPr>
  <dimension ref="A1:H1028"/>
  <sheetViews>
    <sheetView showGridLines="0" showOutlineSymbols="0" workbookViewId="0">
      <pane ySplit="14" topLeftCell="A713" activePane="bottomLeft" state="frozen"/>
      <selection pane="bottomLeft" activeCell="D729" sqref="D729"/>
    </sheetView>
  </sheetViews>
  <sheetFormatPr defaultColWidth="6.85546875" defaultRowHeight="12.75" customHeight="1"/>
  <cols>
    <col min="1" max="1" width="4.7109375" style="111" customWidth="1"/>
    <col min="2" max="2" width="8.5703125" style="111" customWidth="1"/>
    <col min="3" max="3" width="22.7109375" style="111" customWidth="1"/>
    <col min="4" max="4" width="9.85546875" style="111" customWidth="1"/>
    <col min="5" max="5" width="3.5703125" style="111" customWidth="1"/>
    <col min="6" max="6" width="26.5703125" style="111" customWidth="1"/>
    <col min="7" max="7" width="7" style="111" customWidth="1"/>
    <col min="8" max="8" width="9.5703125" style="111" bestFit="1" customWidth="1"/>
    <col min="9" max="256" width="6.85546875" style="111"/>
    <col min="257" max="257" width="4.7109375" style="111" customWidth="1"/>
    <col min="258" max="258" width="8.5703125" style="111" customWidth="1"/>
    <col min="259" max="259" width="22.7109375" style="111" customWidth="1"/>
    <col min="260" max="260" width="9.85546875" style="111" customWidth="1"/>
    <col min="261" max="261" width="3.5703125" style="111" customWidth="1"/>
    <col min="262" max="262" width="26.5703125" style="111" customWidth="1"/>
    <col min="263" max="263" width="7" style="111" customWidth="1"/>
    <col min="264" max="264" width="9.5703125" style="111" bestFit="1" customWidth="1"/>
    <col min="265" max="512" width="6.85546875" style="111"/>
    <col min="513" max="513" width="4.7109375" style="111" customWidth="1"/>
    <col min="514" max="514" width="8.5703125" style="111" customWidth="1"/>
    <col min="515" max="515" width="22.7109375" style="111" customWidth="1"/>
    <col min="516" max="516" width="9.85546875" style="111" customWidth="1"/>
    <col min="517" max="517" width="3.5703125" style="111" customWidth="1"/>
    <col min="518" max="518" width="26.5703125" style="111" customWidth="1"/>
    <col min="519" max="519" width="7" style="111" customWidth="1"/>
    <col min="520" max="520" width="9.5703125" style="111" bestFit="1" customWidth="1"/>
    <col min="521" max="768" width="6.85546875" style="111"/>
    <col min="769" max="769" width="4.7109375" style="111" customWidth="1"/>
    <col min="770" max="770" width="8.5703125" style="111" customWidth="1"/>
    <col min="771" max="771" width="22.7109375" style="111" customWidth="1"/>
    <col min="772" max="772" width="9.85546875" style="111" customWidth="1"/>
    <col min="773" max="773" width="3.5703125" style="111" customWidth="1"/>
    <col min="774" max="774" width="26.5703125" style="111" customWidth="1"/>
    <col min="775" max="775" width="7" style="111" customWidth="1"/>
    <col min="776" max="776" width="9.5703125" style="111" bestFit="1" customWidth="1"/>
    <col min="777" max="1024" width="6.85546875" style="111"/>
    <col min="1025" max="1025" width="4.7109375" style="111" customWidth="1"/>
    <col min="1026" max="1026" width="8.5703125" style="111" customWidth="1"/>
    <col min="1027" max="1027" width="22.7109375" style="111" customWidth="1"/>
    <col min="1028" max="1028" width="9.85546875" style="111" customWidth="1"/>
    <col min="1029" max="1029" width="3.5703125" style="111" customWidth="1"/>
    <col min="1030" max="1030" width="26.5703125" style="111" customWidth="1"/>
    <col min="1031" max="1031" width="7" style="111" customWidth="1"/>
    <col min="1032" max="1032" width="9.5703125" style="111" bestFit="1" customWidth="1"/>
    <col min="1033" max="1280" width="6.85546875" style="111"/>
    <col min="1281" max="1281" width="4.7109375" style="111" customWidth="1"/>
    <col min="1282" max="1282" width="8.5703125" style="111" customWidth="1"/>
    <col min="1283" max="1283" width="22.7109375" style="111" customWidth="1"/>
    <col min="1284" max="1284" width="9.85546875" style="111" customWidth="1"/>
    <col min="1285" max="1285" width="3.5703125" style="111" customWidth="1"/>
    <col min="1286" max="1286" width="26.5703125" style="111" customWidth="1"/>
    <col min="1287" max="1287" width="7" style="111" customWidth="1"/>
    <col min="1288" max="1288" width="9.5703125" style="111" bestFit="1" customWidth="1"/>
    <col min="1289" max="1536" width="6.85546875" style="111"/>
    <col min="1537" max="1537" width="4.7109375" style="111" customWidth="1"/>
    <col min="1538" max="1538" width="8.5703125" style="111" customWidth="1"/>
    <col min="1539" max="1539" width="22.7109375" style="111" customWidth="1"/>
    <col min="1540" max="1540" width="9.85546875" style="111" customWidth="1"/>
    <col min="1541" max="1541" width="3.5703125" style="111" customWidth="1"/>
    <col min="1542" max="1542" width="26.5703125" style="111" customWidth="1"/>
    <col min="1543" max="1543" width="7" style="111" customWidth="1"/>
    <col min="1544" max="1544" width="9.5703125" style="111" bestFit="1" customWidth="1"/>
    <col min="1545" max="1792" width="6.85546875" style="111"/>
    <col min="1793" max="1793" width="4.7109375" style="111" customWidth="1"/>
    <col min="1794" max="1794" width="8.5703125" style="111" customWidth="1"/>
    <col min="1795" max="1795" width="22.7109375" style="111" customWidth="1"/>
    <col min="1796" max="1796" width="9.85546875" style="111" customWidth="1"/>
    <col min="1797" max="1797" width="3.5703125" style="111" customWidth="1"/>
    <col min="1798" max="1798" width="26.5703125" style="111" customWidth="1"/>
    <col min="1799" max="1799" width="7" style="111" customWidth="1"/>
    <col min="1800" max="1800" width="9.5703125" style="111" bestFit="1" customWidth="1"/>
    <col min="1801" max="2048" width="6.85546875" style="111"/>
    <col min="2049" max="2049" width="4.7109375" style="111" customWidth="1"/>
    <col min="2050" max="2050" width="8.5703125" style="111" customWidth="1"/>
    <col min="2051" max="2051" width="22.7109375" style="111" customWidth="1"/>
    <col min="2052" max="2052" width="9.85546875" style="111" customWidth="1"/>
    <col min="2053" max="2053" width="3.5703125" style="111" customWidth="1"/>
    <col min="2054" max="2054" width="26.5703125" style="111" customWidth="1"/>
    <col min="2055" max="2055" width="7" style="111" customWidth="1"/>
    <col min="2056" max="2056" width="9.5703125" style="111" bestFit="1" customWidth="1"/>
    <col min="2057" max="2304" width="6.85546875" style="111"/>
    <col min="2305" max="2305" width="4.7109375" style="111" customWidth="1"/>
    <col min="2306" max="2306" width="8.5703125" style="111" customWidth="1"/>
    <col min="2307" max="2307" width="22.7109375" style="111" customWidth="1"/>
    <col min="2308" max="2308" width="9.85546875" style="111" customWidth="1"/>
    <col min="2309" max="2309" width="3.5703125" style="111" customWidth="1"/>
    <col min="2310" max="2310" width="26.5703125" style="111" customWidth="1"/>
    <col min="2311" max="2311" width="7" style="111" customWidth="1"/>
    <col min="2312" max="2312" width="9.5703125" style="111" bestFit="1" customWidth="1"/>
    <col min="2313" max="2560" width="6.85546875" style="111"/>
    <col min="2561" max="2561" width="4.7109375" style="111" customWidth="1"/>
    <col min="2562" max="2562" width="8.5703125" style="111" customWidth="1"/>
    <col min="2563" max="2563" width="22.7109375" style="111" customWidth="1"/>
    <col min="2564" max="2564" width="9.85546875" style="111" customWidth="1"/>
    <col min="2565" max="2565" width="3.5703125" style="111" customWidth="1"/>
    <col min="2566" max="2566" width="26.5703125" style="111" customWidth="1"/>
    <col min="2567" max="2567" width="7" style="111" customWidth="1"/>
    <col min="2568" max="2568" width="9.5703125" style="111" bestFit="1" customWidth="1"/>
    <col min="2569" max="2816" width="6.85546875" style="111"/>
    <col min="2817" max="2817" width="4.7109375" style="111" customWidth="1"/>
    <col min="2818" max="2818" width="8.5703125" style="111" customWidth="1"/>
    <col min="2819" max="2819" width="22.7109375" style="111" customWidth="1"/>
    <col min="2820" max="2820" width="9.85546875" style="111" customWidth="1"/>
    <col min="2821" max="2821" width="3.5703125" style="111" customWidth="1"/>
    <col min="2822" max="2822" width="26.5703125" style="111" customWidth="1"/>
    <col min="2823" max="2823" width="7" style="111" customWidth="1"/>
    <col min="2824" max="2824" width="9.5703125" style="111" bestFit="1" customWidth="1"/>
    <col min="2825" max="3072" width="6.85546875" style="111"/>
    <col min="3073" max="3073" width="4.7109375" style="111" customWidth="1"/>
    <col min="3074" max="3074" width="8.5703125" style="111" customWidth="1"/>
    <col min="3075" max="3075" width="22.7109375" style="111" customWidth="1"/>
    <col min="3076" max="3076" width="9.85546875" style="111" customWidth="1"/>
    <col min="3077" max="3077" width="3.5703125" style="111" customWidth="1"/>
    <col min="3078" max="3078" width="26.5703125" style="111" customWidth="1"/>
    <col min="3079" max="3079" width="7" style="111" customWidth="1"/>
    <col min="3080" max="3080" width="9.5703125" style="111" bestFit="1" customWidth="1"/>
    <col min="3081" max="3328" width="6.85546875" style="111"/>
    <col min="3329" max="3329" width="4.7109375" style="111" customWidth="1"/>
    <col min="3330" max="3330" width="8.5703125" style="111" customWidth="1"/>
    <col min="3331" max="3331" width="22.7109375" style="111" customWidth="1"/>
    <col min="3332" max="3332" width="9.85546875" style="111" customWidth="1"/>
    <col min="3333" max="3333" width="3.5703125" style="111" customWidth="1"/>
    <col min="3334" max="3334" width="26.5703125" style="111" customWidth="1"/>
    <col min="3335" max="3335" width="7" style="111" customWidth="1"/>
    <col min="3336" max="3336" width="9.5703125" style="111" bestFit="1" customWidth="1"/>
    <col min="3337" max="3584" width="6.85546875" style="111"/>
    <col min="3585" max="3585" width="4.7109375" style="111" customWidth="1"/>
    <col min="3586" max="3586" width="8.5703125" style="111" customWidth="1"/>
    <col min="3587" max="3587" width="22.7109375" style="111" customWidth="1"/>
    <col min="3588" max="3588" width="9.85546875" style="111" customWidth="1"/>
    <col min="3589" max="3589" width="3.5703125" style="111" customWidth="1"/>
    <col min="3590" max="3590" width="26.5703125" style="111" customWidth="1"/>
    <col min="3591" max="3591" width="7" style="111" customWidth="1"/>
    <col min="3592" max="3592" width="9.5703125" style="111" bestFit="1" customWidth="1"/>
    <col min="3593" max="3840" width="6.85546875" style="111"/>
    <col min="3841" max="3841" width="4.7109375" style="111" customWidth="1"/>
    <col min="3842" max="3842" width="8.5703125" style="111" customWidth="1"/>
    <col min="3843" max="3843" width="22.7109375" style="111" customWidth="1"/>
    <col min="3844" max="3844" width="9.85546875" style="111" customWidth="1"/>
    <col min="3845" max="3845" width="3.5703125" style="111" customWidth="1"/>
    <col min="3846" max="3846" width="26.5703125" style="111" customWidth="1"/>
    <col min="3847" max="3847" width="7" style="111" customWidth="1"/>
    <col min="3848" max="3848" width="9.5703125" style="111" bestFit="1" customWidth="1"/>
    <col min="3849" max="4096" width="6.85546875" style="111"/>
    <col min="4097" max="4097" width="4.7109375" style="111" customWidth="1"/>
    <col min="4098" max="4098" width="8.5703125" style="111" customWidth="1"/>
    <col min="4099" max="4099" width="22.7109375" style="111" customWidth="1"/>
    <col min="4100" max="4100" width="9.85546875" style="111" customWidth="1"/>
    <col min="4101" max="4101" width="3.5703125" style="111" customWidth="1"/>
    <col min="4102" max="4102" width="26.5703125" style="111" customWidth="1"/>
    <col min="4103" max="4103" width="7" style="111" customWidth="1"/>
    <col min="4104" max="4104" width="9.5703125" style="111" bestFit="1" customWidth="1"/>
    <col min="4105" max="4352" width="6.85546875" style="111"/>
    <col min="4353" max="4353" width="4.7109375" style="111" customWidth="1"/>
    <col min="4354" max="4354" width="8.5703125" style="111" customWidth="1"/>
    <col min="4355" max="4355" width="22.7109375" style="111" customWidth="1"/>
    <col min="4356" max="4356" width="9.85546875" style="111" customWidth="1"/>
    <col min="4357" max="4357" width="3.5703125" style="111" customWidth="1"/>
    <col min="4358" max="4358" width="26.5703125" style="111" customWidth="1"/>
    <col min="4359" max="4359" width="7" style="111" customWidth="1"/>
    <col min="4360" max="4360" width="9.5703125" style="111" bestFit="1" customWidth="1"/>
    <col min="4361" max="4608" width="6.85546875" style="111"/>
    <col min="4609" max="4609" width="4.7109375" style="111" customWidth="1"/>
    <col min="4610" max="4610" width="8.5703125" style="111" customWidth="1"/>
    <col min="4611" max="4611" width="22.7109375" style="111" customWidth="1"/>
    <col min="4612" max="4612" width="9.85546875" style="111" customWidth="1"/>
    <col min="4613" max="4613" width="3.5703125" style="111" customWidth="1"/>
    <col min="4614" max="4614" width="26.5703125" style="111" customWidth="1"/>
    <col min="4615" max="4615" width="7" style="111" customWidth="1"/>
    <col min="4616" max="4616" width="9.5703125" style="111" bestFit="1" customWidth="1"/>
    <col min="4617" max="4864" width="6.85546875" style="111"/>
    <col min="4865" max="4865" width="4.7109375" style="111" customWidth="1"/>
    <col min="4866" max="4866" width="8.5703125" style="111" customWidth="1"/>
    <col min="4867" max="4867" width="22.7109375" style="111" customWidth="1"/>
    <col min="4868" max="4868" width="9.85546875" style="111" customWidth="1"/>
    <col min="4869" max="4869" width="3.5703125" style="111" customWidth="1"/>
    <col min="4870" max="4870" width="26.5703125" style="111" customWidth="1"/>
    <col min="4871" max="4871" width="7" style="111" customWidth="1"/>
    <col min="4872" max="4872" width="9.5703125" style="111" bestFit="1" customWidth="1"/>
    <col min="4873" max="5120" width="6.85546875" style="111"/>
    <col min="5121" max="5121" width="4.7109375" style="111" customWidth="1"/>
    <col min="5122" max="5122" width="8.5703125" style="111" customWidth="1"/>
    <col min="5123" max="5123" width="22.7109375" style="111" customWidth="1"/>
    <col min="5124" max="5124" width="9.85546875" style="111" customWidth="1"/>
    <col min="5125" max="5125" width="3.5703125" style="111" customWidth="1"/>
    <col min="5126" max="5126" width="26.5703125" style="111" customWidth="1"/>
    <col min="5127" max="5127" width="7" style="111" customWidth="1"/>
    <col min="5128" max="5128" width="9.5703125" style="111" bestFit="1" customWidth="1"/>
    <col min="5129" max="5376" width="6.85546875" style="111"/>
    <col min="5377" max="5377" width="4.7109375" style="111" customWidth="1"/>
    <col min="5378" max="5378" width="8.5703125" style="111" customWidth="1"/>
    <col min="5379" max="5379" width="22.7109375" style="111" customWidth="1"/>
    <col min="5380" max="5380" width="9.85546875" style="111" customWidth="1"/>
    <col min="5381" max="5381" width="3.5703125" style="111" customWidth="1"/>
    <col min="5382" max="5382" width="26.5703125" style="111" customWidth="1"/>
    <col min="5383" max="5383" width="7" style="111" customWidth="1"/>
    <col min="5384" max="5384" width="9.5703125" style="111" bestFit="1" customWidth="1"/>
    <col min="5385" max="5632" width="6.85546875" style="111"/>
    <col min="5633" max="5633" width="4.7109375" style="111" customWidth="1"/>
    <col min="5634" max="5634" width="8.5703125" style="111" customWidth="1"/>
    <col min="5635" max="5635" width="22.7109375" style="111" customWidth="1"/>
    <col min="5636" max="5636" width="9.85546875" style="111" customWidth="1"/>
    <col min="5637" max="5637" width="3.5703125" style="111" customWidth="1"/>
    <col min="5638" max="5638" width="26.5703125" style="111" customWidth="1"/>
    <col min="5639" max="5639" width="7" style="111" customWidth="1"/>
    <col min="5640" max="5640" width="9.5703125" style="111" bestFit="1" customWidth="1"/>
    <col min="5641" max="5888" width="6.85546875" style="111"/>
    <col min="5889" max="5889" width="4.7109375" style="111" customWidth="1"/>
    <col min="5890" max="5890" width="8.5703125" style="111" customWidth="1"/>
    <col min="5891" max="5891" width="22.7109375" style="111" customWidth="1"/>
    <col min="5892" max="5892" width="9.85546875" style="111" customWidth="1"/>
    <col min="5893" max="5893" width="3.5703125" style="111" customWidth="1"/>
    <col min="5894" max="5894" width="26.5703125" style="111" customWidth="1"/>
    <col min="5895" max="5895" width="7" style="111" customWidth="1"/>
    <col min="5896" max="5896" width="9.5703125" style="111" bestFit="1" customWidth="1"/>
    <col min="5897" max="6144" width="6.85546875" style="111"/>
    <col min="6145" max="6145" width="4.7109375" style="111" customWidth="1"/>
    <col min="6146" max="6146" width="8.5703125" style="111" customWidth="1"/>
    <col min="6147" max="6147" width="22.7109375" style="111" customWidth="1"/>
    <col min="6148" max="6148" width="9.85546875" style="111" customWidth="1"/>
    <col min="6149" max="6149" width="3.5703125" style="111" customWidth="1"/>
    <col min="6150" max="6150" width="26.5703125" style="111" customWidth="1"/>
    <col min="6151" max="6151" width="7" style="111" customWidth="1"/>
    <col min="6152" max="6152" width="9.5703125" style="111" bestFit="1" customWidth="1"/>
    <col min="6153" max="6400" width="6.85546875" style="111"/>
    <col min="6401" max="6401" width="4.7109375" style="111" customWidth="1"/>
    <col min="6402" max="6402" width="8.5703125" style="111" customWidth="1"/>
    <col min="6403" max="6403" width="22.7109375" style="111" customWidth="1"/>
    <col min="6404" max="6404" width="9.85546875" style="111" customWidth="1"/>
    <col min="6405" max="6405" width="3.5703125" style="111" customWidth="1"/>
    <col min="6406" max="6406" width="26.5703125" style="111" customWidth="1"/>
    <col min="6407" max="6407" width="7" style="111" customWidth="1"/>
    <col min="6408" max="6408" width="9.5703125" style="111" bestFit="1" customWidth="1"/>
    <col min="6409" max="6656" width="6.85546875" style="111"/>
    <col min="6657" max="6657" width="4.7109375" style="111" customWidth="1"/>
    <col min="6658" max="6658" width="8.5703125" style="111" customWidth="1"/>
    <col min="6659" max="6659" width="22.7109375" style="111" customWidth="1"/>
    <col min="6660" max="6660" width="9.85546875" style="111" customWidth="1"/>
    <col min="6661" max="6661" width="3.5703125" style="111" customWidth="1"/>
    <col min="6662" max="6662" width="26.5703125" style="111" customWidth="1"/>
    <col min="6663" max="6663" width="7" style="111" customWidth="1"/>
    <col min="6664" max="6664" width="9.5703125" style="111" bestFit="1" customWidth="1"/>
    <col min="6665" max="6912" width="6.85546875" style="111"/>
    <col min="6913" max="6913" width="4.7109375" style="111" customWidth="1"/>
    <col min="6914" max="6914" width="8.5703125" style="111" customWidth="1"/>
    <col min="6915" max="6915" width="22.7109375" style="111" customWidth="1"/>
    <col min="6916" max="6916" width="9.85546875" style="111" customWidth="1"/>
    <col min="6917" max="6917" width="3.5703125" style="111" customWidth="1"/>
    <col min="6918" max="6918" width="26.5703125" style="111" customWidth="1"/>
    <col min="6919" max="6919" width="7" style="111" customWidth="1"/>
    <col min="6920" max="6920" width="9.5703125" style="111" bestFit="1" customWidth="1"/>
    <col min="6921" max="7168" width="6.85546875" style="111"/>
    <col min="7169" max="7169" width="4.7109375" style="111" customWidth="1"/>
    <col min="7170" max="7170" width="8.5703125" style="111" customWidth="1"/>
    <col min="7171" max="7171" width="22.7109375" style="111" customWidth="1"/>
    <col min="7172" max="7172" width="9.85546875" style="111" customWidth="1"/>
    <col min="7173" max="7173" width="3.5703125" style="111" customWidth="1"/>
    <col min="7174" max="7174" width="26.5703125" style="111" customWidth="1"/>
    <col min="7175" max="7175" width="7" style="111" customWidth="1"/>
    <col min="7176" max="7176" width="9.5703125" style="111" bestFit="1" customWidth="1"/>
    <col min="7177" max="7424" width="6.85546875" style="111"/>
    <col min="7425" max="7425" width="4.7109375" style="111" customWidth="1"/>
    <col min="7426" max="7426" width="8.5703125" style="111" customWidth="1"/>
    <col min="7427" max="7427" width="22.7109375" style="111" customWidth="1"/>
    <col min="7428" max="7428" width="9.85546875" style="111" customWidth="1"/>
    <col min="7429" max="7429" width="3.5703125" style="111" customWidth="1"/>
    <col min="7430" max="7430" width="26.5703125" style="111" customWidth="1"/>
    <col min="7431" max="7431" width="7" style="111" customWidth="1"/>
    <col min="7432" max="7432" width="9.5703125" style="111" bestFit="1" customWidth="1"/>
    <col min="7433" max="7680" width="6.85546875" style="111"/>
    <col min="7681" max="7681" width="4.7109375" style="111" customWidth="1"/>
    <col min="7682" max="7682" width="8.5703125" style="111" customWidth="1"/>
    <col min="7683" max="7683" width="22.7109375" style="111" customWidth="1"/>
    <col min="7684" max="7684" width="9.85546875" style="111" customWidth="1"/>
    <col min="7685" max="7685" width="3.5703125" style="111" customWidth="1"/>
    <col min="7686" max="7686" width="26.5703125" style="111" customWidth="1"/>
    <col min="7687" max="7687" width="7" style="111" customWidth="1"/>
    <col min="7688" max="7688" width="9.5703125" style="111" bestFit="1" customWidth="1"/>
    <col min="7689" max="7936" width="6.85546875" style="111"/>
    <col min="7937" max="7937" width="4.7109375" style="111" customWidth="1"/>
    <col min="7938" max="7938" width="8.5703125" style="111" customWidth="1"/>
    <col min="7939" max="7939" width="22.7109375" style="111" customWidth="1"/>
    <col min="7940" max="7940" width="9.85546875" style="111" customWidth="1"/>
    <col min="7941" max="7941" width="3.5703125" style="111" customWidth="1"/>
    <col min="7942" max="7942" width="26.5703125" style="111" customWidth="1"/>
    <col min="7943" max="7943" width="7" style="111" customWidth="1"/>
    <col min="7944" max="7944" width="9.5703125" style="111" bestFit="1" customWidth="1"/>
    <col min="7945" max="8192" width="6.85546875" style="111"/>
    <col min="8193" max="8193" width="4.7109375" style="111" customWidth="1"/>
    <col min="8194" max="8194" width="8.5703125" style="111" customWidth="1"/>
    <col min="8195" max="8195" width="22.7109375" style="111" customWidth="1"/>
    <col min="8196" max="8196" width="9.85546875" style="111" customWidth="1"/>
    <col min="8197" max="8197" width="3.5703125" style="111" customWidth="1"/>
    <col min="8198" max="8198" width="26.5703125" style="111" customWidth="1"/>
    <col min="8199" max="8199" width="7" style="111" customWidth="1"/>
    <col min="8200" max="8200" width="9.5703125" style="111" bestFit="1" customWidth="1"/>
    <col min="8201" max="8448" width="6.85546875" style="111"/>
    <col min="8449" max="8449" width="4.7109375" style="111" customWidth="1"/>
    <col min="8450" max="8450" width="8.5703125" style="111" customWidth="1"/>
    <col min="8451" max="8451" width="22.7109375" style="111" customWidth="1"/>
    <col min="8452" max="8452" width="9.85546875" style="111" customWidth="1"/>
    <col min="8453" max="8453" width="3.5703125" style="111" customWidth="1"/>
    <col min="8454" max="8454" width="26.5703125" style="111" customWidth="1"/>
    <col min="8455" max="8455" width="7" style="111" customWidth="1"/>
    <col min="8456" max="8456" width="9.5703125" style="111" bestFit="1" customWidth="1"/>
    <col min="8457" max="8704" width="6.85546875" style="111"/>
    <col min="8705" max="8705" width="4.7109375" style="111" customWidth="1"/>
    <col min="8706" max="8706" width="8.5703125" style="111" customWidth="1"/>
    <col min="8707" max="8707" width="22.7109375" style="111" customWidth="1"/>
    <col min="8708" max="8708" width="9.85546875" style="111" customWidth="1"/>
    <col min="8709" max="8709" width="3.5703125" style="111" customWidth="1"/>
    <col min="8710" max="8710" width="26.5703125" style="111" customWidth="1"/>
    <col min="8711" max="8711" width="7" style="111" customWidth="1"/>
    <col min="8712" max="8712" width="9.5703125" style="111" bestFit="1" customWidth="1"/>
    <col min="8713" max="8960" width="6.85546875" style="111"/>
    <col min="8961" max="8961" width="4.7109375" style="111" customWidth="1"/>
    <col min="8962" max="8962" width="8.5703125" style="111" customWidth="1"/>
    <col min="8963" max="8963" width="22.7109375" style="111" customWidth="1"/>
    <col min="8964" max="8964" width="9.85546875" style="111" customWidth="1"/>
    <col min="8965" max="8965" width="3.5703125" style="111" customWidth="1"/>
    <col min="8966" max="8966" width="26.5703125" style="111" customWidth="1"/>
    <col min="8967" max="8967" width="7" style="111" customWidth="1"/>
    <col min="8968" max="8968" width="9.5703125" style="111" bestFit="1" customWidth="1"/>
    <col min="8969" max="9216" width="6.85546875" style="111"/>
    <col min="9217" max="9217" width="4.7109375" style="111" customWidth="1"/>
    <col min="9218" max="9218" width="8.5703125" style="111" customWidth="1"/>
    <col min="9219" max="9219" width="22.7109375" style="111" customWidth="1"/>
    <col min="9220" max="9220" width="9.85546875" style="111" customWidth="1"/>
    <col min="9221" max="9221" width="3.5703125" style="111" customWidth="1"/>
    <col min="9222" max="9222" width="26.5703125" style="111" customWidth="1"/>
    <col min="9223" max="9223" width="7" style="111" customWidth="1"/>
    <col min="9224" max="9224" width="9.5703125" style="111" bestFit="1" customWidth="1"/>
    <col min="9225" max="9472" width="6.85546875" style="111"/>
    <col min="9473" max="9473" width="4.7109375" style="111" customWidth="1"/>
    <col min="9474" max="9474" width="8.5703125" style="111" customWidth="1"/>
    <col min="9475" max="9475" width="22.7109375" style="111" customWidth="1"/>
    <col min="9476" max="9476" width="9.85546875" style="111" customWidth="1"/>
    <col min="9477" max="9477" width="3.5703125" style="111" customWidth="1"/>
    <col min="9478" max="9478" width="26.5703125" style="111" customWidth="1"/>
    <col min="9479" max="9479" width="7" style="111" customWidth="1"/>
    <col min="9480" max="9480" width="9.5703125" style="111" bestFit="1" customWidth="1"/>
    <col min="9481" max="9728" width="6.85546875" style="111"/>
    <col min="9729" max="9729" width="4.7109375" style="111" customWidth="1"/>
    <col min="9730" max="9730" width="8.5703125" style="111" customWidth="1"/>
    <col min="9731" max="9731" width="22.7109375" style="111" customWidth="1"/>
    <col min="9732" max="9732" width="9.85546875" style="111" customWidth="1"/>
    <col min="9733" max="9733" width="3.5703125" style="111" customWidth="1"/>
    <col min="9734" max="9734" width="26.5703125" style="111" customWidth="1"/>
    <col min="9735" max="9735" width="7" style="111" customWidth="1"/>
    <col min="9736" max="9736" width="9.5703125" style="111" bestFit="1" customWidth="1"/>
    <col min="9737" max="9984" width="6.85546875" style="111"/>
    <col min="9985" max="9985" width="4.7109375" style="111" customWidth="1"/>
    <col min="9986" max="9986" width="8.5703125" style="111" customWidth="1"/>
    <col min="9987" max="9987" width="22.7109375" style="111" customWidth="1"/>
    <col min="9988" max="9988" width="9.85546875" style="111" customWidth="1"/>
    <col min="9989" max="9989" width="3.5703125" style="111" customWidth="1"/>
    <col min="9990" max="9990" width="26.5703125" style="111" customWidth="1"/>
    <col min="9991" max="9991" width="7" style="111" customWidth="1"/>
    <col min="9992" max="9992" width="9.5703125" style="111" bestFit="1" customWidth="1"/>
    <col min="9993" max="10240" width="6.85546875" style="111"/>
    <col min="10241" max="10241" width="4.7109375" style="111" customWidth="1"/>
    <col min="10242" max="10242" width="8.5703125" style="111" customWidth="1"/>
    <col min="10243" max="10243" width="22.7109375" style="111" customWidth="1"/>
    <col min="10244" max="10244" width="9.85546875" style="111" customWidth="1"/>
    <col min="10245" max="10245" width="3.5703125" style="111" customWidth="1"/>
    <col min="10246" max="10246" width="26.5703125" style="111" customWidth="1"/>
    <col min="10247" max="10247" width="7" style="111" customWidth="1"/>
    <col min="10248" max="10248" width="9.5703125" style="111" bestFit="1" customWidth="1"/>
    <col min="10249" max="10496" width="6.85546875" style="111"/>
    <col min="10497" max="10497" width="4.7109375" style="111" customWidth="1"/>
    <col min="10498" max="10498" width="8.5703125" style="111" customWidth="1"/>
    <col min="10499" max="10499" width="22.7109375" style="111" customWidth="1"/>
    <col min="10500" max="10500" width="9.85546875" style="111" customWidth="1"/>
    <col min="10501" max="10501" width="3.5703125" style="111" customWidth="1"/>
    <col min="10502" max="10502" width="26.5703125" style="111" customWidth="1"/>
    <col min="10503" max="10503" width="7" style="111" customWidth="1"/>
    <col min="10504" max="10504" width="9.5703125" style="111" bestFit="1" customWidth="1"/>
    <col min="10505" max="10752" width="6.85546875" style="111"/>
    <col min="10753" max="10753" width="4.7109375" style="111" customWidth="1"/>
    <col min="10754" max="10754" width="8.5703125" style="111" customWidth="1"/>
    <col min="10755" max="10755" width="22.7109375" style="111" customWidth="1"/>
    <col min="10756" max="10756" width="9.85546875" style="111" customWidth="1"/>
    <col min="10757" max="10757" width="3.5703125" style="111" customWidth="1"/>
    <col min="10758" max="10758" width="26.5703125" style="111" customWidth="1"/>
    <col min="10759" max="10759" width="7" style="111" customWidth="1"/>
    <col min="10760" max="10760" width="9.5703125" style="111" bestFit="1" customWidth="1"/>
    <col min="10761" max="11008" width="6.85546875" style="111"/>
    <col min="11009" max="11009" width="4.7109375" style="111" customWidth="1"/>
    <col min="11010" max="11010" width="8.5703125" style="111" customWidth="1"/>
    <col min="11011" max="11011" width="22.7109375" style="111" customWidth="1"/>
    <col min="11012" max="11012" width="9.85546875" style="111" customWidth="1"/>
    <col min="11013" max="11013" width="3.5703125" style="111" customWidth="1"/>
    <col min="11014" max="11014" width="26.5703125" style="111" customWidth="1"/>
    <col min="11015" max="11015" width="7" style="111" customWidth="1"/>
    <col min="11016" max="11016" width="9.5703125" style="111" bestFit="1" customWidth="1"/>
    <col min="11017" max="11264" width="6.85546875" style="111"/>
    <col min="11265" max="11265" width="4.7109375" style="111" customWidth="1"/>
    <col min="11266" max="11266" width="8.5703125" style="111" customWidth="1"/>
    <col min="11267" max="11267" width="22.7109375" style="111" customWidth="1"/>
    <col min="11268" max="11268" width="9.85546875" style="111" customWidth="1"/>
    <col min="11269" max="11269" width="3.5703125" style="111" customWidth="1"/>
    <col min="11270" max="11270" width="26.5703125" style="111" customWidth="1"/>
    <col min="11271" max="11271" width="7" style="111" customWidth="1"/>
    <col min="11272" max="11272" width="9.5703125" style="111" bestFit="1" customWidth="1"/>
    <col min="11273" max="11520" width="6.85546875" style="111"/>
    <col min="11521" max="11521" width="4.7109375" style="111" customWidth="1"/>
    <col min="11522" max="11522" width="8.5703125" style="111" customWidth="1"/>
    <col min="11523" max="11523" width="22.7109375" style="111" customWidth="1"/>
    <col min="11524" max="11524" width="9.85546875" style="111" customWidth="1"/>
    <col min="11525" max="11525" width="3.5703125" style="111" customWidth="1"/>
    <col min="11526" max="11526" width="26.5703125" style="111" customWidth="1"/>
    <col min="11527" max="11527" width="7" style="111" customWidth="1"/>
    <col min="11528" max="11528" width="9.5703125" style="111" bestFit="1" customWidth="1"/>
    <col min="11529" max="11776" width="6.85546875" style="111"/>
    <col min="11777" max="11777" width="4.7109375" style="111" customWidth="1"/>
    <col min="11778" max="11778" width="8.5703125" style="111" customWidth="1"/>
    <col min="11779" max="11779" width="22.7109375" style="111" customWidth="1"/>
    <col min="11780" max="11780" width="9.85546875" style="111" customWidth="1"/>
    <col min="11781" max="11781" width="3.5703125" style="111" customWidth="1"/>
    <col min="11782" max="11782" width="26.5703125" style="111" customWidth="1"/>
    <col min="11783" max="11783" width="7" style="111" customWidth="1"/>
    <col min="11784" max="11784" width="9.5703125" style="111" bestFit="1" customWidth="1"/>
    <col min="11785" max="12032" width="6.85546875" style="111"/>
    <col min="12033" max="12033" width="4.7109375" style="111" customWidth="1"/>
    <col min="12034" max="12034" width="8.5703125" style="111" customWidth="1"/>
    <col min="12035" max="12035" width="22.7109375" style="111" customWidth="1"/>
    <col min="12036" max="12036" width="9.85546875" style="111" customWidth="1"/>
    <col min="12037" max="12037" width="3.5703125" style="111" customWidth="1"/>
    <col min="12038" max="12038" width="26.5703125" style="111" customWidth="1"/>
    <col min="12039" max="12039" width="7" style="111" customWidth="1"/>
    <col min="12040" max="12040" width="9.5703125" style="111" bestFit="1" customWidth="1"/>
    <col min="12041" max="12288" width="6.85546875" style="111"/>
    <col min="12289" max="12289" width="4.7109375" style="111" customWidth="1"/>
    <col min="12290" max="12290" width="8.5703125" style="111" customWidth="1"/>
    <col min="12291" max="12291" width="22.7109375" style="111" customWidth="1"/>
    <col min="12292" max="12292" width="9.85546875" style="111" customWidth="1"/>
    <col min="12293" max="12293" width="3.5703125" style="111" customWidth="1"/>
    <col min="12294" max="12294" width="26.5703125" style="111" customWidth="1"/>
    <col min="12295" max="12295" width="7" style="111" customWidth="1"/>
    <col min="12296" max="12296" width="9.5703125" style="111" bestFit="1" customWidth="1"/>
    <col min="12297" max="12544" width="6.85546875" style="111"/>
    <col min="12545" max="12545" width="4.7109375" style="111" customWidth="1"/>
    <col min="12546" max="12546" width="8.5703125" style="111" customWidth="1"/>
    <col min="12547" max="12547" width="22.7109375" style="111" customWidth="1"/>
    <col min="12548" max="12548" width="9.85546875" style="111" customWidth="1"/>
    <col min="12549" max="12549" width="3.5703125" style="111" customWidth="1"/>
    <col min="12550" max="12550" width="26.5703125" style="111" customWidth="1"/>
    <col min="12551" max="12551" width="7" style="111" customWidth="1"/>
    <col min="12552" max="12552" width="9.5703125" style="111" bestFit="1" customWidth="1"/>
    <col min="12553" max="12800" width="6.85546875" style="111"/>
    <col min="12801" max="12801" width="4.7109375" style="111" customWidth="1"/>
    <col min="12802" max="12802" width="8.5703125" style="111" customWidth="1"/>
    <col min="12803" max="12803" width="22.7109375" style="111" customWidth="1"/>
    <col min="12804" max="12804" width="9.85546875" style="111" customWidth="1"/>
    <col min="12805" max="12805" width="3.5703125" style="111" customWidth="1"/>
    <col min="12806" max="12806" width="26.5703125" style="111" customWidth="1"/>
    <col min="12807" max="12807" width="7" style="111" customWidth="1"/>
    <col min="12808" max="12808" width="9.5703125" style="111" bestFit="1" customWidth="1"/>
    <col min="12809" max="13056" width="6.85546875" style="111"/>
    <col min="13057" max="13057" width="4.7109375" style="111" customWidth="1"/>
    <col min="13058" max="13058" width="8.5703125" style="111" customWidth="1"/>
    <col min="13059" max="13059" width="22.7109375" style="111" customWidth="1"/>
    <col min="13060" max="13060" width="9.85546875" style="111" customWidth="1"/>
    <col min="13061" max="13061" width="3.5703125" style="111" customWidth="1"/>
    <col min="13062" max="13062" width="26.5703125" style="111" customWidth="1"/>
    <col min="13063" max="13063" width="7" style="111" customWidth="1"/>
    <col min="13064" max="13064" width="9.5703125" style="111" bestFit="1" customWidth="1"/>
    <col min="13065" max="13312" width="6.85546875" style="111"/>
    <col min="13313" max="13313" width="4.7109375" style="111" customWidth="1"/>
    <col min="13314" max="13314" width="8.5703125" style="111" customWidth="1"/>
    <col min="13315" max="13315" width="22.7109375" style="111" customWidth="1"/>
    <col min="13316" max="13316" width="9.85546875" style="111" customWidth="1"/>
    <col min="13317" max="13317" width="3.5703125" style="111" customWidth="1"/>
    <col min="13318" max="13318" width="26.5703125" style="111" customWidth="1"/>
    <col min="13319" max="13319" width="7" style="111" customWidth="1"/>
    <col min="13320" max="13320" width="9.5703125" style="111" bestFit="1" customWidth="1"/>
    <col min="13321" max="13568" width="6.85546875" style="111"/>
    <col min="13569" max="13569" width="4.7109375" style="111" customWidth="1"/>
    <col min="13570" max="13570" width="8.5703125" style="111" customWidth="1"/>
    <col min="13571" max="13571" width="22.7109375" style="111" customWidth="1"/>
    <col min="13572" max="13572" width="9.85546875" style="111" customWidth="1"/>
    <col min="13573" max="13573" width="3.5703125" style="111" customWidth="1"/>
    <col min="13574" max="13574" width="26.5703125" style="111" customWidth="1"/>
    <col min="13575" max="13575" width="7" style="111" customWidth="1"/>
    <col min="13576" max="13576" width="9.5703125" style="111" bestFit="1" customWidth="1"/>
    <col min="13577" max="13824" width="6.85546875" style="111"/>
    <col min="13825" max="13825" width="4.7109375" style="111" customWidth="1"/>
    <col min="13826" max="13826" width="8.5703125" style="111" customWidth="1"/>
    <col min="13827" max="13827" width="22.7109375" style="111" customWidth="1"/>
    <col min="13828" max="13828" width="9.85546875" style="111" customWidth="1"/>
    <col min="13829" max="13829" width="3.5703125" style="111" customWidth="1"/>
    <col min="13830" max="13830" width="26.5703125" style="111" customWidth="1"/>
    <col min="13831" max="13831" width="7" style="111" customWidth="1"/>
    <col min="13832" max="13832" width="9.5703125" style="111" bestFit="1" customWidth="1"/>
    <col min="13833" max="14080" width="6.85546875" style="111"/>
    <col min="14081" max="14081" width="4.7109375" style="111" customWidth="1"/>
    <col min="14082" max="14082" width="8.5703125" style="111" customWidth="1"/>
    <col min="14083" max="14083" width="22.7109375" style="111" customWidth="1"/>
    <col min="14084" max="14084" width="9.85546875" style="111" customWidth="1"/>
    <col min="14085" max="14085" width="3.5703125" style="111" customWidth="1"/>
    <col min="14086" max="14086" width="26.5703125" style="111" customWidth="1"/>
    <col min="14087" max="14087" width="7" style="111" customWidth="1"/>
    <col min="14088" max="14088" width="9.5703125" style="111" bestFit="1" customWidth="1"/>
    <col min="14089" max="14336" width="6.85546875" style="111"/>
    <col min="14337" max="14337" width="4.7109375" style="111" customWidth="1"/>
    <col min="14338" max="14338" width="8.5703125" style="111" customWidth="1"/>
    <col min="14339" max="14339" width="22.7109375" style="111" customWidth="1"/>
    <col min="14340" max="14340" width="9.85546875" style="111" customWidth="1"/>
    <col min="14341" max="14341" width="3.5703125" style="111" customWidth="1"/>
    <col min="14342" max="14342" width="26.5703125" style="111" customWidth="1"/>
    <col min="14343" max="14343" width="7" style="111" customWidth="1"/>
    <col min="14344" max="14344" width="9.5703125" style="111" bestFit="1" customWidth="1"/>
    <col min="14345" max="14592" width="6.85546875" style="111"/>
    <col min="14593" max="14593" width="4.7109375" style="111" customWidth="1"/>
    <col min="14594" max="14594" width="8.5703125" style="111" customWidth="1"/>
    <col min="14595" max="14595" width="22.7109375" style="111" customWidth="1"/>
    <col min="14596" max="14596" width="9.85546875" style="111" customWidth="1"/>
    <col min="14597" max="14597" width="3.5703125" style="111" customWidth="1"/>
    <col min="14598" max="14598" width="26.5703125" style="111" customWidth="1"/>
    <col min="14599" max="14599" width="7" style="111" customWidth="1"/>
    <col min="14600" max="14600" width="9.5703125" style="111" bestFit="1" customWidth="1"/>
    <col min="14601" max="14848" width="6.85546875" style="111"/>
    <col min="14849" max="14849" width="4.7109375" style="111" customWidth="1"/>
    <col min="14850" max="14850" width="8.5703125" style="111" customWidth="1"/>
    <col min="14851" max="14851" width="22.7109375" style="111" customWidth="1"/>
    <col min="14852" max="14852" width="9.85546875" style="111" customWidth="1"/>
    <col min="14853" max="14853" width="3.5703125" style="111" customWidth="1"/>
    <col min="14854" max="14854" width="26.5703125" style="111" customWidth="1"/>
    <col min="14855" max="14855" width="7" style="111" customWidth="1"/>
    <col min="14856" max="14856" width="9.5703125" style="111" bestFit="1" customWidth="1"/>
    <col min="14857" max="15104" width="6.85546875" style="111"/>
    <col min="15105" max="15105" width="4.7109375" style="111" customWidth="1"/>
    <col min="15106" max="15106" width="8.5703125" style="111" customWidth="1"/>
    <col min="15107" max="15107" width="22.7109375" style="111" customWidth="1"/>
    <col min="15108" max="15108" width="9.85546875" style="111" customWidth="1"/>
    <col min="15109" max="15109" width="3.5703125" style="111" customWidth="1"/>
    <col min="15110" max="15110" width="26.5703125" style="111" customWidth="1"/>
    <col min="15111" max="15111" width="7" style="111" customWidth="1"/>
    <col min="15112" max="15112" width="9.5703125" style="111" bestFit="1" customWidth="1"/>
    <col min="15113" max="15360" width="6.85546875" style="111"/>
    <col min="15361" max="15361" width="4.7109375" style="111" customWidth="1"/>
    <col min="15362" max="15362" width="8.5703125" style="111" customWidth="1"/>
    <col min="15363" max="15363" width="22.7109375" style="111" customWidth="1"/>
    <col min="15364" max="15364" width="9.85546875" style="111" customWidth="1"/>
    <col min="15365" max="15365" width="3.5703125" style="111" customWidth="1"/>
    <col min="15366" max="15366" width="26.5703125" style="111" customWidth="1"/>
    <col min="15367" max="15367" width="7" style="111" customWidth="1"/>
    <col min="15368" max="15368" width="9.5703125" style="111" bestFit="1" customWidth="1"/>
    <col min="15369" max="15616" width="6.85546875" style="111"/>
    <col min="15617" max="15617" width="4.7109375" style="111" customWidth="1"/>
    <col min="15618" max="15618" width="8.5703125" style="111" customWidth="1"/>
    <col min="15619" max="15619" width="22.7109375" style="111" customWidth="1"/>
    <col min="15620" max="15620" width="9.85546875" style="111" customWidth="1"/>
    <col min="15621" max="15621" width="3.5703125" style="111" customWidth="1"/>
    <col min="15622" max="15622" width="26.5703125" style="111" customWidth="1"/>
    <col min="15623" max="15623" width="7" style="111" customWidth="1"/>
    <col min="15624" max="15624" width="9.5703125" style="111" bestFit="1" customWidth="1"/>
    <col min="15625" max="15872" width="6.85546875" style="111"/>
    <col min="15873" max="15873" width="4.7109375" style="111" customWidth="1"/>
    <col min="15874" max="15874" width="8.5703125" style="111" customWidth="1"/>
    <col min="15875" max="15875" width="22.7109375" style="111" customWidth="1"/>
    <col min="15876" max="15876" width="9.85546875" style="111" customWidth="1"/>
    <col min="15877" max="15877" width="3.5703125" style="111" customWidth="1"/>
    <col min="15878" max="15878" width="26.5703125" style="111" customWidth="1"/>
    <col min="15879" max="15879" width="7" style="111" customWidth="1"/>
    <col min="15880" max="15880" width="9.5703125" style="111" bestFit="1" customWidth="1"/>
    <col min="15881" max="16128" width="6.85546875" style="111"/>
    <col min="16129" max="16129" width="4.7109375" style="111" customWidth="1"/>
    <col min="16130" max="16130" width="8.5703125" style="111" customWidth="1"/>
    <col min="16131" max="16131" width="22.7109375" style="111" customWidth="1"/>
    <col min="16132" max="16132" width="9.85546875" style="111" customWidth="1"/>
    <col min="16133" max="16133" width="3.5703125" style="111" customWidth="1"/>
    <col min="16134" max="16134" width="26.5703125" style="111" customWidth="1"/>
    <col min="16135" max="16135" width="7" style="111" customWidth="1"/>
    <col min="16136" max="16136" width="9.5703125" style="111" bestFit="1" customWidth="1"/>
    <col min="16137" max="16384" width="6.85546875" style="111"/>
  </cols>
  <sheetData>
    <row r="1" spans="1:8" ht="23.25" customHeight="1">
      <c r="A1" s="174" t="s">
        <v>415</v>
      </c>
      <c r="B1" s="174"/>
      <c r="C1" s="174"/>
      <c r="D1" s="174"/>
      <c r="E1" s="174"/>
      <c r="F1" s="174"/>
    </row>
    <row r="2" spans="1:8" ht="1.5" customHeight="1">
      <c r="A2" s="174"/>
      <c r="B2" s="174"/>
      <c r="C2" s="174"/>
      <c r="D2" s="174"/>
      <c r="E2" s="174"/>
      <c r="F2" s="174"/>
    </row>
    <row r="3" spans="1:8" ht="19.5" customHeight="1">
      <c r="A3" s="175" t="s">
        <v>416</v>
      </c>
      <c r="B3" s="175"/>
      <c r="C3" s="175"/>
      <c r="D3" s="175"/>
      <c r="E3" s="175"/>
      <c r="F3" s="175"/>
    </row>
    <row r="4" spans="1:8" ht="15.75" customHeight="1"/>
    <row r="5" spans="1:8" ht="6" customHeight="1"/>
    <row r="6" spans="1:8" ht="13.5" customHeight="1">
      <c r="A6" s="176" t="s">
        <v>417</v>
      </c>
      <c r="B6" s="176"/>
      <c r="C6" s="176"/>
      <c r="D6" s="176"/>
      <c r="E6" s="176"/>
      <c r="F6" s="176"/>
      <c r="G6" s="176"/>
      <c r="H6" s="176"/>
    </row>
    <row r="7" spans="1:8" ht="6" customHeight="1"/>
    <row r="8" spans="1:8">
      <c r="A8" s="177" t="s">
        <v>418</v>
      </c>
      <c r="B8" s="177"/>
    </row>
    <row r="9" spans="1:8" ht="12" customHeight="1">
      <c r="A9" s="178" t="s">
        <v>419</v>
      </c>
      <c r="B9" s="178"/>
      <c r="C9" s="178"/>
      <c r="D9" s="178"/>
      <c r="E9" s="178"/>
      <c r="F9" s="178"/>
      <c r="G9" s="178"/>
      <c r="H9" s="178"/>
    </row>
    <row r="10" spans="1:8" ht="12" customHeight="1">
      <c r="A10" s="178"/>
      <c r="B10" s="178"/>
      <c r="C10" s="178"/>
      <c r="D10" s="178"/>
      <c r="E10" s="178"/>
      <c r="F10" s="178"/>
      <c r="G10" s="178"/>
      <c r="H10" s="178"/>
    </row>
    <row r="11" spans="1:8" ht="12" customHeight="1">
      <c r="A11" s="178"/>
      <c r="B11" s="178"/>
      <c r="C11" s="178"/>
      <c r="D11" s="178"/>
      <c r="E11" s="178"/>
      <c r="F11" s="178"/>
      <c r="G11" s="178"/>
      <c r="H11" s="178"/>
    </row>
    <row r="12" spans="1:8" ht="6.75" customHeight="1"/>
    <row r="13" spans="1:8" s="114" customFormat="1" ht="12" customHeight="1">
      <c r="A13" s="112" t="s">
        <v>420</v>
      </c>
      <c r="B13" s="112" t="s">
        <v>421</v>
      </c>
      <c r="C13" s="112" t="s">
        <v>422</v>
      </c>
      <c r="D13" s="112" t="s">
        <v>423</v>
      </c>
      <c r="E13" s="112" t="s">
        <v>424</v>
      </c>
      <c r="F13" s="112" t="s">
        <v>425</v>
      </c>
      <c r="G13" s="113" t="s">
        <v>426</v>
      </c>
      <c r="H13" s="112" t="s">
        <v>427</v>
      </c>
    </row>
    <row r="14" spans="1:8" s="114" customFormat="1" ht="12" customHeight="1">
      <c r="A14" s="115" t="s">
        <v>416</v>
      </c>
      <c r="B14" s="115"/>
      <c r="C14" s="115"/>
      <c r="D14" s="115"/>
      <c r="E14" s="115"/>
      <c r="F14" s="115"/>
      <c r="G14" s="115"/>
      <c r="H14" s="115"/>
    </row>
    <row r="15" spans="1:8" s="118" customFormat="1" ht="12" customHeight="1">
      <c r="A15" s="116" t="s">
        <v>428</v>
      </c>
      <c r="B15" s="117"/>
      <c r="C15" s="117"/>
      <c r="D15" s="117"/>
      <c r="E15" s="117"/>
      <c r="F15" s="117"/>
      <c r="G15" s="117"/>
      <c r="H15" s="117"/>
    </row>
    <row r="16" spans="1:8" s="117" customFormat="1" ht="12" customHeight="1"/>
    <row r="17" spans="3:8" s="119" customFormat="1" ht="12" customHeight="1">
      <c r="E17" s="120"/>
    </row>
    <row r="18" spans="3:8" s="114" customFormat="1" ht="12" customHeight="1">
      <c r="D18" s="128">
        <v>29161</v>
      </c>
      <c r="E18" s="121" t="s">
        <v>429</v>
      </c>
      <c r="F18" s="121" t="s">
        <v>430</v>
      </c>
      <c r="G18" s="122">
        <v>70848</v>
      </c>
      <c r="H18" s="121" t="s">
        <v>431</v>
      </c>
    </row>
    <row r="19" spans="3:8" s="114" customFormat="1" ht="12" customHeight="1">
      <c r="E19" s="121"/>
    </row>
    <row r="20" spans="3:8" s="114" customFormat="1" ht="12" customHeight="1">
      <c r="D20" s="128">
        <v>29162</v>
      </c>
      <c r="E20" s="121" t="s">
        <v>429</v>
      </c>
      <c r="F20" s="121" t="s">
        <v>432</v>
      </c>
      <c r="G20" s="122">
        <v>161929</v>
      </c>
      <c r="H20" s="121" t="s">
        <v>431</v>
      </c>
    </row>
    <row r="21" spans="3:8" s="114" customFormat="1" ht="12" customHeight="1">
      <c r="E21" s="121"/>
    </row>
    <row r="22" spans="3:8" s="114" customFormat="1" ht="12" customHeight="1">
      <c r="D22" s="128">
        <v>29163</v>
      </c>
      <c r="E22" s="121" t="s">
        <v>433</v>
      </c>
      <c r="F22" s="121" t="s">
        <v>434</v>
      </c>
      <c r="G22" s="122">
        <v>225006</v>
      </c>
      <c r="H22" s="121" t="s">
        <v>431</v>
      </c>
    </row>
    <row r="23" spans="3:8" s="114" customFormat="1" ht="12" customHeight="1">
      <c r="E23" s="121"/>
    </row>
    <row r="24" spans="3:8" s="114" customFormat="1" ht="12" customHeight="1">
      <c r="D24" s="121" t="s">
        <v>435</v>
      </c>
      <c r="E24" s="121" t="s">
        <v>436</v>
      </c>
      <c r="F24" s="121" t="s">
        <v>437</v>
      </c>
      <c r="G24" s="122">
        <v>107997</v>
      </c>
      <c r="H24" s="121" t="s">
        <v>431</v>
      </c>
    </row>
    <row r="25" spans="3:8" s="114" customFormat="1" ht="12" customHeight="1">
      <c r="E25" s="121"/>
    </row>
    <row r="26" spans="3:8" s="114" customFormat="1" ht="12" customHeight="1">
      <c r="D26" s="121" t="s">
        <v>438</v>
      </c>
      <c r="E26" s="121" t="s">
        <v>436</v>
      </c>
      <c r="F26" s="121" t="s">
        <v>439</v>
      </c>
      <c r="G26" s="122">
        <v>107997</v>
      </c>
      <c r="H26" s="121" t="s">
        <v>431</v>
      </c>
    </row>
    <row r="27" spans="3:8" s="114" customFormat="1" ht="12" customHeight="1">
      <c r="E27" s="121"/>
    </row>
    <row r="28" spans="3:8" s="114" customFormat="1" ht="12" customHeight="1">
      <c r="D28" s="121" t="s">
        <v>440</v>
      </c>
      <c r="E28" s="121" t="s">
        <v>441</v>
      </c>
      <c r="F28" s="121" t="s">
        <v>442</v>
      </c>
      <c r="G28" s="122">
        <v>107997</v>
      </c>
      <c r="H28" s="121" t="s">
        <v>431</v>
      </c>
    </row>
    <row r="29" spans="3:8" s="114" customFormat="1" ht="12" customHeight="1">
      <c r="E29" s="121"/>
    </row>
    <row r="30" spans="3:8" s="114" customFormat="1" ht="12" customHeight="1">
      <c r="D30" s="121" t="s">
        <v>443</v>
      </c>
      <c r="E30" s="121" t="s">
        <v>441</v>
      </c>
      <c r="F30" s="121" t="s">
        <v>444</v>
      </c>
      <c r="G30" s="122">
        <v>107997</v>
      </c>
      <c r="H30" s="121" t="s">
        <v>431</v>
      </c>
    </row>
    <row r="31" spans="3:8" s="114" customFormat="1" ht="12" customHeight="1">
      <c r="E31" s="121"/>
      <c r="F31" s="121" t="s">
        <v>445</v>
      </c>
      <c r="G31" s="122">
        <v>24573</v>
      </c>
      <c r="H31" s="121" t="s">
        <v>431</v>
      </c>
    </row>
    <row r="32" spans="3:8" s="114" customFormat="1" ht="12" customHeight="1">
      <c r="C32" s="121" t="s">
        <v>446</v>
      </c>
      <c r="D32" s="128">
        <v>29166</v>
      </c>
      <c r="E32" s="121"/>
      <c r="F32" s="121" t="s">
        <v>447</v>
      </c>
      <c r="G32" s="122">
        <v>22000</v>
      </c>
      <c r="H32" s="121" t="s">
        <v>431</v>
      </c>
    </row>
    <row r="33" spans="3:8" s="114" customFormat="1" ht="12" customHeight="1">
      <c r="C33" s="121" t="s">
        <v>446</v>
      </c>
      <c r="D33" s="121" t="s">
        <v>448</v>
      </c>
      <c r="E33" s="121"/>
      <c r="F33" s="121" t="s">
        <v>449</v>
      </c>
      <c r="G33" s="122">
        <v>22447</v>
      </c>
      <c r="H33" s="121" t="s">
        <v>431</v>
      </c>
    </row>
    <row r="34" spans="3:8" s="114" customFormat="1" ht="12" customHeight="1">
      <c r="C34" s="121" t="s">
        <v>446</v>
      </c>
      <c r="D34" s="121" t="s">
        <v>450</v>
      </c>
      <c r="E34" s="121"/>
    </row>
    <row r="35" spans="3:8" s="114" customFormat="1" ht="12" customHeight="1">
      <c r="C35" s="121" t="s">
        <v>446</v>
      </c>
      <c r="D35" s="128">
        <v>29176</v>
      </c>
      <c r="E35" s="121" t="s">
        <v>451</v>
      </c>
      <c r="F35" s="121" t="s">
        <v>452</v>
      </c>
      <c r="G35" s="122">
        <v>86456</v>
      </c>
      <c r="H35" s="121" t="s">
        <v>431</v>
      </c>
    </row>
    <row r="36" spans="3:8" s="114" customFormat="1" ht="12" customHeight="1">
      <c r="E36" s="121"/>
      <c r="F36" s="121" t="s">
        <v>453</v>
      </c>
      <c r="G36" s="122">
        <v>22000</v>
      </c>
      <c r="H36" s="121" t="s">
        <v>431</v>
      </c>
    </row>
    <row r="37" spans="3:8" s="114" customFormat="1" ht="12" customHeight="1">
      <c r="D37" s="128">
        <v>29179</v>
      </c>
      <c r="E37" s="121"/>
      <c r="F37" s="121" t="s">
        <v>454</v>
      </c>
      <c r="G37" s="122">
        <v>176012</v>
      </c>
      <c r="H37" s="121" t="s">
        <v>431</v>
      </c>
    </row>
    <row r="38" spans="3:8" s="114" customFormat="1" ht="12" customHeight="1">
      <c r="D38" s="128">
        <v>29180</v>
      </c>
      <c r="E38" s="121"/>
    </row>
    <row r="39" spans="3:8" s="114" customFormat="1" ht="12" customHeight="1">
      <c r="D39" s="121" t="s">
        <v>455</v>
      </c>
      <c r="E39" s="121" t="s">
        <v>456</v>
      </c>
      <c r="F39" s="121" t="s">
        <v>457</v>
      </c>
      <c r="G39" s="122">
        <v>24573</v>
      </c>
      <c r="H39" s="121" t="s">
        <v>431</v>
      </c>
    </row>
    <row r="40" spans="3:8" s="114" customFormat="1" ht="12" customHeight="1">
      <c r="E40" s="121"/>
      <c r="F40" s="121" t="s">
        <v>458</v>
      </c>
      <c r="G40" s="122">
        <v>30000</v>
      </c>
      <c r="H40" s="121" t="s">
        <v>431</v>
      </c>
    </row>
    <row r="41" spans="3:8" s="114" customFormat="1" ht="12" customHeight="1">
      <c r="C41" s="121" t="s">
        <v>446</v>
      </c>
      <c r="D41" s="121" t="s">
        <v>459</v>
      </c>
      <c r="E41" s="121"/>
      <c r="F41" s="121" t="s">
        <v>460</v>
      </c>
      <c r="G41" s="122">
        <v>54221</v>
      </c>
      <c r="H41" s="121" t="s">
        <v>431</v>
      </c>
    </row>
    <row r="42" spans="3:8" s="114" customFormat="1" ht="12" customHeight="1">
      <c r="C42" s="121" t="s">
        <v>446</v>
      </c>
      <c r="D42" s="121" t="s">
        <v>461</v>
      </c>
      <c r="E42" s="121"/>
      <c r="F42" s="121" t="s">
        <v>462</v>
      </c>
      <c r="G42" s="122">
        <v>54221</v>
      </c>
      <c r="H42" s="121" t="s">
        <v>431</v>
      </c>
    </row>
    <row r="43" spans="3:8" s="114" customFormat="1" ht="12" customHeight="1">
      <c r="D43" s="121" t="s">
        <v>359</v>
      </c>
      <c r="E43" s="121"/>
      <c r="F43" s="121" t="s">
        <v>463</v>
      </c>
      <c r="G43" s="122">
        <v>123129</v>
      </c>
      <c r="H43" s="121" t="s">
        <v>431</v>
      </c>
    </row>
    <row r="44" spans="3:8" s="114" customFormat="1" ht="12" customHeight="1">
      <c r="D44" s="128">
        <v>29201</v>
      </c>
      <c r="E44" s="121"/>
    </row>
    <row r="45" spans="3:8" s="114" customFormat="1" ht="12" customHeight="1">
      <c r="D45" s="121" t="s">
        <v>464</v>
      </c>
      <c r="E45" s="121" t="s">
        <v>456</v>
      </c>
      <c r="F45" s="121" t="s">
        <v>465</v>
      </c>
      <c r="G45" s="122">
        <v>61580</v>
      </c>
      <c r="H45" s="121" t="s">
        <v>431</v>
      </c>
    </row>
    <row r="46" spans="3:8" s="114" customFormat="1" ht="12" customHeight="1">
      <c r="E46" s="121"/>
      <c r="F46" s="121" t="s">
        <v>466</v>
      </c>
      <c r="G46" s="122">
        <v>50740</v>
      </c>
      <c r="H46" s="121" t="s">
        <v>431</v>
      </c>
    </row>
    <row r="47" spans="3:8" s="114" customFormat="1" ht="12" customHeight="1">
      <c r="D47" s="128">
        <v>29203</v>
      </c>
      <c r="E47" s="121"/>
      <c r="F47" s="121" t="s">
        <v>467</v>
      </c>
      <c r="G47" s="122">
        <v>89596</v>
      </c>
      <c r="H47" s="121" t="s">
        <v>431</v>
      </c>
    </row>
    <row r="48" spans="3:8" s="114" customFormat="1" ht="12" customHeight="1">
      <c r="C48" s="121" t="s">
        <v>446</v>
      </c>
      <c r="D48" s="121" t="s">
        <v>468</v>
      </c>
      <c r="E48" s="121"/>
      <c r="F48" s="121" t="s">
        <v>469</v>
      </c>
      <c r="G48" s="122">
        <v>61580</v>
      </c>
      <c r="H48" s="121" t="s">
        <v>431</v>
      </c>
    </row>
    <row r="49" spans="3:8" s="114" customFormat="1" ht="12" customHeight="1">
      <c r="D49" s="128">
        <v>29206</v>
      </c>
      <c r="E49" s="121"/>
    </row>
    <row r="50" spans="3:8" s="114" customFormat="1" ht="12" customHeight="1">
      <c r="D50" s="121" t="s">
        <v>470</v>
      </c>
      <c r="E50" s="121" t="s">
        <v>436</v>
      </c>
      <c r="F50" s="121" t="s">
        <v>471</v>
      </c>
      <c r="G50" s="122">
        <v>3980</v>
      </c>
      <c r="H50" s="121" t="s">
        <v>431</v>
      </c>
    </row>
    <row r="51" spans="3:8" s="114" customFormat="1" ht="12" customHeight="1">
      <c r="E51" s="121"/>
    </row>
    <row r="52" spans="3:8" s="114" customFormat="1" ht="12" customHeight="1">
      <c r="C52" s="121" t="s">
        <v>446</v>
      </c>
      <c r="D52" s="121" t="s">
        <v>472</v>
      </c>
      <c r="E52" s="121" t="s">
        <v>473</v>
      </c>
      <c r="F52" s="121" t="s">
        <v>474</v>
      </c>
      <c r="G52" s="122">
        <v>23828</v>
      </c>
      <c r="H52" s="121" t="s">
        <v>431</v>
      </c>
    </row>
    <row r="53" spans="3:8" s="114" customFormat="1" ht="12" customHeight="1">
      <c r="E53" s="121"/>
    </row>
    <row r="54" spans="3:8" s="114" customFormat="1" ht="12" customHeight="1">
      <c r="C54" s="121" t="s">
        <v>446</v>
      </c>
      <c r="D54" s="121" t="s">
        <v>475</v>
      </c>
      <c r="E54" s="121" t="s">
        <v>473</v>
      </c>
      <c r="F54" s="121" t="s">
        <v>476</v>
      </c>
      <c r="G54" s="122">
        <v>23088</v>
      </c>
      <c r="H54" s="121" t="s">
        <v>431</v>
      </c>
    </row>
    <row r="55" spans="3:8" s="114" customFormat="1" ht="12" customHeight="1">
      <c r="E55" s="121"/>
      <c r="F55" s="121" t="s">
        <v>477</v>
      </c>
      <c r="G55" s="122">
        <v>36752</v>
      </c>
      <c r="H55" s="121" t="s">
        <v>431</v>
      </c>
    </row>
    <row r="56" spans="3:8" s="114" customFormat="1" ht="12" customHeight="1">
      <c r="D56" s="121" t="s">
        <v>478</v>
      </c>
      <c r="E56" s="121"/>
      <c r="F56" s="121" t="s">
        <v>479</v>
      </c>
      <c r="G56" s="122">
        <v>36872</v>
      </c>
      <c r="H56" s="121" t="s">
        <v>431</v>
      </c>
    </row>
    <row r="57" spans="3:8" s="114" customFormat="1" ht="12" customHeight="1">
      <c r="D57" s="121" t="s">
        <v>480</v>
      </c>
      <c r="E57" s="121"/>
    </row>
    <row r="58" spans="3:8" s="114" customFormat="1" ht="12" customHeight="1">
      <c r="D58" s="121" t="s">
        <v>367</v>
      </c>
      <c r="E58" s="121" t="s">
        <v>433</v>
      </c>
      <c r="F58" s="121" t="s">
        <v>481</v>
      </c>
      <c r="G58" s="122">
        <v>18008</v>
      </c>
      <c r="H58" s="121" t="s">
        <v>431</v>
      </c>
    </row>
    <row r="59" spans="3:8" s="114" customFormat="1" ht="12" customHeight="1">
      <c r="E59" s="121"/>
    </row>
    <row r="60" spans="3:8" s="114" customFormat="1" ht="12" customHeight="1">
      <c r="D60" s="121" t="s">
        <v>292</v>
      </c>
      <c r="E60" s="121" t="s">
        <v>433</v>
      </c>
      <c r="F60" s="121" t="s">
        <v>482</v>
      </c>
      <c r="G60" s="122">
        <v>209992</v>
      </c>
      <c r="H60" s="121" t="s">
        <v>431</v>
      </c>
    </row>
    <row r="61" spans="3:8" s="114" customFormat="1" ht="12" customHeight="1">
      <c r="E61" s="121"/>
    </row>
    <row r="62" spans="3:8" s="114" customFormat="1" ht="12" customHeight="1">
      <c r="D62" s="121" t="s">
        <v>170</v>
      </c>
      <c r="E62" s="121" t="s">
        <v>483</v>
      </c>
      <c r="F62" s="121" t="s">
        <v>484</v>
      </c>
      <c r="G62" s="122">
        <v>10992</v>
      </c>
      <c r="H62" s="121" t="s">
        <v>431</v>
      </c>
    </row>
    <row r="63" spans="3:8" s="114" customFormat="1" ht="12" customHeight="1">
      <c r="E63" s="121"/>
    </row>
    <row r="64" spans="3:8" s="114" customFormat="1" ht="12" customHeight="1">
      <c r="D64" s="121" t="s">
        <v>302</v>
      </c>
      <c r="E64" s="121" t="s">
        <v>485</v>
      </c>
      <c r="F64" s="121" t="s">
        <v>486</v>
      </c>
      <c r="G64" s="122">
        <v>694067</v>
      </c>
      <c r="H64" s="121" t="s">
        <v>431</v>
      </c>
    </row>
    <row r="65" spans="4:8" s="114" customFormat="1" ht="12" customHeight="1">
      <c r="E65" s="121"/>
    </row>
    <row r="66" spans="4:8" s="114" customFormat="1" ht="12" customHeight="1">
      <c r="D66" s="121" t="s">
        <v>370</v>
      </c>
      <c r="E66" s="121" t="s">
        <v>487</v>
      </c>
      <c r="F66" s="121" t="s">
        <v>488</v>
      </c>
      <c r="G66" s="122">
        <v>136715</v>
      </c>
      <c r="H66" s="121" t="s">
        <v>431</v>
      </c>
    </row>
    <row r="67" spans="4:8" s="114" customFormat="1" ht="12" customHeight="1">
      <c r="E67" s="121"/>
    </row>
    <row r="68" spans="4:8" s="114" customFormat="1" ht="12" customHeight="1">
      <c r="D68" s="121" t="s">
        <v>489</v>
      </c>
      <c r="E68" s="121" t="s">
        <v>485</v>
      </c>
      <c r="F68" s="121" t="s">
        <v>490</v>
      </c>
      <c r="G68" s="122">
        <v>136715</v>
      </c>
      <c r="H68" s="121" t="s">
        <v>431</v>
      </c>
    </row>
    <row r="69" spans="4:8" s="114" customFormat="1" ht="12" customHeight="1">
      <c r="E69" s="121"/>
    </row>
    <row r="70" spans="4:8" s="114" customFormat="1" ht="12" customHeight="1">
      <c r="D70" s="121" t="s">
        <v>491</v>
      </c>
      <c r="E70" s="121" t="s">
        <v>492</v>
      </c>
      <c r="F70" s="121" t="s">
        <v>493</v>
      </c>
      <c r="G70" s="122">
        <v>54601</v>
      </c>
      <c r="H70" s="121" t="s">
        <v>431</v>
      </c>
    </row>
    <row r="71" spans="4:8" s="114" customFormat="1" ht="12" customHeight="1">
      <c r="E71" s="121"/>
    </row>
    <row r="72" spans="4:8" s="114" customFormat="1" ht="12" customHeight="1">
      <c r="D72" s="121" t="s">
        <v>494</v>
      </c>
      <c r="E72" s="121" t="s">
        <v>492</v>
      </c>
      <c r="F72" s="121" t="s">
        <v>495</v>
      </c>
      <c r="G72" s="122">
        <v>7509</v>
      </c>
      <c r="H72" s="121" t="s">
        <v>431</v>
      </c>
    </row>
    <row r="73" spans="4:8" s="114" customFormat="1" ht="12" customHeight="1">
      <c r="E73" s="121"/>
    </row>
    <row r="74" spans="4:8" s="114" customFormat="1" ht="12" customHeight="1">
      <c r="D74" s="121" t="s">
        <v>496</v>
      </c>
      <c r="E74" s="121" t="s">
        <v>497</v>
      </c>
      <c r="F74" s="121" t="s">
        <v>498</v>
      </c>
      <c r="G74" s="122">
        <v>80</v>
      </c>
      <c r="H74" s="121" t="s">
        <v>431</v>
      </c>
    </row>
    <row r="75" spans="4:8" s="114" customFormat="1" ht="12" customHeight="1">
      <c r="E75" s="121"/>
    </row>
    <row r="76" spans="4:8" s="114" customFormat="1" ht="12" customHeight="1">
      <c r="D76" s="121" t="s">
        <v>499</v>
      </c>
      <c r="E76" s="121" t="s">
        <v>500</v>
      </c>
      <c r="F76" s="121" t="s">
        <v>501</v>
      </c>
      <c r="G76" s="122">
        <v>205</v>
      </c>
      <c r="H76" s="121" t="s">
        <v>431</v>
      </c>
    </row>
    <row r="77" spans="4:8" s="114" customFormat="1" ht="12" customHeight="1">
      <c r="E77" s="121"/>
    </row>
    <row r="78" spans="4:8" s="114" customFormat="1" ht="12" customHeight="1">
      <c r="D78" s="121" t="s">
        <v>502</v>
      </c>
      <c r="E78" s="121" t="s">
        <v>497</v>
      </c>
      <c r="F78" s="121" t="s">
        <v>503</v>
      </c>
      <c r="G78" s="122">
        <v>2999</v>
      </c>
      <c r="H78" s="121" t="s">
        <v>431</v>
      </c>
    </row>
    <row r="79" spans="4:8" s="114" customFormat="1" ht="12" customHeight="1">
      <c r="E79" s="121"/>
    </row>
    <row r="80" spans="4:8" s="114" customFormat="1" ht="12" customHeight="1">
      <c r="D80" s="121" t="s">
        <v>504</v>
      </c>
      <c r="E80" s="121" t="s">
        <v>497</v>
      </c>
      <c r="F80" s="121" t="s">
        <v>505</v>
      </c>
      <c r="G80" s="122">
        <v>2906</v>
      </c>
      <c r="H80" s="121" t="s">
        <v>431</v>
      </c>
    </row>
    <row r="81" spans="3:8" s="114" customFormat="1" ht="12" customHeight="1">
      <c r="E81" s="121"/>
    </row>
    <row r="82" spans="3:8" s="114" customFormat="1" ht="12" customHeight="1">
      <c r="D82" s="121" t="s">
        <v>506</v>
      </c>
      <c r="E82" s="121" t="s">
        <v>497</v>
      </c>
      <c r="F82" s="121" t="s">
        <v>507</v>
      </c>
      <c r="G82" s="122">
        <v>205</v>
      </c>
      <c r="H82" s="121" t="s">
        <v>431</v>
      </c>
    </row>
    <row r="83" spans="3:8" s="114" customFormat="1" ht="12" customHeight="1">
      <c r="E83" s="121"/>
    </row>
    <row r="84" spans="3:8" s="114" customFormat="1" ht="12" customHeight="1">
      <c r="D84" s="121" t="s">
        <v>508</v>
      </c>
      <c r="E84" s="121" t="s">
        <v>500</v>
      </c>
      <c r="F84" s="121" t="s">
        <v>509</v>
      </c>
      <c r="G84" s="122">
        <v>298</v>
      </c>
      <c r="H84" s="121" t="s">
        <v>431</v>
      </c>
    </row>
    <row r="85" spans="3:8" s="114" customFormat="1" ht="12" customHeight="1">
      <c r="E85" s="121"/>
    </row>
    <row r="86" spans="3:8" s="114" customFormat="1" ht="12" customHeight="1">
      <c r="D86" s="121" t="s">
        <v>510</v>
      </c>
      <c r="E86" s="121" t="s">
        <v>511</v>
      </c>
      <c r="F86" s="121" t="s">
        <v>512</v>
      </c>
      <c r="G86" s="122">
        <v>93</v>
      </c>
      <c r="H86" s="121" t="s">
        <v>431</v>
      </c>
    </row>
    <row r="87" spans="3:8" s="114" customFormat="1" ht="12" customHeight="1">
      <c r="E87" s="121"/>
    </row>
    <row r="88" spans="3:8" s="114" customFormat="1" ht="12" customHeight="1">
      <c r="D88" s="121" t="s">
        <v>513</v>
      </c>
      <c r="E88" s="121" t="s">
        <v>511</v>
      </c>
      <c r="F88" s="121" t="s">
        <v>514</v>
      </c>
      <c r="G88" s="122">
        <v>600</v>
      </c>
      <c r="H88" s="121" t="s">
        <v>431</v>
      </c>
    </row>
    <row r="89" spans="3:8" s="114" customFormat="1" ht="12" customHeight="1">
      <c r="E89" s="121"/>
    </row>
    <row r="90" spans="3:8" s="114" customFormat="1" ht="12" customHeight="1">
      <c r="D90" s="121" t="s">
        <v>515</v>
      </c>
      <c r="E90" s="121" t="s">
        <v>511</v>
      </c>
      <c r="F90" s="121" t="s">
        <v>516</v>
      </c>
      <c r="G90" s="122">
        <v>1306</v>
      </c>
      <c r="H90" s="121" t="s">
        <v>431</v>
      </c>
    </row>
    <row r="91" spans="3:8" s="114" customFormat="1" ht="12" customHeight="1">
      <c r="E91" s="121"/>
    </row>
    <row r="92" spans="3:8" s="114" customFormat="1" ht="12" customHeight="1">
      <c r="D92" s="121" t="s">
        <v>279</v>
      </c>
      <c r="E92" s="121" t="s">
        <v>517</v>
      </c>
      <c r="F92" s="121" t="s">
        <v>518</v>
      </c>
      <c r="G92" s="122">
        <v>38010</v>
      </c>
      <c r="H92" s="121" t="s">
        <v>431</v>
      </c>
    </row>
    <row r="93" spans="3:8" s="114" customFormat="1" ht="12" customHeight="1">
      <c r="E93" s="121"/>
    </row>
    <row r="94" spans="3:8" s="114" customFormat="1" ht="12" customHeight="1">
      <c r="D94" s="121" t="s">
        <v>519</v>
      </c>
      <c r="E94" s="121" t="s">
        <v>492</v>
      </c>
      <c r="F94" s="121" t="s">
        <v>520</v>
      </c>
      <c r="G94" s="122">
        <v>21007</v>
      </c>
      <c r="H94" s="121" t="s">
        <v>431</v>
      </c>
    </row>
    <row r="95" spans="3:8" s="114" customFormat="1" ht="12" customHeight="1">
      <c r="E95" s="121"/>
    </row>
    <row r="96" spans="3:8" s="114" customFormat="1" ht="12" customHeight="1">
      <c r="C96" s="121" t="s">
        <v>446</v>
      </c>
      <c r="D96" s="121" t="s">
        <v>124</v>
      </c>
      <c r="E96" s="121" t="s">
        <v>521</v>
      </c>
      <c r="F96" s="121" t="s">
        <v>522</v>
      </c>
      <c r="G96" s="122">
        <v>82393</v>
      </c>
      <c r="H96" s="121" t="s">
        <v>431</v>
      </c>
    </row>
    <row r="97" spans="3:8" s="114" customFormat="1" ht="12" customHeight="1">
      <c r="E97" s="121"/>
    </row>
    <row r="98" spans="3:8" s="114" customFormat="1" ht="12" customHeight="1">
      <c r="C98" s="121" t="s">
        <v>446</v>
      </c>
      <c r="D98" s="121" t="s">
        <v>128</v>
      </c>
      <c r="E98" s="121" t="s">
        <v>521</v>
      </c>
      <c r="F98" s="121" t="s">
        <v>523</v>
      </c>
      <c r="G98" s="122">
        <v>82393</v>
      </c>
      <c r="H98" s="121" t="s">
        <v>431</v>
      </c>
    </row>
    <row r="99" spans="3:8" s="114" customFormat="1" ht="12" customHeight="1">
      <c r="E99" s="121"/>
      <c r="F99" s="121" t="s">
        <v>524</v>
      </c>
      <c r="G99" s="122">
        <v>189992</v>
      </c>
      <c r="H99" s="121" t="s">
        <v>431</v>
      </c>
    </row>
    <row r="100" spans="3:8" s="114" customFormat="1" ht="12" customHeight="1">
      <c r="D100" s="121" t="s">
        <v>525</v>
      </c>
      <c r="E100" s="121"/>
      <c r="F100" s="121" t="s">
        <v>526</v>
      </c>
      <c r="G100" s="122">
        <v>189992</v>
      </c>
      <c r="H100" s="121" t="s">
        <v>431</v>
      </c>
    </row>
    <row r="101" spans="3:8" s="114" customFormat="1" ht="12" customHeight="1">
      <c r="D101" s="121" t="s">
        <v>527</v>
      </c>
      <c r="E101" s="121"/>
      <c r="F101" s="121" t="s">
        <v>528</v>
      </c>
      <c r="G101" s="122">
        <v>189992</v>
      </c>
      <c r="H101" s="121" t="s">
        <v>431</v>
      </c>
    </row>
    <row r="102" spans="3:8" s="114" customFormat="1" ht="12" customHeight="1">
      <c r="D102" s="121" t="s">
        <v>529</v>
      </c>
      <c r="E102" s="121"/>
      <c r="F102" s="121" t="s">
        <v>530</v>
      </c>
      <c r="G102" s="122">
        <v>189992</v>
      </c>
      <c r="H102" s="121" t="s">
        <v>431</v>
      </c>
    </row>
    <row r="103" spans="3:8" s="114" customFormat="1" ht="12" customHeight="1">
      <c r="D103" s="121" t="s">
        <v>531</v>
      </c>
      <c r="E103" s="121"/>
      <c r="F103" s="121" t="s">
        <v>532</v>
      </c>
      <c r="G103" s="122">
        <v>48011</v>
      </c>
      <c r="H103" s="121" t="s">
        <v>533</v>
      </c>
    </row>
    <row r="104" spans="3:8" s="114" customFormat="1" ht="12" customHeight="1">
      <c r="D104" s="121" t="s">
        <v>229</v>
      </c>
      <c r="E104" s="121"/>
    </row>
    <row r="105" spans="3:8" s="114" customFormat="1" ht="12" customHeight="1">
      <c r="D105" s="121" t="s">
        <v>242</v>
      </c>
      <c r="E105" s="121" t="s">
        <v>534</v>
      </c>
      <c r="F105" s="121" t="s">
        <v>535</v>
      </c>
      <c r="G105" s="122">
        <v>48011</v>
      </c>
      <c r="H105" s="121" t="s">
        <v>533</v>
      </c>
    </row>
    <row r="106" spans="3:8" s="114" customFormat="1" ht="12" customHeight="1">
      <c r="E106" s="121"/>
      <c r="F106" s="121" t="s">
        <v>536</v>
      </c>
      <c r="G106" s="122">
        <v>170499</v>
      </c>
      <c r="H106" s="121" t="s">
        <v>431</v>
      </c>
    </row>
    <row r="107" spans="3:8" s="114" customFormat="1" ht="12" customHeight="1">
      <c r="D107" s="121" t="s">
        <v>537</v>
      </c>
      <c r="E107" s="121"/>
      <c r="F107" s="121" t="s">
        <v>538</v>
      </c>
      <c r="G107" s="122">
        <v>95368</v>
      </c>
      <c r="H107" s="121" t="s">
        <v>431</v>
      </c>
    </row>
    <row r="108" spans="3:8" s="114" customFormat="1" ht="12" customHeight="1">
      <c r="D108" s="121" t="s">
        <v>539</v>
      </c>
      <c r="E108" s="121"/>
      <c r="F108" s="121" t="s">
        <v>540</v>
      </c>
      <c r="G108" s="122">
        <v>104000</v>
      </c>
      <c r="H108" s="121" t="s">
        <v>431</v>
      </c>
    </row>
    <row r="109" spans="3:8" s="114" customFormat="1" ht="12" customHeight="1">
      <c r="D109" s="121" t="s">
        <v>541</v>
      </c>
      <c r="E109" s="121"/>
      <c r="F109" s="121" t="s">
        <v>542</v>
      </c>
      <c r="G109" s="122">
        <v>104451</v>
      </c>
      <c r="H109" s="121" t="s">
        <v>431</v>
      </c>
    </row>
    <row r="110" spans="3:8" s="114" customFormat="1" ht="12" customHeight="1">
      <c r="D110" s="121" t="s">
        <v>543</v>
      </c>
      <c r="E110" s="121"/>
      <c r="F110" s="121" t="s">
        <v>544</v>
      </c>
      <c r="G110" s="122">
        <v>95117</v>
      </c>
      <c r="H110" s="121" t="s">
        <v>431</v>
      </c>
    </row>
    <row r="111" spans="3:8" s="114" customFormat="1" ht="12" customHeight="1">
      <c r="D111" s="121" t="s">
        <v>545</v>
      </c>
      <c r="E111" s="121"/>
    </row>
    <row r="112" spans="3:8" s="114" customFormat="1" ht="12" customHeight="1">
      <c r="D112" s="121" t="s">
        <v>546</v>
      </c>
      <c r="E112" s="121" t="s">
        <v>441</v>
      </c>
      <c r="F112" s="121" t="s">
        <v>547</v>
      </c>
      <c r="G112" s="122">
        <v>198407</v>
      </c>
      <c r="H112" s="121" t="s">
        <v>431</v>
      </c>
    </row>
    <row r="113" spans="4:8" s="114" customFormat="1" ht="12" customHeight="1">
      <c r="E113" s="121"/>
    </row>
    <row r="114" spans="4:8" s="114" customFormat="1" ht="12" customHeight="1">
      <c r="D114" s="121" t="s">
        <v>548</v>
      </c>
      <c r="E114" s="121" t="s">
        <v>441</v>
      </c>
      <c r="F114" s="121" t="s">
        <v>549</v>
      </c>
      <c r="G114" s="122">
        <v>73792</v>
      </c>
      <c r="H114" s="121" t="s">
        <v>431</v>
      </c>
    </row>
    <row r="115" spans="4:8" s="114" customFormat="1" ht="12" customHeight="1">
      <c r="E115" s="121"/>
    </row>
    <row r="116" spans="4:8" s="114" customFormat="1" ht="12" customHeight="1">
      <c r="D116" s="121" t="s">
        <v>550</v>
      </c>
      <c r="E116" s="121" t="s">
        <v>551</v>
      </c>
      <c r="F116" s="121" t="s">
        <v>552</v>
      </c>
      <c r="G116" s="122">
        <v>37868</v>
      </c>
      <c r="H116" s="121" t="s">
        <v>431</v>
      </c>
    </row>
    <row r="117" spans="4:8" s="114" customFormat="1" ht="12" customHeight="1">
      <c r="E117" s="121"/>
    </row>
    <row r="118" spans="4:8" s="114" customFormat="1" ht="12" customHeight="1">
      <c r="D118" s="121" t="s">
        <v>553</v>
      </c>
      <c r="E118" s="121" t="s">
        <v>551</v>
      </c>
      <c r="F118" s="121" t="s">
        <v>554</v>
      </c>
      <c r="G118" s="122">
        <v>35517</v>
      </c>
      <c r="H118" s="121" t="s">
        <v>431</v>
      </c>
    </row>
    <row r="119" spans="4:8" s="114" customFormat="1" ht="12" customHeight="1">
      <c r="E119" s="121"/>
    </row>
    <row r="120" spans="4:8" s="114" customFormat="1" ht="12" customHeight="1">
      <c r="D120" s="121" t="s">
        <v>555</v>
      </c>
      <c r="E120" s="121" t="s">
        <v>556</v>
      </c>
      <c r="F120" s="121" t="s">
        <v>557</v>
      </c>
      <c r="G120" s="122">
        <v>18155</v>
      </c>
      <c r="H120" s="121" t="s">
        <v>431</v>
      </c>
    </row>
    <row r="121" spans="4:8" s="114" customFormat="1" ht="12" customHeight="1">
      <c r="E121" s="121"/>
    </row>
    <row r="122" spans="4:8" s="114" customFormat="1" ht="12" customHeight="1">
      <c r="D122" s="121" t="s">
        <v>558</v>
      </c>
      <c r="E122" s="121" t="s">
        <v>556</v>
      </c>
      <c r="F122" s="121" t="s">
        <v>559</v>
      </c>
      <c r="G122" s="122">
        <v>19796</v>
      </c>
      <c r="H122" s="121" t="s">
        <v>431</v>
      </c>
    </row>
    <row r="123" spans="4:8" s="114" customFormat="1" ht="12" customHeight="1">
      <c r="E123" s="121"/>
    </row>
    <row r="124" spans="4:8" s="114" customFormat="1" ht="12" customHeight="1">
      <c r="D124" s="121" t="s">
        <v>560</v>
      </c>
      <c r="E124" s="121" t="s">
        <v>556</v>
      </c>
      <c r="F124" s="121" t="s">
        <v>561</v>
      </c>
      <c r="G124" s="122">
        <v>19285</v>
      </c>
      <c r="H124" s="121" t="s">
        <v>431</v>
      </c>
    </row>
    <row r="125" spans="4:8" s="114" customFormat="1" ht="12" customHeight="1">
      <c r="E125" s="121"/>
    </row>
    <row r="126" spans="4:8" s="114" customFormat="1" ht="12" customHeight="1">
      <c r="D126" s="121" t="s">
        <v>562</v>
      </c>
      <c r="E126" s="121" t="s">
        <v>556</v>
      </c>
      <c r="F126" s="121" t="s">
        <v>563</v>
      </c>
      <c r="G126" s="122">
        <v>19207</v>
      </c>
      <c r="H126" s="121" t="s">
        <v>431</v>
      </c>
    </row>
    <row r="127" spans="4:8" s="114" customFormat="1" ht="12" customHeight="1">
      <c r="E127" s="121"/>
    </row>
    <row r="128" spans="4:8" s="114" customFormat="1" ht="12" customHeight="1">
      <c r="D128" s="121" t="s">
        <v>564</v>
      </c>
      <c r="E128" s="121" t="s">
        <v>521</v>
      </c>
      <c r="F128" s="121" t="s">
        <v>565</v>
      </c>
      <c r="G128" s="122">
        <v>18800</v>
      </c>
      <c r="H128" s="121" t="s">
        <v>431</v>
      </c>
    </row>
    <row r="129" spans="4:8" s="114" customFormat="1" ht="12" customHeight="1">
      <c r="E129" s="121"/>
    </row>
    <row r="130" spans="4:8" s="114" customFormat="1" ht="12" customHeight="1">
      <c r="D130" s="121" t="s">
        <v>566</v>
      </c>
      <c r="E130" s="121" t="s">
        <v>521</v>
      </c>
      <c r="F130" s="121" t="s">
        <v>567</v>
      </c>
      <c r="G130" s="122">
        <v>18008</v>
      </c>
      <c r="H130" s="121" t="s">
        <v>431</v>
      </c>
    </row>
    <row r="131" spans="4:8" s="114" customFormat="1" ht="12" customHeight="1">
      <c r="E131" s="121"/>
    </row>
    <row r="132" spans="4:8" s="114" customFormat="1" ht="12" customHeight="1">
      <c r="D132" s="121" t="s">
        <v>568</v>
      </c>
      <c r="E132" s="121" t="s">
        <v>569</v>
      </c>
      <c r="F132" s="121" t="s">
        <v>570</v>
      </c>
      <c r="G132" s="122">
        <v>290003</v>
      </c>
      <c r="H132" s="121" t="s">
        <v>431</v>
      </c>
    </row>
    <row r="133" spans="4:8" s="114" customFormat="1" ht="12" customHeight="1">
      <c r="E133" s="121"/>
    </row>
    <row r="134" spans="4:8" s="114" customFormat="1" ht="12" customHeight="1">
      <c r="D134" s="121" t="s">
        <v>571</v>
      </c>
      <c r="E134" s="121" t="s">
        <v>569</v>
      </c>
      <c r="F134" s="121" t="s">
        <v>572</v>
      </c>
      <c r="G134" s="122">
        <v>290003</v>
      </c>
      <c r="H134" s="121" t="s">
        <v>431</v>
      </c>
    </row>
    <row r="135" spans="4:8" s="114" customFormat="1" ht="12" customHeight="1">
      <c r="E135" s="121"/>
    </row>
    <row r="136" spans="4:8" s="114" customFormat="1" ht="12" customHeight="1">
      <c r="D136" s="121" t="s">
        <v>573</v>
      </c>
      <c r="E136" s="121" t="s">
        <v>497</v>
      </c>
      <c r="F136" s="121" t="s">
        <v>574</v>
      </c>
      <c r="G136" s="122">
        <v>52</v>
      </c>
      <c r="H136" s="121" t="s">
        <v>431</v>
      </c>
    </row>
    <row r="137" spans="4:8" s="114" customFormat="1" ht="12" customHeight="1">
      <c r="E137" s="121"/>
    </row>
    <row r="138" spans="4:8" s="114" customFormat="1" ht="12" customHeight="1">
      <c r="D138" s="121" t="s">
        <v>575</v>
      </c>
      <c r="E138" s="121" t="s">
        <v>497</v>
      </c>
      <c r="F138" s="121" t="s">
        <v>576</v>
      </c>
      <c r="G138" s="122">
        <v>52</v>
      </c>
      <c r="H138" s="121" t="s">
        <v>431</v>
      </c>
    </row>
    <row r="139" spans="4:8" s="114" customFormat="1" ht="12" customHeight="1">
      <c r="E139" s="121"/>
      <c r="F139" s="121" t="s">
        <v>577</v>
      </c>
      <c r="G139" s="122">
        <v>103506</v>
      </c>
      <c r="H139" s="121" t="s">
        <v>431</v>
      </c>
    </row>
    <row r="140" spans="4:8" s="114" customFormat="1" ht="12" customHeight="1">
      <c r="D140" s="121" t="s">
        <v>578</v>
      </c>
      <c r="E140" s="121"/>
      <c r="F140" s="121" t="s">
        <v>579</v>
      </c>
      <c r="G140" s="122">
        <v>94490</v>
      </c>
      <c r="H140" s="121" t="s">
        <v>431</v>
      </c>
    </row>
    <row r="141" spans="4:8" s="114" customFormat="1" ht="12" customHeight="1">
      <c r="D141" s="121" t="s">
        <v>580</v>
      </c>
      <c r="E141" s="121"/>
      <c r="F141" s="121" t="s">
        <v>581</v>
      </c>
      <c r="G141" s="122">
        <v>63498</v>
      </c>
      <c r="H141" s="121" t="s">
        <v>431</v>
      </c>
    </row>
    <row r="142" spans="4:8" s="114" customFormat="1" ht="12" customHeight="1">
      <c r="D142" s="128">
        <v>28001</v>
      </c>
      <c r="E142" s="121"/>
      <c r="F142" s="121" t="s">
        <v>582</v>
      </c>
      <c r="G142" s="122">
        <v>242988</v>
      </c>
      <c r="H142" s="121" t="s">
        <v>431</v>
      </c>
    </row>
    <row r="143" spans="4:8" s="114" customFormat="1" ht="12" customHeight="1">
      <c r="D143" s="121" t="s">
        <v>583</v>
      </c>
      <c r="E143" s="121"/>
    </row>
    <row r="144" spans="4:8" s="114" customFormat="1" ht="12" customHeight="1">
      <c r="D144" s="121" t="s">
        <v>584</v>
      </c>
      <c r="E144" s="121" t="s">
        <v>585</v>
      </c>
      <c r="F144" s="121" t="s">
        <v>586</v>
      </c>
      <c r="G144" s="122">
        <v>58008</v>
      </c>
      <c r="H144" s="121" t="s">
        <v>431</v>
      </c>
    </row>
    <row r="145" spans="3:8" s="114" customFormat="1" ht="12" customHeight="1">
      <c r="E145" s="121"/>
    </row>
    <row r="146" spans="3:8" s="114" customFormat="1" ht="12" customHeight="1">
      <c r="D146" s="121" t="s">
        <v>587</v>
      </c>
      <c r="E146" s="121" t="s">
        <v>585</v>
      </c>
      <c r="F146" s="121" t="s">
        <v>588</v>
      </c>
      <c r="G146" s="122">
        <v>20203</v>
      </c>
      <c r="H146" s="121" t="s">
        <v>431</v>
      </c>
    </row>
    <row r="147" spans="3:8" s="114" customFormat="1" ht="12" customHeight="1">
      <c r="E147" s="121"/>
    </row>
    <row r="148" spans="3:8" s="114" customFormat="1" ht="12" customHeight="1">
      <c r="D148" s="121" t="s">
        <v>248</v>
      </c>
      <c r="E148" s="121" t="s">
        <v>589</v>
      </c>
      <c r="F148" s="121" t="s">
        <v>590</v>
      </c>
      <c r="G148" s="122">
        <v>369993</v>
      </c>
      <c r="H148" s="121" t="s">
        <v>431</v>
      </c>
    </row>
    <row r="149" spans="3:8" s="114" customFormat="1" ht="12" customHeight="1">
      <c r="E149" s="121"/>
      <c r="F149" s="121" t="s">
        <v>591</v>
      </c>
      <c r="G149" s="122">
        <v>265014</v>
      </c>
      <c r="H149" s="121" t="s">
        <v>431</v>
      </c>
    </row>
    <row r="150" spans="3:8" s="114" customFormat="1" ht="12" customHeight="1">
      <c r="D150" s="121" t="s">
        <v>592</v>
      </c>
      <c r="E150" s="121"/>
      <c r="F150" s="121" t="s">
        <v>593</v>
      </c>
      <c r="G150" s="122">
        <v>919995</v>
      </c>
      <c r="H150" s="121" t="s">
        <v>431</v>
      </c>
    </row>
    <row r="151" spans="3:8" s="114" customFormat="1" ht="12" customHeight="1">
      <c r="D151" s="121" t="s">
        <v>264</v>
      </c>
      <c r="E151" s="121"/>
      <c r="F151" s="121" t="s">
        <v>594</v>
      </c>
      <c r="G151" s="122">
        <v>32299</v>
      </c>
      <c r="H151" s="121" t="s">
        <v>431</v>
      </c>
    </row>
    <row r="152" spans="3:8" s="114" customFormat="1" ht="12" customHeight="1">
      <c r="C152" s="121" t="s">
        <v>595</v>
      </c>
      <c r="D152" s="128">
        <v>29254</v>
      </c>
      <c r="E152" s="121"/>
      <c r="F152" s="121" t="s">
        <v>596</v>
      </c>
      <c r="G152" s="122">
        <v>32299</v>
      </c>
      <c r="H152" s="121" t="s">
        <v>431</v>
      </c>
    </row>
    <row r="153" spans="3:8" s="114" customFormat="1" ht="12" customHeight="1">
      <c r="C153" s="121" t="s">
        <v>595</v>
      </c>
      <c r="D153" s="128">
        <v>29255</v>
      </c>
      <c r="E153" s="121"/>
    </row>
    <row r="154" spans="3:8" s="114" customFormat="1" ht="12" customHeight="1">
      <c r="D154" s="121" t="s">
        <v>245</v>
      </c>
      <c r="E154" s="121" t="s">
        <v>597</v>
      </c>
      <c r="F154" s="121" t="s">
        <v>598</v>
      </c>
      <c r="G154" s="122">
        <v>135013</v>
      </c>
      <c r="H154" s="121" t="s">
        <v>431</v>
      </c>
    </row>
    <row r="155" spans="3:8" s="114" customFormat="1" ht="12" customHeight="1">
      <c r="E155" s="121"/>
    </row>
    <row r="156" spans="3:8" s="114" customFormat="1" ht="12" customHeight="1">
      <c r="C156" s="121" t="s">
        <v>446</v>
      </c>
      <c r="D156" s="121" t="s">
        <v>199</v>
      </c>
      <c r="E156" s="121" t="s">
        <v>599</v>
      </c>
      <c r="F156" s="121" t="s">
        <v>600</v>
      </c>
      <c r="G156" s="122">
        <v>54221</v>
      </c>
      <c r="H156" s="121" t="s">
        <v>431</v>
      </c>
    </row>
    <row r="157" spans="3:8" s="114" customFormat="1" ht="12" customHeight="1">
      <c r="E157" s="121"/>
      <c r="F157" s="121" t="s">
        <v>601</v>
      </c>
      <c r="G157" s="122">
        <v>290003</v>
      </c>
      <c r="H157" s="121" t="s">
        <v>431</v>
      </c>
    </row>
    <row r="158" spans="3:8" s="114" customFormat="1" ht="12" customHeight="1">
      <c r="D158" s="121" t="s">
        <v>166</v>
      </c>
      <c r="E158" s="121"/>
    </row>
    <row r="159" spans="3:8" s="114" customFormat="1" ht="12" customHeight="1">
      <c r="C159" s="121" t="s">
        <v>446</v>
      </c>
      <c r="D159" s="128">
        <v>29175</v>
      </c>
      <c r="E159" s="121" t="s">
        <v>602</v>
      </c>
      <c r="F159" s="121" t="s">
        <v>603</v>
      </c>
      <c r="G159" s="122">
        <v>8549</v>
      </c>
      <c r="H159" s="121" t="s">
        <v>431</v>
      </c>
    </row>
    <row r="160" spans="3:8" s="114" customFormat="1" ht="12" customHeight="1">
      <c r="E160" s="121"/>
    </row>
    <row r="161" spans="3:8" s="114" customFormat="1" ht="12" customHeight="1">
      <c r="C161" s="121" t="s">
        <v>446</v>
      </c>
      <c r="D161" s="121" t="s">
        <v>151</v>
      </c>
      <c r="E161" s="121" t="s">
        <v>604</v>
      </c>
      <c r="F161" s="121" t="s">
        <v>605</v>
      </c>
      <c r="G161" s="122">
        <v>95009</v>
      </c>
      <c r="H161" s="121" t="s">
        <v>431</v>
      </c>
    </row>
    <row r="162" spans="3:8" s="114" customFormat="1" ht="12" customHeight="1">
      <c r="E162" s="121"/>
      <c r="F162" s="121" t="s">
        <v>606</v>
      </c>
      <c r="G162" s="122">
        <v>90003</v>
      </c>
      <c r="H162" s="121" t="s">
        <v>431</v>
      </c>
    </row>
    <row r="163" spans="3:8" s="114" customFormat="1" ht="12" customHeight="1">
      <c r="D163" s="121" t="s">
        <v>286</v>
      </c>
      <c r="E163" s="121"/>
    </row>
    <row r="164" spans="3:8" s="114" customFormat="1" ht="12" customHeight="1">
      <c r="D164" s="121" t="s">
        <v>223</v>
      </c>
      <c r="E164" s="121" t="s">
        <v>607</v>
      </c>
      <c r="F164" s="121" t="s">
        <v>608</v>
      </c>
      <c r="G164" s="122">
        <v>116723</v>
      </c>
      <c r="H164" s="121" t="s">
        <v>431</v>
      </c>
    </row>
    <row r="165" spans="3:8" s="114" customFormat="1" ht="12" customHeight="1">
      <c r="E165" s="121"/>
    </row>
    <row r="166" spans="3:8" s="114" customFormat="1" ht="12" customHeight="1">
      <c r="C166" s="121" t="s">
        <v>609</v>
      </c>
      <c r="D166" s="128">
        <v>29181</v>
      </c>
      <c r="E166" s="121" t="s">
        <v>429</v>
      </c>
      <c r="F166" s="121" t="s">
        <v>610</v>
      </c>
      <c r="G166" s="122">
        <v>126719</v>
      </c>
      <c r="H166" s="121" t="s">
        <v>431</v>
      </c>
    </row>
    <row r="167" spans="3:8" s="114" customFormat="1" ht="12" customHeight="1">
      <c r="E167" s="121"/>
    </row>
    <row r="168" spans="3:8" s="114" customFormat="1" ht="12" customHeight="1">
      <c r="C168" s="121" t="s">
        <v>609</v>
      </c>
      <c r="D168" s="121" t="s">
        <v>611</v>
      </c>
      <c r="E168" s="121" t="s">
        <v>429</v>
      </c>
      <c r="F168" s="121" t="s">
        <v>612</v>
      </c>
      <c r="G168" s="122">
        <v>54221</v>
      </c>
      <c r="H168" s="121" t="s">
        <v>431</v>
      </c>
    </row>
    <row r="169" spans="3:8" s="114" customFormat="1" ht="12" customHeight="1">
      <c r="E169" s="121"/>
    </row>
    <row r="170" spans="3:8" s="114" customFormat="1" ht="12" customHeight="1">
      <c r="C170" s="121" t="s">
        <v>609</v>
      </c>
      <c r="D170" s="121" t="s">
        <v>613</v>
      </c>
      <c r="E170" s="121" t="s">
        <v>429</v>
      </c>
      <c r="F170" s="121" t="s">
        <v>614</v>
      </c>
      <c r="G170" s="122">
        <v>54221</v>
      </c>
      <c r="H170" s="121" t="s">
        <v>431</v>
      </c>
    </row>
    <row r="171" spans="3:8" s="114" customFormat="1" ht="12" customHeight="1">
      <c r="E171" s="121"/>
    </row>
    <row r="172" spans="3:8" s="114" customFormat="1" ht="12" customHeight="1">
      <c r="D172" s="121" t="s">
        <v>615</v>
      </c>
      <c r="E172" s="121" t="s">
        <v>616</v>
      </c>
      <c r="F172" s="121" t="s">
        <v>617</v>
      </c>
      <c r="G172" s="122">
        <v>149244</v>
      </c>
      <c r="H172" s="121" t="s">
        <v>431</v>
      </c>
    </row>
    <row r="173" spans="3:8" s="114" customFormat="1" ht="12" customHeight="1">
      <c r="E173" s="121"/>
    </row>
    <row r="174" spans="3:8" s="114" customFormat="1" ht="12" customHeight="1">
      <c r="D174" s="121" t="s">
        <v>618</v>
      </c>
      <c r="E174" s="121" t="s">
        <v>616</v>
      </c>
      <c r="F174" s="121" t="s">
        <v>619</v>
      </c>
      <c r="G174" s="122">
        <v>149244</v>
      </c>
      <c r="H174" s="121" t="s">
        <v>431</v>
      </c>
    </row>
    <row r="175" spans="3:8" s="114" customFormat="1" ht="12" customHeight="1">
      <c r="E175" s="121"/>
    </row>
    <row r="176" spans="3:8" s="114" customFormat="1" ht="12" customHeight="1">
      <c r="D176" s="121" t="s">
        <v>157</v>
      </c>
      <c r="E176" s="121" t="s">
        <v>620</v>
      </c>
      <c r="F176" s="121" t="s">
        <v>621</v>
      </c>
      <c r="G176" s="122">
        <v>149244</v>
      </c>
      <c r="H176" s="121" t="s">
        <v>431</v>
      </c>
    </row>
    <row r="177" spans="4:8" s="114" customFormat="1" ht="12" customHeight="1">
      <c r="E177" s="121"/>
    </row>
    <row r="178" spans="4:8" s="114" customFormat="1" ht="12" customHeight="1">
      <c r="D178" s="121" t="s">
        <v>349</v>
      </c>
      <c r="E178" s="121" t="s">
        <v>620</v>
      </c>
      <c r="F178" s="121" t="s">
        <v>622</v>
      </c>
      <c r="G178" s="122">
        <v>149244</v>
      </c>
      <c r="H178" s="121" t="s">
        <v>431</v>
      </c>
    </row>
    <row r="179" spans="4:8" s="114" customFormat="1" ht="12" customHeight="1">
      <c r="E179" s="121"/>
    </row>
    <row r="180" spans="4:8" s="114" customFormat="1" ht="12" customHeight="1">
      <c r="D180" s="121" t="s">
        <v>623</v>
      </c>
      <c r="E180" s="121" t="s">
        <v>624</v>
      </c>
      <c r="F180" s="121" t="s">
        <v>625</v>
      </c>
      <c r="G180" s="122">
        <v>513931</v>
      </c>
      <c r="H180" s="121" t="s">
        <v>431</v>
      </c>
    </row>
    <row r="181" spans="4:8" s="114" customFormat="1" ht="12" customHeight="1">
      <c r="E181" s="121"/>
    </row>
    <row r="182" spans="4:8" s="114" customFormat="1" ht="12" customHeight="1">
      <c r="D182" s="121" t="s">
        <v>626</v>
      </c>
      <c r="E182" s="121" t="s">
        <v>436</v>
      </c>
      <c r="F182" s="121" t="s">
        <v>627</v>
      </c>
      <c r="G182" s="122">
        <v>91522</v>
      </c>
      <c r="H182" s="121" t="s">
        <v>431</v>
      </c>
    </row>
    <row r="183" spans="4:8" s="114" customFormat="1" ht="12" customHeight="1">
      <c r="E183" s="121"/>
    </row>
    <row r="184" spans="4:8" s="114" customFormat="1" ht="12" customHeight="1">
      <c r="D184" s="121" t="s">
        <v>628</v>
      </c>
      <c r="E184" s="121" t="s">
        <v>429</v>
      </c>
      <c r="F184" s="121" t="s">
        <v>629</v>
      </c>
      <c r="G184" s="122">
        <v>143280</v>
      </c>
      <c r="H184" s="121" t="s">
        <v>431</v>
      </c>
    </row>
    <row r="185" spans="4:8" s="114" customFormat="1" ht="12" customHeight="1">
      <c r="E185" s="121"/>
    </row>
    <row r="186" spans="4:8" s="114" customFormat="1" ht="12" customHeight="1">
      <c r="D186" s="121" t="s">
        <v>120</v>
      </c>
      <c r="E186" s="121" t="s">
        <v>451</v>
      </c>
      <c r="F186" s="121" t="s">
        <v>630</v>
      </c>
      <c r="G186" s="122">
        <v>732476</v>
      </c>
      <c r="H186" s="121" t="s">
        <v>431</v>
      </c>
    </row>
    <row r="187" spans="4:8" s="114" customFormat="1" ht="12" customHeight="1">
      <c r="E187" s="121"/>
    </row>
    <row r="188" spans="4:8" s="114" customFormat="1" ht="12" customHeight="1">
      <c r="D188" s="121" t="s">
        <v>335</v>
      </c>
      <c r="E188" s="121" t="s">
        <v>451</v>
      </c>
      <c r="F188" s="121" t="s">
        <v>631</v>
      </c>
      <c r="G188" s="122">
        <v>732476</v>
      </c>
      <c r="H188" s="121" t="s">
        <v>431</v>
      </c>
    </row>
    <row r="189" spans="4:8" s="114" customFormat="1" ht="12" customHeight="1">
      <c r="E189" s="121"/>
    </row>
    <row r="190" spans="4:8" s="114" customFormat="1" ht="12" customHeight="1">
      <c r="D190" s="121" t="s">
        <v>226</v>
      </c>
      <c r="E190" s="121" t="s">
        <v>500</v>
      </c>
      <c r="F190" s="121" t="s">
        <v>632</v>
      </c>
      <c r="G190" s="122">
        <v>233477</v>
      </c>
      <c r="H190" s="121" t="s">
        <v>431</v>
      </c>
    </row>
    <row r="191" spans="4:8" s="114" customFormat="1" ht="12" customHeight="1">
      <c r="E191" s="121"/>
      <c r="F191" s="121" t="s">
        <v>633</v>
      </c>
      <c r="G191" s="122">
        <v>162288</v>
      </c>
      <c r="H191" s="121" t="s">
        <v>431</v>
      </c>
    </row>
    <row r="192" spans="4:8" s="114" customFormat="1" ht="12" customHeight="1">
      <c r="D192" s="121" t="s">
        <v>634</v>
      </c>
      <c r="E192" s="121"/>
    </row>
    <row r="193" spans="1:8" s="114" customFormat="1" ht="12" customHeight="1">
      <c r="D193" s="121" t="s">
        <v>635</v>
      </c>
      <c r="E193" s="121" t="s">
        <v>636</v>
      </c>
      <c r="F193" s="121" t="s">
        <v>637</v>
      </c>
      <c r="G193" s="122">
        <v>189696</v>
      </c>
      <c r="H193" s="121" t="s">
        <v>431</v>
      </c>
    </row>
    <row r="194" spans="1:8" s="114" customFormat="1" ht="12" customHeight="1">
      <c r="E194" s="121"/>
    </row>
    <row r="195" spans="1:8" s="114" customFormat="1" ht="12" customHeight="1">
      <c r="D195" s="121" t="s">
        <v>412</v>
      </c>
      <c r="E195" s="121" t="s">
        <v>638</v>
      </c>
      <c r="F195" s="121" t="s">
        <v>639</v>
      </c>
      <c r="G195" s="122">
        <v>22000</v>
      </c>
      <c r="H195" s="121" t="s">
        <v>431</v>
      </c>
    </row>
    <row r="196" spans="1:8" s="114" customFormat="1" ht="12" customHeight="1">
      <c r="E196" s="121"/>
    </row>
    <row r="197" spans="1:8" s="114" customFormat="1" ht="12" customHeight="1">
      <c r="D197" s="121" t="s">
        <v>408</v>
      </c>
      <c r="E197" s="121" t="s">
        <v>640</v>
      </c>
      <c r="F197" s="121" t="s">
        <v>641</v>
      </c>
      <c r="G197" s="122">
        <v>680883</v>
      </c>
      <c r="H197" s="121" t="s">
        <v>431</v>
      </c>
    </row>
    <row r="198" spans="1:8" s="114" customFormat="1" ht="12" customHeight="1">
      <c r="E198" s="121"/>
    </row>
    <row r="199" spans="1:8" s="114" customFormat="1" ht="12" customHeight="1">
      <c r="D199" s="121" t="s">
        <v>642</v>
      </c>
      <c r="E199" s="121" t="s">
        <v>643</v>
      </c>
      <c r="F199" s="121" t="s">
        <v>644</v>
      </c>
      <c r="G199" s="122">
        <v>52996</v>
      </c>
      <c r="H199" s="121" t="s">
        <v>431</v>
      </c>
    </row>
    <row r="200" spans="1:8" s="114" customFormat="1" ht="12" customHeight="1">
      <c r="E200" s="121"/>
    </row>
    <row r="201" spans="1:8" s="114" customFormat="1" ht="12" customHeight="1">
      <c r="D201" s="121" t="s">
        <v>413</v>
      </c>
      <c r="E201" s="121" t="s">
        <v>433</v>
      </c>
      <c r="F201" s="121" t="s">
        <v>645</v>
      </c>
      <c r="G201" s="122">
        <v>37496</v>
      </c>
      <c r="H201" s="121" t="s">
        <v>431</v>
      </c>
    </row>
    <row r="202" spans="1:8" s="114" customFormat="1" ht="12" customHeight="1">
      <c r="F202" s="123">
        <v>13299355</v>
      </c>
      <c r="G202" s="123"/>
      <c r="H202" s="123">
        <v>58572145.556920014</v>
      </c>
    </row>
    <row r="203" spans="1:8" s="114" customFormat="1" ht="12" customHeight="1">
      <c r="F203" s="123"/>
      <c r="G203" s="123"/>
      <c r="H203" s="123"/>
    </row>
    <row r="204" spans="1:8" s="114" customFormat="1" ht="12" customHeight="1">
      <c r="F204" s="123"/>
      <c r="G204" s="123"/>
      <c r="H204" s="123"/>
    </row>
    <row r="205" spans="1:8" s="114" customFormat="1" ht="12" customHeight="1"/>
    <row r="206" spans="1:8" s="117" customFormat="1" ht="12" customHeight="1">
      <c r="A206" s="116" t="s">
        <v>646</v>
      </c>
    </row>
    <row r="207" spans="1:8" s="117" customFormat="1" ht="12" customHeight="1"/>
    <row r="208" spans="1:8" s="114" customFormat="1" ht="12" customHeight="1">
      <c r="C208" s="121" t="s">
        <v>647</v>
      </c>
      <c r="D208" s="128">
        <v>10066</v>
      </c>
      <c r="E208" s="121"/>
      <c r="F208" s="121" t="s">
        <v>648</v>
      </c>
      <c r="G208" s="122">
        <v>797872</v>
      </c>
      <c r="H208" s="121" t="s">
        <v>431</v>
      </c>
    </row>
    <row r="209" spans="3:8" s="114" customFormat="1" ht="12" customHeight="1">
      <c r="C209" s="121" t="s">
        <v>649</v>
      </c>
      <c r="D209" s="121" t="s">
        <v>650</v>
      </c>
      <c r="E209" s="121"/>
      <c r="F209" s="121" t="s">
        <v>651</v>
      </c>
      <c r="G209" s="122">
        <v>155204</v>
      </c>
      <c r="H209" s="121" t="s">
        <v>431</v>
      </c>
    </row>
    <row r="210" spans="3:8" s="114" customFormat="1" ht="12" customHeight="1">
      <c r="C210" s="121" t="s">
        <v>652</v>
      </c>
      <c r="D210" s="121" t="s">
        <v>653</v>
      </c>
      <c r="E210" s="121"/>
      <c r="F210" s="121" t="s">
        <v>654</v>
      </c>
      <c r="G210" s="122">
        <v>78211</v>
      </c>
      <c r="H210" s="121" t="s">
        <v>431</v>
      </c>
    </row>
    <row r="211" spans="3:8" s="114" customFormat="1" ht="12" customHeight="1">
      <c r="C211" s="121" t="s">
        <v>655</v>
      </c>
      <c r="D211" s="121" t="s">
        <v>656</v>
      </c>
      <c r="E211" s="121"/>
      <c r="F211" s="121" t="s">
        <v>657</v>
      </c>
      <c r="G211" s="122">
        <v>156422</v>
      </c>
      <c r="H211" s="121" t="s">
        <v>431</v>
      </c>
    </row>
    <row r="212" spans="3:8" s="114" customFormat="1" ht="12" customHeight="1">
      <c r="C212" s="121" t="s">
        <v>647</v>
      </c>
      <c r="D212" s="121" t="s">
        <v>658</v>
      </c>
      <c r="E212" s="121"/>
      <c r="F212" s="121" t="s">
        <v>659</v>
      </c>
      <c r="G212" s="122">
        <v>156422</v>
      </c>
      <c r="H212" s="121" t="s">
        <v>431</v>
      </c>
    </row>
    <row r="213" spans="3:8" s="114" customFormat="1" ht="12" customHeight="1">
      <c r="C213" s="121" t="s">
        <v>660</v>
      </c>
      <c r="D213" s="121" t="s">
        <v>661</v>
      </c>
      <c r="E213" s="121"/>
      <c r="F213" s="121" t="s">
        <v>662</v>
      </c>
      <c r="G213" s="122">
        <v>78211</v>
      </c>
      <c r="H213" s="121" t="s">
        <v>431</v>
      </c>
    </row>
    <row r="214" spans="3:8" s="114" customFormat="1" ht="12" customHeight="1">
      <c r="C214" s="121" t="s">
        <v>660</v>
      </c>
      <c r="D214" s="121" t="s">
        <v>663</v>
      </c>
      <c r="E214" s="121"/>
      <c r="F214" s="121" t="s">
        <v>664</v>
      </c>
      <c r="G214" s="122">
        <v>78211</v>
      </c>
      <c r="H214" s="121" t="s">
        <v>431</v>
      </c>
    </row>
    <row r="215" spans="3:8" s="114" customFormat="1" ht="12" customHeight="1">
      <c r="C215" s="121" t="s">
        <v>665</v>
      </c>
      <c r="D215" s="121" t="s">
        <v>666</v>
      </c>
      <c r="E215" s="121"/>
      <c r="F215" s="121" t="s">
        <v>667</v>
      </c>
      <c r="G215" s="122">
        <v>142320</v>
      </c>
      <c r="H215" s="121" t="s">
        <v>431</v>
      </c>
    </row>
    <row r="216" spans="3:8" s="114" customFormat="1" ht="12" customHeight="1">
      <c r="C216" s="121" t="s">
        <v>665</v>
      </c>
      <c r="D216" s="121" t="s">
        <v>668</v>
      </c>
      <c r="E216" s="121"/>
      <c r="F216" s="121" t="s">
        <v>669</v>
      </c>
      <c r="G216" s="122">
        <v>78211</v>
      </c>
      <c r="H216" s="121" t="s">
        <v>431</v>
      </c>
    </row>
    <row r="217" spans="3:8" s="114" customFormat="1" ht="12" customHeight="1">
      <c r="C217" s="121" t="s">
        <v>660</v>
      </c>
      <c r="D217" s="121" t="s">
        <v>670</v>
      </c>
      <c r="E217" s="121"/>
      <c r="F217" s="121" t="s">
        <v>671</v>
      </c>
      <c r="G217" s="122">
        <v>78211</v>
      </c>
      <c r="H217" s="121" t="s">
        <v>431</v>
      </c>
    </row>
    <row r="218" spans="3:8" s="114" customFormat="1" ht="12" customHeight="1">
      <c r="C218" s="121" t="s">
        <v>672</v>
      </c>
      <c r="D218" s="121" t="s">
        <v>673</v>
      </c>
      <c r="E218" s="121"/>
      <c r="F218" s="121" t="s">
        <v>674</v>
      </c>
      <c r="G218" s="122">
        <v>163327</v>
      </c>
      <c r="H218" s="121" t="s">
        <v>431</v>
      </c>
    </row>
    <row r="219" spans="3:8" s="114" customFormat="1" ht="12" customHeight="1">
      <c r="C219" s="121" t="s">
        <v>665</v>
      </c>
      <c r="D219" s="121" t="s">
        <v>675</v>
      </c>
      <c r="E219" s="121"/>
      <c r="F219" s="121" t="s">
        <v>676</v>
      </c>
      <c r="G219" s="122">
        <v>80210</v>
      </c>
      <c r="H219" s="121" t="s">
        <v>431</v>
      </c>
    </row>
    <row r="220" spans="3:8" s="114" customFormat="1" ht="12" customHeight="1">
      <c r="C220" s="121" t="s">
        <v>677</v>
      </c>
      <c r="D220" s="121" t="s">
        <v>678</v>
      </c>
      <c r="E220" s="121"/>
      <c r="F220" s="121" t="s">
        <v>679</v>
      </c>
      <c r="G220" s="122">
        <v>160420</v>
      </c>
      <c r="H220" s="121" t="s">
        <v>431</v>
      </c>
    </row>
    <row r="221" spans="3:8" s="114" customFormat="1" ht="12" customHeight="1">
      <c r="C221" s="121" t="s">
        <v>680</v>
      </c>
      <c r="D221" s="121" t="s">
        <v>681</v>
      </c>
      <c r="E221" s="121"/>
      <c r="F221" s="121" t="s">
        <v>682</v>
      </c>
      <c r="G221" s="122">
        <v>80210</v>
      </c>
      <c r="H221" s="121" t="s">
        <v>431</v>
      </c>
    </row>
    <row r="222" spans="3:8" s="114" customFormat="1" ht="12" customHeight="1">
      <c r="C222" s="121" t="s">
        <v>660</v>
      </c>
      <c r="D222" s="121" t="s">
        <v>683</v>
      </c>
      <c r="E222" s="121"/>
      <c r="F222" s="121" t="s">
        <v>684</v>
      </c>
      <c r="G222" s="122">
        <v>78211</v>
      </c>
      <c r="H222" s="121" t="s">
        <v>431</v>
      </c>
    </row>
    <row r="223" spans="3:8" s="114" customFormat="1" ht="12" customHeight="1">
      <c r="C223" s="121" t="s">
        <v>685</v>
      </c>
      <c r="D223" s="128">
        <v>10962</v>
      </c>
      <c r="E223" s="121"/>
      <c r="F223" s="121" t="s">
        <v>686</v>
      </c>
      <c r="G223" s="122">
        <v>154780</v>
      </c>
      <c r="H223" s="121" t="s">
        <v>431</v>
      </c>
    </row>
    <row r="224" spans="3:8" s="114" customFormat="1" ht="12" customHeight="1">
      <c r="C224" s="121" t="s">
        <v>660</v>
      </c>
      <c r="D224" s="121" t="s">
        <v>687</v>
      </c>
      <c r="E224" s="121"/>
      <c r="F224" s="121" t="s">
        <v>688</v>
      </c>
      <c r="G224" s="122">
        <v>163234</v>
      </c>
      <c r="H224" s="121" t="s">
        <v>431</v>
      </c>
    </row>
    <row r="225" spans="3:8" s="114" customFormat="1" ht="12" customHeight="1">
      <c r="C225" s="121" t="s">
        <v>689</v>
      </c>
      <c r="D225" s="121" t="s">
        <v>690</v>
      </c>
      <c r="E225" s="121"/>
      <c r="F225" s="121" t="s">
        <v>691</v>
      </c>
      <c r="G225" s="122">
        <v>89011</v>
      </c>
      <c r="H225" s="121" t="s">
        <v>431</v>
      </c>
    </row>
    <row r="226" spans="3:8" s="114" customFormat="1" ht="12" customHeight="1">
      <c r="C226" s="121" t="s">
        <v>689</v>
      </c>
      <c r="D226" s="121" t="s">
        <v>692</v>
      </c>
      <c r="E226" s="121"/>
      <c r="F226" s="121" t="s">
        <v>693</v>
      </c>
      <c r="G226" s="122">
        <v>76020</v>
      </c>
      <c r="H226" s="121" t="s">
        <v>431</v>
      </c>
    </row>
    <row r="227" spans="3:8" s="114" customFormat="1" ht="12" customHeight="1">
      <c r="C227" s="121" t="s">
        <v>689</v>
      </c>
      <c r="D227" s="121" t="s">
        <v>694</v>
      </c>
      <c r="E227" s="121"/>
      <c r="F227" s="121" t="s">
        <v>695</v>
      </c>
      <c r="G227" s="122">
        <v>38010</v>
      </c>
      <c r="H227" s="121" t="s">
        <v>431</v>
      </c>
    </row>
    <row r="228" spans="3:8" s="114" customFormat="1" ht="12" customHeight="1">
      <c r="C228" s="121" t="s">
        <v>696</v>
      </c>
      <c r="D228" s="121" t="s">
        <v>697</v>
      </c>
      <c r="E228" s="121"/>
      <c r="F228" s="121" t="s">
        <v>698</v>
      </c>
      <c r="G228" s="122">
        <v>166300</v>
      </c>
      <c r="H228" s="121" t="s">
        <v>431</v>
      </c>
    </row>
    <row r="229" spans="3:8" s="114" customFormat="1" ht="12" customHeight="1">
      <c r="C229" s="121" t="s">
        <v>647</v>
      </c>
      <c r="D229" s="121" t="s">
        <v>699</v>
      </c>
      <c r="E229" s="121"/>
      <c r="F229" s="121" t="s">
        <v>700</v>
      </c>
      <c r="G229" s="122">
        <v>1396094</v>
      </c>
      <c r="H229" s="121" t="s">
        <v>431</v>
      </c>
    </row>
    <row r="230" spans="3:8" s="114" customFormat="1" ht="12" customHeight="1">
      <c r="C230" s="121" t="s">
        <v>701</v>
      </c>
      <c r="D230" s="121" t="s">
        <v>702</v>
      </c>
      <c r="E230" s="121"/>
      <c r="F230" s="121" t="s">
        <v>703</v>
      </c>
      <c r="G230" s="122">
        <v>3980</v>
      </c>
      <c r="H230" s="121" t="s">
        <v>431</v>
      </c>
    </row>
    <row r="231" spans="3:8" s="114" customFormat="1" ht="12" customHeight="1">
      <c r="C231" s="121" t="s">
        <v>704</v>
      </c>
      <c r="D231" s="121" t="s">
        <v>705</v>
      </c>
      <c r="E231" s="121"/>
      <c r="F231" s="121" t="s">
        <v>706</v>
      </c>
      <c r="G231" s="122">
        <v>1546083</v>
      </c>
      <c r="H231" s="121" t="s">
        <v>431</v>
      </c>
    </row>
    <row r="232" spans="3:8" s="114" customFormat="1" ht="12" customHeight="1">
      <c r="C232" s="121" t="s">
        <v>649</v>
      </c>
      <c r="D232" s="121" t="s">
        <v>707</v>
      </c>
      <c r="E232" s="121"/>
      <c r="F232" s="121" t="s">
        <v>708</v>
      </c>
      <c r="G232" s="122">
        <v>694067</v>
      </c>
      <c r="H232" s="121" t="s">
        <v>431</v>
      </c>
    </row>
    <row r="233" spans="3:8" s="114" customFormat="1" ht="12" customHeight="1">
      <c r="C233" s="121" t="s">
        <v>709</v>
      </c>
      <c r="D233" s="121" t="s">
        <v>710</v>
      </c>
      <c r="E233" s="121"/>
      <c r="F233" s="121" t="s">
        <v>711</v>
      </c>
      <c r="G233" s="122">
        <v>698047</v>
      </c>
      <c r="H233" s="121" t="s">
        <v>431</v>
      </c>
    </row>
    <row r="234" spans="3:8" s="114" customFormat="1" ht="12" customHeight="1">
      <c r="C234" s="121" t="s">
        <v>665</v>
      </c>
      <c r="D234" s="121" t="s">
        <v>712</v>
      </c>
      <c r="E234" s="121"/>
      <c r="F234" s="121" t="s">
        <v>713</v>
      </c>
      <c r="G234" s="122">
        <v>3980</v>
      </c>
      <c r="H234" s="121" t="s">
        <v>431</v>
      </c>
    </row>
    <row r="235" spans="3:8" s="114" customFormat="1" ht="12" customHeight="1">
      <c r="C235" s="121" t="s">
        <v>647</v>
      </c>
      <c r="D235" s="121" t="s">
        <v>714</v>
      </c>
      <c r="E235" s="121"/>
      <c r="F235" s="121" t="s">
        <v>715</v>
      </c>
      <c r="G235" s="122">
        <v>698047</v>
      </c>
      <c r="H235" s="121" t="s">
        <v>431</v>
      </c>
    </row>
    <row r="236" spans="3:8" s="114" customFormat="1" ht="12" customHeight="1">
      <c r="C236" s="121" t="s">
        <v>716</v>
      </c>
      <c r="D236" s="121" t="s">
        <v>717</v>
      </c>
      <c r="E236" s="121"/>
      <c r="F236" s="121" t="s">
        <v>718</v>
      </c>
      <c r="G236" s="122">
        <v>3980</v>
      </c>
      <c r="H236" s="121" t="s">
        <v>431</v>
      </c>
    </row>
    <row r="237" spans="3:8" s="114" customFormat="1" ht="12" customHeight="1">
      <c r="C237" s="121" t="s">
        <v>665</v>
      </c>
      <c r="D237" s="121" t="s">
        <v>719</v>
      </c>
      <c r="E237" s="121"/>
      <c r="F237" s="121" t="s">
        <v>720</v>
      </c>
      <c r="G237" s="122">
        <v>78211</v>
      </c>
      <c r="H237" s="121" t="s">
        <v>431</v>
      </c>
    </row>
    <row r="238" spans="3:8" s="114" customFormat="1" ht="12" customHeight="1">
      <c r="C238" s="121" t="s">
        <v>665</v>
      </c>
      <c r="D238" s="121" t="s">
        <v>721</v>
      </c>
      <c r="E238" s="121"/>
      <c r="F238" s="121" t="s">
        <v>722</v>
      </c>
      <c r="G238" s="122">
        <v>694067</v>
      </c>
      <c r="H238" s="121" t="s">
        <v>431</v>
      </c>
    </row>
    <row r="239" spans="3:8" s="114" customFormat="1" ht="12" customHeight="1">
      <c r="C239" s="121" t="s">
        <v>647</v>
      </c>
      <c r="D239" s="121" t="s">
        <v>723</v>
      </c>
      <c r="E239" s="121"/>
      <c r="F239" s="121" t="s">
        <v>724</v>
      </c>
      <c r="G239" s="122">
        <v>165088</v>
      </c>
      <c r="H239" s="121" t="s">
        <v>431</v>
      </c>
    </row>
    <row r="240" spans="3:8" s="114" customFormat="1" ht="12" customHeight="1">
      <c r="C240" s="121" t="s">
        <v>696</v>
      </c>
      <c r="D240" s="121" t="s">
        <v>725</v>
      </c>
      <c r="E240" s="121"/>
      <c r="F240" s="121" t="s">
        <v>726</v>
      </c>
      <c r="G240" s="122">
        <v>165088</v>
      </c>
      <c r="H240" s="121" t="s">
        <v>431</v>
      </c>
    </row>
    <row r="241" spans="3:8" s="114" customFormat="1" ht="12" customHeight="1">
      <c r="C241" s="121" t="s">
        <v>660</v>
      </c>
      <c r="D241" s="121" t="s">
        <v>727</v>
      </c>
      <c r="E241" s="121"/>
      <c r="F241" s="121" t="s">
        <v>728</v>
      </c>
      <c r="G241" s="122">
        <v>62110</v>
      </c>
      <c r="H241" s="121" t="s">
        <v>431</v>
      </c>
    </row>
    <row r="242" spans="3:8" s="114" customFormat="1" ht="12" customHeight="1">
      <c r="C242" s="121" t="s">
        <v>660</v>
      </c>
      <c r="D242" s="121" t="s">
        <v>729</v>
      </c>
      <c r="E242" s="121"/>
      <c r="F242" s="121" t="s">
        <v>730</v>
      </c>
      <c r="G242" s="122">
        <v>62110</v>
      </c>
      <c r="H242" s="121" t="s">
        <v>431</v>
      </c>
    </row>
    <row r="243" spans="3:8" s="114" customFormat="1" ht="12" customHeight="1">
      <c r="C243" s="121" t="s">
        <v>665</v>
      </c>
      <c r="D243" s="121" t="s">
        <v>731</v>
      </c>
      <c r="E243" s="121"/>
      <c r="F243" s="121" t="s">
        <v>732</v>
      </c>
      <c r="G243" s="122">
        <v>64109</v>
      </c>
      <c r="H243" s="121" t="s">
        <v>431</v>
      </c>
    </row>
    <row r="244" spans="3:8" s="114" customFormat="1" ht="12" customHeight="1">
      <c r="C244" s="121" t="s">
        <v>733</v>
      </c>
      <c r="D244" s="121" t="s">
        <v>734</v>
      </c>
      <c r="E244" s="121"/>
      <c r="F244" s="121" t="s">
        <v>735</v>
      </c>
      <c r="G244" s="122">
        <v>64109</v>
      </c>
      <c r="H244" s="121" t="s">
        <v>431</v>
      </c>
    </row>
    <row r="245" spans="3:8" s="114" customFormat="1" ht="12" customHeight="1">
      <c r="C245" s="121" t="s">
        <v>733</v>
      </c>
      <c r="D245" s="121" t="s">
        <v>736</v>
      </c>
      <c r="E245" s="121"/>
      <c r="F245" s="121" t="s">
        <v>737</v>
      </c>
      <c r="G245" s="122">
        <v>64109</v>
      </c>
      <c r="H245" s="121" t="s">
        <v>431</v>
      </c>
    </row>
    <row r="246" spans="3:8" s="114" customFormat="1" ht="12" customHeight="1">
      <c r="C246" s="121" t="s">
        <v>733</v>
      </c>
      <c r="D246" s="121" t="s">
        <v>738</v>
      </c>
      <c r="E246" s="121"/>
      <c r="F246" s="121" t="s">
        <v>739</v>
      </c>
      <c r="G246" s="122">
        <v>64109</v>
      </c>
      <c r="H246" s="121" t="s">
        <v>431</v>
      </c>
    </row>
    <row r="247" spans="3:8" s="114" customFormat="1" ht="12" customHeight="1">
      <c r="C247" s="121" t="s">
        <v>655</v>
      </c>
      <c r="D247" s="121" t="s">
        <v>740</v>
      </c>
      <c r="E247" s="121"/>
      <c r="F247" s="121" t="s">
        <v>741</v>
      </c>
      <c r="G247" s="122">
        <v>166234</v>
      </c>
      <c r="H247" s="121" t="s">
        <v>431</v>
      </c>
    </row>
    <row r="248" spans="3:8" s="114" customFormat="1" ht="12" customHeight="1">
      <c r="C248" s="121" t="s">
        <v>733</v>
      </c>
      <c r="D248" s="121" t="s">
        <v>742</v>
      </c>
      <c r="E248" s="121"/>
      <c r="F248" s="121" t="s">
        <v>743</v>
      </c>
      <c r="G248" s="122">
        <v>83117</v>
      </c>
      <c r="H248" s="121" t="s">
        <v>431</v>
      </c>
    </row>
    <row r="249" spans="3:8" s="114" customFormat="1" ht="12" customHeight="1">
      <c r="C249" s="121" t="s">
        <v>733</v>
      </c>
      <c r="D249" s="121" t="s">
        <v>744</v>
      </c>
      <c r="E249" s="121"/>
      <c r="F249" s="121" t="s">
        <v>745</v>
      </c>
      <c r="G249" s="122">
        <v>170232</v>
      </c>
      <c r="H249" s="121" t="s">
        <v>431</v>
      </c>
    </row>
    <row r="250" spans="3:8" s="114" customFormat="1" ht="12" customHeight="1">
      <c r="C250" s="121" t="s">
        <v>733</v>
      </c>
      <c r="D250" s="128">
        <v>11339</v>
      </c>
      <c r="E250" s="121"/>
      <c r="F250" s="121" t="s">
        <v>746</v>
      </c>
      <c r="G250" s="122">
        <v>6797</v>
      </c>
      <c r="H250" s="121" t="s">
        <v>431</v>
      </c>
    </row>
    <row r="251" spans="3:8" s="114" customFormat="1" ht="12" customHeight="1">
      <c r="C251" s="121" t="s">
        <v>747</v>
      </c>
      <c r="D251" s="128">
        <v>11340</v>
      </c>
      <c r="E251" s="121"/>
      <c r="F251" s="121" t="s">
        <v>748</v>
      </c>
      <c r="G251" s="122">
        <v>3336</v>
      </c>
      <c r="H251" s="121" t="s">
        <v>431</v>
      </c>
    </row>
    <row r="252" spans="3:8" s="114" customFormat="1" ht="12" customHeight="1">
      <c r="C252" s="121" t="s">
        <v>747</v>
      </c>
      <c r="D252" s="128">
        <v>11341</v>
      </c>
      <c r="E252" s="121"/>
      <c r="F252" s="121" t="s">
        <v>749</v>
      </c>
      <c r="G252" s="122">
        <v>3461</v>
      </c>
      <c r="H252" s="121" t="s">
        <v>431</v>
      </c>
    </row>
    <row r="253" spans="3:8" s="114" customFormat="1" ht="12" customHeight="1">
      <c r="C253" s="121" t="s">
        <v>750</v>
      </c>
      <c r="D253" s="121" t="s">
        <v>751</v>
      </c>
      <c r="E253" s="121"/>
      <c r="F253" s="121" t="s">
        <v>752</v>
      </c>
      <c r="G253" s="122">
        <v>285</v>
      </c>
      <c r="H253" s="121" t="s">
        <v>431</v>
      </c>
    </row>
    <row r="254" spans="3:8" s="114" customFormat="1" ht="12" customHeight="1">
      <c r="C254" s="121" t="s">
        <v>750</v>
      </c>
      <c r="D254" s="121" t="s">
        <v>753</v>
      </c>
      <c r="E254" s="121"/>
      <c r="F254" s="121" t="s">
        <v>754</v>
      </c>
      <c r="G254" s="122">
        <v>5905</v>
      </c>
      <c r="H254" s="121" t="s">
        <v>431</v>
      </c>
    </row>
    <row r="255" spans="3:8" s="114" customFormat="1" ht="12" customHeight="1">
      <c r="C255" s="121" t="s">
        <v>750</v>
      </c>
      <c r="D255" s="121" t="s">
        <v>755</v>
      </c>
      <c r="E255" s="121"/>
      <c r="F255" s="121" t="s">
        <v>756</v>
      </c>
      <c r="G255" s="122">
        <v>503</v>
      </c>
      <c r="H255" s="121" t="s">
        <v>431</v>
      </c>
    </row>
    <row r="256" spans="3:8" s="114" customFormat="1" ht="12" customHeight="1">
      <c r="C256" s="121" t="s">
        <v>757</v>
      </c>
      <c r="D256" s="128">
        <v>11344</v>
      </c>
      <c r="E256" s="121"/>
      <c r="F256" s="121" t="s">
        <v>758</v>
      </c>
      <c r="G256" s="122">
        <v>6797</v>
      </c>
      <c r="H256" s="121" t="s">
        <v>431</v>
      </c>
    </row>
    <row r="257" spans="3:8" s="114" customFormat="1" ht="12" customHeight="1">
      <c r="C257" s="121" t="s">
        <v>757</v>
      </c>
      <c r="D257" s="128">
        <v>11347</v>
      </c>
      <c r="E257" s="121"/>
      <c r="F257" s="121" t="s">
        <v>759</v>
      </c>
      <c r="G257" s="122">
        <v>6797</v>
      </c>
      <c r="H257" s="121" t="s">
        <v>431</v>
      </c>
    </row>
    <row r="258" spans="3:8" s="114" customFormat="1" ht="12" customHeight="1">
      <c r="C258" s="121" t="s">
        <v>760</v>
      </c>
      <c r="D258" s="128">
        <v>11348</v>
      </c>
      <c r="E258" s="121"/>
      <c r="F258" s="121" t="s">
        <v>761</v>
      </c>
      <c r="G258" s="122">
        <v>3336</v>
      </c>
      <c r="H258" s="121" t="s">
        <v>431</v>
      </c>
    </row>
    <row r="259" spans="3:8" s="114" customFormat="1" ht="12" customHeight="1">
      <c r="C259" s="121" t="s">
        <v>760</v>
      </c>
      <c r="D259" s="128">
        <v>11349</v>
      </c>
      <c r="E259" s="121"/>
      <c r="F259" s="121" t="s">
        <v>762</v>
      </c>
      <c r="G259" s="122">
        <v>3461</v>
      </c>
      <c r="H259" s="121" t="s">
        <v>431</v>
      </c>
    </row>
    <row r="260" spans="3:8" s="114" customFormat="1" ht="12" customHeight="1">
      <c r="C260" s="121" t="s">
        <v>763</v>
      </c>
      <c r="D260" s="128">
        <v>11353</v>
      </c>
      <c r="E260" s="121"/>
      <c r="F260" s="121" t="s">
        <v>764</v>
      </c>
      <c r="G260" s="122">
        <v>54376</v>
      </c>
      <c r="H260" s="121" t="s">
        <v>431</v>
      </c>
    </row>
    <row r="261" spans="3:8" s="114" customFormat="1" ht="12" customHeight="1">
      <c r="C261" s="121" t="s">
        <v>765</v>
      </c>
      <c r="D261" s="121" t="s">
        <v>766</v>
      </c>
      <c r="E261" s="121"/>
      <c r="F261" s="121" t="s">
        <v>767</v>
      </c>
      <c r="G261" s="122">
        <v>83117</v>
      </c>
      <c r="H261" s="121" t="s">
        <v>431</v>
      </c>
    </row>
    <row r="262" spans="3:8" s="114" customFormat="1" ht="12" customHeight="1">
      <c r="C262" s="121" t="s">
        <v>768</v>
      </c>
      <c r="D262" s="121" t="s">
        <v>769</v>
      </c>
      <c r="E262" s="121"/>
      <c r="F262" s="121" t="s">
        <v>770</v>
      </c>
      <c r="G262" s="122">
        <v>199735</v>
      </c>
      <c r="H262" s="121" t="s">
        <v>431</v>
      </c>
    </row>
    <row r="263" spans="3:8" s="114" customFormat="1" ht="12" customHeight="1">
      <c r="C263" s="121" t="s">
        <v>701</v>
      </c>
      <c r="D263" s="121" t="s">
        <v>771</v>
      </c>
      <c r="E263" s="121"/>
      <c r="F263" s="121" t="s">
        <v>772</v>
      </c>
      <c r="G263" s="122">
        <v>7960</v>
      </c>
      <c r="H263" s="121" t="s">
        <v>431</v>
      </c>
    </row>
    <row r="264" spans="3:8" s="114" customFormat="1" ht="12" customHeight="1">
      <c r="C264" s="121" t="s">
        <v>647</v>
      </c>
      <c r="D264" s="121" t="s">
        <v>773</v>
      </c>
      <c r="E264" s="121"/>
      <c r="F264" s="121" t="s">
        <v>774</v>
      </c>
      <c r="G264" s="122">
        <v>999554</v>
      </c>
      <c r="H264" s="121" t="s">
        <v>431</v>
      </c>
    </row>
    <row r="265" spans="3:8" s="114" customFormat="1" ht="12" customHeight="1">
      <c r="C265" s="121" t="s">
        <v>665</v>
      </c>
      <c r="D265" s="121" t="s">
        <v>775</v>
      </c>
      <c r="E265" s="121"/>
      <c r="F265" s="121" t="s">
        <v>776</v>
      </c>
      <c r="G265" s="122">
        <v>3980</v>
      </c>
      <c r="H265" s="121" t="s">
        <v>431</v>
      </c>
    </row>
    <row r="266" spans="3:8" s="114" customFormat="1" ht="12" customHeight="1">
      <c r="C266" s="121" t="s">
        <v>777</v>
      </c>
      <c r="D266" s="121" t="s">
        <v>778</v>
      </c>
      <c r="E266" s="121"/>
      <c r="F266" s="121" t="s">
        <v>779</v>
      </c>
      <c r="G266" s="122">
        <v>6294</v>
      </c>
      <c r="H266" s="121" t="s">
        <v>431</v>
      </c>
    </row>
    <row r="267" spans="3:8" s="114" customFormat="1" ht="12" customHeight="1">
      <c r="C267" s="121" t="s">
        <v>777</v>
      </c>
      <c r="D267" s="121" t="s">
        <v>780</v>
      </c>
      <c r="E267" s="121"/>
      <c r="F267" s="121" t="s">
        <v>781</v>
      </c>
      <c r="G267" s="122">
        <v>503</v>
      </c>
      <c r="H267" s="121" t="s">
        <v>431</v>
      </c>
    </row>
    <row r="268" spans="3:8" s="114" customFormat="1" ht="12" customHeight="1">
      <c r="C268" s="121" t="s">
        <v>733</v>
      </c>
      <c r="D268" s="128">
        <v>11406</v>
      </c>
      <c r="E268" s="121"/>
      <c r="F268" s="121" t="s">
        <v>782</v>
      </c>
      <c r="G268" s="122">
        <v>6797</v>
      </c>
      <c r="H268" s="121" t="s">
        <v>431</v>
      </c>
    </row>
    <row r="269" spans="3:8" s="114" customFormat="1" ht="12" customHeight="1">
      <c r="C269" s="121" t="s">
        <v>757</v>
      </c>
      <c r="D269" s="128">
        <v>11408</v>
      </c>
      <c r="E269" s="121"/>
      <c r="F269" s="121" t="s">
        <v>783</v>
      </c>
      <c r="G269" s="122">
        <v>6797</v>
      </c>
      <c r="H269" s="121" t="s">
        <v>431</v>
      </c>
    </row>
    <row r="270" spans="3:8" s="114" customFormat="1" ht="12" customHeight="1">
      <c r="C270" s="121" t="s">
        <v>733</v>
      </c>
      <c r="D270" s="128">
        <v>11409</v>
      </c>
      <c r="E270" s="121"/>
      <c r="F270" s="121" t="s">
        <v>784</v>
      </c>
      <c r="G270" s="122">
        <v>6797</v>
      </c>
      <c r="H270" s="121" t="s">
        <v>431</v>
      </c>
    </row>
    <row r="271" spans="3:8" s="114" customFormat="1" ht="12" customHeight="1">
      <c r="C271" s="121" t="s">
        <v>785</v>
      </c>
      <c r="D271" s="128">
        <v>11412</v>
      </c>
      <c r="E271" s="121"/>
      <c r="F271" s="121" t="s">
        <v>786</v>
      </c>
      <c r="G271" s="122">
        <v>6797</v>
      </c>
      <c r="H271" s="121" t="s">
        <v>431</v>
      </c>
    </row>
    <row r="272" spans="3:8" s="114" customFormat="1" ht="12" customHeight="1">
      <c r="C272" s="121" t="s">
        <v>660</v>
      </c>
      <c r="D272" s="121" t="s">
        <v>787</v>
      </c>
      <c r="E272" s="121"/>
      <c r="F272" s="121" t="s">
        <v>788</v>
      </c>
      <c r="G272" s="122">
        <v>6797</v>
      </c>
      <c r="H272" s="121" t="s">
        <v>431</v>
      </c>
    </row>
    <row r="273" spans="3:8" s="114" customFormat="1" ht="12" customHeight="1">
      <c r="C273" s="121" t="s">
        <v>763</v>
      </c>
      <c r="D273" s="128">
        <v>11418</v>
      </c>
      <c r="E273" s="121"/>
      <c r="F273" s="121" t="s">
        <v>789</v>
      </c>
      <c r="G273" s="122">
        <v>6797</v>
      </c>
      <c r="H273" s="121" t="s">
        <v>431</v>
      </c>
    </row>
    <row r="274" spans="3:8" s="114" customFormat="1" ht="12" customHeight="1">
      <c r="C274" s="121" t="s">
        <v>733</v>
      </c>
      <c r="D274" s="128">
        <v>11419</v>
      </c>
      <c r="E274" s="121"/>
      <c r="F274" s="121" t="s">
        <v>790</v>
      </c>
      <c r="G274" s="122">
        <v>6797</v>
      </c>
      <c r="H274" s="121" t="s">
        <v>431</v>
      </c>
    </row>
    <row r="275" spans="3:8" s="114" customFormat="1" ht="12" customHeight="1">
      <c r="C275" s="121" t="s">
        <v>649</v>
      </c>
      <c r="D275" s="128">
        <v>11427</v>
      </c>
      <c r="E275" s="121"/>
      <c r="F275" s="121" t="s">
        <v>791</v>
      </c>
      <c r="G275" s="122">
        <v>290003</v>
      </c>
      <c r="H275" s="121" t="s">
        <v>431</v>
      </c>
    </row>
    <row r="276" spans="3:8" s="114" customFormat="1" ht="12" customHeight="1">
      <c r="C276" s="121" t="s">
        <v>647</v>
      </c>
      <c r="D276" s="128">
        <v>11428</v>
      </c>
      <c r="E276" s="121"/>
      <c r="F276" s="121" t="s">
        <v>792</v>
      </c>
      <c r="G276" s="122">
        <v>290003</v>
      </c>
      <c r="H276" s="121" t="s">
        <v>431</v>
      </c>
    </row>
    <row r="277" spans="3:8" s="114" customFormat="1" ht="12" customHeight="1">
      <c r="C277" s="121" t="s">
        <v>665</v>
      </c>
      <c r="D277" s="121" t="s">
        <v>793</v>
      </c>
      <c r="E277" s="121"/>
      <c r="F277" s="121" t="s">
        <v>794</v>
      </c>
      <c r="G277" s="122">
        <v>290003</v>
      </c>
      <c r="H277" s="121" t="s">
        <v>431</v>
      </c>
    </row>
    <row r="278" spans="3:8" s="114" customFormat="1" ht="12" customHeight="1">
      <c r="C278" s="121" t="s">
        <v>665</v>
      </c>
      <c r="D278" s="121" t="s">
        <v>795</v>
      </c>
      <c r="E278" s="121"/>
      <c r="F278" s="121" t="s">
        <v>796</v>
      </c>
      <c r="G278" s="122">
        <v>290003</v>
      </c>
      <c r="H278" s="121" t="s">
        <v>431</v>
      </c>
    </row>
    <row r="279" spans="3:8" s="114" customFormat="1" ht="12" customHeight="1">
      <c r="C279" s="121" t="s">
        <v>716</v>
      </c>
      <c r="D279" s="128">
        <v>11433</v>
      </c>
      <c r="E279" s="121"/>
      <c r="F279" s="121" t="s">
        <v>797</v>
      </c>
      <c r="G279" s="122">
        <v>580006</v>
      </c>
      <c r="H279" s="121" t="s">
        <v>431</v>
      </c>
    </row>
    <row r="280" spans="3:8" s="114" customFormat="1" ht="12" customHeight="1">
      <c r="C280" s="121" t="s">
        <v>798</v>
      </c>
      <c r="D280" s="128">
        <v>11434</v>
      </c>
      <c r="E280" s="121"/>
      <c r="F280" s="121" t="s">
        <v>799</v>
      </c>
      <c r="G280" s="122">
        <v>580006</v>
      </c>
      <c r="H280" s="121" t="s">
        <v>431</v>
      </c>
    </row>
    <row r="281" spans="3:8" s="114" customFormat="1" ht="12" customHeight="1">
      <c r="C281" s="121" t="s">
        <v>665</v>
      </c>
      <c r="D281" s="128">
        <v>11465</v>
      </c>
      <c r="E281" s="121"/>
      <c r="F281" s="121" t="s">
        <v>800</v>
      </c>
      <c r="G281" s="122">
        <v>142320</v>
      </c>
      <c r="H281" s="121" t="s">
        <v>431</v>
      </c>
    </row>
    <row r="282" spans="3:8" s="114" customFormat="1" ht="12" customHeight="1">
      <c r="C282" s="121" t="s">
        <v>665</v>
      </c>
      <c r="D282" s="128">
        <v>11466</v>
      </c>
      <c r="E282" s="121"/>
      <c r="F282" s="121" t="s">
        <v>801</v>
      </c>
      <c r="G282" s="122">
        <v>142320</v>
      </c>
      <c r="H282" s="121" t="s">
        <v>431</v>
      </c>
    </row>
    <row r="283" spans="3:8" s="114" customFormat="1" ht="12" customHeight="1">
      <c r="C283" s="121" t="s">
        <v>665</v>
      </c>
      <c r="D283" s="121" t="s">
        <v>802</v>
      </c>
      <c r="E283" s="121"/>
      <c r="F283" s="121" t="s">
        <v>803</v>
      </c>
      <c r="G283" s="122">
        <v>290003</v>
      </c>
      <c r="H283" s="121" t="s">
        <v>431</v>
      </c>
    </row>
    <row r="284" spans="3:8" s="114" customFormat="1" ht="12" customHeight="1">
      <c r="C284" s="121" t="s">
        <v>665</v>
      </c>
      <c r="D284" s="121" t="s">
        <v>804</v>
      </c>
      <c r="E284" s="121"/>
      <c r="F284" s="121" t="s">
        <v>805</v>
      </c>
      <c r="G284" s="122">
        <v>290003</v>
      </c>
      <c r="H284" s="121" t="s">
        <v>431</v>
      </c>
    </row>
    <row r="285" spans="3:8" s="114" customFormat="1" ht="12" customHeight="1">
      <c r="C285" s="121" t="s">
        <v>750</v>
      </c>
      <c r="D285" s="121" t="s">
        <v>806</v>
      </c>
      <c r="E285" s="121"/>
      <c r="F285" s="121" t="s">
        <v>807</v>
      </c>
      <c r="G285" s="122">
        <v>93</v>
      </c>
      <c r="H285" s="121" t="s">
        <v>431</v>
      </c>
    </row>
    <row r="286" spans="3:8" s="114" customFormat="1" ht="12" customHeight="1">
      <c r="C286" s="121" t="s">
        <v>750</v>
      </c>
      <c r="D286" s="121" t="s">
        <v>808</v>
      </c>
      <c r="E286" s="121"/>
      <c r="F286" s="121" t="s">
        <v>809</v>
      </c>
      <c r="G286" s="122">
        <v>600</v>
      </c>
      <c r="H286" s="121" t="s">
        <v>431</v>
      </c>
    </row>
    <row r="287" spans="3:8" s="114" customFormat="1" ht="12" customHeight="1">
      <c r="C287" s="121" t="s">
        <v>750</v>
      </c>
      <c r="D287" s="121" t="s">
        <v>810</v>
      </c>
      <c r="E287" s="121" t="s">
        <v>811</v>
      </c>
      <c r="F287" s="121" t="s">
        <v>812</v>
      </c>
      <c r="G287" s="122">
        <v>1306</v>
      </c>
      <c r="H287" s="121" t="s">
        <v>431</v>
      </c>
    </row>
    <row r="288" spans="3:8" s="114" customFormat="1" ht="12" customHeight="1">
      <c r="C288" s="121" t="s">
        <v>813</v>
      </c>
      <c r="D288" s="128">
        <v>11478</v>
      </c>
      <c r="E288" s="121"/>
      <c r="F288" s="121" t="s">
        <v>814</v>
      </c>
      <c r="G288" s="122">
        <v>3998</v>
      </c>
      <c r="H288" s="121" t="s">
        <v>431</v>
      </c>
    </row>
    <row r="289" spans="3:8" s="114" customFormat="1" ht="12" customHeight="1">
      <c r="D289" s="128">
        <v>11480</v>
      </c>
      <c r="E289" s="121"/>
      <c r="F289" s="121" t="s">
        <v>815</v>
      </c>
      <c r="G289" s="122">
        <v>3998</v>
      </c>
      <c r="H289" s="121" t="s">
        <v>431</v>
      </c>
    </row>
    <row r="290" spans="3:8" s="114" customFormat="1" ht="12" customHeight="1">
      <c r="C290" s="121" t="s">
        <v>660</v>
      </c>
      <c r="D290" s="128">
        <v>11482</v>
      </c>
      <c r="E290" s="121"/>
      <c r="F290" s="121" t="s">
        <v>816</v>
      </c>
      <c r="G290" s="122">
        <v>1999</v>
      </c>
      <c r="H290" s="121" t="s">
        <v>431</v>
      </c>
    </row>
    <row r="291" spans="3:8" s="114" customFormat="1" ht="12" customHeight="1">
      <c r="C291" s="121" t="s">
        <v>660</v>
      </c>
      <c r="D291" s="128">
        <v>11483</v>
      </c>
      <c r="E291" s="121"/>
      <c r="F291" s="121" t="s">
        <v>817</v>
      </c>
      <c r="G291" s="122">
        <v>1999</v>
      </c>
      <c r="H291" s="121" t="s">
        <v>431</v>
      </c>
    </row>
    <row r="292" spans="3:8" s="114" customFormat="1" ht="12" customHeight="1">
      <c r="C292" s="121" t="s">
        <v>649</v>
      </c>
      <c r="D292" s="128">
        <v>11493</v>
      </c>
      <c r="E292" s="121"/>
      <c r="F292" s="121" t="s">
        <v>818</v>
      </c>
      <c r="G292" s="122">
        <v>5934</v>
      </c>
      <c r="H292" s="121" t="s">
        <v>431</v>
      </c>
    </row>
    <row r="293" spans="3:8" s="114" customFormat="1" ht="12" customHeight="1">
      <c r="C293" s="121" t="s">
        <v>757</v>
      </c>
      <c r="D293" s="128">
        <v>11498</v>
      </c>
      <c r="E293" s="121"/>
      <c r="F293" s="121" t="s">
        <v>819</v>
      </c>
      <c r="G293" s="122">
        <v>6797</v>
      </c>
      <c r="H293" s="121" t="s">
        <v>431</v>
      </c>
    </row>
    <row r="294" spans="3:8" s="114" customFormat="1" ht="12" customHeight="1">
      <c r="C294" s="121" t="s">
        <v>763</v>
      </c>
      <c r="D294" s="128">
        <v>11499</v>
      </c>
      <c r="E294" s="121"/>
      <c r="F294" s="121" t="s">
        <v>820</v>
      </c>
      <c r="G294" s="122">
        <v>204360</v>
      </c>
      <c r="H294" s="121" t="s">
        <v>431</v>
      </c>
    </row>
    <row r="295" spans="3:8" s="114" customFormat="1" ht="12" customHeight="1">
      <c r="C295" s="121" t="s">
        <v>821</v>
      </c>
      <c r="D295" s="128">
        <v>11500</v>
      </c>
      <c r="E295" s="121"/>
      <c r="F295" s="121" t="s">
        <v>822</v>
      </c>
      <c r="G295" s="122">
        <v>694067</v>
      </c>
      <c r="H295" s="121" t="s">
        <v>431</v>
      </c>
    </row>
    <row r="296" spans="3:8" s="114" customFormat="1" ht="12" customHeight="1">
      <c r="C296" s="121" t="s">
        <v>660</v>
      </c>
      <c r="D296" s="128">
        <v>11503</v>
      </c>
      <c r="E296" s="121"/>
      <c r="F296" s="121" t="s">
        <v>823</v>
      </c>
      <c r="G296" s="122">
        <v>80210</v>
      </c>
      <c r="H296" s="121" t="s">
        <v>431</v>
      </c>
    </row>
    <row r="297" spans="3:8" s="114" customFormat="1" ht="12" customHeight="1">
      <c r="C297" s="121" t="s">
        <v>733</v>
      </c>
      <c r="D297" s="128">
        <v>11509</v>
      </c>
      <c r="E297" s="121"/>
      <c r="F297" s="121" t="s">
        <v>824</v>
      </c>
      <c r="G297" s="122">
        <v>6797</v>
      </c>
      <c r="H297" s="121" t="s">
        <v>431</v>
      </c>
    </row>
    <row r="298" spans="3:8" s="114" customFormat="1" ht="12" customHeight="1">
      <c r="C298" s="121" t="s">
        <v>665</v>
      </c>
      <c r="D298" s="128">
        <v>11510</v>
      </c>
      <c r="E298" s="121"/>
      <c r="F298" s="121" t="s">
        <v>825</v>
      </c>
      <c r="G298" s="122">
        <v>6797</v>
      </c>
      <c r="H298" s="121" t="s">
        <v>431</v>
      </c>
    </row>
    <row r="299" spans="3:8" s="114" customFormat="1" ht="12" customHeight="1">
      <c r="C299" s="121" t="s">
        <v>763</v>
      </c>
      <c r="D299" s="128">
        <v>11512</v>
      </c>
      <c r="E299" s="121"/>
      <c r="F299" s="121" t="s">
        <v>826</v>
      </c>
      <c r="G299" s="122">
        <v>85116</v>
      </c>
      <c r="H299" s="121" t="s">
        <v>431</v>
      </c>
    </row>
    <row r="300" spans="3:8" s="114" customFormat="1" ht="12" customHeight="1">
      <c r="C300" s="121" t="s">
        <v>665</v>
      </c>
      <c r="D300" s="121" t="s">
        <v>827</v>
      </c>
      <c r="E300" s="121"/>
      <c r="F300" s="121" t="s">
        <v>828</v>
      </c>
      <c r="G300" s="122">
        <v>1999</v>
      </c>
      <c r="H300" s="121" t="s">
        <v>431</v>
      </c>
    </row>
    <row r="301" spans="3:8" s="114" customFormat="1" ht="12" customHeight="1">
      <c r="C301" s="121" t="s">
        <v>785</v>
      </c>
      <c r="D301" s="121" t="s">
        <v>829</v>
      </c>
      <c r="E301" s="121"/>
      <c r="F301" s="121" t="s">
        <v>830</v>
      </c>
      <c r="G301" s="122">
        <v>78211</v>
      </c>
      <c r="H301" s="121" t="s">
        <v>431</v>
      </c>
    </row>
    <row r="302" spans="3:8" s="114" customFormat="1" ht="12" customHeight="1">
      <c r="C302" s="121" t="s">
        <v>785</v>
      </c>
      <c r="D302" s="121" t="s">
        <v>831</v>
      </c>
      <c r="E302" s="121"/>
      <c r="F302" s="121" t="s">
        <v>832</v>
      </c>
      <c r="G302" s="122">
        <v>78211</v>
      </c>
      <c r="H302" s="121" t="s">
        <v>431</v>
      </c>
    </row>
    <row r="303" spans="3:8" s="114" customFormat="1" ht="12" customHeight="1">
      <c r="C303" s="121" t="s">
        <v>649</v>
      </c>
      <c r="D303" s="128">
        <v>11623</v>
      </c>
      <c r="E303" s="121"/>
      <c r="F303" s="121" t="s">
        <v>708</v>
      </c>
      <c r="G303" s="122">
        <v>3980</v>
      </c>
      <c r="H303" s="121" t="s">
        <v>431</v>
      </c>
    </row>
    <row r="304" spans="3:8" s="114" customFormat="1" ht="12" customHeight="1">
      <c r="C304" s="121" t="s">
        <v>785</v>
      </c>
      <c r="D304" s="128">
        <v>11627</v>
      </c>
      <c r="E304" s="121"/>
      <c r="F304" s="121" t="s">
        <v>833</v>
      </c>
      <c r="G304" s="122">
        <v>6797</v>
      </c>
      <c r="H304" s="121" t="s">
        <v>431</v>
      </c>
    </row>
    <row r="305" spans="3:8" s="114" customFormat="1" ht="12" customHeight="1">
      <c r="C305" s="121" t="s">
        <v>649</v>
      </c>
      <c r="D305" s="128">
        <v>11628</v>
      </c>
      <c r="E305" s="121"/>
      <c r="F305" s="121" t="s">
        <v>834</v>
      </c>
      <c r="G305" s="122">
        <v>6797</v>
      </c>
      <c r="H305" s="121" t="s">
        <v>431</v>
      </c>
    </row>
    <row r="306" spans="3:8" s="114" customFormat="1" ht="12" customHeight="1">
      <c r="C306" s="121" t="s">
        <v>655</v>
      </c>
      <c r="D306" s="128">
        <v>11630</v>
      </c>
      <c r="E306" s="121"/>
      <c r="F306" s="121" t="s">
        <v>741</v>
      </c>
      <c r="G306" s="122">
        <v>3998</v>
      </c>
      <c r="H306" s="121" t="s">
        <v>431</v>
      </c>
    </row>
    <row r="307" spans="3:8" s="114" customFormat="1" ht="12" customHeight="1">
      <c r="C307" s="121" t="s">
        <v>733</v>
      </c>
      <c r="D307" s="128">
        <v>11640</v>
      </c>
      <c r="E307" s="121"/>
      <c r="F307" s="121" t="s">
        <v>835</v>
      </c>
      <c r="G307" s="122">
        <v>38010</v>
      </c>
      <c r="H307" s="121" t="s">
        <v>431</v>
      </c>
    </row>
    <row r="308" spans="3:8" s="114" customFormat="1" ht="12" customHeight="1">
      <c r="C308" s="121" t="s">
        <v>647</v>
      </c>
      <c r="D308" s="128">
        <v>11643</v>
      </c>
      <c r="E308" s="121"/>
      <c r="F308" s="121" t="s">
        <v>836</v>
      </c>
      <c r="G308" s="122">
        <v>152040</v>
      </c>
      <c r="H308" s="121" t="s">
        <v>431</v>
      </c>
    </row>
    <row r="309" spans="3:8" s="114" customFormat="1" ht="12" customHeight="1">
      <c r="C309" s="121" t="s">
        <v>837</v>
      </c>
      <c r="D309" s="128">
        <v>11644</v>
      </c>
      <c r="E309" s="121"/>
      <c r="F309" s="121" t="s">
        <v>838</v>
      </c>
      <c r="G309" s="122">
        <v>38010</v>
      </c>
      <c r="H309" s="121" t="s">
        <v>431</v>
      </c>
    </row>
    <row r="310" spans="3:8" s="114" customFormat="1" ht="12" customHeight="1">
      <c r="C310" s="121" t="s">
        <v>733</v>
      </c>
      <c r="D310" s="128">
        <v>11645</v>
      </c>
      <c r="E310" s="121"/>
      <c r="F310" s="121" t="s">
        <v>839</v>
      </c>
      <c r="G310" s="122">
        <v>38010</v>
      </c>
      <c r="H310" s="121" t="s">
        <v>431</v>
      </c>
    </row>
    <row r="311" spans="3:8" s="114" customFormat="1" ht="12" customHeight="1">
      <c r="C311" s="121" t="s">
        <v>837</v>
      </c>
      <c r="D311" s="128">
        <v>11646</v>
      </c>
      <c r="E311" s="121"/>
      <c r="F311" s="121" t="s">
        <v>840</v>
      </c>
      <c r="G311" s="122">
        <v>38010</v>
      </c>
      <c r="H311" s="121" t="s">
        <v>431</v>
      </c>
    </row>
    <row r="312" spans="3:8" s="114" customFormat="1" ht="12" customHeight="1">
      <c r="C312" s="121" t="s">
        <v>647</v>
      </c>
      <c r="D312" s="128">
        <v>11647</v>
      </c>
      <c r="E312" s="121"/>
      <c r="F312" s="121" t="s">
        <v>841</v>
      </c>
      <c r="G312" s="122">
        <v>152040</v>
      </c>
      <c r="H312" s="121" t="s">
        <v>431</v>
      </c>
    </row>
    <row r="313" spans="3:8" s="114" customFormat="1" ht="12" customHeight="1">
      <c r="C313" s="121" t="s">
        <v>647</v>
      </c>
      <c r="D313" s="128">
        <v>11650</v>
      </c>
      <c r="E313" s="121"/>
      <c r="F313" s="121" t="s">
        <v>842</v>
      </c>
      <c r="G313" s="122">
        <v>75222</v>
      </c>
      <c r="H313" s="121" t="s">
        <v>431</v>
      </c>
    </row>
    <row r="314" spans="3:8" s="114" customFormat="1" ht="12" customHeight="1">
      <c r="C314" s="121" t="s">
        <v>733</v>
      </c>
      <c r="D314" s="121" t="s">
        <v>843</v>
      </c>
      <c r="E314" s="121"/>
      <c r="F314" s="121" t="s">
        <v>844</v>
      </c>
      <c r="G314" s="122">
        <v>38010</v>
      </c>
      <c r="H314" s="121" t="s">
        <v>431</v>
      </c>
    </row>
    <row r="315" spans="3:8" s="114" customFormat="1" ht="12" customHeight="1">
      <c r="C315" s="121" t="s">
        <v>733</v>
      </c>
      <c r="D315" s="121" t="s">
        <v>845</v>
      </c>
      <c r="E315" s="121"/>
      <c r="F315" s="121" t="s">
        <v>846</v>
      </c>
      <c r="G315" s="122">
        <v>38010</v>
      </c>
      <c r="H315" s="121" t="s">
        <v>431</v>
      </c>
    </row>
    <row r="316" spans="3:8" s="114" customFormat="1" ht="12" customHeight="1">
      <c r="C316" s="121" t="s">
        <v>647</v>
      </c>
      <c r="D316" s="128">
        <v>11652</v>
      </c>
      <c r="E316" s="121"/>
      <c r="F316" s="121" t="s">
        <v>847</v>
      </c>
      <c r="G316" s="122">
        <v>76020</v>
      </c>
      <c r="H316" s="121" t="s">
        <v>431</v>
      </c>
    </row>
    <row r="317" spans="3:8" s="114" customFormat="1" ht="12" customHeight="1">
      <c r="C317" s="121" t="s">
        <v>696</v>
      </c>
      <c r="D317" s="128">
        <v>11653</v>
      </c>
      <c r="E317" s="121"/>
      <c r="F317" s="121" t="s">
        <v>848</v>
      </c>
      <c r="G317" s="122">
        <v>152040</v>
      </c>
      <c r="H317" s="121" t="s">
        <v>431</v>
      </c>
    </row>
    <row r="318" spans="3:8" s="114" customFormat="1" ht="12" customHeight="1">
      <c r="C318" s="121" t="s">
        <v>733</v>
      </c>
      <c r="D318" s="128">
        <v>11655</v>
      </c>
      <c r="E318" s="121"/>
      <c r="F318" s="121" t="s">
        <v>703</v>
      </c>
      <c r="G318" s="122">
        <v>76020</v>
      </c>
      <c r="H318" s="121" t="s">
        <v>431</v>
      </c>
    </row>
    <row r="319" spans="3:8" s="114" customFormat="1" ht="12" customHeight="1">
      <c r="C319" s="121" t="s">
        <v>655</v>
      </c>
      <c r="D319" s="128">
        <v>11656</v>
      </c>
      <c r="E319" s="121"/>
      <c r="F319" s="121" t="s">
        <v>849</v>
      </c>
      <c r="G319" s="122">
        <v>76020</v>
      </c>
      <c r="H319" s="121" t="s">
        <v>431</v>
      </c>
    </row>
    <row r="320" spans="3:8" s="114" customFormat="1" ht="12" customHeight="1">
      <c r="C320" s="121" t="s">
        <v>647</v>
      </c>
      <c r="D320" s="128">
        <v>11659</v>
      </c>
      <c r="E320" s="121"/>
      <c r="F320" s="121" t="s">
        <v>850</v>
      </c>
      <c r="G320" s="122">
        <v>37611</v>
      </c>
      <c r="H320" s="121" t="s">
        <v>431</v>
      </c>
    </row>
    <row r="321" spans="3:8" s="114" customFormat="1" ht="12" customHeight="1">
      <c r="C321" s="121" t="s">
        <v>647</v>
      </c>
      <c r="D321" s="128">
        <v>11663</v>
      </c>
      <c r="E321" s="121"/>
      <c r="F321" s="121" t="s">
        <v>851</v>
      </c>
      <c r="G321" s="122">
        <v>76020</v>
      </c>
      <c r="H321" s="121" t="s">
        <v>431</v>
      </c>
    </row>
    <row r="322" spans="3:8" s="114" customFormat="1" ht="12" customHeight="1">
      <c r="C322" s="121" t="s">
        <v>733</v>
      </c>
      <c r="D322" s="128">
        <v>11664</v>
      </c>
      <c r="E322" s="121"/>
      <c r="F322" s="121" t="s">
        <v>852</v>
      </c>
      <c r="G322" s="122">
        <v>38010</v>
      </c>
      <c r="H322" s="121" t="s">
        <v>431</v>
      </c>
    </row>
    <row r="323" spans="3:8" s="114" customFormat="1" ht="12" customHeight="1">
      <c r="C323" s="121" t="s">
        <v>763</v>
      </c>
      <c r="D323" s="128">
        <v>11687</v>
      </c>
      <c r="E323" s="121"/>
      <c r="F323" s="121" t="s">
        <v>853</v>
      </c>
      <c r="G323" s="122">
        <v>13594</v>
      </c>
      <c r="H323" s="121" t="s">
        <v>431</v>
      </c>
    </row>
    <row r="324" spans="3:8" s="114" customFormat="1" ht="12" customHeight="1">
      <c r="C324" s="121" t="s">
        <v>652</v>
      </c>
      <c r="D324" s="128">
        <v>11688</v>
      </c>
      <c r="E324" s="121"/>
      <c r="F324" s="121" t="s">
        <v>654</v>
      </c>
      <c r="G324" s="122">
        <v>1999</v>
      </c>
      <c r="H324" s="121" t="s">
        <v>431</v>
      </c>
    </row>
    <row r="325" spans="3:8" s="114" customFormat="1" ht="12" customHeight="1">
      <c r="C325" s="121" t="s">
        <v>733</v>
      </c>
      <c r="D325" s="128">
        <v>11699</v>
      </c>
      <c r="E325" s="121"/>
      <c r="F325" s="121" t="s">
        <v>854</v>
      </c>
      <c r="G325" s="122">
        <v>38010</v>
      </c>
      <c r="H325" s="121" t="s">
        <v>431</v>
      </c>
    </row>
    <row r="326" spans="3:8" s="114" customFormat="1" ht="12" customHeight="1">
      <c r="C326" s="121" t="s">
        <v>647</v>
      </c>
      <c r="D326" s="128">
        <v>11704</v>
      </c>
      <c r="E326" s="121"/>
      <c r="F326" s="121" t="s">
        <v>855</v>
      </c>
      <c r="G326" s="122">
        <v>67970</v>
      </c>
      <c r="H326" s="121" t="s">
        <v>431</v>
      </c>
    </row>
    <row r="327" spans="3:8" s="114" customFormat="1" ht="12" customHeight="1">
      <c r="C327" s="121" t="s">
        <v>647</v>
      </c>
      <c r="D327" s="128">
        <v>11705</v>
      </c>
      <c r="E327" s="121"/>
      <c r="F327" s="121" t="s">
        <v>856</v>
      </c>
      <c r="G327" s="122">
        <v>167066</v>
      </c>
      <c r="H327" s="121" t="s">
        <v>431</v>
      </c>
    </row>
    <row r="328" spans="3:8" s="114" customFormat="1" ht="12" customHeight="1">
      <c r="C328" s="121" t="s">
        <v>857</v>
      </c>
      <c r="D328" s="128">
        <v>11708</v>
      </c>
      <c r="E328" s="121"/>
      <c r="F328" s="121" t="s">
        <v>858</v>
      </c>
      <c r="G328" s="122">
        <v>6797</v>
      </c>
      <c r="H328" s="121" t="s">
        <v>431</v>
      </c>
    </row>
    <row r="329" spans="3:8" s="114" customFormat="1" ht="12" customHeight="1">
      <c r="C329" s="121" t="s">
        <v>647</v>
      </c>
      <c r="D329" s="128">
        <v>11712</v>
      </c>
      <c r="E329" s="121"/>
      <c r="F329" s="121" t="s">
        <v>859</v>
      </c>
      <c r="G329" s="122">
        <v>75222</v>
      </c>
      <c r="H329" s="121" t="s">
        <v>431</v>
      </c>
    </row>
    <row r="330" spans="3:8" s="114" customFormat="1" ht="12" customHeight="1">
      <c r="C330" s="121" t="s">
        <v>647</v>
      </c>
      <c r="D330" s="128">
        <v>11713</v>
      </c>
      <c r="E330" s="121"/>
      <c r="F330" s="121" t="s">
        <v>860</v>
      </c>
      <c r="G330" s="122">
        <v>76020</v>
      </c>
      <c r="H330" s="121" t="s">
        <v>431</v>
      </c>
    </row>
    <row r="331" spans="3:8" s="114" customFormat="1" ht="12" customHeight="1">
      <c r="C331" s="121" t="s">
        <v>647</v>
      </c>
      <c r="D331" s="128">
        <v>11714</v>
      </c>
      <c r="E331" s="121"/>
      <c r="F331" s="121" t="s">
        <v>861</v>
      </c>
      <c r="G331" s="122">
        <v>37611</v>
      </c>
      <c r="H331" s="121" t="s">
        <v>431</v>
      </c>
    </row>
    <row r="332" spans="3:8" s="114" customFormat="1" ht="12" customHeight="1">
      <c r="C332" s="121" t="s">
        <v>733</v>
      </c>
      <c r="D332" s="128">
        <v>11715</v>
      </c>
      <c r="E332" s="121"/>
      <c r="F332" s="121" t="s">
        <v>862</v>
      </c>
      <c r="G332" s="122">
        <v>38010</v>
      </c>
      <c r="H332" s="121" t="s">
        <v>431</v>
      </c>
    </row>
    <row r="333" spans="3:8" s="114" customFormat="1" ht="12" customHeight="1">
      <c r="C333" s="121" t="s">
        <v>647</v>
      </c>
      <c r="D333" s="128">
        <v>11716</v>
      </c>
      <c r="E333" s="121"/>
      <c r="F333" s="121" t="s">
        <v>863</v>
      </c>
      <c r="G333" s="122">
        <v>76020</v>
      </c>
      <c r="H333" s="121" t="s">
        <v>431</v>
      </c>
    </row>
    <row r="334" spans="3:8" s="114" customFormat="1" ht="12" customHeight="1">
      <c r="C334" s="121" t="s">
        <v>665</v>
      </c>
      <c r="D334" s="128">
        <v>11717</v>
      </c>
      <c r="E334" s="121"/>
      <c r="F334" s="121" t="s">
        <v>864</v>
      </c>
      <c r="G334" s="122">
        <v>76020</v>
      </c>
      <c r="H334" s="121" t="s">
        <v>431</v>
      </c>
    </row>
    <row r="335" spans="3:8" s="114" customFormat="1" ht="12" customHeight="1">
      <c r="C335" s="121" t="s">
        <v>763</v>
      </c>
      <c r="D335" s="128">
        <v>11718</v>
      </c>
      <c r="E335" s="121"/>
      <c r="F335" s="121" t="s">
        <v>865</v>
      </c>
      <c r="G335" s="122">
        <v>76020</v>
      </c>
      <c r="H335" s="121" t="s">
        <v>431</v>
      </c>
    </row>
    <row r="336" spans="3:8" s="114" customFormat="1" ht="12" customHeight="1">
      <c r="C336" s="121" t="s">
        <v>733</v>
      </c>
      <c r="D336" s="128">
        <v>11725</v>
      </c>
      <c r="E336" s="121"/>
      <c r="F336" s="121" t="s">
        <v>866</v>
      </c>
      <c r="G336" s="122">
        <v>38010</v>
      </c>
      <c r="H336" s="121" t="s">
        <v>431</v>
      </c>
    </row>
    <row r="337" spans="3:8" s="114" customFormat="1" ht="12" customHeight="1">
      <c r="C337" s="121" t="s">
        <v>647</v>
      </c>
      <c r="D337" s="128">
        <v>11727</v>
      </c>
      <c r="E337" s="121"/>
      <c r="F337" s="121" t="s">
        <v>867</v>
      </c>
      <c r="G337" s="122">
        <v>37611</v>
      </c>
      <c r="H337" s="121" t="s">
        <v>431</v>
      </c>
    </row>
    <row r="338" spans="3:8" s="114" customFormat="1" ht="12" customHeight="1">
      <c r="C338" s="121" t="s">
        <v>837</v>
      </c>
      <c r="D338" s="128">
        <v>11729</v>
      </c>
      <c r="E338" s="121"/>
      <c r="F338" s="121" t="s">
        <v>868</v>
      </c>
      <c r="G338" s="122">
        <v>80210</v>
      </c>
      <c r="H338" s="121" t="s">
        <v>431</v>
      </c>
    </row>
    <row r="339" spans="3:8" s="114" customFormat="1" ht="12" customHeight="1">
      <c r="C339" s="121" t="s">
        <v>857</v>
      </c>
      <c r="D339" s="128">
        <v>11730</v>
      </c>
      <c r="E339" s="121"/>
      <c r="F339" s="121" t="s">
        <v>869</v>
      </c>
      <c r="G339" s="122">
        <v>38010</v>
      </c>
      <c r="H339" s="121" t="s">
        <v>431</v>
      </c>
    </row>
    <row r="340" spans="3:8" s="114" customFormat="1" ht="12" customHeight="1">
      <c r="C340" s="121" t="s">
        <v>733</v>
      </c>
      <c r="D340" s="128">
        <v>11731</v>
      </c>
      <c r="E340" s="121"/>
      <c r="F340" s="121" t="s">
        <v>870</v>
      </c>
      <c r="G340" s="122">
        <v>38010</v>
      </c>
      <c r="H340" s="121" t="s">
        <v>431</v>
      </c>
    </row>
    <row r="341" spans="3:8" s="114" customFormat="1" ht="12" customHeight="1">
      <c r="C341" s="121" t="s">
        <v>665</v>
      </c>
      <c r="D341" s="128">
        <v>11732</v>
      </c>
      <c r="E341" s="121"/>
      <c r="F341" s="121" t="s">
        <v>871</v>
      </c>
      <c r="G341" s="122">
        <v>76020</v>
      </c>
      <c r="H341" s="121" t="s">
        <v>431</v>
      </c>
    </row>
    <row r="342" spans="3:8" s="114" customFormat="1" ht="12" customHeight="1">
      <c r="C342" s="121" t="s">
        <v>665</v>
      </c>
      <c r="D342" s="128">
        <v>11746</v>
      </c>
      <c r="E342" s="121"/>
      <c r="F342" s="121" t="s">
        <v>872</v>
      </c>
      <c r="G342" s="122">
        <v>38010</v>
      </c>
      <c r="H342" s="121" t="s">
        <v>431</v>
      </c>
    </row>
    <row r="343" spans="3:8" s="114" customFormat="1" ht="12" customHeight="1">
      <c r="C343" s="121" t="s">
        <v>873</v>
      </c>
      <c r="D343" s="128">
        <v>11880</v>
      </c>
      <c r="E343" s="121"/>
      <c r="F343" s="121" t="s">
        <v>874</v>
      </c>
      <c r="G343" s="122">
        <v>318003</v>
      </c>
      <c r="H343" s="121" t="s">
        <v>431</v>
      </c>
    </row>
    <row r="344" spans="3:8" s="114" customFormat="1" ht="12" customHeight="1">
      <c r="C344" s="121" t="s">
        <v>701</v>
      </c>
      <c r="D344" s="128">
        <v>11886</v>
      </c>
      <c r="E344" s="121"/>
      <c r="F344" s="121" t="s">
        <v>875</v>
      </c>
      <c r="G344" s="122">
        <v>1388134</v>
      </c>
      <c r="H344" s="121" t="s">
        <v>431</v>
      </c>
    </row>
    <row r="345" spans="3:8" s="114" customFormat="1" ht="12" customHeight="1">
      <c r="C345" s="121" t="s">
        <v>701</v>
      </c>
      <c r="D345" s="128">
        <v>11887</v>
      </c>
      <c r="E345" s="121"/>
      <c r="F345" s="121" t="s">
        <v>876</v>
      </c>
      <c r="G345" s="122">
        <v>694067</v>
      </c>
      <c r="H345" s="121" t="s">
        <v>431</v>
      </c>
    </row>
    <row r="346" spans="3:8" s="114" customFormat="1" ht="12" customHeight="1">
      <c r="C346" s="121" t="s">
        <v>665</v>
      </c>
      <c r="D346" s="128">
        <v>11894</v>
      </c>
      <c r="E346" s="121"/>
      <c r="F346" s="121" t="s">
        <v>877</v>
      </c>
      <c r="G346" s="122">
        <v>694067</v>
      </c>
      <c r="H346" s="121" t="s">
        <v>431</v>
      </c>
    </row>
    <row r="347" spans="3:8" s="114" customFormat="1" ht="12" customHeight="1">
      <c r="C347" s="121" t="s">
        <v>716</v>
      </c>
      <c r="D347" s="128">
        <v>11904</v>
      </c>
      <c r="E347" s="121"/>
      <c r="F347" s="121" t="s">
        <v>878</v>
      </c>
      <c r="G347" s="122">
        <v>830782</v>
      </c>
      <c r="H347" s="121" t="s">
        <v>431</v>
      </c>
    </row>
    <row r="348" spans="3:8" s="114" customFormat="1" ht="12" customHeight="1">
      <c r="C348" s="121" t="s">
        <v>660</v>
      </c>
      <c r="D348" s="128">
        <v>11931</v>
      </c>
      <c r="E348" s="121"/>
      <c r="F348" s="121" t="s">
        <v>879</v>
      </c>
      <c r="G348" s="122">
        <v>21007</v>
      </c>
      <c r="H348" s="121" t="s">
        <v>431</v>
      </c>
    </row>
    <row r="349" spans="3:8" s="114" customFormat="1" ht="12" customHeight="1">
      <c r="C349" s="121" t="s">
        <v>660</v>
      </c>
      <c r="D349" s="128">
        <v>11932</v>
      </c>
      <c r="E349" s="121"/>
      <c r="F349" s="121" t="s">
        <v>880</v>
      </c>
      <c r="G349" s="122">
        <v>42014</v>
      </c>
      <c r="H349" s="121" t="s">
        <v>431</v>
      </c>
    </row>
    <row r="350" spans="3:8" s="114" customFormat="1" ht="12" customHeight="1">
      <c r="C350" s="121" t="s">
        <v>881</v>
      </c>
      <c r="D350" s="128">
        <v>11964</v>
      </c>
      <c r="E350" s="121"/>
      <c r="F350" s="121" t="s">
        <v>882</v>
      </c>
      <c r="G350" s="122">
        <v>379984</v>
      </c>
      <c r="H350" s="121" t="s">
        <v>431</v>
      </c>
    </row>
    <row r="351" spans="3:8" s="114" customFormat="1" ht="12" customHeight="1">
      <c r="C351" s="121" t="s">
        <v>837</v>
      </c>
      <c r="D351" s="128">
        <v>11993</v>
      </c>
      <c r="E351" s="121"/>
      <c r="F351" s="121" t="s">
        <v>883</v>
      </c>
      <c r="G351" s="122">
        <v>80210</v>
      </c>
      <c r="H351" s="121" t="s">
        <v>431</v>
      </c>
    </row>
    <row r="352" spans="3:8" s="114" customFormat="1" ht="12" customHeight="1">
      <c r="C352" s="121" t="s">
        <v>884</v>
      </c>
      <c r="D352" s="128">
        <v>12011</v>
      </c>
      <c r="E352" s="121"/>
      <c r="F352" s="121" t="s">
        <v>885</v>
      </c>
      <c r="G352" s="122">
        <v>580006</v>
      </c>
      <c r="H352" s="121" t="s">
        <v>431</v>
      </c>
    </row>
    <row r="353" spans="3:8" s="114" customFormat="1" ht="12" customHeight="1">
      <c r="C353" s="121" t="s">
        <v>886</v>
      </c>
      <c r="D353" s="128">
        <v>12023</v>
      </c>
      <c r="E353" s="121"/>
      <c r="F353" s="121" t="s">
        <v>887</v>
      </c>
      <c r="G353" s="122">
        <v>198407</v>
      </c>
      <c r="H353" s="121" t="s">
        <v>431</v>
      </c>
    </row>
    <row r="354" spans="3:8" s="114" customFormat="1" ht="12" customHeight="1">
      <c r="C354" s="121" t="s">
        <v>886</v>
      </c>
      <c r="D354" s="128">
        <v>12024</v>
      </c>
      <c r="E354" s="121"/>
      <c r="F354" s="121" t="s">
        <v>888</v>
      </c>
      <c r="G354" s="122">
        <v>73792</v>
      </c>
      <c r="H354" s="121" t="s">
        <v>431</v>
      </c>
    </row>
    <row r="355" spans="3:8" s="114" customFormat="1" ht="12" customHeight="1">
      <c r="C355" s="121" t="s">
        <v>660</v>
      </c>
      <c r="D355" s="128">
        <v>12028</v>
      </c>
      <c r="E355" s="121"/>
      <c r="F355" s="121" t="s">
        <v>889</v>
      </c>
      <c r="G355" s="122">
        <v>80210</v>
      </c>
      <c r="H355" s="121" t="s">
        <v>431</v>
      </c>
    </row>
    <row r="356" spans="3:8" s="114" customFormat="1" ht="12" customHeight="1">
      <c r="C356" s="121" t="s">
        <v>652</v>
      </c>
      <c r="D356" s="128">
        <v>12030</v>
      </c>
      <c r="E356" s="121"/>
      <c r="F356" s="121" t="s">
        <v>890</v>
      </c>
      <c r="G356" s="122">
        <v>136715</v>
      </c>
      <c r="H356" s="121" t="s">
        <v>431</v>
      </c>
    </row>
    <row r="357" spans="3:8" s="114" customFormat="1" ht="12" customHeight="1">
      <c r="C357" s="121" t="s">
        <v>701</v>
      </c>
      <c r="D357" s="128">
        <v>12031</v>
      </c>
      <c r="E357" s="121"/>
      <c r="F357" s="121" t="s">
        <v>891</v>
      </c>
      <c r="G357" s="122">
        <v>273430</v>
      </c>
      <c r="H357" s="121" t="s">
        <v>431</v>
      </c>
    </row>
    <row r="358" spans="3:8" s="114" customFormat="1" ht="12" customHeight="1">
      <c r="C358" s="121" t="s">
        <v>701</v>
      </c>
      <c r="D358" s="128">
        <v>12032</v>
      </c>
      <c r="E358" s="121"/>
      <c r="F358" s="121" t="s">
        <v>892</v>
      </c>
      <c r="G358" s="122">
        <v>136715</v>
      </c>
      <c r="H358" s="121" t="s">
        <v>431</v>
      </c>
    </row>
    <row r="359" spans="3:8" s="114" customFormat="1" ht="12" customHeight="1">
      <c r="C359" s="121" t="s">
        <v>649</v>
      </c>
      <c r="D359" s="128">
        <v>12033</v>
      </c>
      <c r="E359" s="121"/>
      <c r="F359" s="121" t="s">
        <v>893</v>
      </c>
      <c r="G359" s="122">
        <v>136715</v>
      </c>
      <c r="H359" s="121" t="s">
        <v>431</v>
      </c>
    </row>
    <row r="360" spans="3:8" s="114" customFormat="1" ht="12" customHeight="1">
      <c r="C360" s="121" t="s">
        <v>798</v>
      </c>
      <c r="D360" s="128">
        <v>12034</v>
      </c>
      <c r="E360" s="121"/>
      <c r="F360" s="121" t="s">
        <v>894</v>
      </c>
      <c r="G360" s="122">
        <v>410145</v>
      </c>
      <c r="H360" s="121" t="s">
        <v>431</v>
      </c>
    </row>
    <row r="361" spans="3:8" s="114" customFormat="1" ht="12" customHeight="1">
      <c r="C361" s="121" t="s">
        <v>665</v>
      </c>
      <c r="D361" s="128">
        <v>12036</v>
      </c>
      <c r="E361" s="121"/>
      <c r="F361" s="121" t="s">
        <v>895</v>
      </c>
      <c r="G361" s="122">
        <v>136715</v>
      </c>
      <c r="H361" s="121" t="s">
        <v>431</v>
      </c>
    </row>
    <row r="362" spans="3:8" s="114" customFormat="1" ht="12" customHeight="1">
      <c r="C362" s="121" t="s">
        <v>665</v>
      </c>
      <c r="D362" s="128">
        <v>12037</v>
      </c>
      <c r="E362" s="121"/>
      <c r="F362" s="121" t="s">
        <v>896</v>
      </c>
      <c r="G362" s="122">
        <v>136715</v>
      </c>
      <c r="H362" s="121" t="s">
        <v>431</v>
      </c>
    </row>
    <row r="363" spans="3:8" s="114" customFormat="1" ht="12" customHeight="1">
      <c r="C363" s="121" t="s">
        <v>696</v>
      </c>
      <c r="D363" s="128">
        <v>12038</v>
      </c>
      <c r="E363" s="121"/>
      <c r="F363" s="121" t="s">
        <v>897</v>
      </c>
      <c r="G363" s="122">
        <v>273430</v>
      </c>
      <c r="H363" s="121" t="s">
        <v>431</v>
      </c>
    </row>
    <row r="364" spans="3:8" s="114" customFormat="1" ht="12" customHeight="1">
      <c r="C364" s="121" t="s">
        <v>672</v>
      </c>
      <c r="D364" s="128">
        <v>12039</v>
      </c>
      <c r="E364" s="121"/>
      <c r="F364" s="121" t="s">
        <v>898</v>
      </c>
      <c r="G364" s="122">
        <v>136715</v>
      </c>
      <c r="H364" s="121" t="s">
        <v>431</v>
      </c>
    </row>
    <row r="365" spans="3:8" s="114" customFormat="1" ht="12" customHeight="1">
      <c r="C365" s="121" t="s">
        <v>899</v>
      </c>
      <c r="D365" s="128">
        <v>12051</v>
      </c>
      <c r="E365" s="121"/>
      <c r="F365" s="121" t="s">
        <v>900</v>
      </c>
      <c r="G365" s="122">
        <v>136715</v>
      </c>
      <c r="H365" s="121" t="s">
        <v>431</v>
      </c>
    </row>
    <row r="366" spans="3:8" s="114" customFormat="1" ht="12" customHeight="1">
      <c r="C366" s="121" t="s">
        <v>901</v>
      </c>
      <c r="D366" s="128">
        <v>12053</v>
      </c>
      <c r="E366" s="121"/>
      <c r="F366" s="121" t="s">
        <v>902</v>
      </c>
      <c r="G366" s="122">
        <v>136715</v>
      </c>
      <c r="H366" s="121" t="s">
        <v>431</v>
      </c>
    </row>
    <row r="367" spans="3:8" s="114" customFormat="1" ht="12" customHeight="1">
      <c r="C367" s="121" t="s">
        <v>652</v>
      </c>
      <c r="D367" s="128">
        <v>12054</v>
      </c>
      <c r="E367" s="121"/>
      <c r="F367" s="121" t="s">
        <v>903</v>
      </c>
      <c r="G367" s="122">
        <v>136715</v>
      </c>
      <c r="H367" s="121" t="s">
        <v>431</v>
      </c>
    </row>
    <row r="368" spans="3:8" s="114" customFormat="1" ht="12" customHeight="1">
      <c r="C368" s="121" t="s">
        <v>660</v>
      </c>
      <c r="D368" s="128">
        <v>12074</v>
      </c>
      <c r="E368" s="121"/>
      <c r="F368" s="121" t="s">
        <v>904</v>
      </c>
      <c r="G368" s="122">
        <v>80210</v>
      </c>
      <c r="H368" s="121" t="s">
        <v>431</v>
      </c>
    </row>
    <row r="369" spans="3:8" s="114" customFormat="1" ht="12" customHeight="1">
      <c r="C369" s="121" t="s">
        <v>798</v>
      </c>
      <c r="D369" s="128">
        <v>12076</v>
      </c>
      <c r="E369" s="121"/>
      <c r="F369" s="121" t="s">
        <v>905</v>
      </c>
      <c r="G369" s="122">
        <v>93219</v>
      </c>
      <c r="H369" s="121" t="s">
        <v>431</v>
      </c>
    </row>
    <row r="370" spans="3:8" s="114" customFormat="1" ht="12" customHeight="1">
      <c r="C370" s="121" t="s">
        <v>798</v>
      </c>
      <c r="D370" s="128">
        <v>12077</v>
      </c>
      <c r="E370" s="121"/>
      <c r="F370" s="121" t="s">
        <v>906</v>
      </c>
      <c r="G370" s="122">
        <v>93219</v>
      </c>
      <c r="H370" s="121" t="s">
        <v>431</v>
      </c>
    </row>
    <row r="371" spans="3:8" s="114" customFormat="1" ht="12" customHeight="1">
      <c r="C371" s="121" t="s">
        <v>798</v>
      </c>
      <c r="D371" s="128">
        <v>12078</v>
      </c>
      <c r="E371" s="121"/>
      <c r="F371" s="121" t="s">
        <v>907</v>
      </c>
      <c r="G371" s="122">
        <v>186438</v>
      </c>
      <c r="H371" s="121" t="s">
        <v>431</v>
      </c>
    </row>
    <row r="372" spans="3:8" s="114" customFormat="1" ht="12" customHeight="1">
      <c r="C372" s="121" t="s">
        <v>798</v>
      </c>
      <c r="D372" s="128">
        <v>12079</v>
      </c>
      <c r="E372" s="121"/>
      <c r="F372" s="121" t="s">
        <v>908</v>
      </c>
      <c r="G372" s="122">
        <v>93219</v>
      </c>
      <c r="H372" s="121" t="s">
        <v>431</v>
      </c>
    </row>
    <row r="373" spans="3:8" s="114" customFormat="1" ht="12" customHeight="1">
      <c r="C373" s="121" t="s">
        <v>660</v>
      </c>
      <c r="D373" s="121" t="s">
        <v>909</v>
      </c>
      <c r="E373" s="121"/>
      <c r="F373" s="121" t="s">
        <v>910</v>
      </c>
      <c r="G373" s="122">
        <v>24573</v>
      </c>
      <c r="H373" s="121" t="s">
        <v>431</v>
      </c>
    </row>
    <row r="374" spans="3:8" s="114" customFormat="1" ht="12" customHeight="1">
      <c r="C374" s="121" t="s">
        <v>660</v>
      </c>
      <c r="D374" s="121" t="s">
        <v>911</v>
      </c>
      <c r="E374" s="121"/>
      <c r="F374" s="121" t="s">
        <v>912</v>
      </c>
      <c r="G374" s="122">
        <v>61580</v>
      </c>
      <c r="H374" s="121" t="s">
        <v>431</v>
      </c>
    </row>
    <row r="375" spans="3:8" s="114" customFormat="1" ht="12" customHeight="1">
      <c r="C375" s="121" t="s">
        <v>647</v>
      </c>
      <c r="D375" s="128">
        <v>12082</v>
      </c>
      <c r="E375" s="121"/>
      <c r="F375" s="121" t="s">
        <v>913</v>
      </c>
      <c r="G375" s="122">
        <v>108153</v>
      </c>
      <c r="H375" s="121" t="s">
        <v>431</v>
      </c>
    </row>
    <row r="376" spans="3:8" s="114" customFormat="1" ht="12" customHeight="1">
      <c r="C376" s="121" t="s">
        <v>665</v>
      </c>
      <c r="D376" s="128">
        <v>12084</v>
      </c>
      <c r="E376" s="121"/>
      <c r="F376" s="121" t="s">
        <v>914</v>
      </c>
      <c r="G376" s="122">
        <v>86153</v>
      </c>
      <c r="H376" s="121" t="s">
        <v>431</v>
      </c>
    </row>
    <row r="377" spans="3:8" s="114" customFormat="1" ht="12" customHeight="1">
      <c r="C377" s="121" t="s">
        <v>915</v>
      </c>
      <c r="D377" s="128">
        <v>12085</v>
      </c>
      <c r="E377" s="121"/>
      <c r="F377" s="121" t="s">
        <v>916</v>
      </c>
      <c r="G377" s="122">
        <v>108153</v>
      </c>
      <c r="H377" s="121" t="s">
        <v>431</v>
      </c>
    </row>
    <row r="378" spans="3:8" s="114" customFormat="1" ht="12" customHeight="1">
      <c r="C378" s="121" t="s">
        <v>763</v>
      </c>
      <c r="D378" s="128">
        <v>12092</v>
      </c>
      <c r="E378" s="121"/>
      <c r="F378" s="121" t="s">
        <v>917</v>
      </c>
      <c r="G378" s="122">
        <v>108442</v>
      </c>
      <c r="H378" s="121" t="s">
        <v>431</v>
      </c>
    </row>
    <row r="379" spans="3:8" s="114" customFormat="1" ht="12" customHeight="1">
      <c r="C379" s="121" t="s">
        <v>660</v>
      </c>
      <c r="D379" s="128">
        <v>12093</v>
      </c>
      <c r="E379" s="121"/>
      <c r="F379" s="121" t="s">
        <v>918</v>
      </c>
      <c r="G379" s="122">
        <v>54221</v>
      </c>
      <c r="H379" s="121" t="s">
        <v>431</v>
      </c>
    </row>
    <row r="380" spans="3:8" s="114" customFormat="1" ht="12" customHeight="1">
      <c r="C380" s="121" t="s">
        <v>763</v>
      </c>
      <c r="D380" s="128">
        <v>12095</v>
      </c>
      <c r="E380" s="121"/>
      <c r="F380" s="121" t="s">
        <v>897</v>
      </c>
      <c r="G380" s="122">
        <v>80210</v>
      </c>
      <c r="H380" s="121" t="s">
        <v>431</v>
      </c>
    </row>
    <row r="381" spans="3:8" s="114" customFormat="1" ht="12" customHeight="1">
      <c r="C381" s="121" t="s">
        <v>919</v>
      </c>
      <c r="D381" s="128">
        <v>12128</v>
      </c>
      <c r="E381" s="121"/>
      <c r="F381" s="121" t="s">
        <v>920</v>
      </c>
      <c r="G381" s="122">
        <v>86153</v>
      </c>
      <c r="H381" s="121" t="s">
        <v>431</v>
      </c>
    </row>
    <row r="382" spans="3:8" s="114" customFormat="1" ht="12" customHeight="1">
      <c r="C382" s="121" t="s">
        <v>921</v>
      </c>
      <c r="D382" s="128">
        <v>12130</v>
      </c>
      <c r="E382" s="121"/>
      <c r="F382" s="121" t="s">
        <v>922</v>
      </c>
      <c r="G382" s="122">
        <v>80210</v>
      </c>
      <c r="H382" s="121" t="s">
        <v>431</v>
      </c>
    </row>
    <row r="383" spans="3:8" s="114" customFormat="1" ht="12" customHeight="1">
      <c r="C383" s="121" t="s">
        <v>923</v>
      </c>
      <c r="D383" s="121" t="s">
        <v>924</v>
      </c>
      <c r="E383" s="121"/>
      <c r="F383" s="121" t="s">
        <v>925</v>
      </c>
      <c r="G383" s="122">
        <v>48011</v>
      </c>
      <c r="H383" s="121" t="s">
        <v>431</v>
      </c>
    </row>
    <row r="384" spans="3:8" s="114" customFormat="1" ht="12" customHeight="1">
      <c r="C384" s="121" t="s">
        <v>926</v>
      </c>
      <c r="D384" s="121" t="s">
        <v>927</v>
      </c>
      <c r="E384" s="121"/>
      <c r="F384" s="121" t="s">
        <v>928</v>
      </c>
      <c r="G384" s="122">
        <v>170499</v>
      </c>
      <c r="H384" s="121" t="s">
        <v>431</v>
      </c>
    </row>
    <row r="385" spans="3:8" s="114" customFormat="1" ht="12" customHeight="1">
      <c r="C385" s="121" t="s">
        <v>929</v>
      </c>
      <c r="D385" s="121" t="s">
        <v>930</v>
      </c>
      <c r="E385" s="121"/>
      <c r="F385" s="121" t="s">
        <v>931</v>
      </c>
      <c r="G385" s="122">
        <v>218510</v>
      </c>
      <c r="H385" s="121" t="s">
        <v>431</v>
      </c>
    </row>
    <row r="386" spans="3:8" s="114" customFormat="1" ht="12" customHeight="1">
      <c r="C386" s="121" t="s">
        <v>932</v>
      </c>
      <c r="D386" s="121" t="s">
        <v>933</v>
      </c>
      <c r="E386" s="121"/>
      <c r="F386" s="121" t="s">
        <v>918</v>
      </c>
      <c r="G386" s="122">
        <v>218510</v>
      </c>
      <c r="H386" s="121" t="s">
        <v>431</v>
      </c>
    </row>
    <row r="387" spans="3:8" s="114" customFormat="1" ht="12" customHeight="1">
      <c r="C387" s="121" t="s">
        <v>701</v>
      </c>
      <c r="D387" s="121" t="s">
        <v>934</v>
      </c>
      <c r="E387" s="121"/>
      <c r="F387" s="121" t="s">
        <v>935</v>
      </c>
      <c r="G387" s="122">
        <v>48011</v>
      </c>
      <c r="H387" s="121" t="s">
        <v>431</v>
      </c>
    </row>
    <row r="388" spans="3:8" s="114" customFormat="1" ht="12" customHeight="1">
      <c r="C388" s="121" t="s">
        <v>926</v>
      </c>
      <c r="D388" s="121" t="s">
        <v>936</v>
      </c>
      <c r="E388" s="121"/>
      <c r="F388" s="121" t="s">
        <v>928</v>
      </c>
      <c r="G388" s="122">
        <v>48011</v>
      </c>
      <c r="H388" s="121" t="s">
        <v>431</v>
      </c>
    </row>
    <row r="389" spans="3:8" s="114" customFormat="1" ht="12" customHeight="1">
      <c r="C389" s="121" t="s">
        <v>923</v>
      </c>
      <c r="D389" s="121" t="s">
        <v>937</v>
      </c>
      <c r="E389" s="121"/>
      <c r="F389" s="121" t="s">
        <v>938</v>
      </c>
      <c r="G389" s="122">
        <v>135013</v>
      </c>
      <c r="H389" s="121" t="s">
        <v>431</v>
      </c>
    </row>
    <row r="390" spans="3:8" s="114" customFormat="1" ht="12" customHeight="1">
      <c r="C390" s="121" t="s">
        <v>939</v>
      </c>
      <c r="D390" s="121" t="s">
        <v>940</v>
      </c>
      <c r="E390" s="121"/>
      <c r="F390" s="121" t="s">
        <v>941</v>
      </c>
      <c r="G390" s="122">
        <v>73624</v>
      </c>
      <c r="H390" s="121" t="s">
        <v>431</v>
      </c>
    </row>
    <row r="391" spans="3:8" s="114" customFormat="1" ht="12" customHeight="1">
      <c r="C391" s="121" t="s">
        <v>709</v>
      </c>
      <c r="D391" s="121" t="s">
        <v>942</v>
      </c>
      <c r="E391" s="121"/>
      <c r="F391" s="121" t="s">
        <v>943</v>
      </c>
      <c r="G391" s="122">
        <v>218510</v>
      </c>
      <c r="H391" s="121" t="s">
        <v>431</v>
      </c>
    </row>
    <row r="392" spans="3:8" s="114" customFormat="1" ht="12" customHeight="1">
      <c r="C392" s="121" t="s">
        <v>944</v>
      </c>
      <c r="D392" s="121" t="s">
        <v>945</v>
      </c>
      <c r="E392" s="121"/>
      <c r="F392" s="121" t="s">
        <v>946</v>
      </c>
      <c r="G392" s="122">
        <v>398936</v>
      </c>
      <c r="H392" s="121" t="s">
        <v>431</v>
      </c>
    </row>
    <row r="393" spans="3:8" s="114" customFormat="1" ht="12" customHeight="1">
      <c r="C393" s="121" t="s">
        <v>798</v>
      </c>
      <c r="D393" s="121" t="s">
        <v>947</v>
      </c>
      <c r="E393" s="121"/>
      <c r="F393" s="121" t="s">
        <v>948</v>
      </c>
      <c r="G393" s="122">
        <v>199568</v>
      </c>
      <c r="H393" s="121" t="s">
        <v>431</v>
      </c>
    </row>
    <row r="394" spans="3:8" s="114" customFormat="1" ht="12" customHeight="1">
      <c r="C394" s="121" t="s">
        <v>949</v>
      </c>
      <c r="D394" s="121" t="s">
        <v>950</v>
      </c>
      <c r="E394" s="121"/>
      <c r="F394" s="121" t="s">
        <v>951</v>
      </c>
      <c r="G394" s="122">
        <v>797872</v>
      </c>
      <c r="H394" s="121" t="s">
        <v>431</v>
      </c>
    </row>
    <row r="395" spans="3:8" s="114" customFormat="1" ht="12" customHeight="1">
      <c r="C395" s="121" t="s">
        <v>929</v>
      </c>
      <c r="D395" s="121" t="s">
        <v>952</v>
      </c>
      <c r="E395" s="121"/>
      <c r="F395" s="121" t="s">
        <v>953</v>
      </c>
      <c r="G395" s="122">
        <v>199568</v>
      </c>
      <c r="H395" s="121" t="s">
        <v>431</v>
      </c>
    </row>
    <row r="396" spans="3:8" s="114" customFormat="1" ht="12" customHeight="1">
      <c r="C396" s="121" t="s">
        <v>954</v>
      </c>
      <c r="D396" s="121" t="s">
        <v>955</v>
      </c>
      <c r="E396" s="121"/>
      <c r="F396" s="121" t="s">
        <v>956</v>
      </c>
      <c r="G396" s="122">
        <v>199568</v>
      </c>
      <c r="H396" s="121" t="s">
        <v>431</v>
      </c>
    </row>
    <row r="397" spans="3:8" s="114" customFormat="1" ht="12" customHeight="1">
      <c r="C397" s="121" t="s">
        <v>926</v>
      </c>
      <c r="D397" s="121" t="s">
        <v>957</v>
      </c>
      <c r="E397" s="121"/>
      <c r="F397" s="121" t="s">
        <v>958</v>
      </c>
      <c r="G397" s="122">
        <v>199819</v>
      </c>
      <c r="H397" s="121" t="s">
        <v>431</v>
      </c>
    </row>
    <row r="398" spans="3:8" s="114" customFormat="1" ht="12" customHeight="1">
      <c r="C398" s="121" t="s">
        <v>926</v>
      </c>
      <c r="D398" s="121" t="s">
        <v>959</v>
      </c>
      <c r="E398" s="121"/>
      <c r="F398" s="121" t="s">
        <v>960</v>
      </c>
      <c r="G398" s="122">
        <v>199117</v>
      </c>
      <c r="H398" s="121" t="s">
        <v>431</v>
      </c>
    </row>
    <row r="399" spans="3:8" s="114" customFormat="1" ht="12" customHeight="1">
      <c r="C399" s="121" t="s">
        <v>944</v>
      </c>
      <c r="D399" s="121" t="s">
        <v>961</v>
      </c>
      <c r="E399" s="121"/>
      <c r="F399" s="121" t="s">
        <v>962</v>
      </c>
      <c r="G399" s="122">
        <v>398936</v>
      </c>
      <c r="H399" s="121" t="s">
        <v>431</v>
      </c>
    </row>
    <row r="400" spans="3:8" s="114" customFormat="1" ht="12" customHeight="1">
      <c r="C400" s="121" t="s">
        <v>944</v>
      </c>
      <c r="D400" s="121" t="s">
        <v>963</v>
      </c>
      <c r="E400" s="121"/>
      <c r="F400" s="121" t="s">
        <v>964</v>
      </c>
      <c r="G400" s="122">
        <v>398936</v>
      </c>
      <c r="H400" s="121" t="s">
        <v>431</v>
      </c>
    </row>
    <row r="401" spans="3:8" s="114" customFormat="1" ht="12" customHeight="1">
      <c r="C401" s="121" t="s">
        <v>837</v>
      </c>
      <c r="D401" s="121" t="s">
        <v>965</v>
      </c>
      <c r="E401" s="121"/>
      <c r="F401" s="121" t="s">
        <v>948</v>
      </c>
      <c r="G401" s="122">
        <v>199368</v>
      </c>
      <c r="H401" s="121" t="s">
        <v>431</v>
      </c>
    </row>
    <row r="402" spans="3:8" s="114" customFormat="1" ht="12" customHeight="1">
      <c r="C402" s="121" t="s">
        <v>701</v>
      </c>
      <c r="D402" s="121" t="s">
        <v>966</v>
      </c>
      <c r="E402" s="121"/>
      <c r="F402" s="121" t="s">
        <v>967</v>
      </c>
      <c r="G402" s="122">
        <v>379984</v>
      </c>
      <c r="H402" s="121" t="s">
        <v>431</v>
      </c>
    </row>
    <row r="403" spans="3:8" s="114" customFormat="1" ht="12" customHeight="1">
      <c r="C403" s="121" t="s">
        <v>704</v>
      </c>
      <c r="D403" s="121" t="s">
        <v>968</v>
      </c>
      <c r="E403" s="121"/>
      <c r="F403" s="121" t="s">
        <v>969</v>
      </c>
      <c r="G403" s="122">
        <v>379984</v>
      </c>
      <c r="H403" s="121" t="s">
        <v>431</v>
      </c>
    </row>
    <row r="404" spans="3:8" s="114" customFormat="1" ht="12" customHeight="1">
      <c r="C404" s="121" t="s">
        <v>798</v>
      </c>
      <c r="D404" s="121" t="s">
        <v>970</v>
      </c>
      <c r="E404" s="121"/>
      <c r="F404" s="121" t="s">
        <v>971</v>
      </c>
      <c r="G404" s="122">
        <v>379984</v>
      </c>
      <c r="H404" s="121" t="s">
        <v>431</v>
      </c>
    </row>
    <row r="405" spans="3:8" s="114" customFormat="1" ht="12" customHeight="1">
      <c r="C405" s="121" t="s">
        <v>926</v>
      </c>
      <c r="D405" s="121" t="s">
        <v>972</v>
      </c>
      <c r="E405" s="121"/>
      <c r="F405" s="121" t="s">
        <v>973</v>
      </c>
      <c r="G405" s="122">
        <v>189992</v>
      </c>
      <c r="H405" s="121" t="s">
        <v>431</v>
      </c>
    </row>
    <row r="406" spans="3:8" s="114" customFormat="1" ht="12" customHeight="1">
      <c r="C406" s="121" t="s">
        <v>929</v>
      </c>
      <c r="D406" s="121" t="s">
        <v>974</v>
      </c>
      <c r="E406" s="121"/>
      <c r="F406" s="121" t="s">
        <v>975</v>
      </c>
      <c r="G406" s="122">
        <v>759968</v>
      </c>
      <c r="H406" s="121" t="s">
        <v>431</v>
      </c>
    </row>
    <row r="407" spans="3:8" s="114" customFormat="1" ht="12" customHeight="1">
      <c r="C407" s="121" t="s">
        <v>798</v>
      </c>
      <c r="D407" s="121" t="s">
        <v>976</v>
      </c>
      <c r="E407" s="121"/>
      <c r="F407" s="121" t="s">
        <v>977</v>
      </c>
      <c r="G407" s="122">
        <v>379984</v>
      </c>
      <c r="H407" s="121" t="s">
        <v>431</v>
      </c>
    </row>
    <row r="408" spans="3:8" s="114" customFormat="1" ht="12" customHeight="1">
      <c r="C408" s="121" t="s">
        <v>926</v>
      </c>
      <c r="D408" s="121" t="s">
        <v>978</v>
      </c>
      <c r="E408" s="121"/>
      <c r="F408" s="121" t="s">
        <v>973</v>
      </c>
      <c r="G408" s="122">
        <v>189992</v>
      </c>
      <c r="H408" s="121" t="s">
        <v>431</v>
      </c>
    </row>
    <row r="409" spans="3:8" s="114" customFormat="1" ht="12" customHeight="1">
      <c r="C409" s="121" t="s">
        <v>701</v>
      </c>
      <c r="D409" s="121" t="s">
        <v>979</v>
      </c>
      <c r="E409" s="121"/>
      <c r="F409" s="121" t="s">
        <v>980</v>
      </c>
      <c r="G409" s="122">
        <v>379984</v>
      </c>
      <c r="H409" s="121" t="s">
        <v>431</v>
      </c>
    </row>
    <row r="410" spans="3:8" s="114" customFormat="1" ht="12" customHeight="1">
      <c r="C410" s="121" t="s">
        <v>981</v>
      </c>
      <c r="D410" s="121" t="s">
        <v>982</v>
      </c>
      <c r="E410" s="121"/>
      <c r="F410" s="121" t="s">
        <v>983</v>
      </c>
      <c r="G410" s="122">
        <v>189992</v>
      </c>
      <c r="H410" s="121" t="s">
        <v>431</v>
      </c>
    </row>
    <row r="411" spans="3:8" s="114" customFormat="1" ht="12" customHeight="1">
      <c r="C411" s="121" t="s">
        <v>709</v>
      </c>
      <c r="D411" s="121" t="s">
        <v>984</v>
      </c>
      <c r="E411" s="121"/>
      <c r="F411" s="121" t="s">
        <v>985</v>
      </c>
      <c r="G411" s="122">
        <v>379984</v>
      </c>
      <c r="H411" s="121" t="s">
        <v>431</v>
      </c>
    </row>
    <row r="412" spans="3:8" s="114" customFormat="1" ht="12" customHeight="1">
      <c r="C412" s="121" t="s">
        <v>798</v>
      </c>
      <c r="D412" s="121" t="s">
        <v>986</v>
      </c>
      <c r="E412" s="121"/>
      <c r="F412" s="121" t="s">
        <v>987</v>
      </c>
      <c r="G412" s="122">
        <v>759968</v>
      </c>
      <c r="H412" s="121" t="s">
        <v>431</v>
      </c>
    </row>
    <row r="413" spans="3:8" s="114" customFormat="1" ht="12" customHeight="1">
      <c r="C413" s="121" t="s">
        <v>988</v>
      </c>
      <c r="D413" s="121" t="s">
        <v>989</v>
      </c>
      <c r="E413" s="121"/>
      <c r="F413" s="121" t="s">
        <v>990</v>
      </c>
      <c r="G413" s="122">
        <v>379984</v>
      </c>
      <c r="H413" s="121" t="s">
        <v>431</v>
      </c>
    </row>
    <row r="414" spans="3:8" s="114" customFormat="1" ht="12" customHeight="1">
      <c r="C414" s="121" t="s">
        <v>981</v>
      </c>
      <c r="D414" s="121" t="s">
        <v>991</v>
      </c>
      <c r="E414" s="121"/>
      <c r="F414" s="121" t="s">
        <v>992</v>
      </c>
      <c r="G414" s="122">
        <v>189992</v>
      </c>
      <c r="H414" s="121" t="s">
        <v>431</v>
      </c>
    </row>
    <row r="415" spans="3:8" s="114" customFormat="1" ht="12" customHeight="1">
      <c r="C415" s="121" t="s">
        <v>993</v>
      </c>
      <c r="D415" s="121" t="s">
        <v>994</v>
      </c>
      <c r="E415" s="121"/>
      <c r="F415" s="121" t="s">
        <v>995</v>
      </c>
      <c r="G415" s="122">
        <v>135013</v>
      </c>
      <c r="H415" s="121" t="s">
        <v>431</v>
      </c>
    </row>
    <row r="416" spans="3:8" s="114" customFormat="1" ht="12" customHeight="1">
      <c r="C416" s="121" t="s">
        <v>701</v>
      </c>
      <c r="D416" s="121" t="s">
        <v>996</v>
      </c>
      <c r="E416" s="121"/>
      <c r="F416" s="121" t="s">
        <v>997</v>
      </c>
      <c r="G416" s="122">
        <v>160860</v>
      </c>
      <c r="H416" s="121" t="s">
        <v>431</v>
      </c>
    </row>
    <row r="417" spans="3:8" s="114" customFormat="1" ht="12" customHeight="1">
      <c r="C417" s="121" t="s">
        <v>798</v>
      </c>
      <c r="D417" s="121" t="s">
        <v>998</v>
      </c>
      <c r="E417" s="121"/>
      <c r="F417" s="121" t="s">
        <v>999</v>
      </c>
      <c r="G417" s="122">
        <v>218510</v>
      </c>
      <c r="H417" s="121" t="s">
        <v>431</v>
      </c>
    </row>
    <row r="418" spans="3:8" s="114" customFormat="1" ht="12" customHeight="1">
      <c r="C418" s="121" t="s">
        <v>993</v>
      </c>
      <c r="D418" s="121" t="s">
        <v>1000</v>
      </c>
      <c r="E418" s="121"/>
      <c r="F418" s="121" t="s">
        <v>1001</v>
      </c>
      <c r="G418" s="122">
        <v>48011</v>
      </c>
      <c r="H418" s="121" t="s">
        <v>431</v>
      </c>
    </row>
    <row r="419" spans="3:8" s="114" customFormat="1" ht="12" customHeight="1">
      <c r="C419" s="121" t="s">
        <v>929</v>
      </c>
      <c r="D419" s="121" t="s">
        <v>1002</v>
      </c>
      <c r="E419" s="121"/>
      <c r="F419" s="121" t="s">
        <v>1003</v>
      </c>
      <c r="G419" s="122">
        <v>369993</v>
      </c>
      <c r="H419" s="121" t="s">
        <v>431</v>
      </c>
    </row>
    <row r="420" spans="3:8" s="114" customFormat="1" ht="12" customHeight="1">
      <c r="C420" s="121" t="s">
        <v>1004</v>
      </c>
      <c r="D420" s="121" t="s">
        <v>1005</v>
      </c>
      <c r="E420" s="121"/>
      <c r="F420" s="121" t="s">
        <v>1006</v>
      </c>
      <c r="G420" s="122">
        <v>443617</v>
      </c>
      <c r="H420" s="121" t="s">
        <v>431</v>
      </c>
    </row>
    <row r="421" spans="3:8" s="114" customFormat="1" ht="12" customHeight="1">
      <c r="C421" s="121" t="s">
        <v>701</v>
      </c>
      <c r="D421" s="121" t="s">
        <v>1007</v>
      </c>
      <c r="E421" s="121"/>
      <c r="F421" s="121" t="s">
        <v>1008</v>
      </c>
      <c r="G421" s="122">
        <v>73624</v>
      </c>
      <c r="H421" s="121" t="s">
        <v>431</v>
      </c>
    </row>
    <row r="422" spans="3:8" s="114" customFormat="1" ht="12" customHeight="1">
      <c r="C422" s="121" t="s">
        <v>1009</v>
      </c>
      <c r="D422" s="121" t="s">
        <v>1010</v>
      </c>
      <c r="E422" s="121"/>
      <c r="F422" s="121" t="s">
        <v>1011</v>
      </c>
      <c r="G422" s="122">
        <v>36752</v>
      </c>
      <c r="H422" s="121" t="s">
        <v>431</v>
      </c>
    </row>
    <row r="423" spans="3:8" s="114" customFormat="1" ht="12" customHeight="1">
      <c r="C423" s="121" t="s">
        <v>926</v>
      </c>
      <c r="D423" s="121" t="s">
        <v>1012</v>
      </c>
      <c r="E423" s="121"/>
      <c r="F423" s="121" t="s">
        <v>928</v>
      </c>
      <c r="G423" s="122">
        <v>73624</v>
      </c>
      <c r="H423" s="121" t="s">
        <v>431</v>
      </c>
    </row>
    <row r="424" spans="3:8" s="114" customFormat="1" ht="12" customHeight="1">
      <c r="C424" s="121" t="s">
        <v>932</v>
      </c>
      <c r="D424" s="121" t="s">
        <v>1013</v>
      </c>
      <c r="E424" s="121"/>
      <c r="F424" s="121" t="s">
        <v>918</v>
      </c>
      <c r="G424" s="122">
        <v>147248</v>
      </c>
      <c r="H424" s="121" t="s">
        <v>431</v>
      </c>
    </row>
    <row r="425" spans="3:8" s="114" customFormat="1" ht="12" customHeight="1">
      <c r="C425" s="121" t="s">
        <v>1014</v>
      </c>
      <c r="D425" s="121" t="s">
        <v>1015</v>
      </c>
      <c r="E425" s="121"/>
      <c r="F425" s="121" t="s">
        <v>1016</v>
      </c>
      <c r="G425" s="122">
        <v>73624</v>
      </c>
      <c r="H425" s="121" t="s">
        <v>431</v>
      </c>
    </row>
    <row r="426" spans="3:8" s="114" customFormat="1" ht="12" customHeight="1">
      <c r="C426" s="121" t="s">
        <v>1009</v>
      </c>
      <c r="D426" s="121" t="s">
        <v>1017</v>
      </c>
      <c r="E426" s="121"/>
      <c r="F426" s="121" t="s">
        <v>1018</v>
      </c>
      <c r="G426" s="122">
        <v>36872</v>
      </c>
      <c r="H426" s="121" t="s">
        <v>431</v>
      </c>
    </row>
    <row r="427" spans="3:8" s="114" customFormat="1" ht="12" customHeight="1">
      <c r="C427" s="121" t="s">
        <v>1019</v>
      </c>
      <c r="D427" s="128">
        <v>12149</v>
      </c>
      <c r="E427" s="121"/>
      <c r="F427" s="121" t="s">
        <v>1020</v>
      </c>
      <c r="G427" s="122">
        <v>105992</v>
      </c>
      <c r="H427" s="121" t="s">
        <v>431</v>
      </c>
    </row>
    <row r="428" spans="3:8" s="114" customFormat="1" ht="12" customHeight="1">
      <c r="C428" s="121" t="s">
        <v>647</v>
      </c>
      <c r="D428" s="128">
        <v>12131</v>
      </c>
      <c r="E428" s="121"/>
      <c r="F428" s="121" t="s">
        <v>1021</v>
      </c>
      <c r="G428" s="122">
        <v>105992</v>
      </c>
      <c r="H428" s="121" t="s">
        <v>431</v>
      </c>
    </row>
    <row r="429" spans="3:8" s="114" customFormat="1" ht="12" customHeight="1">
      <c r="C429" s="121" t="s">
        <v>647</v>
      </c>
      <c r="D429" s="128">
        <v>12148</v>
      </c>
      <c r="E429" s="121"/>
      <c r="F429" s="121" t="s">
        <v>1022</v>
      </c>
      <c r="G429" s="122">
        <v>52996</v>
      </c>
      <c r="H429" s="121" t="s">
        <v>431</v>
      </c>
    </row>
    <row r="430" spans="3:8" s="114" customFormat="1" ht="12" customHeight="1">
      <c r="C430" s="121" t="s">
        <v>1023</v>
      </c>
      <c r="D430" s="121" t="s">
        <v>1024</v>
      </c>
      <c r="E430" s="121"/>
      <c r="F430" s="121" t="s">
        <v>928</v>
      </c>
      <c r="G430" s="122">
        <v>52996</v>
      </c>
      <c r="H430" s="121" t="s">
        <v>431</v>
      </c>
    </row>
    <row r="431" spans="3:8" s="114" customFormat="1" ht="12" customHeight="1">
      <c r="C431" s="121" t="s">
        <v>1023</v>
      </c>
      <c r="D431" s="121" t="s">
        <v>1025</v>
      </c>
      <c r="E431" s="121"/>
      <c r="F431" s="121" t="s">
        <v>928</v>
      </c>
      <c r="G431" s="122">
        <v>52996</v>
      </c>
      <c r="H431" s="121" t="s">
        <v>431</v>
      </c>
    </row>
    <row r="432" spans="3:8" s="114" customFormat="1" ht="12" customHeight="1">
      <c r="C432" s="121" t="s">
        <v>926</v>
      </c>
      <c r="D432" s="128">
        <v>12147</v>
      </c>
      <c r="E432" s="121"/>
      <c r="F432" s="121" t="s">
        <v>1026</v>
      </c>
      <c r="G432" s="122">
        <v>52996</v>
      </c>
      <c r="H432" s="121" t="s">
        <v>431</v>
      </c>
    </row>
    <row r="433" spans="3:8" s="114" customFormat="1" ht="12" customHeight="1">
      <c r="C433" s="121" t="s">
        <v>1027</v>
      </c>
      <c r="D433" s="128">
        <v>12132</v>
      </c>
      <c r="E433" s="121"/>
      <c r="F433" s="121" t="s">
        <v>1028</v>
      </c>
      <c r="G433" s="122">
        <v>105992</v>
      </c>
      <c r="H433" s="121" t="s">
        <v>431</v>
      </c>
    </row>
    <row r="434" spans="3:8" s="114" customFormat="1" ht="12" customHeight="1">
      <c r="C434" s="121" t="s">
        <v>750</v>
      </c>
      <c r="D434" s="121" t="s">
        <v>1029</v>
      </c>
      <c r="E434" s="121"/>
      <c r="F434" s="121" t="s">
        <v>1030</v>
      </c>
      <c r="G434" s="122">
        <v>104</v>
      </c>
      <c r="H434" s="121" t="s">
        <v>431</v>
      </c>
    </row>
    <row r="435" spans="3:8" s="114" customFormat="1" ht="12" customHeight="1">
      <c r="C435" s="121" t="s">
        <v>1031</v>
      </c>
      <c r="D435" s="128">
        <v>12183</v>
      </c>
      <c r="E435" s="121"/>
      <c r="F435" s="121" t="s">
        <v>1032</v>
      </c>
      <c r="G435" s="122">
        <v>1193952</v>
      </c>
      <c r="H435" s="121" t="s">
        <v>431</v>
      </c>
    </row>
    <row r="436" spans="3:8" s="114" customFormat="1" ht="12" customHeight="1">
      <c r="C436" s="121" t="s">
        <v>1031</v>
      </c>
      <c r="D436" s="128">
        <v>12184</v>
      </c>
      <c r="E436" s="121"/>
      <c r="F436" s="121" t="s">
        <v>1033</v>
      </c>
      <c r="G436" s="122">
        <v>596976</v>
      </c>
      <c r="H436" s="121" t="s">
        <v>431</v>
      </c>
    </row>
    <row r="437" spans="3:8" s="114" customFormat="1" ht="12" customHeight="1">
      <c r="C437" s="121" t="s">
        <v>1034</v>
      </c>
      <c r="D437" s="128">
        <v>12181</v>
      </c>
      <c r="E437" s="121"/>
      <c r="F437" s="121" t="s">
        <v>1035</v>
      </c>
      <c r="G437" s="122">
        <v>895464</v>
      </c>
      <c r="H437" s="121" t="s">
        <v>431</v>
      </c>
    </row>
    <row r="438" spans="3:8" s="114" customFormat="1" ht="12" customHeight="1">
      <c r="C438" s="121" t="s">
        <v>1034</v>
      </c>
      <c r="D438" s="128">
        <v>12182</v>
      </c>
      <c r="E438" s="121"/>
      <c r="F438" s="121" t="s">
        <v>1036</v>
      </c>
      <c r="G438" s="122">
        <v>447732</v>
      </c>
      <c r="H438" s="121" t="s">
        <v>431</v>
      </c>
    </row>
    <row r="439" spans="3:8" s="114" customFormat="1" ht="12" customHeight="1">
      <c r="C439" s="121" t="s">
        <v>1037</v>
      </c>
      <c r="D439" s="128">
        <v>12185</v>
      </c>
      <c r="E439" s="121"/>
      <c r="F439" s="121" t="s">
        <v>1038</v>
      </c>
      <c r="G439" s="122">
        <v>298488</v>
      </c>
      <c r="H439" s="121" t="s">
        <v>431</v>
      </c>
    </row>
    <row r="440" spans="3:8" s="114" customFormat="1" ht="12" customHeight="1">
      <c r="C440" s="121" t="s">
        <v>660</v>
      </c>
      <c r="D440" s="121" t="s">
        <v>1039</v>
      </c>
      <c r="E440" s="121"/>
      <c r="F440" s="121" t="s">
        <v>1040</v>
      </c>
      <c r="G440" s="122">
        <v>52996</v>
      </c>
      <c r="H440" s="121" t="s">
        <v>431</v>
      </c>
    </row>
    <row r="441" spans="3:8" s="114" customFormat="1" ht="12" customHeight="1">
      <c r="C441" s="121" t="s">
        <v>660</v>
      </c>
      <c r="D441" s="121" t="s">
        <v>1041</v>
      </c>
      <c r="E441" s="121"/>
      <c r="F441" s="121" t="s">
        <v>1042</v>
      </c>
      <c r="G441" s="122">
        <v>52996</v>
      </c>
      <c r="H441" s="121" t="s">
        <v>431</v>
      </c>
    </row>
    <row r="442" spans="3:8" s="114" customFormat="1" ht="12" customHeight="1">
      <c r="C442" s="121" t="s">
        <v>1043</v>
      </c>
      <c r="D442" s="128">
        <v>29246</v>
      </c>
      <c r="E442" s="121"/>
      <c r="F442" s="121" t="s">
        <v>1044</v>
      </c>
      <c r="G442" s="122">
        <v>596976</v>
      </c>
      <c r="H442" s="121" t="s">
        <v>431</v>
      </c>
    </row>
    <row r="443" spans="3:8" s="114" customFormat="1" ht="12" customHeight="1">
      <c r="C443" s="121" t="s">
        <v>660</v>
      </c>
      <c r="D443" s="121" t="s">
        <v>1045</v>
      </c>
      <c r="E443" s="121"/>
      <c r="F443" s="121" t="s">
        <v>1046</v>
      </c>
      <c r="G443" s="122">
        <v>52996</v>
      </c>
      <c r="H443" s="121" t="s">
        <v>431</v>
      </c>
    </row>
    <row r="444" spans="3:8" s="114" customFormat="1" ht="12" customHeight="1">
      <c r="C444" s="121" t="s">
        <v>988</v>
      </c>
      <c r="D444" s="121" t="s">
        <v>1047</v>
      </c>
      <c r="E444" s="121"/>
      <c r="F444" s="121" t="s">
        <v>577</v>
      </c>
      <c r="G444" s="122">
        <v>103506</v>
      </c>
      <c r="H444" s="121" t="s">
        <v>431</v>
      </c>
    </row>
    <row r="445" spans="3:8" s="114" customFormat="1" ht="12" customHeight="1">
      <c r="C445" s="121" t="s">
        <v>988</v>
      </c>
      <c r="D445" s="121" t="s">
        <v>1048</v>
      </c>
      <c r="E445" s="121"/>
      <c r="F445" s="121" t="s">
        <v>579</v>
      </c>
      <c r="G445" s="122">
        <v>94490</v>
      </c>
      <c r="H445" s="121" t="s">
        <v>431</v>
      </c>
    </row>
    <row r="446" spans="3:8" s="114" customFormat="1" ht="12" customHeight="1">
      <c r="C446" s="121" t="s">
        <v>981</v>
      </c>
      <c r="D446" s="121" t="s">
        <v>1049</v>
      </c>
      <c r="E446" s="121"/>
      <c r="F446" s="121" t="s">
        <v>581</v>
      </c>
      <c r="G446" s="122">
        <v>63498</v>
      </c>
      <c r="H446" s="121" t="s">
        <v>431</v>
      </c>
    </row>
    <row r="447" spans="3:8" s="114" customFormat="1" ht="12" customHeight="1">
      <c r="C447" s="121" t="s">
        <v>944</v>
      </c>
      <c r="D447" s="128">
        <v>12233</v>
      </c>
      <c r="E447" s="121"/>
      <c r="F447" s="121" t="s">
        <v>1050</v>
      </c>
      <c r="G447" s="122">
        <v>349077</v>
      </c>
      <c r="H447" s="121" t="s">
        <v>431</v>
      </c>
    </row>
    <row r="448" spans="3:8" s="114" customFormat="1" ht="12" customHeight="1">
      <c r="C448" s="121" t="s">
        <v>926</v>
      </c>
      <c r="D448" s="128">
        <v>12234</v>
      </c>
      <c r="E448" s="121"/>
      <c r="F448" s="121" t="s">
        <v>1051</v>
      </c>
      <c r="G448" s="122">
        <v>369993</v>
      </c>
      <c r="H448" s="121" t="s">
        <v>431</v>
      </c>
    </row>
    <row r="449" spans="3:8" s="114" customFormat="1" ht="12" customHeight="1">
      <c r="C449" s="121" t="s">
        <v>1052</v>
      </c>
      <c r="D449" s="128">
        <v>12177</v>
      </c>
      <c r="E449" s="121"/>
      <c r="F449" s="121" t="s">
        <v>1053</v>
      </c>
      <c r="G449" s="122">
        <v>298488</v>
      </c>
      <c r="H449" s="121" t="s">
        <v>431</v>
      </c>
    </row>
    <row r="450" spans="3:8" s="114" customFormat="1" ht="12" customHeight="1">
      <c r="C450" s="121" t="s">
        <v>1054</v>
      </c>
      <c r="D450" s="128">
        <v>12178</v>
      </c>
      <c r="E450" s="121"/>
      <c r="F450" s="121" t="s">
        <v>1055</v>
      </c>
      <c r="G450" s="122">
        <v>596976</v>
      </c>
      <c r="H450" s="121" t="s">
        <v>431</v>
      </c>
    </row>
    <row r="451" spans="3:8" s="114" customFormat="1" ht="12" customHeight="1">
      <c r="C451" s="121" t="s">
        <v>1052</v>
      </c>
      <c r="D451" s="128">
        <v>12179</v>
      </c>
      <c r="E451" s="121"/>
      <c r="F451" s="121" t="s">
        <v>1056</v>
      </c>
      <c r="G451" s="122">
        <v>149244</v>
      </c>
      <c r="H451" s="121" t="s">
        <v>431</v>
      </c>
    </row>
    <row r="452" spans="3:8" s="114" customFormat="1" ht="12" customHeight="1">
      <c r="C452" s="121" t="s">
        <v>1052</v>
      </c>
      <c r="D452" s="128">
        <v>12180</v>
      </c>
      <c r="E452" s="121"/>
      <c r="F452" s="121" t="s">
        <v>1057</v>
      </c>
      <c r="G452" s="122">
        <v>149244</v>
      </c>
      <c r="H452" s="121" t="s">
        <v>431</v>
      </c>
    </row>
    <row r="453" spans="3:8" s="114" customFormat="1" ht="12" customHeight="1">
      <c r="C453" s="121" t="s">
        <v>716</v>
      </c>
      <c r="D453" s="128">
        <v>12256</v>
      </c>
      <c r="E453" s="121"/>
      <c r="F453" s="121" t="s">
        <v>1058</v>
      </c>
      <c r="G453" s="122">
        <v>1185009</v>
      </c>
      <c r="H453" s="121" t="s">
        <v>431</v>
      </c>
    </row>
    <row r="454" spans="3:8" s="114" customFormat="1" ht="12" customHeight="1">
      <c r="C454" s="121" t="s">
        <v>1059</v>
      </c>
      <c r="D454" s="128">
        <v>12173</v>
      </c>
      <c r="E454" s="121"/>
      <c r="F454" s="121" t="s">
        <v>1060</v>
      </c>
      <c r="G454" s="122">
        <v>149244</v>
      </c>
      <c r="H454" s="121" t="s">
        <v>431</v>
      </c>
    </row>
    <row r="455" spans="3:8" s="114" customFormat="1" ht="12" customHeight="1">
      <c r="C455" s="121" t="s">
        <v>1059</v>
      </c>
      <c r="D455" s="128">
        <v>12174</v>
      </c>
      <c r="E455" s="121"/>
      <c r="F455" s="121" t="s">
        <v>1061</v>
      </c>
      <c r="G455" s="122">
        <v>149244</v>
      </c>
      <c r="H455" s="121" t="s">
        <v>431</v>
      </c>
    </row>
    <row r="456" spans="3:8" s="114" customFormat="1" ht="12" customHeight="1">
      <c r="C456" s="121" t="s">
        <v>1059</v>
      </c>
      <c r="D456" s="128">
        <v>12175</v>
      </c>
      <c r="E456" s="121"/>
      <c r="F456" s="121" t="s">
        <v>1060</v>
      </c>
      <c r="G456" s="122">
        <v>149244</v>
      </c>
      <c r="H456" s="121" t="s">
        <v>431</v>
      </c>
    </row>
    <row r="457" spans="3:8" s="114" customFormat="1" ht="12" customHeight="1">
      <c r="C457" s="121" t="s">
        <v>1059</v>
      </c>
      <c r="D457" s="128">
        <v>12176</v>
      </c>
      <c r="E457" s="121"/>
      <c r="F457" s="121" t="s">
        <v>1062</v>
      </c>
      <c r="G457" s="122">
        <v>149244</v>
      </c>
      <c r="H457" s="121" t="s">
        <v>431</v>
      </c>
    </row>
    <row r="458" spans="3:8" s="114" customFormat="1" ht="12" customHeight="1">
      <c r="C458" s="121" t="s">
        <v>1031</v>
      </c>
      <c r="D458" s="128">
        <v>12265</v>
      </c>
      <c r="E458" s="121"/>
      <c r="F458" s="121" t="s">
        <v>1063</v>
      </c>
      <c r="G458" s="122">
        <v>1193952</v>
      </c>
      <c r="H458" s="121" t="s">
        <v>431</v>
      </c>
    </row>
    <row r="459" spans="3:8" s="114" customFormat="1" ht="12" customHeight="1">
      <c r="C459" s="121" t="s">
        <v>1064</v>
      </c>
      <c r="D459" s="128">
        <v>29232</v>
      </c>
      <c r="E459" s="121"/>
      <c r="F459" s="121" t="s">
        <v>1065</v>
      </c>
      <c r="G459" s="122">
        <v>149244</v>
      </c>
      <c r="H459" s="121" t="s">
        <v>431</v>
      </c>
    </row>
    <row r="460" spans="3:8" s="114" customFormat="1" ht="12" customHeight="1">
      <c r="C460" s="121" t="s">
        <v>1064</v>
      </c>
      <c r="D460" s="128">
        <v>29233</v>
      </c>
      <c r="E460" s="121"/>
      <c r="F460" s="121" t="s">
        <v>1066</v>
      </c>
      <c r="G460" s="122">
        <v>149244</v>
      </c>
      <c r="H460" s="121" t="s">
        <v>431</v>
      </c>
    </row>
    <row r="461" spans="3:8" s="114" customFormat="1" ht="12" customHeight="1">
      <c r="C461" s="121" t="s">
        <v>932</v>
      </c>
      <c r="D461" s="128">
        <v>12318</v>
      </c>
      <c r="E461" s="121"/>
      <c r="F461" s="121" t="s">
        <v>1067</v>
      </c>
      <c r="G461" s="122">
        <v>135013</v>
      </c>
      <c r="H461" s="121" t="s">
        <v>431</v>
      </c>
    </row>
    <row r="462" spans="3:8" s="114" customFormat="1" ht="12" customHeight="1">
      <c r="C462" s="121" t="s">
        <v>932</v>
      </c>
      <c r="D462" s="128">
        <v>12320</v>
      </c>
      <c r="E462" s="121"/>
      <c r="F462" s="121" t="s">
        <v>1068</v>
      </c>
      <c r="G462" s="122">
        <v>366048</v>
      </c>
      <c r="H462" s="121" t="s">
        <v>431</v>
      </c>
    </row>
    <row r="463" spans="3:8" s="114" customFormat="1" ht="12" customHeight="1">
      <c r="C463" s="121" t="s">
        <v>1037</v>
      </c>
      <c r="D463" s="128">
        <v>12307</v>
      </c>
      <c r="E463" s="121"/>
      <c r="F463" s="121" t="s">
        <v>1069</v>
      </c>
      <c r="G463" s="122">
        <v>54221</v>
      </c>
      <c r="H463" s="121" t="s">
        <v>431</v>
      </c>
    </row>
    <row r="464" spans="3:8" s="114" customFormat="1" ht="12" customHeight="1">
      <c r="C464" s="121" t="s">
        <v>1064</v>
      </c>
      <c r="D464" s="128">
        <v>29228</v>
      </c>
      <c r="E464" s="121"/>
      <c r="F464" s="121" t="s">
        <v>1070</v>
      </c>
      <c r="G464" s="122">
        <v>149244</v>
      </c>
      <c r="H464" s="121" t="s">
        <v>431</v>
      </c>
    </row>
    <row r="465" spans="3:8" s="114" customFormat="1" ht="12" customHeight="1">
      <c r="C465" s="121" t="s">
        <v>1064</v>
      </c>
      <c r="D465" s="128">
        <v>29230</v>
      </c>
      <c r="E465" s="121"/>
      <c r="F465" s="121" t="s">
        <v>1070</v>
      </c>
      <c r="G465" s="122">
        <v>149244</v>
      </c>
      <c r="H465" s="121" t="s">
        <v>431</v>
      </c>
    </row>
    <row r="466" spans="3:8" s="114" customFormat="1" ht="12" customHeight="1">
      <c r="C466" s="121" t="s">
        <v>884</v>
      </c>
      <c r="D466" s="128">
        <v>12319</v>
      </c>
      <c r="E466" s="121"/>
      <c r="F466" s="121" t="s">
        <v>703</v>
      </c>
      <c r="G466" s="122">
        <v>580006</v>
      </c>
      <c r="H466" s="121" t="s">
        <v>431</v>
      </c>
    </row>
    <row r="467" spans="3:8" s="114" customFormat="1" ht="12" customHeight="1">
      <c r="C467" s="121" t="s">
        <v>1071</v>
      </c>
      <c r="D467" s="121" t="s">
        <v>1072</v>
      </c>
      <c r="E467" s="121"/>
      <c r="F467" s="121" t="s">
        <v>1073</v>
      </c>
      <c r="G467" s="122">
        <v>680883</v>
      </c>
      <c r="H467" s="121" t="s">
        <v>431</v>
      </c>
    </row>
    <row r="468" spans="3:8" s="114" customFormat="1" ht="12" customHeight="1">
      <c r="C468" s="121" t="s">
        <v>1014</v>
      </c>
      <c r="D468" s="121" t="s">
        <v>1074</v>
      </c>
      <c r="E468" s="121"/>
      <c r="F468" s="121" t="s">
        <v>1075</v>
      </c>
      <c r="G468" s="122">
        <v>680883</v>
      </c>
      <c r="H468" s="121" t="s">
        <v>431</v>
      </c>
    </row>
    <row r="469" spans="3:8" s="114" customFormat="1" ht="12" customHeight="1">
      <c r="C469" s="121" t="s">
        <v>1076</v>
      </c>
      <c r="D469" s="128">
        <v>12356</v>
      </c>
      <c r="E469" s="121"/>
      <c r="F469" s="121" t="s">
        <v>1077</v>
      </c>
      <c r="G469" s="122">
        <v>655221</v>
      </c>
      <c r="H469" s="121" t="s">
        <v>431</v>
      </c>
    </row>
    <row r="470" spans="3:8" s="114" customFormat="1" ht="12" customHeight="1">
      <c r="C470" s="121" t="s">
        <v>647</v>
      </c>
      <c r="D470" s="128">
        <v>12353</v>
      </c>
      <c r="E470" s="121"/>
      <c r="F470" s="121" t="s">
        <v>1078</v>
      </c>
      <c r="G470" s="122">
        <v>3593365</v>
      </c>
      <c r="H470" s="121" t="s">
        <v>431</v>
      </c>
    </row>
    <row r="471" spans="3:8" s="114" customFormat="1" ht="12" customHeight="1">
      <c r="C471" s="121" t="s">
        <v>647</v>
      </c>
      <c r="D471" s="128">
        <v>12354</v>
      </c>
      <c r="E471" s="121"/>
      <c r="F471" s="121" t="s">
        <v>1079</v>
      </c>
      <c r="G471" s="122">
        <v>2874692</v>
      </c>
      <c r="H471" s="121" t="s">
        <v>431</v>
      </c>
    </row>
    <row r="472" spans="3:8" s="114" customFormat="1" ht="12" customHeight="1">
      <c r="C472" s="121" t="s">
        <v>1080</v>
      </c>
      <c r="D472" s="128">
        <v>12359</v>
      </c>
      <c r="E472" s="121"/>
      <c r="F472" s="121" t="s">
        <v>1081</v>
      </c>
      <c r="G472" s="122">
        <v>229077</v>
      </c>
      <c r="H472" s="121" t="s">
        <v>431</v>
      </c>
    </row>
    <row r="473" spans="3:8" s="114" customFormat="1" ht="12" customHeight="1">
      <c r="C473" s="121" t="s">
        <v>647</v>
      </c>
      <c r="D473" s="128">
        <v>12358</v>
      </c>
      <c r="E473" s="121"/>
      <c r="F473" s="121" t="s">
        <v>1082</v>
      </c>
      <c r="G473" s="122">
        <v>114523</v>
      </c>
      <c r="H473" s="121" t="s">
        <v>431</v>
      </c>
    </row>
    <row r="474" spans="3:8" s="114" customFormat="1" ht="12" customHeight="1">
      <c r="C474" s="121" t="s">
        <v>647</v>
      </c>
      <c r="D474" s="128">
        <v>12357</v>
      </c>
      <c r="E474" s="121"/>
      <c r="F474" s="121" t="s">
        <v>1083</v>
      </c>
      <c r="G474" s="122">
        <v>114523</v>
      </c>
      <c r="H474" s="121" t="s">
        <v>431</v>
      </c>
    </row>
    <row r="475" spans="3:8" s="114" customFormat="1" ht="12" customHeight="1">
      <c r="C475" s="121" t="s">
        <v>765</v>
      </c>
      <c r="D475" s="128">
        <v>11604</v>
      </c>
      <c r="E475" s="121"/>
      <c r="F475" s="121" t="s">
        <v>1084</v>
      </c>
      <c r="G475" s="122">
        <v>1009195</v>
      </c>
      <c r="H475" s="121" t="s">
        <v>431</v>
      </c>
    </row>
    <row r="476" spans="3:8" s="114" customFormat="1" ht="12" customHeight="1">
      <c r="C476" s="121" t="s">
        <v>1085</v>
      </c>
      <c r="D476" s="128">
        <v>11605</v>
      </c>
      <c r="E476" s="121"/>
      <c r="F476" s="121" t="s">
        <v>1086</v>
      </c>
      <c r="G476" s="122">
        <v>1009195</v>
      </c>
      <c r="H476" s="121" t="s">
        <v>431</v>
      </c>
    </row>
    <row r="477" spans="3:8" s="114" customFormat="1" ht="12" customHeight="1">
      <c r="C477" s="121" t="s">
        <v>1087</v>
      </c>
      <c r="D477" s="128">
        <v>11608</v>
      </c>
      <c r="E477" s="121"/>
      <c r="F477" s="121" t="s">
        <v>1088</v>
      </c>
      <c r="G477" s="122">
        <v>605453</v>
      </c>
      <c r="H477" s="121" t="s">
        <v>431</v>
      </c>
    </row>
    <row r="478" spans="3:8" s="114" customFormat="1" ht="12" customHeight="1">
      <c r="C478" s="121" t="s">
        <v>1087</v>
      </c>
      <c r="D478" s="128">
        <v>11609</v>
      </c>
      <c r="E478" s="121"/>
      <c r="F478" s="121" t="s">
        <v>1089</v>
      </c>
      <c r="G478" s="122">
        <v>1100717</v>
      </c>
      <c r="H478" s="121" t="s">
        <v>431</v>
      </c>
    </row>
    <row r="479" spans="3:8" s="114" customFormat="1" ht="12" customHeight="1">
      <c r="C479" s="121" t="s">
        <v>1004</v>
      </c>
      <c r="D479" s="128">
        <v>11610</v>
      </c>
      <c r="E479" s="121"/>
      <c r="F479" s="121" t="s">
        <v>1090</v>
      </c>
      <c r="G479" s="122">
        <v>1368303</v>
      </c>
      <c r="H479" s="121" t="s">
        <v>431</v>
      </c>
    </row>
    <row r="480" spans="3:8" s="114" customFormat="1" ht="12" customHeight="1">
      <c r="C480" s="121" t="s">
        <v>1091</v>
      </c>
      <c r="D480" s="128">
        <v>11611</v>
      </c>
      <c r="E480" s="121"/>
      <c r="F480" s="121" t="s">
        <v>1092</v>
      </c>
      <c r="G480" s="122">
        <v>990528</v>
      </c>
      <c r="H480" s="121" t="s">
        <v>431</v>
      </c>
    </row>
    <row r="481" spans="3:8" s="114" customFormat="1" ht="12" customHeight="1">
      <c r="C481" s="121" t="s">
        <v>649</v>
      </c>
      <c r="D481" s="121" t="s">
        <v>1093</v>
      </c>
      <c r="E481" s="121"/>
      <c r="F481" s="121" t="s">
        <v>1094</v>
      </c>
      <c r="G481" s="122">
        <v>1100717</v>
      </c>
      <c r="H481" s="121" t="s">
        <v>431</v>
      </c>
    </row>
    <row r="482" spans="3:8" s="114" customFormat="1" ht="12" customHeight="1">
      <c r="C482" s="121" t="s">
        <v>1095</v>
      </c>
      <c r="D482" s="128">
        <v>12231</v>
      </c>
      <c r="E482" s="121"/>
      <c r="F482" s="121" t="s">
        <v>1096</v>
      </c>
      <c r="G482" s="122">
        <v>670887</v>
      </c>
      <c r="H482" s="121" t="s">
        <v>431</v>
      </c>
    </row>
    <row r="483" spans="3:8" s="114" customFormat="1" ht="12" customHeight="1">
      <c r="C483" s="121" t="s">
        <v>701</v>
      </c>
      <c r="D483" s="121" t="s">
        <v>1097</v>
      </c>
      <c r="E483" s="121"/>
      <c r="F483" s="121" t="s">
        <v>1098</v>
      </c>
      <c r="G483" s="122">
        <v>513931</v>
      </c>
      <c r="H483" s="121" t="s">
        <v>431</v>
      </c>
    </row>
    <row r="484" spans="3:8" s="114" customFormat="1" ht="12" customHeight="1">
      <c r="C484" s="121" t="s">
        <v>701</v>
      </c>
      <c r="D484" s="121" t="s">
        <v>1099</v>
      </c>
      <c r="E484" s="121"/>
      <c r="F484" s="121" t="s">
        <v>1100</v>
      </c>
      <c r="G484" s="122">
        <v>513931</v>
      </c>
      <c r="H484" s="121" t="s">
        <v>431</v>
      </c>
    </row>
    <row r="485" spans="3:8" s="114" customFormat="1" ht="12" customHeight="1">
      <c r="C485" s="121" t="s">
        <v>652</v>
      </c>
      <c r="D485" s="121" t="s">
        <v>1101</v>
      </c>
      <c r="E485" s="121"/>
      <c r="F485" s="121" t="s">
        <v>1102</v>
      </c>
      <c r="G485" s="122">
        <v>513931</v>
      </c>
      <c r="H485" s="121" t="s">
        <v>431</v>
      </c>
    </row>
    <row r="486" spans="3:8" s="114" customFormat="1" ht="12" customHeight="1">
      <c r="C486" s="121" t="s">
        <v>701</v>
      </c>
      <c r="D486" s="121" t="s">
        <v>1103</v>
      </c>
      <c r="E486" s="121"/>
      <c r="F486" s="121" t="s">
        <v>1104</v>
      </c>
      <c r="G486" s="122">
        <v>286560</v>
      </c>
      <c r="H486" s="121" t="s">
        <v>431</v>
      </c>
    </row>
    <row r="487" spans="3:8" s="114" customFormat="1" ht="12" customHeight="1">
      <c r="C487" s="121" t="s">
        <v>652</v>
      </c>
      <c r="D487" s="128">
        <v>12169</v>
      </c>
      <c r="E487" s="121"/>
      <c r="F487" s="121" t="s">
        <v>1105</v>
      </c>
      <c r="G487" s="122">
        <v>143280</v>
      </c>
      <c r="H487" s="121" t="s">
        <v>431</v>
      </c>
    </row>
    <row r="488" spans="3:8" s="114" customFormat="1" ht="12" customHeight="1">
      <c r="C488" s="121" t="s">
        <v>652</v>
      </c>
      <c r="D488" s="128">
        <v>12171</v>
      </c>
      <c r="E488" s="121"/>
      <c r="F488" s="121" t="s">
        <v>1106</v>
      </c>
      <c r="G488" s="122">
        <v>143280</v>
      </c>
      <c r="H488" s="121" t="s">
        <v>431</v>
      </c>
    </row>
    <row r="489" spans="3:8" s="114" customFormat="1" ht="12" customHeight="1">
      <c r="C489" s="121" t="s">
        <v>652</v>
      </c>
      <c r="D489" s="128">
        <v>12172</v>
      </c>
      <c r="E489" s="121"/>
      <c r="F489" s="121" t="s">
        <v>1107</v>
      </c>
      <c r="G489" s="122">
        <v>143280</v>
      </c>
      <c r="H489" s="121" t="s">
        <v>431</v>
      </c>
    </row>
    <row r="490" spans="3:8" s="114" customFormat="1" ht="12" customHeight="1">
      <c r="C490" s="121" t="s">
        <v>926</v>
      </c>
      <c r="D490" s="128">
        <v>12235</v>
      </c>
      <c r="E490" s="121"/>
      <c r="F490" s="121" t="s">
        <v>1088</v>
      </c>
      <c r="G490" s="122">
        <v>495264</v>
      </c>
      <c r="H490" s="121" t="s">
        <v>431</v>
      </c>
    </row>
    <row r="491" spans="3:8" s="114" customFormat="1" ht="12" customHeight="1">
      <c r="C491" s="121" t="s">
        <v>660</v>
      </c>
      <c r="D491" s="128">
        <v>12097</v>
      </c>
      <c r="E491" s="121"/>
      <c r="F491" s="121" t="s">
        <v>1108</v>
      </c>
      <c r="G491" s="122">
        <v>91522</v>
      </c>
      <c r="H491" s="121" t="s">
        <v>431</v>
      </c>
    </row>
    <row r="492" spans="3:8" s="114" customFormat="1" ht="12" customHeight="1">
      <c r="C492" s="121" t="s">
        <v>652</v>
      </c>
      <c r="D492" s="128">
        <v>12101</v>
      </c>
      <c r="E492" s="121"/>
      <c r="F492" s="121" t="s">
        <v>1109</v>
      </c>
      <c r="G492" s="122">
        <v>91522</v>
      </c>
      <c r="H492" s="121" t="s">
        <v>431</v>
      </c>
    </row>
    <row r="493" spans="3:8" s="114" customFormat="1" ht="12" customHeight="1">
      <c r="C493" s="121" t="s">
        <v>1085</v>
      </c>
      <c r="D493" s="128">
        <v>12102</v>
      </c>
      <c r="E493" s="121"/>
      <c r="F493" s="121" t="s">
        <v>1086</v>
      </c>
      <c r="G493" s="122">
        <v>91522</v>
      </c>
      <c r="H493" s="121" t="s">
        <v>431</v>
      </c>
    </row>
    <row r="494" spans="3:8" s="114" customFormat="1" ht="12" customHeight="1">
      <c r="C494" s="121" t="s">
        <v>1110</v>
      </c>
      <c r="D494" s="128">
        <v>12226</v>
      </c>
      <c r="E494" s="121"/>
      <c r="F494" s="121" t="s">
        <v>1111</v>
      </c>
      <c r="G494" s="122">
        <v>183044</v>
      </c>
      <c r="H494" s="121" t="s">
        <v>431</v>
      </c>
    </row>
    <row r="495" spans="3:8" s="114" customFormat="1" ht="12" customHeight="1">
      <c r="C495" s="121" t="s">
        <v>701</v>
      </c>
      <c r="D495" s="128">
        <v>12098</v>
      </c>
      <c r="E495" s="121"/>
      <c r="F495" s="121" t="s">
        <v>1112</v>
      </c>
      <c r="G495" s="122">
        <v>183044</v>
      </c>
      <c r="H495" s="121" t="s">
        <v>431</v>
      </c>
    </row>
    <row r="496" spans="3:8" s="114" customFormat="1" ht="12" customHeight="1">
      <c r="C496" s="121" t="s">
        <v>919</v>
      </c>
      <c r="D496" s="128">
        <v>12230</v>
      </c>
      <c r="E496" s="121"/>
      <c r="F496" s="121" t="s">
        <v>1113</v>
      </c>
      <c r="G496" s="122">
        <v>97286</v>
      </c>
      <c r="H496" s="121" t="s">
        <v>431</v>
      </c>
    </row>
    <row r="497" spans="3:8" s="114" customFormat="1" ht="12" customHeight="1">
      <c r="C497" s="121" t="s">
        <v>660</v>
      </c>
      <c r="D497" s="128">
        <v>12439</v>
      </c>
      <c r="E497" s="121"/>
      <c r="F497" s="121" t="s">
        <v>1114</v>
      </c>
      <c r="G497" s="122">
        <v>37496</v>
      </c>
      <c r="H497" s="121" t="s">
        <v>431</v>
      </c>
    </row>
    <row r="498" spans="3:8" s="114" customFormat="1" ht="12" customHeight="1">
      <c r="C498" s="121" t="s">
        <v>660</v>
      </c>
      <c r="D498" s="128">
        <v>12440</v>
      </c>
      <c r="E498" s="121"/>
      <c r="F498" s="121" t="s">
        <v>1115</v>
      </c>
      <c r="G498" s="122">
        <v>37496</v>
      </c>
      <c r="H498" s="121" t="s">
        <v>431</v>
      </c>
    </row>
    <row r="499" spans="3:8" s="114" customFormat="1" ht="12" customHeight="1">
      <c r="C499" s="121" t="s">
        <v>647</v>
      </c>
      <c r="D499" s="128">
        <v>12441</v>
      </c>
      <c r="E499" s="121"/>
      <c r="F499" s="121" t="s">
        <v>1116</v>
      </c>
      <c r="G499" s="122">
        <v>112488</v>
      </c>
      <c r="H499" s="121" t="s">
        <v>431</v>
      </c>
    </row>
    <row r="500" spans="3:8" s="114" customFormat="1" ht="12" customHeight="1">
      <c r="C500" s="121" t="s">
        <v>647</v>
      </c>
      <c r="D500" s="128">
        <v>12443</v>
      </c>
      <c r="E500" s="121"/>
      <c r="F500" s="121" t="s">
        <v>1117</v>
      </c>
      <c r="G500" s="122">
        <v>74992</v>
      </c>
      <c r="H500" s="121" t="s">
        <v>431</v>
      </c>
    </row>
    <row r="501" spans="3:8" s="114" customFormat="1" ht="12" customHeight="1">
      <c r="C501" s="121" t="s">
        <v>1087</v>
      </c>
      <c r="D501" s="121" t="s">
        <v>1118</v>
      </c>
      <c r="E501" s="121"/>
      <c r="F501" s="121" t="s">
        <v>1119</v>
      </c>
      <c r="G501" s="122">
        <v>37496</v>
      </c>
      <c r="H501" s="121" t="s">
        <v>431</v>
      </c>
    </row>
    <row r="502" spans="3:8" s="114" customFormat="1" ht="12" customHeight="1">
      <c r="C502" s="121" t="s">
        <v>1087</v>
      </c>
      <c r="D502" s="121" t="s">
        <v>1120</v>
      </c>
      <c r="E502" s="121"/>
      <c r="F502" s="121" t="s">
        <v>1121</v>
      </c>
      <c r="G502" s="122">
        <v>37496</v>
      </c>
      <c r="H502" s="121" t="s">
        <v>431</v>
      </c>
    </row>
    <row r="503" spans="3:8" s="114" customFormat="1" ht="12" customHeight="1">
      <c r="C503" s="121" t="s">
        <v>1122</v>
      </c>
      <c r="D503" s="128">
        <v>12445</v>
      </c>
      <c r="E503" s="121"/>
      <c r="F503" s="121" t="s">
        <v>1123</v>
      </c>
      <c r="G503" s="122">
        <v>74992</v>
      </c>
      <c r="H503" s="121" t="s">
        <v>431</v>
      </c>
    </row>
    <row r="504" spans="3:8" s="114" customFormat="1" ht="12" customHeight="1">
      <c r="C504" s="121" t="s">
        <v>660</v>
      </c>
      <c r="D504" s="128">
        <v>12446</v>
      </c>
      <c r="E504" s="121"/>
      <c r="F504" s="121" t="s">
        <v>1124</v>
      </c>
      <c r="G504" s="122">
        <v>37496</v>
      </c>
      <c r="H504" s="121" t="s">
        <v>431</v>
      </c>
    </row>
    <row r="505" spans="3:8" s="114" customFormat="1" ht="12" customHeight="1">
      <c r="C505" s="121" t="s">
        <v>1087</v>
      </c>
      <c r="D505" s="128">
        <v>12447</v>
      </c>
      <c r="E505" s="121"/>
      <c r="F505" s="121" t="s">
        <v>1125</v>
      </c>
      <c r="G505" s="122">
        <v>37496</v>
      </c>
      <c r="H505" s="121" t="s">
        <v>431</v>
      </c>
    </row>
    <row r="506" spans="3:8" s="114" customFormat="1" ht="12" customHeight="1">
      <c r="C506" s="121" t="s">
        <v>821</v>
      </c>
      <c r="D506" s="128">
        <v>12448</v>
      </c>
      <c r="E506" s="121"/>
      <c r="F506" s="121" t="s">
        <v>1126</v>
      </c>
      <c r="G506" s="122">
        <v>37496</v>
      </c>
      <c r="H506" s="121" t="s">
        <v>431</v>
      </c>
    </row>
    <row r="507" spans="3:8" s="114" customFormat="1" ht="12" customHeight="1">
      <c r="C507" s="121" t="s">
        <v>1122</v>
      </c>
      <c r="D507" s="128">
        <v>12449</v>
      </c>
      <c r="E507" s="121"/>
      <c r="F507" s="121" t="s">
        <v>1127</v>
      </c>
      <c r="G507" s="122">
        <v>74992</v>
      </c>
      <c r="H507" s="121" t="s">
        <v>431</v>
      </c>
    </row>
    <row r="508" spans="3:8" s="114" customFormat="1" ht="12" customHeight="1">
      <c r="C508" s="121" t="s">
        <v>1128</v>
      </c>
      <c r="D508" s="128">
        <v>12450</v>
      </c>
      <c r="E508" s="121"/>
      <c r="F508" s="121" t="s">
        <v>1129</v>
      </c>
      <c r="G508" s="122">
        <v>37496</v>
      </c>
      <c r="H508" s="121" t="s">
        <v>431</v>
      </c>
    </row>
    <row r="509" spans="3:8" s="114" customFormat="1" ht="12" customHeight="1">
      <c r="C509" s="121" t="s">
        <v>652</v>
      </c>
      <c r="D509" s="128">
        <v>12451</v>
      </c>
      <c r="E509" s="121"/>
      <c r="F509" s="121" t="s">
        <v>1130</v>
      </c>
      <c r="G509" s="122">
        <v>37496</v>
      </c>
      <c r="H509" s="121" t="s">
        <v>431</v>
      </c>
    </row>
    <row r="510" spans="3:8" s="114" customFormat="1" ht="12" customHeight="1">
      <c r="C510" s="121" t="s">
        <v>652</v>
      </c>
      <c r="D510" s="121" t="s">
        <v>1131</v>
      </c>
      <c r="E510" s="121"/>
      <c r="F510" s="121" t="s">
        <v>1132</v>
      </c>
      <c r="G510" s="122">
        <v>37496</v>
      </c>
      <c r="H510" s="121" t="s">
        <v>431</v>
      </c>
    </row>
    <row r="511" spans="3:8" s="114" customFormat="1" ht="12" customHeight="1">
      <c r="C511" s="121" t="s">
        <v>1004</v>
      </c>
      <c r="D511" s="128">
        <v>12255</v>
      </c>
      <c r="E511" s="121"/>
      <c r="F511" s="121" t="s">
        <v>1133</v>
      </c>
      <c r="G511" s="122">
        <v>990528</v>
      </c>
      <c r="H511" s="121" t="s">
        <v>431</v>
      </c>
    </row>
    <row r="512" spans="3:8" s="114" customFormat="1" ht="12" customHeight="1">
      <c r="C512" s="121" t="s">
        <v>944</v>
      </c>
      <c r="D512" s="121" t="s">
        <v>1134</v>
      </c>
      <c r="E512" s="121"/>
      <c r="F512" s="121" t="s">
        <v>1135</v>
      </c>
      <c r="G512" s="122">
        <v>379392</v>
      </c>
      <c r="H512" s="121" t="s">
        <v>431</v>
      </c>
    </row>
    <row r="513" spans="1:8" s="114" customFormat="1" ht="12" customHeight="1">
      <c r="C513" s="121" t="s">
        <v>652</v>
      </c>
      <c r="D513" s="128">
        <v>12431</v>
      </c>
      <c r="E513" s="121"/>
      <c r="F513" s="121" t="s">
        <v>1136</v>
      </c>
      <c r="G513" s="122">
        <v>189696</v>
      </c>
      <c r="H513" s="121" t="s">
        <v>431</v>
      </c>
    </row>
    <row r="514" spans="1:8" s="114" customFormat="1" ht="12" customHeight="1">
      <c r="C514" s="121" t="s">
        <v>944</v>
      </c>
      <c r="D514" s="128">
        <v>12456</v>
      </c>
      <c r="E514" s="121"/>
      <c r="F514" s="121" t="s">
        <v>1137</v>
      </c>
      <c r="G514" s="122">
        <v>324576</v>
      </c>
      <c r="H514" s="121" t="s">
        <v>431</v>
      </c>
    </row>
    <row r="515" spans="1:8" s="114" customFormat="1" ht="12" customHeight="1">
      <c r="C515" s="121" t="s">
        <v>652</v>
      </c>
      <c r="D515" s="128">
        <v>12457</v>
      </c>
      <c r="E515" s="121"/>
      <c r="F515" s="121" t="s">
        <v>1138</v>
      </c>
      <c r="G515" s="122">
        <v>162288</v>
      </c>
      <c r="H515" s="121" t="s">
        <v>431</v>
      </c>
    </row>
    <row r="516" spans="1:8" s="114" customFormat="1" ht="12" customHeight="1">
      <c r="C516" s="121" t="s">
        <v>647</v>
      </c>
      <c r="D516" s="128">
        <v>12484</v>
      </c>
      <c r="E516" s="121"/>
      <c r="F516" s="121" t="s">
        <v>1139</v>
      </c>
      <c r="G516" s="122">
        <v>37496</v>
      </c>
      <c r="H516" s="121" t="s">
        <v>431</v>
      </c>
    </row>
    <row r="517" spans="1:8" s="114" customFormat="1" ht="12" customHeight="1">
      <c r="C517" s="121" t="s">
        <v>701</v>
      </c>
      <c r="D517" s="121" t="s">
        <v>1140</v>
      </c>
      <c r="E517" s="121"/>
      <c r="F517" s="121" t="s">
        <v>582</v>
      </c>
      <c r="G517" s="122">
        <v>622972</v>
      </c>
      <c r="H517" s="121" t="s">
        <v>431</v>
      </c>
    </row>
    <row r="518" spans="1:8" s="114" customFormat="1" ht="12" customHeight="1">
      <c r="C518" s="121" t="s">
        <v>1141</v>
      </c>
      <c r="D518" s="128">
        <v>12486</v>
      </c>
      <c r="E518" s="121"/>
      <c r="F518" s="121" t="s">
        <v>1142</v>
      </c>
      <c r="G518" s="122">
        <v>37496</v>
      </c>
      <c r="H518" s="121" t="s">
        <v>431</v>
      </c>
    </row>
    <row r="519" spans="1:8" s="114" customFormat="1" ht="12" customHeight="1">
      <c r="C519" s="121" t="s">
        <v>1143</v>
      </c>
      <c r="D519" s="128">
        <v>12492</v>
      </c>
      <c r="E519" s="121"/>
      <c r="F519" s="121" t="s">
        <v>1144</v>
      </c>
      <c r="G519" s="122">
        <v>74992</v>
      </c>
      <c r="H519" s="121" t="s">
        <v>431</v>
      </c>
    </row>
    <row r="520" spans="1:8" s="114" customFormat="1" ht="12" customHeight="1">
      <c r="C520" s="121" t="s">
        <v>665</v>
      </c>
      <c r="D520" s="128">
        <v>12489</v>
      </c>
      <c r="E520" s="121"/>
      <c r="F520" s="121" t="s">
        <v>1145</v>
      </c>
      <c r="G520" s="122">
        <v>22000</v>
      </c>
      <c r="H520" s="121" t="s">
        <v>431</v>
      </c>
    </row>
    <row r="521" spans="1:8" s="114" customFormat="1" ht="12" customHeight="1">
      <c r="C521" s="121" t="s">
        <v>915</v>
      </c>
      <c r="D521" s="128">
        <v>12493</v>
      </c>
      <c r="E521" s="121"/>
      <c r="F521" s="121" t="s">
        <v>1146</v>
      </c>
      <c r="G521" s="122">
        <v>74992</v>
      </c>
      <c r="H521" s="121" t="s">
        <v>431</v>
      </c>
    </row>
    <row r="522" spans="1:8" s="114" customFormat="1" ht="12" customHeight="1">
      <c r="C522" s="121" t="s">
        <v>704</v>
      </c>
      <c r="D522" s="128">
        <v>12494</v>
      </c>
      <c r="E522" s="121"/>
      <c r="F522" s="121" t="s">
        <v>1147</v>
      </c>
      <c r="G522" s="122">
        <v>74992</v>
      </c>
      <c r="H522" s="121" t="s">
        <v>431</v>
      </c>
    </row>
    <row r="523" spans="1:8" s="114" customFormat="1" ht="12" customHeight="1">
      <c r="C523" s="121" t="s">
        <v>915</v>
      </c>
      <c r="D523" s="128">
        <v>12496</v>
      </c>
      <c r="E523" s="121"/>
      <c r="F523" s="121" t="s">
        <v>1148</v>
      </c>
      <c r="G523" s="122">
        <v>233446</v>
      </c>
      <c r="H523" s="121" t="s">
        <v>431</v>
      </c>
    </row>
    <row r="524" spans="1:8" s="114" customFormat="1" ht="12" customHeight="1">
      <c r="F524" s="123">
        <v>74012261</v>
      </c>
      <c r="G524" s="123"/>
      <c r="H524" s="123">
        <v>19243574.337389998</v>
      </c>
    </row>
    <row r="525" spans="1:8" s="114" customFormat="1" ht="12" customHeight="1">
      <c r="F525" s="123"/>
      <c r="G525" s="123"/>
      <c r="H525" s="123"/>
    </row>
    <row r="526" spans="1:8" s="114" customFormat="1" ht="12" customHeight="1"/>
    <row r="527" spans="1:8" s="117" customFormat="1" ht="12" customHeight="1">
      <c r="A527" s="116" t="s">
        <v>1149</v>
      </c>
    </row>
    <row r="528" spans="1:8" s="117" customFormat="1" ht="12" customHeight="1"/>
    <row r="529" spans="3:8" s="114" customFormat="1" ht="12" customHeight="1">
      <c r="C529" s="121" t="s">
        <v>595</v>
      </c>
      <c r="D529" s="121" t="s">
        <v>1150</v>
      </c>
      <c r="E529" s="121"/>
      <c r="F529" s="121" t="s">
        <v>1151</v>
      </c>
      <c r="G529" s="122">
        <v>83117</v>
      </c>
      <c r="H529" s="121" t="s">
        <v>431</v>
      </c>
    </row>
    <row r="530" spans="3:8" s="114" customFormat="1" ht="12" customHeight="1">
      <c r="C530" s="121" t="s">
        <v>446</v>
      </c>
      <c r="D530" s="121" t="s">
        <v>1152</v>
      </c>
      <c r="E530" s="121"/>
      <c r="F530" s="121" t="s">
        <v>1153</v>
      </c>
      <c r="G530" s="122">
        <v>1999</v>
      </c>
      <c r="H530" s="121" t="s">
        <v>431</v>
      </c>
    </row>
    <row r="531" spans="3:8" s="114" customFormat="1" ht="12" customHeight="1">
      <c r="C531" s="121" t="s">
        <v>595</v>
      </c>
      <c r="D531" s="121" t="s">
        <v>1154</v>
      </c>
      <c r="E531" s="121"/>
      <c r="F531" s="121" t="s">
        <v>1155</v>
      </c>
      <c r="G531" s="122">
        <v>38010</v>
      </c>
      <c r="H531" s="121" t="s">
        <v>431</v>
      </c>
    </row>
    <row r="532" spans="3:8" s="114" customFormat="1" ht="12" customHeight="1">
      <c r="C532" s="121" t="s">
        <v>595</v>
      </c>
      <c r="D532" s="121" t="s">
        <v>1156</v>
      </c>
      <c r="E532" s="121"/>
      <c r="F532" s="121" t="s">
        <v>1157</v>
      </c>
      <c r="G532" s="122">
        <v>38010</v>
      </c>
      <c r="H532" s="121" t="s">
        <v>431</v>
      </c>
    </row>
    <row r="533" spans="3:8" s="114" customFormat="1" ht="12" customHeight="1">
      <c r="C533" s="121" t="s">
        <v>1158</v>
      </c>
      <c r="D533" s="121" t="s">
        <v>1159</v>
      </c>
      <c r="E533" s="121"/>
      <c r="F533" s="121" t="s">
        <v>1160</v>
      </c>
      <c r="G533" s="122">
        <v>379984</v>
      </c>
      <c r="H533" s="121" t="s">
        <v>431</v>
      </c>
    </row>
    <row r="534" spans="3:8" s="114" customFormat="1" ht="12" customHeight="1">
      <c r="C534" s="121" t="s">
        <v>1161</v>
      </c>
      <c r="D534" s="121" t="s">
        <v>1162</v>
      </c>
      <c r="E534" s="121"/>
      <c r="F534" s="121" t="s">
        <v>1163</v>
      </c>
      <c r="G534" s="122">
        <v>379984</v>
      </c>
      <c r="H534" s="121" t="s">
        <v>431</v>
      </c>
    </row>
    <row r="535" spans="3:8" s="114" customFormat="1" ht="12" customHeight="1">
      <c r="C535" s="121" t="s">
        <v>1164</v>
      </c>
      <c r="D535" s="121" t="s">
        <v>1165</v>
      </c>
      <c r="E535" s="121"/>
      <c r="F535" s="121" t="s">
        <v>1166</v>
      </c>
      <c r="G535" s="122">
        <v>189992</v>
      </c>
      <c r="H535" s="121" t="s">
        <v>431</v>
      </c>
    </row>
    <row r="536" spans="3:8" s="114" customFormat="1" ht="12" customHeight="1">
      <c r="C536" s="121" t="s">
        <v>446</v>
      </c>
      <c r="D536" s="121" t="s">
        <v>1167</v>
      </c>
      <c r="E536" s="121"/>
      <c r="F536" s="121" t="s">
        <v>1168</v>
      </c>
      <c r="G536" s="122">
        <v>48011</v>
      </c>
      <c r="H536" s="121" t="s">
        <v>431</v>
      </c>
    </row>
    <row r="537" spans="3:8" s="114" customFormat="1" ht="12" customHeight="1">
      <c r="C537" s="121" t="s">
        <v>1161</v>
      </c>
      <c r="D537" s="121" t="s">
        <v>1169</v>
      </c>
      <c r="E537" s="121"/>
      <c r="F537" s="121" t="s">
        <v>1170</v>
      </c>
      <c r="G537" s="122">
        <v>199117</v>
      </c>
      <c r="H537" s="121" t="s">
        <v>431</v>
      </c>
    </row>
    <row r="538" spans="3:8" s="114" customFormat="1" ht="12" customHeight="1">
      <c r="C538" s="121" t="s">
        <v>1161</v>
      </c>
      <c r="D538" s="121" t="s">
        <v>1171</v>
      </c>
      <c r="E538" s="121"/>
      <c r="F538" s="121" t="s">
        <v>1172</v>
      </c>
      <c r="G538" s="122">
        <v>199117</v>
      </c>
      <c r="H538" s="121" t="s">
        <v>431</v>
      </c>
    </row>
    <row r="539" spans="3:8" s="114" customFormat="1" ht="12" customHeight="1">
      <c r="C539" s="121" t="s">
        <v>1161</v>
      </c>
      <c r="D539" s="121" t="s">
        <v>1173</v>
      </c>
      <c r="E539" s="121"/>
      <c r="F539" s="121" t="s">
        <v>1174</v>
      </c>
      <c r="G539" s="122">
        <v>199819</v>
      </c>
      <c r="H539" s="121" t="s">
        <v>431</v>
      </c>
    </row>
    <row r="540" spans="3:8" s="114" customFormat="1" ht="12" customHeight="1">
      <c r="C540" s="121" t="s">
        <v>1161</v>
      </c>
      <c r="D540" s="121" t="s">
        <v>1175</v>
      </c>
      <c r="E540" s="121"/>
      <c r="F540" s="121" t="s">
        <v>1176</v>
      </c>
      <c r="G540" s="122">
        <v>199819</v>
      </c>
      <c r="H540" s="121" t="s">
        <v>431</v>
      </c>
    </row>
    <row r="541" spans="3:8" s="114" customFormat="1" ht="12" customHeight="1">
      <c r="C541" s="121" t="s">
        <v>1161</v>
      </c>
      <c r="D541" s="121" t="s">
        <v>1177</v>
      </c>
      <c r="E541" s="121"/>
      <c r="F541" s="121" t="s">
        <v>1178</v>
      </c>
      <c r="G541" s="122">
        <v>189992</v>
      </c>
      <c r="H541" s="121" t="s">
        <v>431</v>
      </c>
    </row>
    <row r="542" spans="3:8" s="114" customFormat="1" ht="12" customHeight="1">
      <c r="C542" s="121" t="s">
        <v>1161</v>
      </c>
      <c r="D542" s="121" t="s">
        <v>1179</v>
      </c>
      <c r="E542" s="121"/>
      <c r="F542" s="121" t="s">
        <v>1180</v>
      </c>
      <c r="G542" s="122">
        <v>189992</v>
      </c>
      <c r="H542" s="121" t="s">
        <v>431</v>
      </c>
    </row>
    <row r="543" spans="3:8" s="114" customFormat="1" ht="12" customHeight="1">
      <c r="C543" s="121" t="s">
        <v>1161</v>
      </c>
      <c r="D543" s="121" t="s">
        <v>1181</v>
      </c>
      <c r="E543" s="121"/>
      <c r="F543" s="121" t="s">
        <v>1178</v>
      </c>
      <c r="G543" s="122">
        <v>189992</v>
      </c>
      <c r="H543" s="121" t="s">
        <v>431</v>
      </c>
    </row>
    <row r="544" spans="3:8" s="114" customFormat="1" ht="12" customHeight="1">
      <c r="C544" s="121" t="s">
        <v>932</v>
      </c>
      <c r="D544" s="121" t="s">
        <v>1182</v>
      </c>
      <c r="E544" s="121"/>
      <c r="F544" s="121" t="s">
        <v>1183</v>
      </c>
      <c r="G544" s="122">
        <v>170499</v>
      </c>
      <c r="H544" s="121" t="s">
        <v>431</v>
      </c>
    </row>
    <row r="545" spans="3:8" s="114" customFormat="1" ht="12" customHeight="1">
      <c r="C545" s="121" t="s">
        <v>446</v>
      </c>
      <c r="D545" s="121" t="s">
        <v>1184</v>
      </c>
      <c r="E545" s="121"/>
      <c r="F545" s="121" t="s">
        <v>1185</v>
      </c>
      <c r="G545" s="122">
        <v>170499</v>
      </c>
      <c r="H545" s="121" t="s">
        <v>431</v>
      </c>
    </row>
    <row r="546" spans="3:8" s="114" customFormat="1" ht="12" customHeight="1">
      <c r="C546" s="121" t="s">
        <v>446</v>
      </c>
      <c r="D546" s="121" t="s">
        <v>1186</v>
      </c>
      <c r="E546" s="121"/>
      <c r="F546" s="121" t="s">
        <v>1187</v>
      </c>
      <c r="G546" s="122">
        <v>48011</v>
      </c>
      <c r="H546" s="121" t="s">
        <v>431</v>
      </c>
    </row>
    <row r="547" spans="3:8" s="114" customFormat="1" ht="12" customHeight="1">
      <c r="C547" s="121" t="s">
        <v>1161</v>
      </c>
      <c r="D547" s="121" t="s">
        <v>1188</v>
      </c>
      <c r="E547" s="121"/>
      <c r="F547" s="121" t="s">
        <v>1189</v>
      </c>
      <c r="G547" s="122">
        <v>369993</v>
      </c>
      <c r="H547" s="121" t="s">
        <v>431</v>
      </c>
    </row>
    <row r="548" spans="3:8" s="114" customFormat="1" ht="12" customHeight="1">
      <c r="C548" s="121" t="s">
        <v>1190</v>
      </c>
      <c r="D548" s="121" t="s">
        <v>1191</v>
      </c>
      <c r="E548" s="121"/>
      <c r="F548" s="121" t="s">
        <v>1192</v>
      </c>
      <c r="G548" s="122">
        <v>73624</v>
      </c>
      <c r="H548" s="121" t="s">
        <v>431</v>
      </c>
    </row>
    <row r="549" spans="3:8" s="114" customFormat="1" ht="12" customHeight="1">
      <c r="D549" s="121" t="s">
        <v>1193</v>
      </c>
      <c r="E549" s="121"/>
      <c r="F549" s="121" t="s">
        <v>1194</v>
      </c>
      <c r="G549" s="122">
        <v>89596</v>
      </c>
      <c r="H549" s="121" t="s">
        <v>431</v>
      </c>
    </row>
    <row r="550" spans="3:8" s="114" customFormat="1" ht="12" customHeight="1">
      <c r="C550" s="121" t="s">
        <v>446</v>
      </c>
      <c r="D550" s="121" t="s">
        <v>1195</v>
      </c>
      <c r="E550" s="121"/>
      <c r="F550" s="121" t="s">
        <v>1196</v>
      </c>
      <c r="G550" s="122">
        <v>135013</v>
      </c>
      <c r="H550" s="121" t="s">
        <v>431</v>
      </c>
    </row>
    <row r="551" spans="3:8" s="114" customFormat="1" ht="12" customHeight="1">
      <c r="C551" s="121" t="s">
        <v>1161</v>
      </c>
      <c r="D551" s="121" t="s">
        <v>1197</v>
      </c>
      <c r="E551" s="121"/>
      <c r="F551" s="121" t="s">
        <v>1198</v>
      </c>
      <c r="G551" s="122">
        <v>135013</v>
      </c>
      <c r="H551" s="121" t="s">
        <v>431</v>
      </c>
    </row>
    <row r="552" spans="3:8" s="114" customFormat="1" ht="12" customHeight="1">
      <c r="C552" s="121" t="s">
        <v>1190</v>
      </c>
      <c r="D552" s="121" t="s">
        <v>1199</v>
      </c>
      <c r="E552" s="121"/>
      <c r="F552" s="121" t="s">
        <v>1200</v>
      </c>
      <c r="G552" s="122">
        <v>86153</v>
      </c>
      <c r="H552" s="121" t="s">
        <v>431</v>
      </c>
    </row>
    <row r="553" spans="3:8" s="114" customFormat="1" ht="12" customHeight="1">
      <c r="C553" s="121" t="s">
        <v>446</v>
      </c>
      <c r="D553" s="121" t="s">
        <v>1201</v>
      </c>
      <c r="E553" s="121"/>
      <c r="F553" s="121" t="s">
        <v>1202</v>
      </c>
      <c r="G553" s="122">
        <v>86153</v>
      </c>
      <c r="H553" s="121" t="s">
        <v>431</v>
      </c>
    </row>
    <row r="554" spans="3:8" s="114" customFormat="1" ht="12" customHeight="1">
      <c r="C554" s="121" t="s">
        <v>1203</v>
      </c>
      <c r="D554" s="121" t="s">
        <v>1204</v>
      </c>
      <c r="E554" s="121"/>
      <c r="F554" s="121" t="s">
        <v>1205</v>
      </c>
      <c r="G554" s="122">
        <v>89596</v>
      </c>
      <c r="H554" s="121" t="s">
        <v>431</v>
      </c>
    </row>
    <row r="555" spans="3:8" s="114" customFormat="1" ht="12" customHeight="1">
      <c r="C555" s="121" t="s">
        <v>446</v>
      </c>
      <c r="D555" s="121" t="s">
        <v>1206</v>
      </c>
      <c r="E555" s="121"/>
      <c r="F555" s="121" t="s">
        <v>1207</v>
      </c>
      <c r="G555" s="122">
        <v>78211</v>
      </c>
      <c r="H555" s="121" t="s">
        <v>431</v>
      </c>
    </row>
    <row r="556" spans="3:8" s="114" customFormat="1" ht="12" customHeight="1">
      <c r="C556" s="121" t="s">
        <v>595</v>
      </c>
      <c r="D556" s="121" t="s">
        <v>1208</v>
      </c>
      <c r="E556" s="121"/>
      <c r="F556" s="121" t="s">
        <v>1209</v>
      </c>
      <c r="G556" s="122">
        <v>78211</v>
      </c>
      <c r="H556" s="121" t="s">
        <v>431</v>
      </c>
    </row>
    <row r="557" spans="3:8" s="114" customFormat="1" ht="12" customHeight="1">
      <c r="C557" s="121" t="s">
        <v>446</v>
      </c>
      <c r="D557" s="121" t="s">
        <v>1210</v>
      </c>
      <c r="E557" s="121"/>
      <c r="F557" s="121" t="s">
        <v>1211</v>
      </c>
      <c r="G557" s="122">
        <v>78211</v>
      </c>
      <c r="H557" s="121" t="s">
        <v>431</v>
      </c>
    </row>
    <row r="558" spans="3:8" s="114" customFormat="1" ht="12" customHeight="1">
      <c r="C558" s="121" t="s">
        <v>446</v>
      </c>
      <c r="D558" s="121" t="s">
        <v>1212</v>
      </c>
      <c r="E558" s="121"/>
      <c r="F558" s="121" t="s">
        <v>1213</v>
      </c>
      <c r="G558" s="122">
        <v>54221</v>
      </c>
      <c r="H558" s="121" t="s">
        <v>431</v>
      </c>
    </row>
    <row r="559" spans="3:8" s="114" customFormat="1" ht="12" customHeight="1">
      <c r="C559" s="121" t="s">
        <v>1161</v>
      </c>
      <c r="D559" s="121" t="s">
        <v>1214</v>
      </c>
      <c r="E559" s="121"/>
      <c r="F559" s="121" t="s">
        <v>1215</v>
      </c>
      <c r="G559" s="122">
        <v>379984</v>
      </c>
      <c r="H559" s="121" t="s">
        <v>431</v>
      </c>
    </row>
    <row r="560" spans="3:8" s="114" customFormat="1" ht="12" customHeight="1">
      <c r="C560" s="121" t="s">
        <v>446</v>
      </c>
      <c r="D560" s="121" t="s">
        <v>1216</v>
      </c>
      <c r="E560" s="121"/>
      <c r="F560" s="121" t="s">
        <v>1217</v>
      </c>
      <c r="G560" s="122">
        <v>52996</v>
      </c>
      <c r="H560" s="121" t="s">
        <v>431</v>
      </c>
    </row>
    <row r="561" spans="1:8" s="114" customFormat="1" ht="12" customHeight="1">
      <c r="C561" s="121" t="s">
        <v>1161</v>
      </c>
      <c r="D561" s="121" t="s">
        <v>1218</v>
      </c>
      <c r="E561" s="121"/>
      <c r="F561" s="121" t="s">
        <v>1219</v>
      </c>
      <c r="G561" s="122">
        <v>48011</v>
      </c>
      <c r="H561" s="121" t="s">
        <v>431</v>
      </c>
    </row>
    <row r="562" spans="1:8" s="114" customFormat="1" ht="12" customHeight="1">
      <c r="C562" s="121" t="s">
        <v>1190</v>
      </c>
      <c r="D562" s="121" t="s">
        <v>1220</v>
      </c>
      <c r="E562" s="121"/>
      <c r="F562" s="121" t="s">
        <v>1221</v>
      </c>
      <c r="G562" s="122">
        <v>369993</v>
      </c>
      <c r="H562" s="121" t="s">
        <v>431</v>
      </c>
    </row>
    <row r="563" spans="1:8" s="114" customFormat="1" ht="12" customHeight="1">
      <c r="C563" s="121" t="s">
        <v>595</v>
      </c>
      <c r="D563" s="121" t="s">
        <v>1222</v>
      </c>
      <c r="E563" s="121"/>
      <c r="F563" s="121" t="s">
        <v>630</v>
      </c>
      <c r="G563" s="122">
        <v>732476</v>
      </c>
      <c r="H563" s="121" t="s">
        <v>431</v>
      </c>
    </row>
    <row r="564" spans="1:8" s="114" customFormat="1" ht="12" customHeight="1">
      <c r="C564" s="121" t="s">
        <v>595</v>
      </c>
      <c r="D564" s="121" t="s">
        <v>1223</v>
      </c>
      <c r="E564" s="121"/>
      <c r="F564" s="121" t="s">
        <v>631</v>
      </c>
      <c r="G564" s="122">
        <v>732476</v>
      </c>
      <c r="H564" s="121" t="s">
        <v>431</v>
      </c>
    </row>
    <row r="565" spans="1:8" s="114" customFormat="1" ht="12" customHeight="1">
      <c r="C565" s="121" t="s">
        <v>595</v>
      </c>
      <c r="D565" s="121" t="s">
        <v>1224</v>
      </c>
      <c r="E565" s="121"/>
      <c r="F565" s="121" t="s">
        <v>608</v>
      </c>
      <c r="G565" s="122">
        <v>116723</v>
      </c>
      <c r="H565" s="121" t="s">
        <v>431</v>
      </c>
    </row>
    <row r="566" spans="1:8" s="114" customFormat="1" ht="12" customHeight="1">
      <c r="C566" s="121" t="s">
        <v>595</v>
      </c>
      <c r="D566" s="121" t="s">
        <v>1225</v>
      </c>
      <c r="E566" s="121"/>
      <c r="F566" s="121" t="s">
        <v>632</v>
      </c>
      <c r="G566" s="122">
        <v>233477</v>
      </c>
      <c r="H566" s="121" t="s">
        <v>431</v>
      </c>
    </row>
    <row r="567" spans="1:8" s="114" customFormat="1" ht="12" customHeight="1">
      <c r="C567" s="121" t="s">
        <v>595</v>
      </c>
      <c r="D567" s="121" t="s">
        <v>1226</v>
      </c>
      <c r="E567" s="121"/>
      <c r="F567" s="121" t="s">
        <v>1227</v>
      </c>
      <c r="G567" s="122">
        <v>22000</v>
      </c>
      <c r="H567" s="121" t="s">
        <v>431</v>
      </c>
    </row>
    <row r="568" spans="1:8" s="114" customFormat="1" ht="12" customHeight="1">
      <c r="C568" s="121" t="s">
        <v>1190</v>
      </c>
      <c r="D568" s="121" t="s">
        <v>1228</v>
      </c>
      <c r="E568" s="121"/>
      <c r="F568" s="121" t="s">
        <v>1229</v>
      </c>
      <c r="G568" s="122">
        <v>22000</v>
      </c>
      <c r="H568" s="121" t="s">
        <v>431</v>
      </c>
    </row>
    <row r="569" spans="1:8" s="114" customFormat="1" ht="12" customHeight="1">
      <c r="C569" s="121" t="s">
        <v>1230</v>
      </c>
      <c r="D569" s="121" t="s">
        <v>1231</v>
      </c>
      <c r="E569" s="121"/>
      <c r="F569" s="121" t="s">
        <v>1232</v>
      </c>
      <c r="G569" s="122">
        <v>680883</v>
      </c>
      <c r="H569" s="121" t="s">
        <v>431</v>
      </c>
    </row>
    <row r="570" spans="1:8" s="114" customFormat="1" ht="12" customHeight="1">
      <c r="F570" s="123">
        <v>7660978</v>
      </c>
      <c r="G570" s="123"/>
      <c r="H570" s="123">
        <v>1003196.4334999999</v>
      </c>
    </row>
    <row r="571" spans="1:8" s="114" customFormat="1" ht="12" customHeight="1">
      <c r="F571" s="123"/>
      <c r="G571" s="123"/>
      <c r="H571" s="123"/>
    </row>
    <row r="572" spans="1:8" s="114" customFormat="1" ht="12" customHeight="1"/>
    <row r="573" spans="1:8" s="117" customFormat="1" ht="12" customHeight="1">
      <c r="A573" s="116" t="s">
        <v>1233</v>
      </c>
    </row>
    <row r="574" spans="1:8" s="117" customFormat="1" ht="12" customHeight="1"/>
    <row r="575" spans="1:8" s="114" customFormat="1" ht="12" customHeight="1">
      <c r="C575" s="121" t="s">
        <v>1234</v>
      </c>
      <c r="D575" s="121" t="s">
        <v>1235</v>
      </c>
      <c r="E575" s="121"/>
      <c r="F575" s="121" t="s">
        <v>1236</v>
      </c>
      <c r="G575" s="122">
        <v>312</v>
      </c>
      <c r="H575" s="121" t="s">
        <v>431</v>
      </c>
    </row>
    <row r="576" spans="1:8" s="114" customFormat="1" ht="12" customHeight="1">
      <c r="C576" s="121" t="s">
        <v>1234</v>
      </c>
      <c r="D576" s="121" t="s">
        <v>1237</v>
      </c>
      <c r="E576" s="121"/>
      <c r="F576" s="121" t="s">
        <v>1238</v>
      </c>
      <c r="G576" s="122">
        <v>104</v>
      </c>
      <c r="H576" s="121" t="s">
        <v>431</v>
      </c>
    </row>
    <row r="577" spans="3:8" s="114" customFormat="1" ht="12" customHeight="1">
      <c r="C577" s="121" t="s">
        <v>1234</v>
      </c>
      <c r="D577" s="121" t="s">
        <v>1239</v>
      </c>
      <c r="E577" s="121"/>
      <c r="F577" s="121" t="s">
        <v>1240</v>
      </c>
      <c r="G577" s="122">
        <v>7382</v>
      </c>
      <c r="H577" s="121" t="s">
        <v>431</v>
      </c>
    </row>
    <row r="578" spans="3:8" s="114" customFormat="1" ht="12" customHeight="1">
      <c r="C578" s="121" t="s">
        <v>1234</v>
      </c>
      <c r="D578" s="121" t="s">
        <v>1241</v>
      </c>
      <c r="E578" s="121"/>
      <c r="F578" s="121" t="s">
        <v>1242</v>
      </c>
      <c r="G578" s="122">
        <v>4524</v>
      </c>
      <c r="H578" s="121" t="s">
        <v>431</v>
      </c>
    </row>
    <row r="579" spans="3:8" s="114" customFormat="1" ht="12" customHeight="1">
      <c r="C579" s="121" t="s">
        <v>1234</v>
      </c>
      <c r="D579" s="121" t="s">
        <v>1243</v>
      </c>
      <c r="E579" s="121"/>
      <c r="F579" s="121" t="s">
        <v>1244</v>
      </c>
      <c r="G579" s="122">
        <v>32867</v>
      </c>
      <c r="H579" s="121" t="s">
        <v>431</v>
      </c>
    </row>
    <row r="580" spans="3:8" s="114" customFormat="1" ht="12" customHeight="1">
      <c r="C580" s="121" t="s">
        <v>1234</v>
      </c>
      <c r="D580" s="121" t="s">
        <v>1245</v>
      </c>
      <c r="E580" s="121"/>
      <c r="F580" s="121" t="s">
        <v>1246</v>
      </c>
      <c r="G580" s="122">
        <v>11512</v>
      </c>
      <c r="H580" s="121" t="s">
        <v>431</v>
      </c>
    </row>
    <row r="581" spans="3:8" s="114" customFormat="1" ht="12" customHeight="1">
      <c r="C581" s="121" t="s">
        <v>1234</v>
      </c>
      <c r="D581" s="121" t="s">
        <v>1247</v>
      </c>
      <c r="E581" s="121"/>
      <c r="F581" s="121" t="s">
        <v>1248</v>
      </c>
      <c r="G581" s="122">
        <v>10117</v>
      </c>
      <c r="H581" s="121" t="s">
        <v>431</v>
      </c>
    </row>
    <row r="582" spans="3:8" s="114" customFormat="1" ht="12" customHeight="1">
      <c r="C582" s="121" t="s">
        <v>1234</v>
      </c>
      <c r="D582" s="121" t="s">
        <v>1249</v>
      </c>
      <c r="E582" s="121"/>
      <c r="F582" s="121" t="s">
        <v>1250</v>
      </c>
      <c r="G582" s="122">
        <v>468</v>
      </c>
      <c r="H582" s="121" t="s">
        <v>431</v>
      </c>
    </row>
    <row r="583" spans="3:8" s="114" customFormat="1" ht="12" customHeight="1">
      <c r="C583" s="121" t="s">
        <v>1251</v>
      </c>
      <c r="D583" s="121" t="s">
        <v>1252</v>
      </c>
      <c r="E583" s="121"/>
      <c r="F583" s="121" t="s">
        <v>1253</v>
      </c>
      <c r="G583" s="122">
        <v>205</v>
      </c>
      <c r="H583" s="121" t="s">
        <v>431</v>
      </c>
    </row>
    <row r="584" spans="3:8" s="114" customFormat="1" ht="12" customHeight="1">
      <c r="C584" s="121" t="s">
        <v>1234</v>
      </c>
      <c r="D584" s="121" t="s">
        <v>1254</v>
      </c>
      <c r="E584" s="121"/>
      <c r="F584" s="121" t="s">
        <v>1255</v>
      </c>
      <c r="G584" s="122">
        <v>3769</v>
      </c>
      <c r="H584" s="121" t="s">
        <v>431</v>
      </c>
    </row>
    <row r="585" spans="3:8" s="114" customFormat="1" ht="12" customHeight="1">
      <c r="C585" s="121" t="s">
        <v>1234</v>
      </c>
      <c r="D585" s="121" t="s">
        <v>1256</v>
      </c>
      <c r="E585" s="121"/>
      <c r="F585" s="121" t="s">
        <v>1257</v>
      </c>
      <c r="G585" s="122">
        <v>1893</v>
      </c>
      <c r="H585" s="121" t="s">
        <v>431</v>
      </c>
    </row>
    <row r="586" spans="3:8" s="114" customFormat="1" ht="12" customHeight="1">
      <c r="C586" s="121" t="s">
        <v>1234</v>
      </c>
      <c r="D586" s="121" t="s">
        <v>1258</v>
      </c>
      <c r="E586" s="121"/>
      <c r="F586" s="121" t="s">
        <v>1259</v>
      </c>
      <c r="G586" s="122">
        <v>16724</v>
      </c>
      <c r="H586" s="121" t="s">
        <v>431</v>
      </c>
    </row>
    <row r="587" spans="3:8" s="114" customFormat="1" ht="12" customHeight="1">
      <c r="C587" s="121" t="s">
        <v>1234</v>
      </c>
      <c r="D587" s="121" t="s">
        <v>1260</v>
      </c>
      <c r="E587" s="121"/>
      <c r="F587" s="121" t="s">
        <v>1261</v>
      </c>
      <c r="G587" s="122">
        <v>260</v>
      </c>
      <c r="H587" s="121" t="s">
        <v>431</v>
      </c>
    </row>
    <row r="588" spans="3:8" s="114" customFormat="1" ht="12" customHeight="1">
      <c r="C588" s="121" t="s">
        <v>1262</v>
      </c>
      <c r="D588" s="121" t="s">
        <v>1263</v>
      </c>
      <c r="E588" s="121"/>
      <c r="F588" s="121" t="s">
        <v>1264</v>
      </c>
      <c r="G588" s="122">
        <v>1104</v>
      </c>
      <c r="H588" s="121" t="s">
        <v>431</v>
      </c>
    </row>
    <row r="589" spans="3:8" s="114" customFormat="1" ht="12" customHeight="1">
      <c r="C589" s="121" t="s">
        <v>1262</v>
      </c>
      <c r="D589" s="121" t="s">
        <v>1265</v>
      </c>
      <c r="E589" s="121"/>
      <c r="F589" s="121" t="s">
        <v>1266</v>
      </c>
      <c r="G589" s="122">
        <v>234</v>
      </c>
      <c r="H589" s="121" t="s">
        <v>431</v>
      </c>
    </row>
    <row r="590" spans="3:8" s="114" customFormat="1" ht="12" customHeight="1">
      <c r="C590" s="121" t="s">
        <v>1262</v>
      </c>
      <c r="D590" s="121" t="s">
        <v>1267</v>
      </c>
      <c r="E590" s="121"/>
      <c r="F590" s="121" t="s">
        <v>1268</v>
      </c>
      <c r="G590" s="122">
        <v>312</v>
      </c>
      <c r="H590" s="121" t="s">
        <v>431</v>
      </c>
    </row>
    <row r="591" spans="3:8" s="114" customFormat="1" ht="12" customHeight="1">
      <c r="C591" s="121" t="s">
        <v>1262</v>
      </c>
      <c r="D591" s="121" t="s">
        <v>1269</v>
      </c>
      <c r="E591" s="121"/>
      <c r="F591" s="121" t="s">
        <v>1270</v>
      </c>
      <c r="G591" s="122">
        <v>1480</v>
      </c>
      <c r="H591" s="121" t="s">
        <v>431</v>
      </c>
    </row>
    <row r="592" spans="3:8" s="114" customFormat="1" ht="12" customHeight="1">
      <c r="C592" s="121" t="s">
        <v>1262</v>
      </c>
      <c r="D592" s="121" t="s">
        <v>1271</v>
      </c>
      <c r="E592" s="121"/>
      <c r="F592" s="121" t="s">
        <v>1272</v>
      </c>
      <c r="G592" s="122">
        <v>156</v>
      </c>
      <c r="H592" s="121" t="s">
        <v>431</v>
      </c>
    </row>
    <row r="593" spans="3:8" s="114" customFormat="1" ht="12" customHeight="1">
      <c r="D593" s="121" t="s">
        <v>1273</v>
      </c>
      <c r="E593" s="121"/>
      <c r="F593" s="121" t="s">
        <v>1274</v>
      </c>
      <c r="G593" s="122">
        <v>13310</v>
      </c>
      <c r="H593" s="121" t="s">
        <v>431</v>
      </c>
    </row>
    <row r="594" spans="3:8" s="114" customFormat="1" ht="12" customHeight="1">
      <c r="D594" s="121" t="s">
        <v>1275</v>
      </c>
      <c r="E594" s="121"/>
      <c r="F594" s="121" t="s">
        <v>1276</v>
      </c>
      <c r="G594" s="122">
        <v>4801</v>
      </c>
      <c r="H594" s="121" t="s">
        <v>431</v>
      </c>
    </row>
    <row r="595" spans="3:8" s="114" customFormat="1" ht="12" customHeight="1">
      <c r="D595" s="121" t="s">
        <v>1277</v>
      </c>
      <c r="E595" s="121"/>
      <c r="F595" s="121" t="s">
        <v>1278</v>
      </c>
      <c r="G595" s="122">
        <v>312</v>
      </c>
      <c r="H595" s="121" t="s">
        <v>431</v>
      </c>
    </row>
    <row r="596" spans="3:8" s="114" customFormat="1" ht="12" customHeight="1">
      <c r="D596" s="121" t="s">
        <v>1279</v>
      </c>
      <c r="E596" s="121"/>
      <c r="F596" s="121" t="s">
        <v>1280</v>
      </c>
      <c r="G596" s="122">
        <v>5318</v>
      </c>
      <c r="H596" s="121" t="s">
        <v>431</v>
      </c>
    </row>
    <row r="597" spans="3:8" s="114" customFormat="1" ht="12" customHeight="1">
      <c r="D597" s="121" t="s">
        <v>1281</v>
      </c>
      <c r="E597" s="121"/>
      <c r="F597" s="121" t="s">
        <v>1282</v>
      </c>
      <c r="G597" s="122">
        <v>7083</v>
      </c>
      <c r="H597" s="121" t="s">
        <v>431</v>
      </c>
    </row>
    <row r="598" spans="3:8" s="114" customFormat="1" ht="12" customHeight="1">
      <c r="D598" s="121" t="s">
        <v>1283</v>
      </c>
      <c r="E598" s="121"/>
      <c r="F598" s="121" t="s">
        <v>1284</v>
      </c>
      <c r="G598" s="122">
        <v>2414</v>
      </c>
      <c r="H598" s="121" t="s">
        <v>431</v>
      </c>
    </row>
    <row r="599" spans="3:8" s="114" customFormat="1" ht="12" customHeight="1">
      <c r="D599" s="121" t="s">
        <v>1285</v>
      </c>
      <c r="E599" s="121"/>
      <c r="F599" s="121" t="s">
        <v>1286</v>
      </c>
      <c r="G599" s="122">
        <v>3655</v>
      </c>
      <c r="H599" s="121" t="s">
        <v>431</v>
      </c>
    </row>
    <row r="600" spans="3:8" s="114" customFormat="1" ht="12" customHeight="1">
      <c r="D600" s="121" t="s">
        <v>1287</v>
      </c>
      <c r="E600" s="121"/>
      <c r="F600" s="121" t="s">
        <v>1288</v>
      </c>
      <c r="G600" s="122">
        <v>2044</v>
      </c>
      <c r="H600" s="121" t="s">
        <v>431</v>
      </c>
    </row>
    <row r="601" spans="3:8" s="114" customFormat="1" ht="12" customHeight="1">
      <c r="D601" s="121" t="s">
        <v>1289</v>
      </c>
      <c r="E601" s="121"/>
      <c r="F601" s="121" t="s">
        <v>1290</v>
      </c>
      <c r="G601" s="122">
        <v>2044</v>
      </c>
      <c r="H601" s="121" t="s">
        <v>431</v>
      </c>
    </row>
    <row r="602" spans="3:8" s="114" customFormat="1" ht="12" customHeight="1">
      <c r="D602" s="121" t="s">
        <v>1291</v>
      </c>
      <c r="E602" s="121"/>
      <c r="F602" s="121" t="s">
        <v>1292</v>
      </c>
      <c r="G602" s="122">
        <v>3602</v>
      </c>
      <c r="H602" s="121" t="s">
        <v>431</v>
      </c>
    </row>
    <row r="603" spans="3:8" s="114" customFormat="1" ht="12" customHeight="1">
      <c r="D603" s="121" t="s">
        <v>1293</v>
      </c>
      <c r="E603" s="121"/>
      <c r="F603" s="121" t="s">
        <v>1294</v>
      </c>
      <c r="G603" s="122">
        <v>1784</v>
      </c>
      <c r="H603" s="121" t="s">
        <v>431</v>
      </c>
    </row>
    <row r="604" spans="3:8" s="114" customFormat="1" ht="12" customHeight="1">
      <c r="D604" s="121" t="s">
        <v>1295</v>
      </c>
      <c r="E604" s="121"/>
      <c r="F604" s="121" t="s">
        <v>1296</v>
      </c>
      <c r="G604" s="122">
        <v>25743</v>
      </c>
      <c r="H604" s="121" t="s">
        <v>431</v>
      </c>
    </row>
    <row r="605" spans="3:8" s="114" customFormat="1" ht="12" customHeight="1">
      <c r="C605" s="121" t="s">
        <v>1251</v>
      </c>
      <c r="D605" s="121" t="s">
        <v>1297</v>
      </c>
      <c r="E605" s="121"/>
      <c r="F605" s="121" t="s">
        <v>1298</v>
      </c>
      <c r="G605" s="122">
        <v>5179</v>
      </c>
      <c r="H605" s="121" t="s">
        <v>431</v>
      </c>
    </row>
    <row r="606" spans="3:8" s="114" customFormat="1" ht="12" customHeight="1">
      <c r="C606" s="121" t="s">
        <v>1262</v>
      </c>
      <c r="D606" s="121" t="s">
        <v>1299</v>
      </c>
      <c r="E606" s="121"/>
      <c r="F606" s="121" t="s">
        <v>1300</v>
      </c>
      <c r="G606" s="122">
        <v>1594</v>
      </c>
      <c r="H606" s="121" t="s">
        <v>431</v>
      </c>
    </row>
    <row r="607" spans="3:8" s="114" customFormat="1" ht="12" customHeight="1">
      <c r="D607" s="121" t="s">
        <v>1301</v>
      </c>
      <c r="E607" s="121"/>
      <c r="F607" s="121" t="s">
        <v>1302</v>
      </c>
      <c r="G607" s="122">
        <v>6657</v>
      </c>
      <c r="H607" s="121" t="s">
        <v>431</v>
      </c>
    </row>
    <row r="608" spans="3:8" s="114" customFormat="1" ht="12" customHeight="1">
      <c r="D608" s="121" t="s">
        <v>1303</v>
      </c>
      <c r="E608" s="121"/>
      <c r="F608" s="121" t="s">
        <v>1280</v>
      </c>
      <c r="G608" s="122">
        <v>1358</v>
      </c>
      <c r="H608" s="121" t="s">
        <v>431</v>
      </c>
    </row>
    <row r="609" spans="1:8" s="114" customFormat="1" ht="12" customHeight="1">
      <c r="D609" s="121" t="s">
        <v>1304</v>
      </c>
      <c r="E609" s="121"/>
      <c r="F609" s="121" t="s">
        <v>1280</v>
      </c>
      <c r="G609" s="122">
        <v>1022</v>
      </c>
      <c r="H609" s="121" t="s">
        <v>431</v>
      </c>
    </row>
    <row r="610" spans="1:8" s="114" customFormat="1" ht="12" customHeight="1">
      <c r="D610" s="121" t="s">
        <v>1305</v>
      </c>
      <c r="E610" s="121"/>
      <c r="F610" s="121" t="s">
        <v>1276</v>
      </c>
      <c r="G610" s="122">
        <v>27172</v>
      </c>
      <c r="H610" s="121" t="s">
        <v>431</v>
      </c>
    </row>
    <row r="611" spans="1:8" s="114" customFormat="1" ht="12" customHeight="1">
      <c r="D611" s="121" t="s">
        <v>1306</v>
      </c>
      <c r="E611" s="121"/>
      <c r="F611" s="121" t="s">
        <v>1307</v>
      </c>
      <c r="G611" s="122">
        <v>656</v>
      </c>
      <c r="H611" s="121" t="s">
        <v>431</v>
      </c>
    </row>
    <row r="612" spans="1:8" s="114" customFormat="1" ht="12" customHeight="1">
      <c r="D612" s="121" t="s">
        <v>1308</v>
      </c>
      <c r="E612" s="121"/>
      <c r="F612" s="121" t="s">
        <v>1309</v>
      </c>
      <c r="G612" s="122">
        <v>156</v>
      </c>
      <c r="H612" s="121" t="s">
        <v>431</v>
      </c>
    </row>
    <row r="613" spans="1:8" s="114" customFormat="1" ht="12" customHeight="1">
      <c r="D613" s="121" t="s">
        <v>1310</v>
      </c>
      <c r="E613" s="121"/>
      <c r="F613" s="121" t="s">
        <v>1311</v>
      </c>
      <c r="G613" s="122">
        <v>6678</v>
      </c>
      <c r="H613" s="121" t="s">
        <v>431</v>
      </c>
    </row>
    <row r="614" spans="1:8" s="114" customFormat="1" ht="12" customHeight="1">
      <c r="D614" s="121" t="s">
        <v>1312</v>
      </c>
      <c r="E614" s="121"/>
      <c r="F614" s="121" t="s">
        <v>1313</v>
      </c>
      <c r="G614" s="122">
        <v>2512</v>
      </c>
      <c r="H614" s="121" t="s">
        <v>431</v>
      </c>
    </row>
    <row r="615" spans="1:8" s="114" customFormat="1" ht="12" customHeight="1">
      <c r="C615" s="121" t="s">
        <v>1314</v>
      </c>
      <c r="D615" s="121" t="s">
        <v>1315</v>
      </c>
      <c r="E615" s="121"/>
      <c r="F615" s="121" t="s">
        <v>1316</v>
      </c>
      <c r="G615" s="122">
        <v>10537</v>
      </c>
      <c r="H615" s="121" t="s">
        <v>431</v>
      </c>
    </row>
    <row r="616" spans="1:8" s="114" customFormat="1" ht="12" customHeight="1">
      <c r="C616" s="121" t="s">
        <v>1234</v>
      </c>
      <c r="D616" s="121" t="s">
        <v>1317</v>
      </c>
      <c r="E616" s="121"/>
      <c r="F616" s="121" t="s">
        <v>1318</v>
      </c>
      <c r="G616" s="122">
        <v>1431</v>
      </c>
      <c r="H616" s="121" t="s">
        <v>431</v>
      </c>
    </row>
    <row r="617" spans="1:8" s="114" customFormat="1" ht="12" customHeight="1">
      <c r="C617" s="121" t="s">
        <v>1319</v>
      </c>
      <c r="D617" s="121" t="s">
        <v>1320</v>
      </c>
      <c r="E617" s="121"/>
      <c r="F617" s="121" t="s">
        <v>1321</v>
      </c>
      <c r="G617" s="122">
        <v>34899507</v>
      </c>
      <c r="H617" s="121" t="s">
        <v>431</v>
      </c>
    </row>
    <row r="618" spans="1:8" s="114" customFormat="1" ht="12" customHeight="1">
      <c r="E618" s="121" t="s">
        <v>1322</v>
      </c>
      <c r="F618" s="123">
        <v>35129992</v>
      </c>
      <c r="G618" s="123"/>
      <c r="H618" s="123">
        <v>17442619.085000001</v>
      </c>
    </row>
    <row r="619" spans="1:8" s="114" customFormat="1" ht="12" customHeight="1">
      <c r="F619" s="123"/>
      <c r="G619" s="123"/>
      <c r="H619" s="123"/>
    </row>
    <row r="620" spans="1:8" s="114" customFormat="1" ht="12" customHeight="1">
      <c r="F620" s="123"/>
      <c r="G620" s="123"/>
      <c r="H620" s="123"/>
    </row>
    <row r="621" spans="1:8" s="114" customFormat="1" ht="12" customHeight="1"/>
    <row r="622" spans="1:8" s="117" customFormat="1" ht="12" customHeight="1">
      <c r="A622" s="116" t="s">
        <v>1323</v>
      </c>
    </row>
    <row r="623" spans="1:8" s="117" customFormat="1" ht="12" customHeight="1"/>
    <row r="624" spans="1:8" s="114" customFormat="1" ht="12" customHeight="1">
      <c r="C624" s="121" t="s">
        <v>1324</v>
      </c>
      <c r="D624" s="121" t="s">
        <v>1325</v>
      </c>
      <c r="E624" s="121"/>
      <c r="F624" s="121" t="s">
        <v>1326</v>
      </c>
      <c r="G624" s="122">
        <v>120987.71100000007</v>
      </c>
      <c r="H624" s="121" t="s">
        <v>1327</v>
      </c>
    </row>
    <row r="625" spans="3:8" s="114" customFormat="1" ht="12" customHeight="1">
      <c r="C625" s="121" t="s">
        <v>1328</v>
      </c>
      <c r="D625" s="121" t="s">
        <v>1329</v>
      </c>
      <c r="E625" s="121"/>
      <c r="F625" s="121" t="s">
        <v>1330</v>
      </c>
      <c r="G625" s="122">
        <v>41965.68</v>
      </c>
      <c r="H625" s="121" t="s">
        <v>1327</v>
      </c>
    </row>
    <row r="626" spans="3:8" s="114" customFormat="1" ht="12" customHeight="1">
      <c r="C626" s="121" t="s">
        <v>1328</v>
      </c>
      <c r="D626" s="121" t="s">
        <v>1331</v>
      </c>
      <c r="E626" s="121"/>
      <c r="F626" s="121" t="s">
        <v>1332</v>
      </c>
      <c r="G626" s="122">
        <v>20500.696999999996</v>
      </c>
      <c r="H626" s="121" t="s">
        <v>1327</v>
      </c>
    </row>
    <row r="627" spans="3:8" s="114" customFormat="1" ht="12" customHeight="1">
      <c r="C627" s="121" t="s">
        <v>1328</v>
      </c>
      <c r="D627" s="121" t="s">
        <v>1333</v>
      </c>
      <c r="E627" s="121"/>
      <c r="F627" s="121" t="s">
        <v>1334</v>
      </c>
      <c r="G627" s="122">
        <v>63585.120000000003</v>
      </c>
      <c r="H627" s="121" t="s">
        <v>1327</v>
      </c>
    </row>
    <row r="628" spans="3:8" s="114" customFormat="1" ht="12" customHeight="1">
      <c r="C628" s="121" t="s">
        <v>1328</v>
      </c>
      <c r="D628" s="121" t="s">
        <v>179</v>
      </c>
      <c r="E628" s="121"/>
      <c r="F628" s="121" t="s">
        <v>1335</v>
      </c>
      <c r="G628" s="122">
        <v>34305.767999999982</v>
      </c>
      <c r="H628" s="121" t="s">
        <v>1327</v>
      </c>
    </row>
    <row r="629" spans="3:8" s="114" customFormat="1" ht="12" customHeight="1">
      <c r="C629" s="121" t="s">
        <v>1328</v>
      </c>
      <c r="D629" s="121" t="s">
        <v>188</v>
      </c>
      <c r="E629" s="121"/>
      <c r="F629" s="121" t="s">
        <v>1336</v>
      </c>
      <c r="G629" s="122">
        <v>9257.1119999999937</v>
      </c>
      <c r="H629" s="121" t="s">
        <v>1327</v>
      </c>
    </row>
    <row r="630" spans="3:8" s="114" customFormat="1" ht="12" customHeight="1">
      <c r="C630" s="121" t="s">
        <v>1328</v>
      </c>
      <c r="D630" s="121" t="s">
        <v>141</v>
      </c>
      <c r="E630" s="121"/>
      <c r="F630" s="121" t="s">
        <v>1337</v>
      </c>
      <c r="G630" s="122">
        <v>30261.01</v>
      </c>
      <c r="H630" s="121" t="s">
        <v>1327</v>
      </c>
    </row>
    <row r="631" spans="3:8" s="114" customFormat="1" ht="12" customHeight="1">
      <c r="C631" s="121" t="s">
        <v>1338</v>
      </c>
      <c r="D631" s="121" t="s">
        <v>190</v>
      </c>
      <c r="E631" s="121"/>
      <c r="F631" s="121" t="s">
        <v>1339</v>
      </c>
      <c r="G631" s="122">
        <v>59176.578000000001</v>
      </c>
      <c r="H631" s="121" t="s">
        <v>1327</v>
      </c>
    </row>
    <row r="632" spans="3:8" s="114" customFormat="1" ht="12" customHeight="1">
      <c r="C632" s="121" t="s">
        <v>1338</v>
      </c>
      <c r="D632" s="121" t="s">
        <v>339</v>
      </c>
      <c r="E632" s="121"/>
      <c r="F632" s="121" t="s">
        <v>1340</v>
      </c>
      <c r="G632" s="122">
        <v>755547.01200000045</v>
      </c>
      <c r="H632" s="121" t="s">
        <v>1327</v>
      </c>
    </row>
    <row r="633" spans="3:8" s="114" customFormat="1" ht="12" customHeight="1">
      <c r="C633" s="121" t="s">
        <v>1338</v>
      </c>
      <c r="D633" s="121" t="s">
        <v>255</v>
      </c>
      <c r="E633" s="121"/>
      <c r="F633" s="121" t="s">
        <v>1341</v>
      </c>
      <c r="G633" s="122">
        <v>133052.30400000003</v>
      </c>
      <c r="H633" s="121" t="s">
        <v>1327</v>
      </c>
    </row>
    <row r="634" spans="3:8" s="114" customFormat="1" ht="12" customHeight="1">
      <c r="C634" s="121" t="s">
        <v>1328</v>
      </c>
      <c r="D634" s="121" t="s">
        <v>192</v>
      </c>
      <c r="E634" s="121"/>
      <c r="F634" s="121" t="s">
        <v>1342</v>
      </c>
      <c r="G634" s="122">
        <v>10394.378999999995</v>
      </c>
      <c r="H634" s="121" t="s">
        <v>1327</v>
      </c>
    </row>
    <row r="635" spans="3:8" s="114" customFormat="1" ht="12" customHeight="1">
      <c r="C635" s="121" t="s">
        <v>1328</v>
      </c>
      <c r="D635" s="121" t="s">
        <v>258</v>
      </c>
      <c r="E635" s="121"/>
      <c r="F635" s="121" t="s">
        <v>1343</v>
      </c>
      <c r="G635" s="122">
        <v>35113.129999999997</v>
      </c>
      <c r="H635" s="121" t="s">
        <v>1327</v>
      </c>
    </row>
    <row r="636" spans="3:8" s="114" customFormat="1" ht="12" customHeight="1">
      <c r="C636" s="121" t="s">
        <v>1328</v>
      </c>
      <c r="D636" s="121" t="s">
        <v>195</v>
      </c>
      <c r="E636" s="121"/>
      <c r="F636" s="121" t="s">
        <v>1344</v>
      </c>
      <c r="G636" s="122">
        <v>2000.115</v>
      </c>
      <c r="H636" s="121" t="s">
        <v>1327</v>
      </c>
    </row>
    <row r="637" spans="3:8" s="114" customFormat="1" ht="12" customHeight="1">
      <c r="C637" s="121" t="s">
        <v>1328</v>
      </c>
      <c r="D637" s="121" t="s">
        <v>143</v>
      </c>
      <c r="E637" s="121"/>
      <c r="F637" s="121" t="s">
        <v>1345</v>
      </c>
      <c r="G637" s="122">
        <v>6069.79</v>
      </c>
      <c r="H637" s="121" t="s">
        <v>1327</v>
      </c>
    </row>
    <row r="638" spans="3:8" s="114" customFormat="1" ht="12" customHeight="1">
      <c r="C638" s="121" t="s">
        <v>1328</v>
      </c>
      <c r="D638" s="121" t="s">
        <v>145</v>
      </c>
      <c r="E638" s="121"/>
      <c r="F638" s="121" t="s">
        <v>1346</v>
      </c>
      <c r="G638" s="122">
        <v>52738.16</v>
      </c>
      <c r="H638" s="121" t="s">
        <v>1327</v>
      </c>
    </row>
    <row r="639" spans="3:8" s="114" customFormat="1" ht="12" customHeight="1">
      <c r="C639" s="121" t="s">
        <v>1328</v>
      </c>
      <c r="D639" s="121" t="s">
        <v>1347</v>
      </c>
      <c r="E639" s="121"/>
      <c r="F639" s="121" t="s">
        <v>1348</v>
      </c>
      <c r="G639" s="122">
        <v>9965.9999999999982</v>
      </c>
      <c r="H639" s="121" t="s">
        <v>1327</v>
      </c>
    </row>
    <row r="640" spans="3:8" s="114" customFormat="1" ht="12" customHeight="1">
      <c r="C640" s="121" t="s">
        <v>1349</v>
      </c>
      <c r="D640" s="121" t="s">
        <v>147</v>
      </c>
      <c r="E640" s="121"/>
      <c r="F640" s="121" t="s">
        <v>1350</v>
      </c>
      <c r="G640" s="122">
        <v>148730.14000000001</v>
      </c>
      <c r="H640" s="121" t="s">
        <v>1327</v>
      </c>
    </row>
    <row r="641" spans="3:8" s="114" customFormat="1" ht="12" customHeight="1">
      <c r="C641" s="121" t="s">
        <v>1328</v>
      </c>
      <c r="D641" s="121" t="s">
        <v>149</v>
      </c>
      <c r="E641" s="121"/>
      <c r="F641" s="121" t="s">
        <v>1351</v>
      </c>
      <c r="G641" s="122">
        <v>68382.05</v>
      </c>
      <c r="H641" s="121" t="s">
        <v>1327</v>
      </c>
    </row>
    <row r="642" spans="3:8" s="114" customFormat="1" ht="12" customHeight="1">
      <c r="C642" s="121" t="s">
        <v>1328</v>
      </c>
      <c r="D642" s="121" t="s">
        <v>197</v>
      </c>
      <c r="E642" s="121"/>
      <c r="F642" s="121" t="s">
        <v>1352</v>
      </c>
      <c r="G642" s="122">
        <v>55931.4</v>
      </c>
      <c r="H642" s="121" t="s">
        <v>1327</v>
      </c>
    </row>
    <row r="643" spans="3:8" s="114" customFormat="1" ht="12" customHeight="1">
      <c r="C643" s="121" t="s">
        <v>1328</v>
      </c>
      <c r="D643" s="121" t="s">
        <v>152</v>
      </c>
      <c r="E643" s="121"/>
      <c r="F643" s="121" t="s">
        <v>1353</v>
      </c>
      <c r="G643" s="122">
        <v>9276.1860000000052</v>
      </c>
      <c r="H643" s="121" t="s">
        <v>1327</v>
      </c>
    </row>
    <row r="644" spans="3:8" s="114" customFormat="1" ht="12" customHeight="1">
      <c r="C644" s="121" t="s">
        <v>1328</v>
      </c>
      <c r="D644" s="121" t="s">
        <v>155</v>
      </c>
      <c r="E644" s="121"/>
      <c r="F644" s="121" t="s">
        <v>1354</v>
      </c>
      <c r="G644" s="122">
        <v>63494.760999999919</v>
      </c>
      <c r="H644" s="121" t="s">
        <v>1327</v>
      </c>
    </row>
    <row r="645" spans="3:8" s="114" customFormat="1" ht="12" customHeight="1">
      <c r="C645" s="121" t="s">
        <v>1328</v>
      </c>
      <c r="D645" s="121" t="s">
        <v>379</v>
      </c>
      <c r="E645" s="121"/>
      <c r="F645" s="121" t="s">
        <v>1355</v>
      </c>
      <c r="G645" s="122">
        <v>89274.26</v>
      </c>
      <c r="H645" s="121" t="s">
        <v>1327</v>
      </c>
    </row>
    <row r="646" spans="3:8" s="114" customFormat="1" ht="12" customHeight="1">
      <c r="C646" s="121" t="s">
        <v>1328</v>
      </c>
      <c r="D646" s="121" t="s">
        <v>182</v>
      </c>
      <c r="E646" s="121"/>
      <c r="F646" s="121" t="s">
        <v>1356</v>
      </c>
      <c r="G646" s="122">
        <v>111079.51200000003</v>
      </c>
      <c r="H646" s="121" t="s">
        <v>1327</v>
      </c>
    </row>
    <row r="647" spans="3:8" s="114" customFormat="1" ht="12" customHeight="1">
      <c r="C647" s="121" t="s">
        <v>1349</v>
      </c>
      <c r="D647" s="121" t="s">
        <v>1357</v>
      </c>
      <c r="E647" s="121"/>
      <c r="F647" s="121" t="s">
        <v>1358</v>
      </c>
      <c r="G647" s="122">
        <v>44798</v>
      </c>
      <c r="H647" s="121" t="s">
        <v>1327</v>
      </c>
    </row>
    <row r="648" spans="3:8" s="114" customFormat="1" ht="12" customHeight="1">
      <c r="C648" s="121" t="s">
        <v>1328</v>
      </c>
      <c r="D648" s="121" t="s">
        <v>200</v>
      </c>
      <c r="E648" s="121"/>
      <c r="F648" s="121" t="s">
        <v>1359</v>
      </c>
      <c r="G648" s="122">
        <v>23965.681999999997</v>
      </c>
      <c r="H648" s="121" t="s">
        <v>1327</v>
      </c>
    </row>
    <row r="649" spans="3:8" s="114" customFormat="1" ht="12" customHeight="1">
      <c r="C649" s="121" t="s">
        <v>1328</v>
      </c>
      <c r="D649" s="121" t="s">
        <v>360</v>
      </c>
      <c r="E649" s="121"/>
      <c r="F649" s="121" t="s">
        <v>1360</v>
      </c>
      <c r="G649" s="122">
        <v>55847.63</v>
      </c>
      <c r="H649" s="121" t="s">
        <v>1327</v>
      </c>
    </row>
    <row r="650" spans="3:8" s="114" customFormat="1" ht="12" customHeight="1">
      <c r="C650" s="121" t="s">
        <v>1328</v>
      </c>
      <c r="D650" s="121" t="s">
        <v>202</v>
      </c>
      <c r="E650" s="121"/>
      <c r="F650" s="121" t="s">
        <v>1361</v>
      </c>
      <c r="G650" s="122">
        <v>7064.5459999999975</v>
      </c>
      <c r="H650" s="121" t="s">
        <v>1327</v>
      </c>
    </row>
    <row r="651" spans="3:8" s="114" customFormat="1" ht="12" customHeight="1">
      <c r="C651" s="121" t="s">
        <v>1328</v>
      </c>
      <c r="D651" s="121" t="s">
        <v>204</v>
      </c>
      <c r="E651" s="121"/>
      <c r="F651" s="121" t="s">
        <v>1362</v>
      </c>
      <c r="G651" s="122">
        <v>13114.339000000005</v>
      </c>
      <c r="H651" s="121" t="s">
        <v>1327</v>
      </c>
    </row>
    <row r="652" spans="3:8" s="114" customFormat="1" ht="12" customHeight="1">
      <c r="C652" s="121" t="s">
        <v>1363</v>
      </c>
      <c r="D652" s="121" t="s">
        <v>206</v>
      </c>
      <c r="E652" s="121"/>
      <c r="F652" s="121" t="s">
        <v>1364</v>
      </c>
      <c r="G652" s="122">
        <v>6443.9800000000023</v>
      </c>
      <c r="H652" s="121" t="s">
        <v>1327</v>
      </c>
    </row>
    <row r="653" spans="3:8" s="114" customFormat="1" ht="12" customHeight="1">
      <c r="C653" s="121" t="s">
        <v>1349</v>
      </c>
      <c r="D653" s="121" t="s">
        <v>1365</v>
      </c>
      <c r="E653" s="121"/>
      <c r="F653" s="121" t="s">
        <v>1366</v>
      </c>
      <c r="G653" s="122">
        <v>50986.64</v>
      </c>
      <c r="H653" s="121" t="s">
        <v>1327</v>
      </c>
    </row>
    <row r="654" spans="3:8" s="114" customFormat="1" ht="12" customHeight="1">
      <c r="C654" s="121" t="s">
        <v>1367</v>
      </c>
      <c r="D654" s="121" t="s">
        <v>1368</v>
      </c>
      <c r="E654" s="121"/>
      <c r="F654" s="121" t="s">
        <v>1369</v>
      </c>
      <c r="G654" s="122">
        <v>1246676.2635999999</v>
      </c>
      <c r="H654" s="121" t="s">
        <v>1327</v>
      </c>
    </row>
    <row r="655" spans="3:8" s="114" customFormat="1" ht="12" customHeight="1">
      <c r="C655" s="121" t="s">
        <v>1328</v>
      </c>
      <c r="D655" s="121" t="s">
        <v>1370</v>
      </c>
      <c r="E655" s="121"/>
      <c r="F655" s="121" t="s">
        <v>1371</v>
      </c>
      <c r="G655" s="122">
        <v>78771.538999999961</v>
      </c>
      <c r="H655" s="121" t="s">
        <v>1327</v>
      </c>
    </row>
    <row r="656" spans="3:8" s="114" customFormat="1" ht="12" customHeight="1">
      <c r="C656" s="121" t="s">
        <v>1349</v>
      </c>
      <c r="D656" s="121" t="s">
        <v>1372</v>
      </c>
      <c r="E656" s="121"/>
      <c r="F656" s="121" t="s">
        <v>1373</v>
      </c>
      <c r="G656" s="122">
        <v>229510.33600000001</v>
      </c>
      <c r="H656" s="121" t="s">
        <v>1327</v>
      </c>
    </row>
    <row r="657" spans="3:8" s="114" customFormat="1" ht="12" customHeight="1">
      <c r="C657" s="121" t="s">
        <v>1374</v>
      </c>
      <c r="D657" s="121" t="s">
        <v>1375</v>
      </c>
      <c r="E657" s="121"/>
      <c r="F657" s="121" t="s">
        <v>1376</v>
      </c>
      <c r="G657" s="122">
        <v>75236.83199999998</v>
      </c>
      <c r="H657" s="121" t="s">
        <v>1327</v>
      </c>
    </row>
    <row r="658" spans="3:8" s="114" customFormat="1" ht="12" customHeight="1">
      <c r="C658" s="121" t="s">
        <v>1377</v>
      </c>
      <c r="D658" s="121" t="s">
        <v>1378</v>
      </c>
      <c r="E658" s="121"/>
      <c r="F658" s="121" t="s">
        <v>1379</v>
      </c>
      <c r="G658" s="122">
        <v>56299.199999999997</v>
      </c>
      <c r="H658" s="121" t="s">
        <v>1327</v>
      </c>
    </row>
    <row r="659" spans="3:8" s="114" customFormat="1" ht="12" customHeight="1">
      <c r="C659" s="121" t="s">
        <v>1349</v>
      </c>
      <c r="D659" s="121" t="s">
        <v>1380</v>
      </c>
      <c r="E659" s="121"/>
      <c r="F659" s="121" t="s">
        <v>1381</v>
      </c>
      <c r="G659" s="122">
        <v>3223.8</v>
      </c>
      <c r="H659" s="121" t="s">
        <v>1327</v>
      </c>
    </row>
    <row r="660" spans="3:8" s="114" customFormat="1" ht="12" customHeight="1">
      <c r="C660" s="121" t="s">
        <v>1377</v>
      </c>
      <c r="D660" s="121" t="s">
        <v>1382</v>
      </c>
      <c r="E660" s="121"/>
      <c r="F660" s="121" t="s">
        <v>1383</v>
      </c>
      <c r="G660" s="122">
        <v>25520.263999999985</v>
      </c>
      <c r="H660" s="121" t="s">
        <v>1327</v>
      </c>
    </row>
    <row r="661" spans="3:8" s="114" customFormat="1" ht="12" customHeight="1">
      <c r="C661" s="121" t="s">
        <v>1377</v>
      </c>
      <c r="D661" s="121" t="s">
        <v>168</v>
      </c>
      <c r="E661" s="121"/>
      <c r="F661" s="121" t="s">
        <v>1384</v>
      </c>
      <c r="G661" s="122">
        <v>249982.58600000004</v>
      </c>
      <c r="H661" s="121" t="s">
        <v>1327</v>
      </c>
    </row>
    <row r="662" spans="3:8" s="114" customFormat="1" ht="12" customHeight="1">
      <c r="C662" s="121" t="s">
        <v>1377</v>
      </c>
      <c r="D662" s="121" t="s">
        <v>1385</v>
      </c>
      <c r="E662" s="121"/>
      <c r="F662" s="121" t="s">
        <v>1386</v>
      </c>
      <c r="G662" s="122">
        <v>171720.9</v>
      </c>
      <c r="H662" s="121" t="s">
        <v>1327</v>
      </c>
    </row>
    <row r="663" spans="3:8" s="114" customFormat="1" ht="12" customHeight="1">
      <c r="C663" s="121" t="s">
        <v>1377</v>
      </c>
      <c r="D663" s="121" t="s">
        <v>1387</v>
      </c>
      <c r="E663" s="121"/>
      <c r="F663" s="121" t="s">
        <v>1388</v>
      </c>
      <c r="G663" s="122">
        <v>57685.52</v>
      </c>
      <c r="H663" s="121" t="s">
        <v>1327</v>
      </c>
    </row>
    <row r="664" spans="3:8" s="114" customFormat="1" ht="12" customHeight="1">
      <c r="C664" s="121" t="s">
        <v>1377</v>
      </c>
      <c r="D664" s="121" t="s">
        <v>385</v>
      </c>
      <c r="E664" s="121"/>
      <c r="F664" s="121" t="s">
        <v>1389</v>
      </c>
      <c r="G664" s="122">
        <v>53503.88</v>
      </c>
      <c r="H664" s="121" t="s">
        <v>1327</v>
      </c>
    </row>
    <row r="665" spans="3:8" s="114" customFormat="1" ht="12" customHeight="1">
      <c r="C665" s="121" t="s">
        <v>1377</v>
      </c>
      <c r="D665" s="121" t="s">
        <v>1390</v>
      </c>
      <c r="E665" s="121"/>
      <c r="F665" s="121" t="s">
        <v>1391</v>
      </c>
      <c r="G665" s="122">
        <v>15459.36</v>
      </c>
      <c r="H665" s="121" t="s">
        <v>1327</v>
      </c>
    </row>
    <row r="666" spans="3:8" s="114" customFormat="1" ht="12" customHeight="1">
      <c r="C666" s="121" t="s">
        <v>1349</v>
      </c>
      <c r="D666" s="121" t="s">
        <v>1392</v>
      </c>
      <c r="E666" s="121"/>
      <c r="F666" s="121" t="s">
        <v>1393</v>
      </c>
      <c r="G666" s="122">
        <v>1264413.08</v>
      </c>
      <c r="H666" s="121" t="s">
        <v>1327</v>
      </c>
    </row>
    <row r="667" spans="3:8" s="114" customFormat="1" ht="12" customHeight="1">
      <c r="C667" s="121" t="s">
        <v>1377</v>
      </c>
      <c r="D667" s="121" t="s">
        <v>1394</v>
      </c>
      <c r="E667" s="121"/>
      <c r="F667" s="121" t="s">
        <v>1395</v>
      </c>
      <c r="G667" s="122">
        <v>76682.555999999953</v>
      </c>
      <c r="H667" s="121" t="s">
        <v>1327</v>
      </c>
    </row>
    <row r="668" spans="3:8" s="114" customFormat="1" ht="12" customHeight="1">
      <c r="C668" s="121" t="s">
        <v>1377</v>
      </c>
      <c r="D668" s="121" t="s">
        <v>1396</v>
      </c>
      <c r="E668" s="121"/>
      <c r="F668" s="121" t="s">
        <v>1397</v>
      </c>
      <c r="G668" s="122">
        <v>227711.87200000018</v>
      </c>
      <c r="H668" s="121" t="s">
        <v>1327</v>
      </c>
    </row>
    <row r="669" spans="3:8" s="114" customFormat="1" ht="12" customHeight="1">
      <c r="C669" s="121" t="s">
        <v>1377</v>
      </c>
      <c r="D669" s="121" t="s">
        <v>171</v>
      </c>
      <c r="E669" s="121"/>
      <c r="F669" s="121" t="s">
        <v>1398</v>
      </c>
      <c r="G669" s="122">
        <v>28249.439999999999</v>
      </c>
      <c r="H669" s="121" t="s">
        <v>1327</v>
      </c>
    </row>
    <row r="670" spans="3:8" s="114" customFormat="1" ht="12" customHeight="1">
      <c r="C670" s="121" t="s">
        <v>1377</v>
      </c>
      <c r="D670" s="121" t="s">
        <v>173</v>
      </c>
      <c r="E670" s="121"/>
      <c r="F670" s="121" t="s">
        <v>1399</v>
      </c>
      <c r="G670" s="122">
        <v>28249.439999999999</v>
      </c>
      <c r="H670" s="121" t="s">
        <v>1327</v>
      </c>
    </row>
    <row r="671" spans="3:8" s="114" customFormat="1" ht="12" customHeight="1">
      <c r="C671" s="121" t="s">
        <v>1328</v>
      </c>
      <c r="D671" s="121" t="s">
        <v>1400</v>
      </c>
      <c r="E671" s="121"/>
      <c r="F671" s="121" t="s">
        <v>1401</v>
      </c>
      <c r="G671" s="122">
        <v>21604.95</v>
      </c>
      <c r="H671" s="121" t="s">
        <v>1327</v>
      </c>
    </row>
    <row r="672" spans="3:8" s="114" customFormat="1" ht="12" customHeight="1">
      <c r="C672" s="121" t="s">
        <v>1349</v>
      </c>
      <c r="D672" s="121" t="s">
        <v>1402</v>
      </c>
      <c r="E672" s="121"/>
      <c r="F672" s="121" t="s">
        <v>1403</v>
      </c>
      <c r="G672" s="122">
        <v>315386.71999999997</v>
      </c>
      <c r="H672" s="121" t="s">
        <v>1327</v>
      </c>
    </row>
    <row r="673" spans="3:8" s="114" customFormat="1" ht="12" customHeight="1">
      <c r="C673" s="121" t="s">
        <v>1349</v>
      </c>
      <c r="D673" s="121" t="s">
        <v>304</v>
      </c>
      <c r="E673" s="121"/>
      <c r="F673" s="121" t="s">
        <v>1404</v>
      </c>
      <c r="G673" s="122">
        <v>1228498.5900000001</v>
      </c>
      <c r="H673" s="121" t="s">
        <v>1327</v>
      </c>
    </row>
    <row r="674" spans="3:8" s="114" customFormat="1" ht="12" customHeight="1">
      <c r="C674" s="121" t="s">
        <v>1349</v>
      </c>
      <c r="D674" s="121" t="s">
        <v>371</v>
      </c>
      <c r="E674" s="121"/>
      <c r="F674" s="121" t="s">
        <v>1405</v>
      </c>
      <c r="G674" s="122">
        <v>233782.65</v>
      </c>
      <c r="H674" s="121" t="s">
        <v>1327</v>
      </c>
    </row>
    <row r="675" spans="3:8" s="114" customFormat="1" ht="12" customHeight="1">
      <c r="C675" s="121" t="s">
        <v>1349</v>
      </c>
      <c r="D675" s="121" t="s">
        <v>1406</v>
      </c>
      <c r="E675" s="121"/>
      <c r="F675" s="121" t="s">
        <v>1407</v>
      </c>
      <c r="G675" s="122">
        <v>1394266.4</v>
      </c>
      <c r="H675" s="121" t="s">
        <v>1327</v>
      </c>
    </row>
    <row r="676" spans="3:8" s="114" customFormat="1" ht="12" customHeight="1">
      <c r="C676" s="121" t="s">
        <v>1349</v>
      </c>
      <c r="D676" s="121" t="s">
        <v>1408</v>
      </c>
      <c r="E676" s="121"/>
      <c r="F676" s="121" t="s">
        <v>1409</v>
      </c>
      <c r="G676" s="122">
        <v>304199.84000000003</v>
      </c>
      <c r="H676" s="121" t="s">
        <v>1327</v>
      </c>
    </row>
    <row r="677" spans="3:8" s="114" customFormat="1" ht="12" customHeight="1">
      <c r="C677" s="121" t="s">
        <v>1349</v>
      </c>
      <c r="D677" s="121" t="s">
        <v>134</v>
      </c>
      <c r="E677" s="121"/>
      <c r="F677" s="121" t="s">
        <v>1410</v>
      </c>
      <c r="G677" s="122">
        <v>1008826</v>
      </c>
      <c r="H677" s="121" t="s">
        <v>1327</v>
      </c>
    </row>
    <row r="678" spans="3:8" s="114" customFormat="1" ht="12" customHeight="1">
      <c r="C678" s="121" t="s">
        <v>1349</v>
      </c>
      <c r="D678" s="121" t="s">
        <v>1411</v>
      </c>
      <c r="E678" s="121"/>
      <c r="F678" s="121" t="s">
        <v>1412</v>
      </c>
      <c r="G678" s="122">
        <v>137651.35999999999</v>
      </c>
      <c r="H678" s="121" t="s">
        <v>1327</v>
      </c>
    </row>
    <row r="679" spans="3:8" s="114" customFormat="1" ht="12" customHeight="1">
      <c r="C679" s="121" t="s">
        <v>1349</v>
      </c>
      <c r="D679" s="121" t="s">
        <v>1413</v>
      </c>
      <c r="E679" s="121"/>
      <c r="F679" s="121" t="s">
        <v>1414</v>
      </c>
      <c r="G679" s="122">
        <v>310999.37792000012</v>
      </c>
      <c r="H679" s="121" t="s">
        <v>1327</v>
      </c>
    </row>
    <row r="680" spans="3:8" s="114" customFormat="1" ht="12" customHeight="1">
      <c r="C680" s="121" t="s">
        <v>1349</v>
      </c>
      <c r="D680" s="121" t="s">
        <v>1415</v>
      </c>
      <c r="E680" s="121"/>
      <c r="F680" s="121" t="s">
        <v>1416</v>
      </c>
      <c r="G680" s="122">
        <v>229472.32</v>
      </c>
      <c r="H680" s="121" t="s">
        <v>1327</v>
      </c>
    </row>
    <row r="681" spans="3:8" s="114" customFormat="1" ht="12" customHeight="1">
      <c r="C681" s="121" t="s">
        <v>1349</v>
      </c>
      <c r="D681" s="121" t="s">
        <v>1417</v>
      </c>
      <c r="E681" s="121"/>
      <c r="F681" s="121" t="s">
        <v>1418</v>
      </c>
      <c r="G681" s="122">
        <v>409418.23999999999</v>
      </c>
      <c r="H681" s="121" t="s">
        <v>1327</v>
      </c>
    </row>
    <row r="682" spans="3:8" s="114" customFormat="1" ht="12" customHeight="1">
      <c r="C682" s="121" t="s">
        <v>1349</v>
      </c>
      <c r="D682" s="121" t="s">
        <v>1419</v>
      </c>
      <c r="E682" s="121"/>
      <c r="F682" s="121" t="s">
        <v>1420</v>
      </c>
      <c r="G682" s="122">
        <v>110200.23</v>
      </c>
      <c r="H682" s="121" t="s">
        <v>1327</v>
      </c>
    </row>
    <row r="683" spans="3:8" s="114" customFormat="1" ht="12" customHeight="1">
      <c r="C683" s="121" t="s">
        <v>1349</v>
      </c>
      <c r="D683" s="121" t="s">
        <v>1421</v>
      </c>
      <c r="E683" s="121"/>
      <c r="F683" s="121" t="s">
        <v>1422</v>
      </c>
      <c r="G683" s="122">
        <v>113585.22</v>
      </c>
      <c r="H683" s="121" t="s">
        <v>1327</v>
      </c>
    </row>
    <row r="684" spans="3:8" s="114" customFormat="1" ht="12" customHeight="1">
      <c r="C684" s="121" t="s">
        <v>1349</v>
      </c>
      <c r="D684" s="121" t="s">
        <v>1423</v>
      </c>
      <c r="E684" s="121"/>
      <c r="F684" s="121" t="s">
        <v>1424</v>
      </c>
      <c r="G684" s="122">
        <v>80487.539999999994</v>
      </c>
      <c r="H684" s="121" t="s">
        <v>1327</v>
      </c>
    </row>
    <row r="685" spans="3:8" s="114" customFormat="1" ht="12" customHeight="1">
      <c r="C685" s="121" t="s">
        <v>1349</v>
      </c>
      <c r="D685" s="121" t="s">
        <v>1425</v>
      </c>
      <c r="E685" s="121"/>
      <c r="F685" s="121" t="s">
        <v>1426</v>
      </c>
      <c r="G685" s="122">
        <v>141326.34138</v>
      </c>
      <c r="H685" s="121" t="s">
        <v>1327</v>
      </c>
    </row>
    <row r="686" spans="3:8" s="114" customFormat="1" ht="12" customHeight="1">
      <c r="C686" s="121" t="s">
        <v>1349</v>
      </c>
      <c r="D686" s="121" t="s">
        <v>1427</v>
      </c>
      <c r="E686" s="121"/>
      <c r="F686" s="121" t="s">
        <v>1428</v>
      </c>
      <c r="G686" s="122">
        <v>227170.44</v>
      </c>
      <c r="H686" s="121" t="s">
        <v>1327</v>
      </c>
    </row>
    <row r="687" spans="3:8" s="114" customFormat="1" ht="12" customHeight="1">
      <c r="C687" s="121" t="s">
        <v>1349</v>
      </c>
      <c r="D687" s="121" t="s">
        <v>1429</v>
      </c>
      <c r="E687" s="121"/>
      <c r="F687" s="121" t="s">
        <v>1430</v>
      </c>
      <c r="G687" s="122">
        <v>141706.21248000005</v>
      </c>
      <c r="H687" s="121" t="s">
        <v>1327</v>
      </c>
    </row>
    <row r="688" spans="3:8" s="114" customFormat="1" ht="12" customHeight="1">
      <c r="C688" s="121" t="s">
        <v>1349</v>
      </c>
      <c r="D688" s="121" t="s">
        <v>1431</v>
      </c>
      <c r="E688" s="121"/>
      <c r="F688" s="121" t="s">
        <v>1432</v>
      </c>
      <c r="G688" s="122">
        <v>370603.71399999992</v>
      </c>
      <c r="H688" s="121" t="s">
        <v>1327</v>
      </c>
    </row>
    <row r="689" spans="3:8" s="114" customFormat="1" ht="12" customHeight="1">
      <c r="C689" s="121" t="s">
        <v>1433</v>
      </c>
      <c r="D689" s="121" t="s">
        <v>312</v>
      </c>
      <c r="E689" s="121"/>
      <c r="F689" s="121" t="s">
        <v>1434</v>
      </c>
      <c r="G689" s="122">
        <v>492127.68</v>
      </c>
      <c r="H689" s="121" t="s">
        <v>1327</v>
      </c>
    </row>
    <row r="690" spans="3:8" s="114" customFormat="1" ht="12" customHeight="1">
      <c r="C690" s="121" t="s">
        <v>1349</v>
      </c>
      <c r="D690" s="121" t="s">
        <v>138</v>
      </c>
      <c r="E690" s="121"/>
      <c r="F690" s="121" t="s">
        <v>1435</v>
      </c>
      <c r="G690" s="122">
        <v>313486.8</v>
      </c>
      <c r="H690" s="121" t="s">
        <v>1327</v>
      </c>
    </row>
    <row r="691" spans="3:8" s="114" customFormat="1" ht="12" customHeight="1">
      <c r="C691" s="121" t="s">
        <v>1377</v>
      </c>
      <c r="D691" s="121" t="s">
        <v>319</v>
      </c>
      <c r="E691" s="121"/>
      <c r="F691" s="121" t="s">
        <v>1436</v>
      </c>
      <c r="G691" s="122">
        <v>104932.08</v>
      </c>
      <c r="H691" s="121" t="s">
        <v>1327</v>
      </c>
    </row>
    <row r="692" spans="3:8" s="114" customFormat="1" ht="12" customHeight="1">
      <c r="C692" s="121" t="s">
        <v>1377</v>
      </c>
      <c r="D692" s="121" t="s">
        <v>115</v>
      </c>
      <c r="E692" s="121"/>
      <c r="F692" s="121" t="s">
        <v>1437</v>
      </c>
      <c r="G692" s="122">
        <v>97052.22</v>
      </c>
      <c r="H692" s="121" t="s">
        <v>1327</v>
      </c>
    </row>
    <row r="693" spans="3:8" s="114" customFormat="1" ht="12" customHeight="1">
      <c r="C693" s="121" t="s">
        <v>1363</v>
      </c>
      <c r="D693" s="121" t="s">
        <v>262</v>
      </c>
      <c r="E693" s="121"/>
      <c r="F693" s="121" t="s">
        <v>1438</v>
      </c>
      <c r="G693" s="122">
        <v>117931.23</v>
      </c>
      <c r="H693" s="121" t="s">
        <v>1327</v>
      </c>
    </row>
    <row r="694" spans="3:8" s="114" customFormat="1" ht="12" customHeight="1">
      <c r="C694" s="121" t="s">
        <v>1363</v>
      </c>
      <c r="D694" s="121" t="s">
        <v>344</v>
      </c>
      <c r="E694" s="121"/>
      <c r="F694" s="121" t="s">
        <v>1439</v>
      </c>
      <c r="G694" s="122">
        <v>389228.35200000001</v>
      </c>
      <c r="H694" s="121" t="s">
        <v>1327</v>
      </c>
    </row>
    <row r="695" spans="3:8" s="114" customFormat="1" ht="12" customHeight="1">
      <c r="C695" s="121" t="s">
        <v>1440</v>
      </c>
      <c r="D695" s="121" t="s">
        <v>298</v>
      </c>
      <c r="E695" s="121"/>
      <c r="F695" s="121" t="s">
        <v>1441</v>
      </c>
      <c r="G695" s="122">
        <v>767114.16</v>
      </c>
      <c r="H695" s="121" t="s">
        <v>1327</v>
      </c>
    </row>
    <row r="696" spans="3:8" s="114" customFormat="1" ht="12" customHeight="1">
      <c r="C696" s="121" t="s">
        <v>1363</v>
      </c>
      <c r="D696" s="121" t="s">
        <v>347</v>
      </c>
      <c r="E696" s="121"/>
      <c r="F696" s="121" t="s">
        <v>1442</v>
      </c>
      <c r="G696" s="122">
        <v>279835</v>
      </c>
      <c r="H696" s="121" t="s">
        <v>1327</v>
      </c>
    </row>
    <row r="697" spans="3:8" s="114" customFormat="1" ht="12" customHeight="1">
      <c r="C697" s="121" t="s">
        <v>1363</v>
      </c>
      <c r="D697" s="121" t="s">
        <v>208</v>
      </c>
      <c r="E697" s="121"/>
      <c r="F697" s="121" t="s">
        <v>1443</v>
      </c>
      <c r="G697" s="122">
        <v>82084.2</v>
      </c>
      <c r="H697" s="121" t="s">
        <v>1327</v>
      </c>
    </row>
    <row r="698" spans="3:8" s="114" customFormat="1" ht="12" customHeight="1">
      <c r="C698" s="121" t="s">
        <v>1363</v>
      </c>
      <c r="D698" s="121" t="s">
        <v>300</v>
      </c>
      <c r="E698" s="121"/>
      <c r="F698" s="121" t="s">
        <v>1444</v>
      </c>
      <c r="G698" s="122">
        <v>239685.86399999994</v>
      </c>
      <c r="H698" s="121" t="s">
        <v>1327</v>
      </c>
    </row>
    <row r="699" spans="3:8" s="114" customFormat="1" ht="12" customHeight="1">
      <c r="C699" s="121" t="s">
        <v>1363</v>
      </c>
      <c r="D699" s="121" t="s">
        <v>210</v>
      </c>
      <c r="E699" s="121"/>
      <c r="F699" s="121" t="s">
        <v>1445</v>
      </c>
      <c r="G699" s="122">
        <v>14178.18</v>
      </c>
      <c r="H699" s="121" t="s">
        <v>1327</v>
      </c>
    </row>
    <row r="700" spans="3:8" s="114" customFormat="1" ht="12" customHeight="1">
      <c r="C700" s="121" t="s">
        <v>1363</v>
      </c>
      <c r="D700" s="121" t="s">
        <v>158</v>
      </c>
      <c r="E700" s="121"/>
      <c r="F700" s="121" t="s">
        <v>1446</v>
      </c>
      <c r="G700" s="122">
        <v>92533.759999999995</v>
      </c>
      <c r="H700" s="121" t="s">
        <v>1327</v>
      </c>
    </row>
    <row r="701" spans="3:8" s="114" customFormat="1" ht="12" customHeight="1">
      <c r="C701" s="121" t="s">
        <v>1349</v>
      </c>
      <c r="D701" s="121" t="s">
        <v>362</v>
      </c>
      <c r="E701" s="121"/>
      <c r="F701" s="121" t="s">
        <v>1447</v>
      </c>
      <c r="G701" s="122">
        <v>54585.31</v>
      </c>
      <c r="H701" s="121" t="s">
        <v>1327</v>
      </c>
    </row>
    <row r="702" spans="3:8" s="114" customFormat="1" ht="12" customHeight="1">
      <c r="C702" s="121" t="s">
        <v>1349</v>
      </c>
      <c r="D702" s="121" t="s">
        <v>160</v>
      </c>
      <c r="E702" s="121"/>
      <c r="F702" s="121" t="s">
        <v>1448</v>
      </c>
      <c r="G702" s="122">
        <v>35851.89</v>
      </c>
      <c r="H702" s="121" t="s">
        <v>1327</v>
      </c>
    </row>
    <row r="703" spans="3:8" s="114" customFormat="1" ht="12" customHeight="1">
      <c r="C703" s="121" t="s">
        <v>1349</v>
      </c>
      <c r="D703" s="121" t="s">
        <v>266</v>
      </c>
      <c r="E703" s="121"/>
      <c r="F703" s="121" t="s">
        <v>1449</v>
      </c>
      <c r="G703" s="122">
        <v>157319.14499999999</v>
      </c>
      <c r="H703" s="121" t="s">
        <v>1327</v>
      </c>
    </row>
    <row r="704" spans="3:8" s="114" customFormat="1" ht="12" customHeight="1">
      <c r="C704" s="121" t="s">
        <v>1450</v>
      </c>
      <c r="D704" s="121" t="s">
        <v>175</v>
      </c>
      <c r="E704" s="121"/>
      <c r="F704" s="121" t="s">
        <v>1451</v>
      </c>
      <c r="G704" s="122">
        <v>445550.28</v>
      </c>
      <c r="H704" s="121" t="s">
        <v>1327</v>
      </c>
    </row>
    <row r="705" spans="1:8" s="114" customFormat="1" ht="12" customHeight="1">
      <c r="C705" s="121" t="s">
        <v>1450</v>
      </c>
      <c r="D705" s="121" t="s">
        <v>227</v>
      </c>
      <c r="E705" s="121"/>
      <c r="F705" s="121" t="s">
        <v>1452</v>
      </c>
      <c r="G705" s="122">
        <v>101022.95699999998</v>
      </c>
      <c r="H705" s="121" t="s">
        <v>1327</v>
      </c>
    </row>
    <row r="706" spans="1:8" s="114" customFormat="1" ht="12" customHeight="1">
      <c r="C706" s="121" t="s">
        <v>1450</v>
      </c>
      <c r="D706" s="121" t="s">
        <v>224</v>
      </c>
      <c r="E706" s="121"/>
      <c r="F706" s="121" t="s">
        <v>1453</v>
      </c>
      <c r="G706" s="122">
        <v>71233.305999999997</v>
      </c>
      <c r="H706" s="121" t="s">
        <v>1327</v>
      </c>
    </row>
    <row r="707" spans="1:8" s="114" customFormat="1" ht="12" customHeight="1">
      <c r="C707" s="121" t="s">
        <v>1349</v>
      </c>
      <c r="D707" s="121" t="s">
        <v>122</v>
      </c>
      <c r="E707" s="121"/>
      <c r="F707" s="121" t="s">
        <v>1454</v>
      </c>
      <c r="G707" s="122">
        <v>4771988.72</v>
      </c>
      <c r="H707" s="121" t="s">
        <v>1327</v>
      </c>
    </row>
    <row r="708" spans="1:8" s="114" customFormat="1" ht="12" customHeight="1">
      <c r="C708" s="121" t="s">
        <v>1349</v>
      </c>
      <c r="D708" s="121" t="s">
        <v>336</v>
      </c>
      <c r="E708" s="121"/>
      <c r="F708" s="121" t="s">
        <v>1455</v>
      </c>
      <c r="G708" s="122">
        <v>1494839.84</v>
      </c>
      <c r="H708" s="121" t="s">
        <v>1327</v>
      </c>
    </row>
    <row r="709" spans="1:8" s="114" customFormat="1" ht="12" customHeight="1">
      <c r="C709" s="121" t="s">
        <v>1349</v>
      </c>
      <c r="D709" s="121" t="s">
        <v>1456</v>
      </c>
      <c r="E709" s="121"/>
      <c r="F709" s="121" t="s">
        <v>1457</v>
      </c>
      <c r="G709" s="122">
        <v>123736.8</v>
      </c>
      <c r="H709" s="121" t="s">
        <v>1327</v>
      </c>
    </row>
    <row r="710" spans="1:8" s="114" customFormat="1" ht="12" customHeight="1">
      <c r="C710" s="121" t="s">
        <v>1349</v>
      </c>
      <c r="D710" s="121" t="s">
        <v>1458</v>
      </c>
      <c r="E710" s="121"/>
      <c r="F710" s="121" t="s">
        <v>1459</v>
      </c>
      <c r="G710" s="122">
        <v>23247.52</v>
      </c>
      <c r="H710" s="121" t="s">
        <v>1327</v>
      </c>
    </row>
    <row r="711" spans="1:8" s="114" customFormat="1" ht="12" customHeight="1">
      <c r="C711" s="121" t="s">
        <v>1349</v>
      </c>
      <c r="D711" s="121" t="s">
        <v>1460</v>
      </c>
      <c r="E711" s="121"/>
      <c r="F711" s="121" t="s">
        <v>1461</v>
      </c>
      <c r="G711" s="122">
        <v>19470</v>
      </c>
      <c r="H711" s="121" t="s">
        <v>1327</v>
      </c>
    </row>
    <row r="712" spans="1:8" s="114" customFormat="1" ht="12" customHeight="1">
      <c r="C712" s="121" t="s">
        <v>1349</v>
      </c>
      <c r="D712" s="121" t="s">
        <v>1462</v>
      </c>
      <c r="E712" s="121"/>
      <c r="F712" s="121" t="s">
        <v>1463</v>
      </c>
      <c r="G712" s="122">
        <v>2266.0000000000005</v>
      </c>
      <c r="H712" s="121" t="s">
        <v>1327</v>
      </c>
    </row>
    <row r="713" spans="1:8" s="114" customFormat="1" ht="12" customHeight="1">
      <c r="F713" s="123">
        <v>23092694.000380002</v>
      </c>
      <c r="G713" s="123"/>
      <c r="H713" s="123">
        <v>9577145.4183974117</v>
      </c>
    </row>
    <row r="714" spans="1:8" s="114" customFormat="1" ht="12" customHeight="1">
      <c r="F714" s="123"/>
      <c r="G714" s="123"/>
      <c r="H714" s="123"/>
    </row>
    <row r="715" spans="1:8" s="114" customFormat="1" ht="12" customHeight="1"/>
    <row r="716" spans="1:8" s="117" customFormat="1" ht="12" customHeight="1">
      <c r="A716" s="116" t="s">
        <v>1464</v>
      </c>
    </row>
    <row r="717" spans="1:8" s="117" customFormat="1" ht="12" customHeight="1"/>
    <row r="718" spans="1:8" s="114" customFormat="1" ht="12" customHeight="1">
      <c r="D718" s="128">
        <v>29160</v>
      </c>
      <c r="E718" s="121"/>
      <c r="F718" s="121" t="s">
        <v>1465</v>
      </c>
      <c r="G718" s="122">
        <v>272199</v>
      </c>
      <c r="H718" s="121" t="s">
        <v>431</v>
      </c>
    </row>
    <row r="719" spans="1:8" s="114" customFormat="1" ht="12" customHeight="1">
      <c r="D719" s="128">
        <v>29170</v>
      </c>
      <c r="E719" s="121"/>
      <c r="F719" s="121" t="s">
        <v>1466</v>
      </c>
      <c r="G719" s="122">
        <v>44447</v>
      </c>
      <c r="H719" s="121" t="s">
        <v>431</v>
      </c>
    </row>
    <row r="720" spans="1:8" s="114" customFormat="1" ht="12" customHeight="1">
      <c r="D720" s="128">
        <v>29184</v>
      </c>
      <c r="E720" s="121"/>
      <c r="F720" s="121" t="s">
        <v>1467</v>
      </c>
      <c r="G720" s="122">
        <v>93219</v>
      </c>
      <c r="H720" s="121" t="s">
        <v>431</v>
      </c>
    </row>
    <row r="721" spans="4:8" s="114" customFormat="1" ht="12" customHeight="1">
      <c r="D721" s="128">
        <v>29185</v>
      </c>
      <c r="E721" s="121"/>
      <c r="F721" s="121" t="s">
        <v>1468</v>
      </c>
      <c r="G721" s="122">
        <v>93219</v>
      </c>
      <c r="H721" s="121" t="s">
        <v>431</v>
      </c>
    </row>
    <row r="722" spans="4:8" s="114" customFormat="1" ht="12" customHeight="1">
      <c r="D722" s="121" t="s">
        <v>1469</v>
      </c>
      <c r="E722" s="121"/>
      <c r="F722" s="121" t="s">
        <v>1470</v>
      </c>
      <c r="G722" s="122">
        <v>272199</v>
      </c>
      <c r="H722" s="121" t="s">
        <v>431</v>
      </c>
    </row>
    <row r="723" spans="4:8" s="114" customFormat="1" ht="12" customHeight="1">
      <c r="D723" s="121" t="s">
        <v>1471</v>
      </c>
      <c r="E723" s="121"/>
      <c r="F723" s="121" t="s">
        <v>1472</v>
      </c>
      <c r="G723" s="122">
        <v>22000</v>
      </c>
      <c r="H723" s="121" t="s">
        <v>431</v>
      </c>
    </row>
    <row r="724" spans="4:8" s="114" customFormat="1" ht="12" customHeight="1">
      <c r="D724" s="121" t="s">
        <v>1473</v>
      </c>
      <c r="E724" s="121"/>
      <c r="F724" s="121" t="s">
        <v>1474</v>
      </c>
      <c r="G724" s="122">
        <v>22447</v>
      </c>
      <c r="H724" s="121" t="s">
        <v>431</v>
      </c>
    </row>
    <row r="725" spans="4:8" s="114" customFormat="1" ht="12" customHeight="1">
      <c r="D725" s="128">
        <v>29192</v>
      </c>
      <c r="E725" s="121"/>
      <c r="F725" s="121" t="s">
        <v>1475</v>
      </c>
      <c r="G725" s="122">
        <v>89596</v>
      </c>
      <c r="H725" s="121" t="s">
        <v>431</v>
      </c>
    </row>
    <row r="726" spans="4:8" s="114" customFormat="1" ht="12" customHeight="1">
      <c r="D726" s="128">
        <v>29194</v>
      </c>
      <c r="E726" s="121"/>
      <c r="F726" s="121" t="s">
        <v>1476</v>
      </c>
      <c r="G726" s="122">
        <v>54221</v>
      </c>
      <c r="H726" s="121" t="s">
        <v>431</v>
      </c>
    </row>
    <row r="727" spans="4:8" s="114" customFormat="1" ht="12" customHeight="1">
      <c r="D727" s="121" t="s">
        <v>1477</v>
      </c>
      <c r="E727" s="121"/>
      <c r="F727" s="121" t="s">
        <v>1478</v>
      </c>
      <c r="G727" s="122">
        <v>155204</v>
      </c>
      <c r="H727" s="121" t="s">
        <v>431</v>
      </c>
    </row>
    <row r="728" spans="4:8" s="114" customFormat="1" ht="12" customHeight="1">
      <c r="D728" s="128">
        <v>37269</v>
      </c>
      <c r="E728" s="121"/>
      <c r="F728" s="121" t="s">
        <v>1479</v>
      </c>
      <c r="G728" s="122">
        <v>3980</v>
      </c>
      <c r="H728" s="121" t="s">
        <v>431</v>
      </c>
    </row>
    <row r="729" spans="4:8" s="114" customFormat="1" ht="12" customHeight="1">
      <c r="D729" s="128">
        <v>37274</v>
      </c>
      <c r="E729" s="121"/>
      <c r="F729" s="121" t="s">
        <v>1480</v>
      </c>
      <c r="G729" s="122">
        <v>580006</v>
      </c>
      <c r="H729" s="121" t="s">
        <v>431</v>
      </c>
    </row>
    <row r="730" spans="4:8" s="114" customFormat="1" ht="12" customHeight="1">
      <c r="D730" s="121" t="s">
        <v>1481</v>
      </c>
      <c r="E730" s="121"/>
      <c r="F730" s="121" t="s">
        <v>1482</v>
      </c>
      <c r="G730" s="122">
        <v>290003</v>
      </c>
      <c r="H730" s="121" t="s">
        <v>431</v>
      </c>
    </row>
    <row r="731" spans="4:8" s="114" customFormat="1" ht="12" customHeight="1">
      <c r="D731" s="121" t="s">
        <v>1483</v>
      </c>
      <c r="E731" s="121"/>
      <c r="F731" s="121" t="s">
        <v>1484</v>
      </c>
      <c r="G731" s="122">
        <v>290003</v>
      </c>
      <c r="H731" s="121" t="s">
        <v>431</v>
      </c>
    </row>
    <row r="732" spans="4:8" s="114" customFormat="1" ht="12" customHeight="1">
      <c r="D732" s="128">
        <v>37452</v>
      </c>
      <c r="E732" s="121"/>
      <c r="F732" s="121" t="s">
        <v>1485</v>
      </c>
      <c r="G732" s="122">
        <v>18008</v>
      </c>
      <c r="H732" s="121" t="s">
        <v>431</v>
      </c>
    </row>
    <row r="733" spans="4:8" s="114" customFormat="1" ht="12" customHeight="1">
      <c r="D733" s="128">
        <v>37453</v>
      </c>
      <c r="E733" s="121"/>
      <c r="F733" s="121" t="s">
        <v>1486</v>
      </c>
      <c r="G733" s="122">
        <v>209992</v>
      </c>
      <c r="H733" s="121" t="s">
        <v>431</v>
      </c>
    </row>
    <row r="734" spans="4:8" s="114" customFormat="1" ht="12" customHeight="1">
      <c r="D734" s="121" t="s">
        <v>1487</v>
      </c>
      <c r="E734" s="121"/>
      <c r="F734" s="121" t="s">
        <v>1488</v>
      </c>
      <c r="G734" s="122">
        <v>10992</v>
      </c>
      <c r="H734" s="121" t="s">
        <v>431</v>
      </c>
    </row>
    <row r="735" spans="4:8" s="114" customFormat="1" ht="12" customHeight="1">
      <c r="D735" s="121" t="s">
        <v>1489</v>
      </c>
      <c r="E735" s="121"/>
      <c r="F735" s="121" t="s">
        <v>1488</v>
      </c>
      <c r="G735" s="122">
        <v>10992</v>
      </c>
      <c r="H735" s="121" t="s">
        <v>431</v>
      </c>
    </row>
    <row r="736" spans="4:8" s="114" customFormat="1" ht="12" customHeight="1">
      <c r="D736" s="121" t="s">
        <v>1490</v>
      </c>
      <c r="E736" s="121"/>
      <c r="F736" s="121" t="s">
        <v>1491</v>
      </c>
      <c r="G736" s="122">
        <v>48011</v>
      </c>
      <c r="H736" s="121" t="s">
        <v>431</v>
      </c>
    </row>
    <row r="737" spans="3:8" s="114" customFormat="1" ht="12" customHeight="1">
      <c r="C737" s="121" t="s">
        <v>1161</v>
      </c>
      <c r="D737" s="121" t="s">
        <v>1492</v>
      </c>
      <c r="E737" s="121"/>
      <c r="F737" s="121" t="s">
        <v>1493</v>
      </c>
      <c r="G737" s="122">
        <v>199117</v>
      </c>
      <c r="H737" s="121" t="s">
        <v>431</v>
      </c>
    </row>
    <row r="738" spans="3:8" s="114" customFormat="1" ht="12" customHeight="1">
      <c r="C738" s="121" t="s">
        <v>1161</v>
      </c>
      <c r="D738" s="121" t="s">
        <v>1494</v>
      </c>
      <c r="E738" s="121"/>
      <c r="F738" s="121" t="s">
        <v>1495</v>
      </c>
      <c r="G738" s="122">
        <v>199117</v>
      </c>
      <c r="H738" s="121" t="s">
        <v>431</v>
      </c>
    </row>
    <row r="739" spans="3:8" s="114" customFormat="1" ht="12" customHeight="1">
      <c r="C739" s="121" t="s">
        <v>1161</v>
      </c>
      <c r="D739" s="121" t="s">
        <v>1496</v>
      </c>
      <c r="E739" s="121"/>
      <c r="F739" s="121" t="s">
        <v>1497</v>
      </c>
      <c r="G739" s="122">
        <v>199819</v>
      </c>
      <c r="H739" s="121" t="s">
        <v>431</v>
      </c>
    </row>
    <row r="740" spans="3:8" s="114" customFormat="1" ht="12" customHeight="1">
      <c r="C740" s="121" t="s">
        <v>1161</v>
      </c>
      <c r="D740" s="121" t="s">
        <v>1498</v>
      </c>
      <c r="E740" s="121"/>
      <c r="F740" s="121" t="s">
        <v>1499</v>
      </c>
      <c r="G740" s="122">
        <v>199819</v>
      </c>
      <c r="H740" s="121" t="s">
        <v>431</v>
      </c>
    </row>
    <row r="741" spans="3:8" s="114" customFormat="1" ht="12" customHeight="1">
      <c r="C741" s="121" t="s">
        <v>1161</v>
      </c>
      <c r="D741" s="121" t="s">
        <v>1500</v>
      </c>
      <c r="E741" s="121"/>
      <c r="F741" s="121" t="s">
        <v>1501</v>
      </c>
      <c r="G741" s="122">
        <v>189992</v>
      </c>
      <c r="H741" s="121" t="s">
        <v>431</v>
      </c>
    </row>
    <row r="742" spans="3:8" s="114" customFormat="1" ht="12" customHeight="1">
      <c r="C742" s="121" t="s">
        <v>1161</v>
      </c>
      <c r="D742" s="121" t="s">
        <v>1502</v>
      </c>
      <c r="E742" s="121"/>
      <c r="F742" s="121" t="s">
        <v>1503</v>
      </c>
      <c r="G742" s="122">
        <v>189992</v>
      </c>
      <c r="H742" s="121" t="s">
        <v>431</v>
      </c>
    </row>
    <row r="743" spans="3:8" s="114" customFormat="1" ht="12" customHeight="1">
      <c r="C743" s="121" t="s">
        <v>1161</v>
      </c>
      <c r="D743" s="121" t="s">
        <v>1504</v>
      </c>
      <c r="E743" s="121"/>
      <c r="F743" s="121" t="s">
        <v>1501</v>
      </c>
      <c r="G743" s="122">
        <v>189992</v>
      </c>
      <c r="H743" s="121" t="s">
        <v>431</v>
      </c>
    </row>
    <row r="744" spans="3:8" s="114" customFormat="1" ht="12" customHeight="1">
      <c r="D744" s="121" t="s">
        <v>1505</v>
      </c>
      <c r="E744" s="121"/>
      <c r="F744" s="121" t="s">
        <v>1506</v>
      </c>
      <c r="G744" s="122">
        <v>170499</v>
      </c>
      <c r="H744" s="121" t="s">
        <v>431</v>
      </c>
    </row>
    <row r="745" spans="3:8" s="114" customFormat="1" ht="12" customHeight="1">
      <c r="D745" s="121" t="s">
        <v>1507</v>
      </c>
      <c r="E745" s="121"/>
      <c r="F745" s="121" t="s">
        <v>1508</v>
      </c>
      <c r="G745" s="122">
        <v>48011</v>
      </c>
      <c r="H745" s="121" t="s">
        <v>431</v>
      </c>
    </row>
    <row r="746" spans="3:8" s="114" customFormat="1" ht="12" customHeight="1">
      <c r="D746" s="121" t="s">
        <v>1509</v>
      </c>
      <c r="E746" s="121"/>
      <c r="F746" s="121" t="s">
        <v>1084</v>
      </c>
      <c r="G746" s="122">
        <v>369993</v>
      </c>
      <c r="H746" s="121" t="s">
        <v>431</v>
      </c>
    </row>
    <row r="747" spans="3:8" s="114" customFormat="1" ht="12" customHeight="1">
      <c r="D747" s="121" t="s">
        <v>1510</v>
      </c>
      <c r="E747" s="121"/>
      <c r="F747" s="121" t="s">
        <v>1511</v>
      </c>
      <c r="G747" s="122">
        <v>73624</v>
      </c>
      <c r="H747" s="121" t="s">
        <v>431</v>
      </c>
    </row>
    <row r="748" spans="3:8" s="114" customFormat="1" ht="12" customHeight="1">
      <c r="D748" s="121" t="s">
        <v>1512</v>
      </c>
      <c r="E748" s="121"/>
      <c r="F748" s="121" t="s">
        <v>1513</v>
      </c>
      <c r="G748" s="122">
        <v>189992</v>
      </c>
      <c r="H748" s="121" t="s">
        <v>431</v>
      </c>
    </row>
    <row r="749" spans="3:8" s="114" customFormat="1" ht="12" customHeight="1">
      <c r="D749" s="128">
        <v>75056</v>
      </c>
      <c r="E749" s="121"/>
      <c r="F749" s="121" t="s">
        <v>1514</v>
      </c>
      <c r="G749" s="122">
        <v>694067</v>
      </c>
      <c r="H749" s="121" t="s">
        <v>431</v>
      </c>
    </row>
    <row r="750" spans="3:8" s="114" customFormat="1" ht="12" customHeight="1">
      <c r="D750" s="128">
        <v>75065</v>
      </c>
      <c r="E750" s="121"/>
      <c r="F750" s="121" t="s">
        <v>1515</v>
      </c>
      <c r="G750" s="122">
        <v>136715</v>
      </c>
      <c r="H750" s="121" t="s">
        <v>431</v>
      </c>
    </row>
    <row r="751" spans="3:8" s="114" customFormat="1" ht="12" customHeight="1">
      <c r="D751" s="128">
        <v>77002</v>
      </c>
      <c r="E751" s="121"/>
      <c r="F751" s="121" t="s">
        <v>1516</v>
      </c>
      <c r="G751" s="122">
        <v>77602</v>
      </c>
      <c r="H751" s="121" t="s">
        <v>431</v>
      </c>
    </row>
    <row r="752" spans="3:8" s="114" customFormat="1" ht="12" customHeight="1">
      <c r="D752" s="128">
        <v>77005</v>
      </c>
      <c r="E752" s="121"/>
      <c r="F752" s="121" t="s">
        <v>1517</v>
      </c>
      <c r="G752" s="122">
        <v>77602</v>
      </c>
      <c r="H752" s="121" t="s">
        <v>431</v>
      </c>
    </row>
    <row r="753" spans="4:8" s="114" customFormat="1" ht="12" customHeight="1">
      <c r="D753" s="121" t="s">
        <v>1518</v>
      </c>
      <c r="E753" s="121"/>
      <c r="F753" s="121" t="s">
        <v>1519</v>
      </c>
      <c r="G753" s="122">
        <v>77602</v>
      </c>
      <c r="H753" s="121" t="s">
        <v>431</v>
      </c>
    </row>
    <row r="754" spans="4:8" s="114" customFormat="1" ht="12" customHeight="1">
      <c r="D754" s="121" t="s">
        <v>1520</v>
      </c>
      <c r="E754" s="121"/>
      <c r="F754" s="121" t="s">
        <v>1521</v>
      </c>
      <c r="G754" s="122">
        <v>77602</v>
      </c>
      <c r="H754" s="121" t="s">
        <v>431</v>
      </c>
    </row>
    <row r="755" spans="4:8" s="114" customFormat="1" ht="12" customHeight="1">
      <c r="D755" s="128">
        <v>77011</v>
      </c>
      <c r="E755" s="121"/>
      <c r="F755" s="121" t="s">
        <v>1522</v>
      </c>
      <c r="G755" s="122">
        <v>162124</v>
      </c>
      <c r="H755" s="121" t="s">
        <v>431</v>
      </c>
    </row>
    <row r="756" spans="4:8" s="114" customFormat="1" ht="12" customHeight="1">
      <c r="D756" s="128">
        <v>77012</v>
      </c>
      <c r="E756" s="121"/>
      <c r="F756" s="121" t="s">
        <v>1516</v>
      </c>
      <c r="G756" s="122">
        <v>84522</v>
      </c>
      <c r="H756" s="121" t="s">
        <v>431</v>
      </c>
    </row>
    <row r="757" spans="4:8" s="114" customFormat="1" ht="12" customHeight="1">
      <c r="D757" s="128">
        <v>77014</v>
      </c>
      <c r="E757" s="121"/>
      <c r="F757" s="121" t="s">
        <v>1523</v>
      </c>
      <c r="G757" s="122">
        <v>82544</v>
      </c>
      <c r="H757" s="121" t="s">
        <v>431</v>
      </c>
    </row>
    <row r="758" spans="4:8" s="114" customFormat="1" ht="12" customHeight="1">
      <c r="D758" s="128">
        <v>77015</v>
      </c>
      <c r="E758" s="121"/>
      <c r="F758" s="121" t="s">
        <v>1524</v>
      </c>
      <c r="G758" s="122">
        <v>82544</v>
      </c>
      <c r="H758" s="121" t="s">
        <v>431</v>
      </c>
    </row>
    <row r="759" spans="4:8" s="114" customFormat="1" ht="12" customHeight="1">
      <c r="D759" s="121" t="s">
        <v>1525</v>
      </c>
      <c r="E759" s="121"/>
      <c r="F759" s="121" t="s">
        <v>1526</v>
      </c>
      <c r="G759" s="122">
        <v>83117</v>
      </c>
      <c r="H759" s="121" t="s">
        <v>431</v>
      </c>
    </row>
    <row r="760" spans="4:8" s="114" customFormat="1" ht="12" customHeight="1">
      <c r="D760" s="121" t="s">
        <v>1527</v>
      </c>
      <c r="E760" s="121"/>
      <c r="F760" s="121" t="s">
        <v>1528</v>
      </c>
      <c r="G760" s="122">
        <v>82544</v>
      </c>
      <c r="H760" s="121" t="s">
        <v>431</v>
      </c>
    </row>
    <row r="761" spans="4:8" s="114" customFormat="1" ht="12" customHeight="1">
      <c r="D761" s="121" t="s">
        <v>1529</v>
      </c>
      <c r="E761" s="121"/>
      <c r="F761" s="121" t="s">
        <v>1530</v>
      </c>
      <c r="G761" s="122">
        <v>82544</v>
      </c>
      <c r="H761" s="121" t="s">
        <v>431</v>
      </c>
    </row>
    <row r="762" spans="4:8" s="114" customFormat="1" ht="12" customHeight="1">
      <c r="D762" s="128">
        <v>77022</v>
      </c>
      <c r="E762" s="121"/>
      <c r="F762" s="121" t="s">
        <v>1531</v>
      </c>
      <c r="G762" s="122">
        <v>1978</v>
      </c>
      <c r="H762" s="121" t="s">
        <v>431</v>
      </c>
    </row>
    <row r="763" spans="4:8" s="114" customFormat="1" ht="12" customHeight="1">
      <c r="D763" s="128">
        <v>77033</v>
      </c>
      <c r="E763" s="121"/>
      <c r="F763" s="121" t="s">
        <v>1532</v>
      </c>
      <c r="G763" s="122">
        <v>37611</v>
      </c>
      <c r="H763" s="121" t="s">
        <v>431</v>
      </c>
    </row>
    <row r="764" spans="4:8" s="114" customFormat="1" ht="12" customHeight="1">
      <c r="D764" s="128">
        <v>77034</v>
      </c>
      <c r="E764" s="121"/>
      <c r="F764" s="121" t="s">
        <v>1533</v>
      </c>
      <c r="G764" s="122">
        <v>37611</v>
      </c>
      <c r="H764" s="121" t="s">
        <v>431</v>
      </c>
    </row>
    <row r="765" spans="4:8" s="114" customFormat="1" ht="12" customHeight="1">
      <c r="D765" s="121" t="s">
        <v>1534</v>
      </c>
      <c r="E765" s="121"/>
      <c r="F765" s="121" t="s">
        <v>1535</v>
      </c>
      <c r="G765" s="122">
        <v>37611</v>
      </c>
      <c r="H765" s="121" t="s">
        <v>431</v>
      </c>
    </row>
    <row r="766" spans="4:8" s="114" customFormat="1" ht="12" customHeight="1">
      <c r="D766" s="121" t="s">
        <v>1536</v>
      </c>
      <c r="E766" s="121"/>
      <c r="F766" s="121" t="s">
        <v>1537</v>
      </c>
      <c r="G766" s="122">
        <v>37611</v>
      </c>
      <c r="H766" s="121" t="s">
        <v>431</v>
      </c>
    </row>
    <row r="767" spans="4:8" s="114" customFormat="1" ht="12" customHeight="1">
      <c r="D767" s="128">
        <v>77038</v>
      </c>
      <c r="E767" s="121"/>
      <c r="F767" s="121" t="s">
        <v>1538</v>
      </c>
      <c r="G767" s="122">
        <v>37611</v>
      </c>
      <c r="H767" s="121" t="s">
        <v>431</v>
      </c>
    </row>
    <row r="768" spans="4:8" s="114" customFormat="1" ht="12" customHeight="1">
      <c r="D768" s="128">
        <v>77040</v>
      </c>
      <c r="E768" s="121"/>
      <c r="F768" s="121" t="s">
        <v>1539</v>
      </c>
      <c r="G768" s="122">
        <v>37611</v>
      </c>
      <c r="H768" s="121" t="s">
        <v>431</v>
      </c>
    </row>
    <row r="769" spans="3:8" s="114" customFormat="1" ht="12" customHeight="1">
      <c r="D769" s="128">
        <v>77041</v>
      </c>
      <c r="E769" s="121"/>
      <c r="F769" s="121" t="s">
        <v>1540</v>
      </c>
      <c r="G769" s="122">
        <v>37611</v>
      </c>
      <c r="H769" s="121" t="s">
        <v>431</v>
      </c>
    </row>
    <row r="770" spans="3:8" s="114" customFormat="1" ht="12" customHeight="1">
      <c r="D770" s="121" t="s">
        <v>1541</v>
      </c>
      <c r="E770" s="121"/>
      <c r="F770" s="121" t="s">
        <v>522</v>
      </c>
      <c r="G770" s="122">
        <v>82393</v>
      </c>
      <c r="H770" s="121" t="s">
        <v>431</v>
      </c>
    </row>
    <row r="771" spans="3:8" s="114" customFormat="1" ht="12" customHeight="1">
      <c r="D771" s="121" t="s">
        <v>1542</v>
      </c>
      <c r="E771" s="121"/>
      <c r="F771" s="121" t="s">
        <v>523</v>
      </c>
      <c r="G771" s="122">
        <v>82393</v>
      </c>
      <c r="H771" s="121" t="s">
        <v>431</v>
      </c>
    </row>
    <row r="772" spans="3:8" s="114" customFormat="1" ht="12" customHeight="1">
      <c r="D772" s="121" t="s">
        <v>1543</v>
      </c>
      <c r="E772" s="121"/>
      <c r="F772" s="121" t="s">
        <v>1544</v>
      </c>
      <c r="G772" s="122">
        <v>37611</v>
      </c>
      <c r="H772" s="121" t="s">
        <v>431</v>
      </c>
    </row>
    <row r="773" spans="3:8" s="114" customFormat="1" ht="12" customHeight="1">
      <c r="D773" s="121" t="s">
        <v>1545</v>
      </c>
      <c r="E773" s="121"/>
      <c r="F773" s="121" t="s">
        <v>1546</v>
      </c>
      <c r="G773" s="122">
        <v>37611</v>
      </c>
      <c r="H773" s="121" t="s">
        <v>431</v>
      </c>
    </row>
    <row r="774" spans="3:8" s="114" customFormat="1" ht="12" customHeight="1">
      <c r="D774" s="121" t="s">
        <v>1547</v>
      </c>
      <c r="E774" s="121"/>
      <c r="F774" s="121" t="s">
        <v>1548</v>
      </c>
      <c r="G774" s="122">
        <v>1978</v>
      </c>
      <c r="H774" s="121" t="s">
        <v>431</v>
      </c>
    </row>
    <row r="775" spans="3:8" s="114" customFormat="1" ht="12" customHeight="1">
      <c r="D775" s="121" t="s">
        <v>1549</v>
      </c>
      <c r="E775" s="121"/>
      <c r="F775" s="121" t="s">
        <v>1550</v>
      </c>
      <c r="G775" s="122">
        <v>372824</v>
      </c>
      <c r="H775" s="121" t="s">
        <v>431</v>
      </c>
    </row>
    <row r="776" spans="3:8" s="114" customFormat="1" ht="12" customHeight="1">
      <c r="D776" s="121" t="s">
        <v>1551</v>
      </c>
      <c r="E776" s="121"/>
      <c r="F776" s="121" t="s">
        <v>1552</v>
      </c>
      <c r="G776" s="122">
        <v>54221</v>
      </c>
      <c r="H776" s="121" t="s">
        <v>431</v>
      </c>
    </row>
    <row r="777" spans="3:8" s="114" customFormat="1" ht="12" customHeight="1">
      <c r="C777" s="121" t="s">
        <v>881</v>
      </c>
      <c r="D777" s="121" t="s">
        <v>1553</v>
      </c>
      <c r="E777" s="121"/>
      <c r="F777" s="121" t="s">
        <v>1554</v>
      </c>
      <c r="G777" s="122">
        <v>379984</v>
      </c>
      <c r="H777" s="121" t="s">
        <v>431</v>
      </c>
    </row>
    <row r="778" spans="3:8" s="114" customFormat="1" ht="12" customHeight="1">
      <c r="D778" s="121" t="s">
        <v>1555</v>
      </c>
      <c r="E778" s="121"/>
      <c r="F778" s="121" t="s">
        <v>1556</v>
      </c>
      <c r="G778" s="122">
        <v>132469</v>
      </c>
      <c r="H778" s="121" t="s">
        <v>431</v>
      </c>
    </row>
    <row r="779" spans="3:8" s="114" customFormat="1" ht="12" customHeight="1">
      <c r="D779" s="121" t="s">
        <v>1557</v>
      </c>
      <c r="E779" s="121"/>
      <c r="F779" s="121" t="s">
        <v>1558</v>
      </c>
      <c r="G779" s="122">
        <v>24573</v>
      </c>
      <c r="H779" s="121" t="s">
        <v>431</v>
      </c>
    </row>
    <row r="780" spans="3:8" s="114" customFormat="1" ht="12" customHeight="1">
      <c r="D780" s="121" t="s">
        <v>1559</v>
      </c>
      <c r="E780" s="121"/>
      <c r="F780" s="121" t="s">
        <v>1560</v>
      </c>
      <c r="G780" s="122">
        <v>22000</v>
      </c>
      <c r="H780" s="121" t="s">
        <v>431</v>
      </c>
    </row>
    <row r="781" spans="3:8" s="114" customFormat="1" ht="12" customHeight="1">
      <c r="D781" s="121" t="s">
        <v>1561</v>
      </c>
      <c r="E781" s="121"/>
      <c r="F781" s="121" t="s">
        <v>1562</v>
      </c>
      <c r="G781" s="122">
        <v>22447</v>
      </c>
      <c r="H781" s="121" t="s">
        <v>431</v>
      </c>
    </row>
    <row r="782" spans="3:8" s="114" customFormat="1" ht="12" customHeight="1">
      <c r="D782" s="121" t="s">
        <v>1563</v>
      </c>
      <c r="E782" s="121"/>
      <c r="F782" s="121" t="s">
        <v>1564</v>
      </c>
      <c r="G782" s="122">
        <v>126719</v>
      </c>
      <c r="H782" s="121" t="s">
        <v>431</v>
      </c>
    </row>
    <row r="783" spans="3:8" s="114" customFormat="1" ht="12" customHeight="1">
      <c r="D783" s="121" t="s">
        <v>1565</v>
      </c>
      <c r="E783" s="121"/>
      <c r="F783" s="121" t="s">
        <v>458</v>
      </c>
      <c r="G783" s="122">
        <v>30000</v>
      </c>
      <c r="H783" s="121" t="s">
        <v>431</v>
      </c>
    </row>
    <row r="784" spans="3:8" s="114" customFormat="1" ht="12" customHeight="1">
      <c r="D784" s="121" t="s">
        <v>1566</v>
      </c>
      <c r="E784" s="121"/>
      <c r="F784" s="121" t="s">
        <v>460</v>
      </c>
      <c r="G784" s="122">
        <v>54221</v>
      </c>
      <c r="H784" s="121" t="s">
        <v>431</v>
      </c>
    </row>
    <row r="785" spans="4:8" s="114" customFormat="1" ht="12" customHeight="1">
      <c r="D785" s="121" t="s">
        <v>1567</v>
      </c>
      <c r="E785" s="121"/>
      <c r="F785" s="121" t="s">
        <v>1568</v>
      </c>
      <c r="G785" s="122">
        <v>54221</v>
      </c>
      <c r="H785" s="121" t="s">
        <v>431</v>
      </c>
    </row>
    <row r="786" spans="4:8" s="114" customFormat="1" ht="12" customHeight="1">
      <c r="D786" s="121" t="s">
        <v>1569</v>
      </c>
      <c r="E786" s="121"/>
      <c r="F786" s="121" t="s">
        <v>1570</v>
      </c>
      <c r="G786" s="122">
        <v>54221</v>
      </c>
      <c r="H786" s="121" t="s">
        <v>431</v>
      </c>
    </row>
    <row r="787" spans="4:8" s="114" customFormat="1" ht="12" customHeight="1">
      <c r="D787" s="121" t="s">
        <v>1571</v>
      </c>
      <c r="E787" s="121"/>
      <c r="F787" s="121" t="s">
        <v>1572</v>
      </c>
      <c r="G787" s="122">
        <v>86153</v>
      </c>
      <c r="H787" s="121" t="s">
        <v>431</v>
      </c>
    </row>
    <row r="788" spans="4:8" s="114" customFormat="1" ht="12" customHeight="1">
      <c r="D788" s="121" t="s">
        <v>1573</v>
      </c>
      <c r="E788" s="121"/>
      <c r="F788" s="121" t="s">
        <v>1574</v>
      </c>
      <c r="G788" s="122">
        <v>54221</v>
      </c>
      <c r="H788" s="121" t="s">
        <v>431</v>
      </c>
    </row>
    <row r="789" spans="4:8" s="114" customFormat="1" ht="12" customHeight="1">
      <c r="D789" s="121" t="s">
        <v>1575</v>
      </c>
      <c r="E789" s="121"/>
      <c r="F789" s="121" t="s">
        <v>1576</v>
      </c>
      <c r="G789" s="122">
        <v>86153</v>
      </c>
      <c r="H789" s="121" t="s">
        <v>431</v>
      </c>
    </row>
    <row r="790" spans="4:8" s="114" customFormat="1" ht="12" customHeight="1">
      <c r="D790" s="121" t="s">
        <v>1577</v>
      </c>
      <c r="E790" s="121"/>
      <c r="F790" s="121" t="s">
        <v>1578</v>
      </c>
      <c r="G790" s="122">
        <v>89596</v>
      </c>
      <c r="H790" s="121" t="s">
        <v>431</v>
      </c>
    </row>
    <row r="791" spans="4:8" s="114" customFormat="1" ht="12" customHeight="1">
      <c r="D791" s="121" t="s">
        <v>1579</v>
      </c>
      <c r="E791" s="121"/>
      <c r="F791" s="121" t="s">
        <v>1580</v>
      </c>
      <c r="G791" s="122">
        <v>23828</v>
      </c>
      <c r="H791" s="121" t="s">
        <v>431</v>
      </c>
    </row>
    <row r="792" spans="4:8" s="114" customFormat="1" ht="12" customHeight="1">
      <c r="D792" s="121" t="s">
        <v>1581</v>
      </c>
      <c r="E792" s="121"/>
      <c r="F792" s="121" t="s">
        <v>1582</v>
      </c>
      <c r="G792" s="122">
        <v>23088</v>
      </c>
      <c r="H792" s="121" t="s">
        <v>431</v>
      </c>
    </row>
    <row r="793" spans="4:8" s="114" customFormat="1" ht="12" customHeight="1">
      <c r="D793" s="121" t="s">
        <v>1583</v>
      </c>
      <c r="E793" s="121"/>
      <c r="F793" s="121" t="s">
        <v>1584</v>
      </c>
      <c r="G793" s="122">
        <v>78211</v>
      </c>
      <c r="H793" s="121" t="s">
        <v>431</v>
      </c>
    </row>
    <row r="794" spans="4:8" s="114" customFormat="1" ht="12" customHeight="1">
      <c r="D794" s="121" t="s">
        <v>1585</v>
      </c>
      <c r="E794" s="121"/>
      <c r="F794" s="121" t="s">
        <v>1586</v>
      </c>
      <c r="G794" s="122">
        <v>78211</v>
      </c>
      <c r="H794" s="121" t="s">
        <v>431</v>
      </c>
    </row>
    <row r="795" spans="4:8" s="114" customFormat="1" ht="12" customHeight="1">
      <c r="D795" s="121" t="s">
        <v>1587</v>
      </c>
      <c r="E795" s="121"/>
      <c r="F795" s="121" t="s">
        <v>1588</v>
      </c>
      <c r="G795" s="122">
        <v>73624</v>
      </c>
      <c r="H795" s="121" t="s">
        <v>431</v>
      </c>
    </row>
    <row r="796" spans="4:8" s="114" customFormat="1" ht="12" customHeight="1">
      <c r="D796" s="121" t="s">
        <v>1589</v>
      </c>
      <c r="E796" s="121"/>
      <c r="F796" s="121" t="s">
        <v>1590</v>
      </c>
      <c r="G796" s="122">
        <v>78211</v>
      </c>
      <c r="H796" s="121" t="s">
        <v>431</v>
      </c>
    </row>
    <row r="797" spans="4:8" s="114" customFormat="1" ht="12" customHeight="1">
      <c r="D797" s="121" t="s">
        <v>1591</v>
      </c>
      <c r="E797" s="121"/>
      <c r="F797" s="121" t="s">
        <v>1592</v>
      </c>
      <c r="G797" s="122">
        <v>379984</v>
      </c>
      <c r="H797" s="121" t="s">
        <v>431</v>
      </c>
    </row>
    <row r="798" spans="4:8" s="114" customFormat="1" ht="12" customHeight="1">
      <c r="D798" s="121" t="s">
        <v>1593</v>
      </c>
      <c r="E798" s="121"/>
      <c r="F798" s="121" t="s">
        <v>1594</v>
      </c>
      <c r="G798" s="122">
        <v>93219</v>
      </c>
      <c r="H798" s="121" t="s">
        <v>431</v>
      </c>
    </row>
    <row r="799" spans="4:8" s="114" customFormat="1" ht="12" customHeight="1">
      <c r="D799" s="121" t="s">
        <v>1595</v>
      </c>
      <c r="E799" s="121"/>
      <c r="F799" s="121" t="s">
        <v>1596</v>
      </c>
      <c r="G799" s="122">
        <v>52996</v>
      </c>
      <c r="H799" s="121" t="s">
        <v>431</v>
      </c>
    </row>
    <row r="800" spans="4:8" s="114" customFormat="1" ht="12" customHeight="1">
      <c r="D800" s="121" t="s">
        <v>1597</v>
      </c>
      <c r="E800" s="121"/>
      <c r="F800" s="121" t="s">
        <v>1598</v>
      </c>
      <c r="G800" s="122">
        <v>52996</v>
      </c>
      <c r="H800" s="121" t="s">
        <v>431</v>
      </c>
    </row>
    <row r="801" spans="4:8" s="114" customFormat="1" ht="12" customHeight="1">
      <c r="D801" s="128">
        <v>38181</v>
      </c>
      <c r="E801" s="121"/>
      <c r="F801" s="121" t="s">
        <v>1599</v>
      </c>
      <c r="G801" s="122">
        <v>52996</v>
      </c>
      <c r="H801" s="121" t="s">
        <v>431</v>
      </c>
    </row>
    <row r="802" spans="4:8" s="114" customFormat="1" ht="12" customHeight="1">
      <c r="D802" s="121" t="s">
        <v>1600</v>
      </c>
      <c r="E802" s="121"/>
      <c r="F802" s="121" t="s">
        <v>1601</v>
      </c>
      <c r="G802" s="122">
        <v>52996</v>
      </c>
      <c r="H802" s="121" t="s">
        <v>431</v>
      </c>
    </row>
    <row r="803" spans="4:8" s="114" customFormat="1" ht="12" customHeight="1">
      <c r="D803" s="121" t="s">
        <v>1602</v>
      </c>
      <c r="E803" s="121"/>
      <c r="F803" s="121" t="s">
        <v>1603</v>
      </c>
      <c r="G803" s="122">
        <v>1999</v>
      </c>
      <c r="H803" s="121" t="s">
        <v>431</v>
      </c>
    </row>
    <row r="804" spans="4:8" s="114" customFormat="1" ht="12" customHeight="1">
      <c r="D804" s="121" t="s">
        <v>1604</v>
      </c>
      <c r="E804" s="121"/>
      <c r="F804" s="121" t="s">
        <v>1605</v>
      </c>
      <c r="G804" s="122">
        <v>349077</v>
      </c>
      <c r="H804" s="121" t="s">
        <v>431</v>
      </c>
    </row>
    <row r="805" spans="4:8" s="114" customFormat="1" ht="12" customHeight="1">
      <c r="D805" s="121" t="s">
        <v>1606</v>
      </c>
      <c r="E805" s="121"/>
      <c r="F805" s="121" t="s">
        <v>1607</v>
      </c>
      <c r="G805" s="122">
        <v>265014</v>
      </c>
      <c r="H805" s="121" t="s">
        <v>431</v>
      </c>
    </row>
    <row r="806" spans="4:8" s="114" customFormat="1" ht="12" customHeight="1">
      <c r="D806" s="121" t="s">
        <v>265</v>
      </c>
      <c r="E806" s="121"/>
      <c r="F806" s="121" t="s">
        <v>1608</v>
      </c>
      <c r="G806" s="122">
        <v>919995</v>
      </c>
      <c r="H806" s="121" t="s">
        <v>431</v>
      </c>
    </row>
    <row r="807" spans="4:8" s="114" customFormat="1" ht="12" customHeight="1">
      <c r="D807" s="121" t="s">
        <v>1609</v>
      </c>
      <c r="E807" s="121"/>
      <c r="F807" s="121" t="s">
        <v>1610</v>
      </c>
      <c r="G807" s="122">
        <v>32299</v>
      </c>
      <c r="H807" s="121" t="s">
        <v>431</v>
      </c>
    </row>
    <row r="808" spans="4:8" s="114" customFormat="1" ht="12" customHeight="1">
      <c r="D808" s="121" t="s">
        <v>1611</v>
      </c>
      <c r="E808" s="121"/>
      <c r="F808" s="121" t="s">
        <v>1612</v>
      </c>
      <c r="G808" s="122">
        <v>32299</v>
      </c>
      <c r="H808" s="121" t="s">
        <v>431</v>
      </c>
    </row>
    <row r="809" spans="4:8" s="114" customFormat="1" ht="12" customHeight="1">
      <c r="D809" s="121" t="s">
        <v>1613</v>
      </c>
      <c r="E809" s="121"/>
      <c r="F809" s="121" t="s">
        <v>1614</v>
      </c>
      <c r="G809" s="122">
        <v>149244</v>
      </c>
      <c r="H809" s="121" t="s">
        <v>431</v>
      </c>
    </row>
    <row r="810" spans="4:8" s="114" customFormat="1" ht="12" customHeight="1">
      <c r="D810" s="121" t="s">
        <v>1615</v>
      </c>
      <c r="E810" s="121"/>
      <c r="F810" s="121" t="s">
        <v>1616</v>
      </c>
      <c r="G810" s="122">
        <v>149244</v>
      </c>
      <c r="H810" s="121" t="s">
        <v>431</v>
      </c>
    </row>
    <row r="811" spans="4:8" s="114" customFormat="1" ht="12" customHeight="1">
      <c r="D811" s="128">
        <v>29236</v>
      </c>
      <c r="E811" s="121"/>
      <c r="F811" s="121" t="s">
        <v>1617</v>
      </c>
      <c r="G811" s="122">
        <v>298488</v>
      </c>
      <c r="H811" s="121" t="s">
        <v>431</v>
      </c>
    </row>
    <row r="812" spans="4:8" s="114" customFormat="1" ht="12" customHeight="1">
      <c r="D812" s="128">
        <v>29238</v>
      </c>
      <c r="E812" s="121"/>
      <c r="F812" s="121" t="s">
        <v>1618</v>
      </c>
      <c r="G812" s="122">
        <v>298488</v>
      </c>
      <c r="H812" s="121" t="s">
        <v>431</v>
      </c>
    </row>
    <row r="813" spans="4:8" s="114" customFormat="1" ht="12" customHeight="1">
      <c r="D813" s="121" t="s">
        <v>350</v>
      </c>
      <c r="E813" s="121"/>
      <c r="F813" s="121" t="s">
        <v>1619</v>
      </c>
      <c r="G813" s="122">
        <v>149244</v>
      </c>
      <c r="H813" s="121" t="s">
        <v>431</v>
      </c>
    </row>
    <row r="814" spans="4:8" s="114" customFormat="1" ht="12" customHeight="1">
      <c r="D814" s="121" t="s">
        <v>346</v>
      </c>
      <c r="E814" s="121"/>
      <c r="F814" s="121" t="s">
        <v>1620</v>
      </c>
      <c r="G814" s="122">
        <v>298488</v>
      </c>
      <c r="H814" s="121" t="s">
        <v>431</v>
      </c>
    </row>
    <row r="815" spans="4:8" s="114" customFormat="1" ht="12" customHeight="1">
      <c r="D815" s="128">
        <v>29240</v>
      </c>
      <c r="E815" s="121"/>
      <c r="F815" s="121" t="s">
        <v>1621</v>
      </c>
      <c r="G815" s="122">
        <v>149244</v>
      </c>
      <c r="H815" s="121" t="s">
        <v>431</v>
      </c>
    </row>
    <row r="816" spans="4:8" s="114" customFormat="1" ht="12" customHeight="1">
      <c r="D816" s="128">
        <v>29242</v>
      </c>
      <c r="E816" s="121"/>
      <c r="F816" s="121" t="s">
        <v>1622</v>
      </c>
      <c r="G816" s="122">
        <v>149244</v>
      </c>
      <c r="H816" s="121" t="s">
        <v>431</v>
      </c>
    </row>
    <row r="817" spans="4:8" s="114" customFormat="1" ht="12" customHeight="1">
      <c r="D817" s="128">
        <v>29244</v>
      </c>
      <c r="E817" s="121"/>
      <c r="F817" s="121" t="s">
        <v>1623</v>
      </c>
      <c r="G817" s="122">
        <v>149244</v>
      </c>
      <c r="H817" s="121" t="s">
        <v>431</v>
      </c>
    </row>
    <row r="818" spans="4:8" s="114" customFormat="1" ht="12" customHeight="1">
      <c r="D818" s="128">
        <v>29245</v>
      </c>
      <c r="E818" s="121"/>
      <c r="F818" s="121" t="s">
        <v>1624</v>
      </c>
      <c r="G818" s="122">
        <v>298488</v>
      </c>
      <c r="H818" s="121" t="s">
        <v>431</v>
      </c>
    </row>
    <row r="819" spans="4:8" s="114" customFormat="1" ht="12" customHeight="1">
      <c r="D819" s="128">
        <v>38252</v>
      </c>
      <c r="E819" s="121"/>
      <c r="F819" s="121" t="s">
        <v>1625</v>
      </c>
      <c r="G819" s="122">
        <v>290003</v>
      </c>
      <c r="H819" s="121" t="s">
        <v>431</v>
      </c>
    </row>
    <row r="820" spans="4:8" s="114" customFormat="1" ht="12" customHeight="1">
      <c r="D820" s="121" t="s">
        <v>1626</v>
      </c>
      <c r="E820" s="121"/>
      <c r="F820" s="121" t="s">
        <v>1627</v>
      </c>
      <c r="G820" s="122">
        <v>95009</v>
      </c>
      <c r="H820" s="121" t="s">
        <v>431</v>
      </c>
    </row>
    <row r="821" spans="4:8" s="114" customFormat="1" ht="12" customHeight="1">
      <c r="D821" s="128">
        <v>38254</v>
      </c>
      <c r="E821" s="121"/>
      <c r="F821" s="121" t="s">
        <v>1628</v>
      </c>
      <c r="G821" s="122">
        <v>90003</v>
      </c>
      <c r="H821" s="121" t="s">
        <v>431</v>
      </c>
    </row>
    <row r="822" spans="4:8" s="114" customFormat="1" ht="12" customHeight="1">
      <c r="D822" s="128">
        <v>97051</v>
      </c>
      <c r="E822" s="121"/>
      <c r="F822" s="121" t="s">
        <v>1629</v>
      </c>
      <c r="G822" s="122">
        <v>655221</v>
      </c>
      <c r="H822" s="121" t="s">
        <v>431</v>
      </c>
    </row>
    <row r="823" spans="4:8" s="114" customFormat="1" ht="12" customHeight="1">
      <c r="D823" s="121" t="s">
        <v>1630</v>
      </c>
      <c r="E823" s="121"/>
      <c r="F823" s="121" t="s">
        <v>1631</v>
      </c>
      <c r="G823" s="122">
        <v>668052</v>
      </c>
      <c r="H823" s="121" t="s">
        <v>431</v>
      </c>
    </row>
    <row r="824" spans="4:8" s="114" customFormat="1" ht="12" customHeight="1">
      <c r="D824" s="121" t="s">
        <v>1632</v>
      </c>
      <c r="E824" s="121"/>
      <c r="F824" s="121" t="s">
        <v>1633</v>
      </c>
      <c r="G824" s="122">
        <v>732476</v>
      </c>
      <c r="H824" s="121" t="s">
        <v>431</v>
      </c>
    </row>
    <row r="825" spans="4:8" s="114" customFormat="1" ht="12" customHeight="1">
      <c r="D825" s="128">
        <v>97044</v>
      </c>
      <c r="E825" s="121"/>
      <c r="F825" s="121" t="s">
        <v>1634</v>
      </c>
      <c r="G825" s="122">
        <v>718673</v>
      </c>
      <c r="H825" s="121" t="s">
        <v>431</v>
      </c>
    </row>
    <row r="826" spans="4:8" s="114" customFormat="1" ht="12" customHeight="1">
      <c r="D826" s="128">
        <v>97056</v>
      </c>
      <c r="E826" s="121"/>
      <c r="F826" s="121" t="s">
        <v>1629</v>
      </c>
      <c r="G826" s="122">
        <v>229077</v>
      </c>
      <c r="H826" s="121" t="s">
        <v>431</v>
      </c>
    </row>
    <row r="827" spans="4:8" s="114" customFormat="1" ht="12" customHeight="1">
      <c r="D827" s="128">
        <v>97054</v>
      </c>
      <c r="E827" s="121"/>
      <c r="F827" s="121" t="s">
        <v>1635</v>
      </c>
      <c r="G827" s="122">
        <v>114523</v>
      </c>
      <c r="H827" s="121" t="s">
        <v>431</v>
      </c>
    </row>
    <row r="828" spans="4:8" s="114" customFormat="1" ht="12" customHeight="1">
      <c r="D828" s="128">
        <v>97046</v>
      </c>
      <c r="E828" s="121"/>
      <c r="F828" s="121" t="s">
        <v>1634</v>
      </c>
      <c r="G828" s="122">
        <v>718673</v>
      </c>
      <c r="H828" s="121" t="s">
        <v>431</v>
      </c>
    </row>
    <row r="829" spans="4:8" s="114" customFormat="1" ht="12" customHeight="1">
      <c r="D829" s="121" t="s">
        <v>1636</v>
      </c>
      <c r="E829" s="121"/>
      <c r="F829" s="121" t="s">
        <v>1637</v>
      </c>
      <c r="G829" s="122">
        <v>116723</v>
      </c>
      <c r="H829" s="121" t="s">
        <v>431</v>
      </c>
    </row>
    <row r="830" spans="4:8" s="114" customFormat="1" ht="12" customHeight="1">
      <c r="D830" s="121" t="s">
        <v>1638</v>
      </c>
      <c r="E830" s="121"/>
      <c r="F830" s="121" t="s">
        <v>1639</v>
      </c>
      <c r="G830" s="122">
        <v>233477</v>
      </c>
      <c r="H830" s="121" t="s">
        <v>431</v>
      </c>
    </row>
    <row r="831" spans="4:8" s="114" customFormat="1" ht="12" customHeight="1">
      <c r="D831" s="121" t="s">
        <v>1640</v>
      </c>
      <c r="E831" s="121"/>
      <c r="F831" s="121" t="s">
        <v>1641</v>
      </c>
      <c r="G831" s="122">
        <v>732476</v>
      </c>
      <c r="H831" s="121" t="s">
        <v>431</v>
      </c>
    </row>
    <row r="832" spans="4:8" s="114" customFormat="1" ht="12" customHeight="1">
      <c r="D832" s="121" t="s">
        <v>1642</v>
      </c>
      <c r="E832" s="121"/>
      <c r="F832" s="121" t="s">
        <v>1643</v>
      </c>
      <c r="G832" s="122">
        <v>668052</v>
      </c>
      <c r="H832" s="121" t="s">
        <v>431</v>
      </c>
    </row>
    <row r="833" spans="1:8" s="114" customFormat="1" ht="12" customHeight="1">
      <c r="D833" s="128">
        <v>38256</v>
      </c>
      <c r="E833" s="121"/>
      <c r="F833" s="121" t="s">
        <v>1644</v>
      </c>
      <c r="G833" s="122">
        <v>74992</v>
      </c>
      <c r="H833" s="121" t="s">
        <v>431</v>
      </c>
    </row>
    <row r="834" spans="1:8" s="114" customFormat="1" ht="12" customHeight="1">
      <c r="D834" s="121" t="s">
        <v>1645</v>
      </c>
      <c r="E834" s="121"/>
      <c r="F834" s="121" t="s">
        <v>1646</v>
      </c>
      <c r="G834" s="122">
        <v>37496</v>
      </c>
      <c r="H834" s="121" t="s">
        <v>431</v>
      </c>
    </row>
    <row r="835" spans="1:8" s="114" customFormat="1" ht="12" customHeight="1">
      <c r="D835" s="121" t="s">
        <v>1647</v>
      </c>
      <c r="E835" s="121"/>
      <c r="F835" s="121" t="s">
        <v>1648</v>
      </c>
      <c r="G835" s="122">
        <v>37496</v>
      </c>
      <c r="H835" s="121" t="s">
        <v>431</v>
      </c>
    </row>
    <row r="836" spans="1:8" s="114" customFormat="1" ht="12" customHeight="1">
      <c r="D836" s="121" t="s">
        <v>1649</v>
      </c>
      <c r="E836" s="121"/>
      <c r="F836" s="121" t="s">
        <v>1650</v>
      </c>
      <c r="G836" s="122">
        <v>22000</v>
      </c>
      <c r="H836" s="121" t="s">
        <v>431</v>
      </c>
    </row>
    <row r="837" spans="1:8" s="114" customFormat="1" ht="12" customHeight="1">
      <c r="D837" s="121" t="s">
        <v>1651</v>
      </c>
      <c r="E837" s="121"/>
      <c r="F837" s="121" t="s">
        <v>1652</v>
      </c>
      <c r="G837" s="122">
        <v>22000</v>
      </c>
      <c r="H837" s="121" t="s">
        <v>431</v>
      </c>
    </row>
    <row r="838" spans="1:8" s="114" customFormat="1" ht="12" customHeight="1">
      <c r="F838" s="123">
        <v>19739979</v>
      </c>
      <c r="G838" s="123"/>
      <c r="H838" s="123">
        <v>0</v>
      </c>
    </row>
    <row r="839" spans="1:8" s="114" customFormat="1" ht="12" customHeight="1"/>
    <row r="840" spans="1:8" s="114" customFormat="1" ht="12" customHeight="1"/>
    <row r="841" spans="1:8" s="114" customFormat="1" ht="12" customHeight="1">
      <c r="F841" s="124">
        <v>172935259.00038001</v>
      </c>
      <c r="G841" s="124"/>
      <c r="H841" s="124">
        <v>106123350.73048407</v>
      </c>
    </row>
    <row r="842" spans="1:8" s="114" customFormat="1" ht="12" customHeight="1"/>
    <row r="843" spans="1:8" s="114" customFormat="1" ht="12" customHeight="1">
      <c r="A843" s="125" t="s">
        <v>1653</v>
      </c>
      <c r="B843" s="125"/>
      <c r="C843" s="125"/>
      <c r="G843" s="126" t="s">
        <v>1654</v>
      </c>
      <c r="H843" s="126"/>
    </row>
    <row r="844" spans="1:8" s="114" customFormat="1" ht="12" customHeight="1">
      <c r="A844" s="127" t="s">
        <v>1655</v>
      </c>
      <c r="B844" s="127"/>
      <c r="C844" s="127"/>
      <c r="D844" s="127"/>
      <c r="E844" s="127"/>
      <c r="F844" s="127"/>
      <c r="G844" s="127"/>
      <c r="H844" s="127"/>
    </row>
    <row r="845" spans="1:8" s="114" customFormat="1" ht="12" customHeight="1"/>
    <row r="846" spans="1:8" s="114" customFormat="1" ht="12" customHeight="1"/>
    <row r="847" spans="1:8" s="114" customFormat="1" ht="12" customHeight="1"/>
    <row r="848" spans="1:8" s="114" customFormat="1" ht="12" customHeight="1"/>
    <row r="849" s="114" customFormat="1" ht="12" customHeight="1"/>
    <row r="850" s="114" customFormat="1" ht="12" customHeight="1"/>
    <row r="851" s="114" customFormat="1" ht="12" customHeight="1"/>
    <row r="852" s="114" customFormat="1" ht="12" customHeight="1"/>
    <row r="853" s="114" customFormat="1" ht="12" customHeight="1"/>
    <row r="854" s="114" customFormat="1" ht="12" customHeight="1"/>
    <row r="855" s="114" customFormat="1" ht="12" customHeight="1"/>
    <row r="856" s="114" customFormat="1" ht="12" customHeight="1"/>
    <row r="857" s="114" customFormat="1" ht="12" customHeight="1"/>
    <row r="858" s="114" customFormat="1" ht="12" customHeight="1"/>
    <row r="859" s="114" customFormat="1" ht="12" customHeight="1"/>
    <row r="860" s="114" customFormat="1" ht="12" customHeight="1"/>
    <row r="861" s="114" customFormat="1" ht="12" customHeight="1"/>
    <row r="862" s="114" customFormat="1" ht="12" customHeight="1"/>
    <row r="863" s="114" customFormat="1" ht="12" customHeight="1"/>
    <row r="864" s="114" customFormat="1" ht="12" customHeight="1"/>
    <row r="865" s="114" customFormat="1" ht="12" customHeight="1"/>
    <row r="866" s="114" customFormat="1" ht="12" customHeight="1"/>
    <row r="867" s="114" customFormat="1" ht="12" customHeight="1"/>
    <row r="868" s="114" customFormat="1" ht="12" customHeight="1"/>
    <row r="869" s="114" customFormat="1" ht="12" customHeight="1"/>
    <row r="870" s="114" customFormat="1" ht="12" customHeight="1"/>
    <row r="871" s="114" customFormat="1" ht="12" customHeight="1"/>
    <row r="872" s="114" customFormat="1" ht="12" customHeight="1"/>
    <row r="873" s="114" customFormat="1" ht="12" customHeight="1"/>
    <row r="874" s="114" customFormat="1" ht="12" customHeight="1"/>
    <row r="875" s="114" customFormat="1" ht="12" customHeight="1"/>
    <row r="876" s="114" customFormat="1" ht="12" customHeight="1"/>
    <row r="877" s="114" customFormat="1" ht="12" customHeight="1"/>
    <row r="878" s="114" customFormat="1" ht="12" customHeight="1"/>
    <row r="879" s="114" customFormat="1" ht="12" customHeight="1"/>
    <row r="880" s="114" customFormat="1" ht="12" customHeight="1"/>
    <row r="881" s="114" customFormat="1" ht="12" customHeight="1"/>
    <row r="882" s="114" customFormat="1" ht="12" customHeight="1"/>
    <row r="883" s="114" customFormat="1" ht="12" customHeight="1"/>
    <row r="884" s="114" customFormat="1" ht="12" customHeight="1"/>
    <row r="885" s="114" customFormat="1" ht="12" customHeight="1"/>
    <row r="886" s="114" customFormat="1" ht="12" customHeight="1"/>
    <row r="887" s="114" customFormat="1" ht="12" customHeight="1"/>
    <row r="888" s="114" customFormat="1" ht="12" customHeight="1"/>
    <row r="889" s="114" customFormat="1" ht="12" customHeight="1"/>
    <row r="890" s="114" customFormat="1" ht="12" customHeight="1"/>
    <row r="891" s="114" customFormat="1" ht="12" customHeight="1"/>
    <row r="892" s="114" customFormat="1" ht="12" customHeight="1"/>
    <row r="893" s="114" customFormat="1" ht="12" customHeight="1"/>
    <row r="894" s="114" customFormat="1" ht="12" customHeight="1"/>
    <row r="895" s="114" customFormat="1" ht="12" customHeight="1"/>
    <row r="896" s="114" customFormat="1" ht="12" customHeight="1"/>
    <row r="897" s="114" customFormat="1" ht="12" customHeight="1"/>
    <row r="898" s="114" customFormat="1" ht="12" customHeight="1"/>
    <row r="899" s="114" customFormat="1" ht="12" customHeight="1"/>
    <row r="900" s="114" customFormat="1" ht="12" customHeight="1"/>
    <row r="901" s="114" customFormat="1" ht="12" customHeight="1"/>
    <row r="902" s="114" customFormat="1" ht="12" customHeight="1"/>
    <row r="903" s="114" customFormat="1" ht="12" customHeight="1"/>
    <row r="904" s="114" customFormat="1" ht="12" customHeight="1"/>
    <row r="905" s="114" customFormat="1" ht="12" customHeight="1"/>
    <row r="906" s="114" customFormat="1" ht="12" customHeight="1"/>
    <row r="907" s="114" customFormat="1" ht="12" customHeight="1"/>
    <row r="908" s="114" customFormat="1" ht="12" customHeight="1"/>
    <row r="909" s="114" customFormat="1" ht="12" customHeight="1"/>
    <row r="910" s="114" customFormat="1" ht="12" customHeight="1"/>
    <row r="911" s="114" customFormat="1" ht="12" customHeight="1"/>
    <row r="912" s="114" customFormat="1" ht="12" customHeight="1"/>
    <row r="913" s="114" customFormat="1" ht="12" customHeight="1"/>
    <row r="914" s="114" customFormat="1" ht="12" customHeight="1"/>
    <row r="915" s="114" customFormat="1" ht="12" customHeight="1"/>
    <row r="916" s="114" customFormat="1" ht="12" customHeight="1"/>
    <row r="917" s="114" customFormat="1" ht="12" customHeight="1"/>
    <row r="918" s="114" customFormat="1" ht="12" customHeight="1"/>
    <row r="919" s="114" customFormat="1" ht="12" customHeight="1"/>
    <row r="920" s="114" customFormat="1" ht="12" customHeight="1"/>
    <row r="921" s="114" customFormat="1" ht="12" customHeight="1"/>
    <row r="922" s="114" customFormat="1" ht="12" customHeight="1"/>
    <row r="923" s="114" customFormat="1" ht="12" customHeight="1"/>
    <row r="924" s="114" customFormat="1" ht="12" customHeight="1"/>
    <row r="925" s="114" customFormat="1" ht="12" customHeight="1"/>
    <row r="926" s="114" customFormat="1" ht="12" customHeight="1"/>
    <row r="927" s="114" customFormat="1" ht="12" customHeight="1"/>
    <row r="928" s="114" customFormat="1" ht="12" customHeight="1"/>
    <row r="929" s="114" customFormat="1" ht="12" customHeight="1"/>
    <row r="930" s="114" customFormat="1" ht="12" customHeight="1"/>
    <row r="931" s="114" customFormat="1" ht="12" customHeight="1"/>
    <row r="932" s="114" customFormat="1" ht="12" customHeight="1"/>
    <row r="933" s="114" customFormat="1" ht="12" customHeight="1"/>
    <row r="934" s="114" customFormat="1" ht="12" customHeight="1"/>
    <row r="935" s="114" customFormat="1" ht="12" customHeight="1"/>
    <row r="936" s="114" customFormat="1" ht="12" customHeight="1"/>
    <row r="937" s="114" customFormat="1" ht="12" customHeight="1"/>
    <row r="938" s="114" customFormat="1" ht="12" customHeight="1"/>
    <row r="939" s="114" customFormat="1" ht="12" customHeight="1"/>
    <row r="940" s="114" customFormat="1" ht="12" customHeight="1"/>
    <row r="941" s="114" customFormat="1" ht="12" customHeight="1"/>
    <row r="942" s="114" customFormat="1" ht="12" customHeight="1"/>
    <row r="943" s="114" customFormat="1" ht="12" customHeight="1"/>
    <row r="944" s="114" customFormat="1" ht="12" customHeight="1"/>
    <row r="945" s="114" customFormat="1" ht="12" customHeight="1"/>
    <row r="946" s="114" customFormat="1" ht="12" customHeight="1"/>
    <row r="947" s="114" customFormat="1" ht="12" customHeight="1"/>
    <row r="948" s="114" customFormat="1" ht="12" customHeight="1"/>
    <row r="949" s="114" customFormat="1" ht="12" customHeight="1"/>
    <row r="950" s="114" customFormat="1" ht="12" customHeight="1"/>
    <row r="951" s="114" customFormat="1" ht="12" customHeight="1"/>
    <row r="952" s="114" customFormat="1" ht="12" customHeight="1"/>
    <row r="953" s="114" customFormat="1" ht="12" customHeight="1"/>
    <row r="954" s="114" customFormat="1" ht="12" customHeight="1"/>
    <row r="955" s="114" customFormat="1" ht="12" customHeight="1"/>
    <row r="956" s="114" customFormat="1" ht="12" customHeight="1"/>
    <row r="957" s="114" customFormat="1" ht="12" customHeight="1"/>
    <row r="958" s="114" customFormat="1" ht="12" customHeight="1"/>
    <row r="959" s="114" customFormat="1" ht="12" customHeight="1"/>
    <row r="960" s="114" customFormat="1" ht="12" customHeight="1"/>
    <row r="961" s="114" customFormat="1" ht="12" customHeight="1"/>
    <row r="962" s="114" customFormat="1" ht="12" customHeight="1"/>
    <row r="963" s="114" customFormat="1" ht="12" customHeight="1"/>
    <row r="964" s="114" customFormat="1" ht="12" customHeight="1"/>
    <row r="965" s="114" customFormat="1" ht="12" customHeight="1"/>
    <row r="966" s="114" customFormat="1" ht="12" customHeight="1"/>
    <row r="967" s="114" customFormat="1" ht="12" customHeight="1"/>
    <row r="968" s="114" customFormat="1" ht="12" customHeight="1"/>
    <row r="969" s="114" customFormat="1" ht="12" customHeight="1"/>
    <row r="970" s="114" customFormat="1" ht="12" customHeight="1"/>
    <row r="971" s="114" customFormat="1" ht="12" customHeight="1"/>
    <row r="972" s="114" customFormat="1" ht="12" customHeight="1"/>
    <row r="973" s="114" customFormat="1" ht="12" customHeight="1"/>
    <row r="974" s="114" customFormat="1" ht="12" customHeight="1"/>
    <row r="975" s="114" customFormat="1" ht="12" customHeight="1"/>
    <row r="976" s="114" customFormat="1" ht="12" customHeight="1"/>
    <row r="977" s="114" customFormat="1" ht="12" customHeight="1"/>
    <row r="978" s="114" customFormat="1" ht="12" customHeight="1"/>
    <row r="979" s="114" customFormat="1" ht="12" customHeight="1"/>
    <row r="980" s="114" customFormat="1" ht="12" customHeight="1"/>
    <row r="981" s="114" customFormat="1" ht="12" customHeight="1"/>
    <row r="982" s="114" customFormat="1" ht="12" customHeight="1"/>
    <row r="983" s="114" customFormat="1" ht="12" customHeight="1"/>
    <row r="984" s="114" customFormat="1" ht="12" customHeight="1"/>
    <row r="985" s="114" customFormat="1" ht="12" customHeight="1"/>
    <row r="986" s="114" customFormat="1" ht="12" customHeight="1"/>
    <row r="987" s="114" customFormat="1" ht="12" customHeight="1"/>
    <row r="988" s="114" customFormat="1" ht="12" customHeight="1"/>
    <row r="989" s="114" customFormat="1" ht="12" customHeight="1"/>
    <row r="990" s="114" customFormat="1" ht="12" customHeight="1"/>
    <row r="991" s="114" customFormat="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  <row r="1003" ht="12" customHeight="1"/>
    <row r="1004" ht="12" customHeight="1"/>
    <row r="1005" ht="12" customHeight="1"/>
    <row r="1006" ht="12" customHeight="1"/>
    <row r="1007" ht="12" customHeight="1"/>
    <row r="1008" ht="12" customHeight="1"/>
    <row r="1009" ht="12" customHeight="1"/>
    <row r="1010" ht="12" customHeight="1"/>
    <row r="1011" ht="12" customHeight="1"/>
    <row r="1012" ht="12" customHeight="1"/>
    <row r="1013" ht="12" customHeight="1"/>
    <row r="1014" ht="12" customHeight="1"/>
    <row r="1015" ht="12" customHeight="1"/>
    <row r="1016" ht="12" customHeight="1"/>
    <row r="1017" ht="12" customHeight="1"/>
    <row r="1018" ht="12" customHeight="1"/>
    <row r="1019" ht="12" customHeight="1"/>
    <row r="1020" ht="12" customHeight="1"/>
    <row r="1021" ht="12" customHeight="1"/>
    <row r="1022" ht="12" customHeight="1"/>
    <row r="1023" ht="12" customHeight="1"/>
    <row r="1024" ht="12" customHeight="1"/>
    <row r="1025" ht="12" customHeight="1"/>
    <row r="1026" ht="12" customHeight="1"/>
    <row r="1027" ht="12" customHeight="1"/>
    <row r="1028" ht="12" customHeight="1"/>
  </sheetData>
  <mergeCells count="5">
    <mergeCell ref="A1:F2"/>
    <mergeCell ref="A3:F3"/>
    <mergeCell ref="A6:H6"/>
    <mergeCell ref="A8:B8"/>
    <mergeCell ref="A9:H11"/>
  </mergeCells>
  <pageMargins left="0.25" right="0.25" top="0.25" bottom="0.25" header="0" footer="0"/>
  <pageSetup paperSize="0" fitToWidth="0" fitToHeight="0" orientation="landscape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13"/>
  <sheetViews>
    <sheetView workbookViewId="0">
      <selection activeCell="M7" sqref="M7"/>
    </sheetView>
  </sheetViews>
  <sheetFormatPr defaultRowHeight="15"/>
  <cols>
    <col min="1" max="1" width="23.85546875" bestFit="1" customWidth="1"/>
    <col min="2" max="2" width="11.42578125" customWidth="1"/>
    <col min="3" max="3" width="15.14062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2" spans="1:11">
      <c r="D2" s="179" t="s">
        <v>63</v>
      </c>
      <c r="E2" s="179"/>
      <c r="F2" s="179"/>
      <c r="G2" s="179"/>
      <c r="H2" s="179"/>
      <c r="I2" s="179"/>
      <c r="J2" s="179"/>
      <c r="K2" s="179"/>
    </row>
    <row r="3" spans="1:11">
      <c r="C3" s="4"/>
      <c r="D3" s="179" t="s">
        <v>64</v>
      </c>
      <c r="E3" s="179"/>
      <c r="F3" s="179" t="s">
        <v>68</v>
      </c>
      <c r="G3" s="179"/>
      <c r="H3" s="179" t="s">
        <v>69</v>
      </c>
      <c r="I3" s="179"/>
      <c r="J3" s="179" t="s">
        <v>67</v>
      </c>
      <c r="K3" s="179"/>
    </row>
    <row r="4" spans="1:11" ht="30.75" thickBot="1">
      <c r="A4" s="152" t="s">
        <v>1712</v>
      </c>
      <c r="B4" s="153" t="s">
        <v>1708</v>
      </c>
      <c r="C4" s="154" t="s">
        <v>1710</v>
      </c>
      <c r="D4" s="153" t="s">
        <v>1711</v>
      </c>
      <c r="E4" s="154" t="s">
        <v>1709</v>
      </c>
      <c r="F4" s="153" t="s">
        <v>1711</v>
      </c>
      <c r="G4" s="154" t="s">
        <v>1709</v>
      </c>
      <c r="H4" s="153" t="s">
        <v>1711</v>
      </c>
      <c r="I4" s="154" t="s">
        <v>1709</v>
      </c>
      <c r="J4" s="153" t="s">
        <v>1711</v>
      </c>
      <c r="K4" s="154" t="s">
        <v>1709</v>
      </c>
    </row>
    <row r="5" spans="1:11">
      <c r="A5" s="149" t="s">
        <v>1704</v>
      </c>
      <c r="B5" s="150">
        <f>D5+F5+H5+J5</f>
        <v>13</v>
      </c>
      <c r="C5" s="151">
        <f>E5+G5+I5+K5</f>
        <v>933350</v>
      </c>
      <c r="D5" s="150">
        <v>6</v>
      </c>
      <c r="E5" s="160">
        <f>459399+18000</f>
        <v>477399</v>
      </c>
      <c r="F5" s="161">
        <v>3</v>
      </c>
      <c r="G5" s="160">
        <v>271005</v>
      </c>
      <c r="H5" s="161">
        <v>4</v>
      </c>
      <c r="I5" s="160">
        <v>184946</v>
      </c>
      <c r="J5" s="150">
        <v>0</v>
      </c>
      <c r="K5" s="151">
        <v>0</v>
      </c>
    </row>
    <row r="6" spans="1:11">
      <c r="A6" s="148" t="s">
        <v>1705</v>
      </c>
      <c r="B6" s="146">
        <f t="shared" ref="B6:B8" si="0">D6+F6+H6+J6</f>
        <v>14</v>
      </c>
      <c r="C6" s="147">
        <f t="shared" ref="C6:C8" si="1">E6+G6+I6+K6</f>
        <v>802150</v>
      </c>
      <c r="D6" s="146">
        <v>3</v>
      </c>
      <c r="E6" s="162">
        <v>60828</v>
      </c>
      <c r="F6" s="163">
        <v>5</v>
      </c>
      <c r="G6" s="162">
        <v>446016</v>
      </c>
      <c r="H6" s="163">
        <v>3</v>
      </c>
      <c r="I6" s="162">
        <v>110520</v>
      </c>
      <c r="J6" s="146">
        <v>3</v>
      </c>
      <c r="K6" s="147">
        <v>184786</v>
      </c>
    </row>
    <row r="7" spans="1:11">
      <c r="A7" s="148" t="s">
        <v>1706</v>
      </c>
      <c r="B7" s="146">
        <f t="shared" si="0"/>
        <v>3</v>
      </c>
      <c r="C7" s="147">
        <f t="shared" si="1"/>
        <v>589775</v>
      </c>
      <c r="D7" s="146">
        <v>3</v>
      </c>
      <c r="E7" s="162">
        <v>589775</v>
      </c>
      <c r="F7" s="163">
        <v>0</v>
      </c>
      <c r="G7" s="162">
        <v>0</v>
      </c>
      <c r="H7" s="163">
        <v>0</v>
      </c>
      <c r="I7" s="162">
        <v>0</v>
      </c>
      <c r="J7" s="146">
        <v>0</v>
      </c>
      <c r="K7" s="147">
        <v>0</v>
      </c>
    </row>
    <row r="8" spans="1:11" ht="15.75" thickBot="1">
      <c r="A8" s="155" t="s">
        <v>1707</v>
      </c>
      <c r="B8" s="156">
        <f t="shared" si="0"/>
        <v>81</v>
      </c>
      <c r="C8" s="157">
        <f t="shared" si="1"/>
        <v>11972728</v>
      </c>
      <c r="D8" s="156">
        <v>24</v>
      </c>
      <c r="E8" s="164">
        <v>4192546</v>
      </c>
      <c r="F8" s="165">
        <v>11</v>
      </c>
      <c r="G8" s="164">
        <v>1551255</v>
      </c>
      <c r="H8" s="165">
        <v>40</v>
      </c>
      <c r="I8" s="164">
        <v>5081906</v>
      </c>
      <c r="J8" s="156">
        <v>6</v>
      </c>
      <c r="K8" s="157">
        <v>1147021</v>
      </c>
    </row>
    <row r="9" spans="1:11" ht="15.75" thickTop="1">
      <c r="B9" s="144">
        <f>SUM(B5:B8)</f>
        <v>111</v>
      </c>
      <c r="C9" s="145">
        <f>SUM(C5:C8)</f>
        <v>14298003</v>
      </c>
      <c r="D9" s="145">
        <f t="shared" ref="D9:K9" si="2">SUM(D5:D8)</f>
        <v>36</v>
      </c>
      <c r="E9" s="145">
        <f t="shared" si="2"/>
        <v>5320548</v>
      </c>
      <c r="F9" s="145">
        <f t="shared" si="2"/>
        <v>19</v>
      </c>
      <c r="G9" s="145">
        <f t="shared" si="2"/>
        <v>2268276</v>
      </c>
      <c r="H9" s="145">
        <f t="shared" si="2"/>
        <v>47</v>
      </c>
      <c r="I9" s="145">
        <f t="shared" si="2"/>
        <v>5377372</v>
      </c>
      <c r="J9" s="145">
        <f t="shared" si="2"/>
        <v>9</v>
      </c>
      <c r="K9" s="145">
        <f t="shared" si="2"/>
        <v>1331807</v>
      </c>
    </row>
    <row r="10" spans="1:11">
      <c r="B10" t="s">
        <v>1714</v>
      </c>
    </row>
    <row r="11" spans="1:11">
      <c r="B11" t="s">
        <v>1713</v>
      </c>
    </row>
    <row r="12" spans="1:11">
      <c r="B12" t="s">
        <v>1716</v>
      </c>
    </row>
    <row r="13" spans="1:11">
      <c r="B13" t="s">
        <v>1715</v>
      </c>
    </row>
  </sheetData>
  <mergeCells count="5">
    <mergeCell ref="D2:K2"/>
    <mergeCell ref="D3:E3"/>
    <mergeCell ref="F3:G3"/>
    <mergeCell ref="H3:I3"/>
    <mergeCell ref="J3:K3"/>
  </mergeCell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GR-KY-GA PRESS CAPACITY</vt:lpstr>
      <vt:lpstr>pivot table</vt:lpstr>
      <vt:lpstr>Equipment Listing</vt:lpstr>
      <vt:lpstr>Summary</vt:lpstr>
      <vt:lpstr>2015 Demand Explosion 12.17.14</vt:lpstr>
      <vt:lpstr>Consolidation Summary 1.14.15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Armock</dc:creator>
  <cp:lastModifiedBy>Morey, Scott</cp:lastModifiedBy>
  <cp:lastPrinted>2015-01-27T13:59:31Z</cp:lastPrinted>
  <dcterms:created xsi:type="dcterms:W3CDTF">2013-08-29T14:03:11Z</dcterms:created>
  <dcterms:modified xsi:type="dcterms:W3CDTF">2015-03-23T17:49:35Z</dcterms:modified>
</cp:coreProperties>
</file>