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510" windowWidth="15480" windowHeight="8220" tabRatio="711"/>
  </bookViews>
  <sheets>
    <sheet name="GR-KY-GA PRESS CAPACITY" sheetId="1" r:id="rId1"/>
    <sheet name="pivot table" sheetId="5" r:id="rId2"/>
    <sheet name="Equipment Listing" sheetId="10" r:id="rId3"/>
    <sheet name="Summary" sheetId="15" r:id="rId4"/>
    <sheet name="2015 Demand Explosion 12.17.14" sheetId="16" r:id="rId5"/>
    <sheet name="Consolidation Summary 1.14.15" sheetId="17" r:id="rId6"/>
  </sheets>
  <externalReferences>
    <externalReference r:id="rId7"/>
    <externalReference r:id="rId8"/>
  </externalReferences>
  <definedNames>
    <definedName name="_xlnm._FilterDatabase" localSheetId="2" hidden="1">'Equipment Listing'!$A$1:$E$46</definedName>
    <definedName name="_xlnm._FilterDatabase" localSheetId="0" hidden="1">'GR-KY-GA PRESS CAPACITY'!$A$4:$AO$1254</definedName>
    <definedName name="_xlnm._FilterDatabase" localSheetId="3" hidden="1">Summary!$A$9:$H$54</definedName>
  </definedNames>
  <calcPr calcId="145621"/>
  <pivotCaches>
    <pivotCache cacheId="1" r:id="rId9"/>
  </pivotCaches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I20" i="1"/>
  <c r="B20" i="1" s="1"/>
  <c r="H21" i="1"/>
  <c r="I21" i="1"/>
  <c r="B21" i="1" s="1"/>
  <c r="H22" i="1"/>
  <c r="I22" i="1"/>
  <c r="B22" i="1" s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I41" i="1"/>
  <c r="B41" i="1" s="1"/>
  <c r="H42" i="1"/>
  <c r="I42" i="1"/>
  <c r="B42" i="1" s="1"/>
  <c r="H43" i="1"/>
  <c r="I43" i="1"/>
  <c r="B43" i="1" s="1"/>
  <c r="H44" i="1"/>
  <c r="I44" i="1"/>
  <c r="B44" i="1" s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I524" i="1"/>
  <c r="B524" i="1" s="1"/>
  <c r="H525" i="1"/>
  <c r="I525" i="1"/>
  <c r="B525" i="1" s="1"/>
  <c r="H526" i="1"/>
  <c r="I526" i="1"/>
  <c r="B526" i="1" s="1"/>
  <c r="H527" i="1"/>
  <c r="I527" i="1"/>
  <c r="B527" i="1" s="1"/>
  <c r="H528" i="1"/>
  <c r="I528" i="1"/>
  <c r="B528" i="1" s="1"/>
  <c r="H529" i="1"/>
  <c r="I529" i="1"/>
  <c r="B529" i="1" s="1"/>
  <c r="H530" i="1"/>
  <c r="I530" i="1"/>
  <c r="B530" i="1" s="1"/>
  <c r="H531" i="1"/>
  <c r="I531" i="1"/>
  <c r="B531" i="1" s="1"/>
  <c r="H532" i="1"/>
  <c r="I532" i="1"/>
  <c r="B532" i="1" s="1"/>
  <c r="H533" i="1"/>
  <c r="I533" i="1"/>
  <c r="B533" i="1" s="1"/>
  <c r="H534" i="1"/>
  <c r="I534" i="1"/>
  <c r="B534" i="1" s="1"/>
  <c r="H535" i="1"/>
  <c r="I535" i="1"/>
  <c r="B535" i="1" s="1"/>
  <c r="H536" i="1"/>
  <c r="I536" i="1"/>
  <c r="B536" i="1" s="1"/>
  <c r="H537" i="1"/>
  <c r="I537" i="1"/>
  <c r="B537" i="1" s="1"/>
  <c r="H538" i="1"/>
  <c r="I538" i="1"/>
  <c r="B538" i="1" s="1"/>
  <c r="H539" i="1"/>
  <c r="I539" i="1"/>
  <c r="B539" i="1" s="1"/>
  <c r="H540" i="1"/>
  <c r="I540" i="1"/>
  <c r="B540" i="1" s="1"/>
  <c r="H541" i="1"/>
  <c r="I541" i="1"/>
  <c r="B541" i="1" s="1"/>
  <c r="H542" i="1"/>
  <c r="I542" i="1"/>
  <c r="B542" i="1" s="1"/>
  <c r="H543" i="1"/>
  <c r="I543" i="1"/>
  <c r="B543" i="1" s="1"/>
  <c r="H544" i="1"/>
  <c r="I544" i="1"/>
  <c r="B544" i="1" s="1"/>
  <c r="H545" i="1"/>
  <c r="I545" i="1"/>
  <c r="B545" i="1" s="1"/>
  <c r="H546" i="1"/>
  <c r="I546" i="1"/>
  <c r="B546" i="1" s="1"/>
  <c r="H547" i="1"/>
  <c r="I547" i="1"/>
  <c r="B547" i="1" s="1"/>
  <c r="H548" i="1"/>
  <c r="I548" i="1"/>
  <c r="B548" i="1" s="1"/>
  <c r="H549" i="1"/>
  <c r="I549" i="1"/>
  <c r="B549" i="1" s="1"/>
  <c r="H550" i="1"/>
  <c r="I550" i="1"/>
  <c r="B550" i="1" s="1"/>
  <c r="H551" i="1"/>
  <c r="I551" i="1"/>
  <c r="B551" i="1" s="1"/>
  <c r="H552" i="1"/>
  <c r="I552" i="1"/>
  <c r="B552" i="1" s="1"/>
  <c r="H553" i="1"/>
  <c r="I553" i="1"/>
  <c r="B553" i="1" s="1"/>
  <c r="H554" i="1"/>
  <c r="I554" i="1"/>
  <c r="B554" i="1" s="1"/>
  <c r="H555" i="1"/>
  <c r="I555" i="1"/>
  <c r="B555" i="1" s="1"/>
  <c r="H556" i="1"/>
  <c r="I556" i="1"/>
  <c r="B556" i="1" s="1"/>
  <c r="H557" i="1"/>
  <c r="I557" i="1"/>
  <c r="B557" i="1" s="1"/>
  <c r="H558" i="1"/>
  <c r="I558" i="1"/>
  <c r="B558" i="1" s="1"/>
  <c r="H559" i="1"/>
  <c r="I559" i="1"/>
  <c r="B559" i="1" s="1"/>
  <c r="H560" i="1"/>
  <c r="I560" i="1"/>
  <c r="B560" i="1" s="1"/>
  <c r="H561" i="1"/>
  <c r="I561" i="1"/>
  <c r="B561" i="1" s="1"/>
  <c r="H562" i="1"/>
  <c r="I562" i="1"/>
  <c r="B562" i="1" s="1"/>
  <c r="H563" i="1"/>
  <c r="I563" i="1"/>
  <c r="B563" i="1" s="1"/>
  <c r="H564" i="1"/>
  <c r="I564" i="1"/>
  <c r="B564" i="1" s="1"/>
  <c r="H565" i="1"/>
  <c r="I565" i="1"/>
  <c r="B565" i="1" s="1"/>
  <c r="H566" i="1"/>
  <c r="I566" i="1"/>
  <c r="B566" i="1" s="1"/>
  <c r="H567" i="1"/>
  <c r="I567" i="1"/>
  <c r="B567" i="1" s="1"/>
  <c r="H568" i="1"/>
  <c r="I568" i="1"/>
  <c r="B568" i="1" s="1"/>
  <c r="H569" i="1"/>
  <c r="I569" i="1"/>
  <c r="B569" i="1" s="1"/>
  <c r="H570" i="1"/>
  <c r="I570" i="1"/>
  <c r="B570" i="1" s="1"/>
  <c r="H571" i="1"/>
  <c r="I571" i="1"/>
  <c r="B571" i="1" s="1"/>
  <c r="H572" i="1"/>
  <c r="I572" i="1"/>
  <c r="B572" i="1" s="1"/>
  <c r="H573" i="1"/>
  <c r="I573" i="1"/>
  <c r="B573" i="1" s="1"/>
  <c r="H574" i="1"/>
  <c r="I574" i="1"/>
  <c r="B574" i="1" s="1"/>
  <c r="H575" i="1"/>
  <c r="I575" i="1"/>
  <c r="B575" i="1" s="1"/>
  <c r="H576" i="1"/>
  <c r="I576" i="1"/>
  <c r="B576" i="1" s="1"/>
  <c r="H577" i="1"/>
  <c r="I577" i="1"/>
  <c r="B577" i="1" s="1"/>
  <c r="H578" i="1"/>
  <c r="I578" i="1"/>
  <c r="B578" i="1" s="1"/>
  <c r="H579" i="1"/>
  <c r="I579" i="1"/>
  <c r="B579" i="1" s="1"/>
  <c r="H580" i="1"/>
  <c r="I580" i="1"/>
  <c r="B580" i="1" s="1"/>
  <c r="H581" i="1"/>
  <c r="I581" i="1"/>
  <c r="B581" i="1" s="1"/>
  <c r="H582" i="1"/>
  <c r="I582" i="1"/>
  <c r="B582" i="1" s="1"/>
  <c r="H583" i="1"/>
  <c r="I583" i="1"/>
  <c r="B583" i="1" s="1"/>
  <c r="H584" i="1"/>
  <c r="I584" i="1"/>
  <c r="B584" i="1" s="1"/>
  <c r="H585" i="1"/>
  <c r="I585" i="1"/>
  <c r="B585" i="1" s="1"/>
  <c r="H586" i="1"/>
  <c r="I586" i="1"/>
  <c r="B586" i="1" s="1"/>
  <c r="H587" i="1"/>
  <c r="I587" i="1"/>
  <c r="B587" i="1" s="1"/>
  <c r="H588" i="1"/>
  <c r="I588" i="1"/>
  <c r="B588" i="1" s="1"/>
  <c r="H589" i="1"/>
  <c r="I589" i="1"/>
  <c r="B589" i="1" s="1"/>
  <c r="H590" i="1"/>
  <c r="I590" i="1"/>
  <c r="B590" i="1" s="1"/>
  <c r="H591" i="1"/>
  <c r="I591" i="1"/>
  <c r="B591" i="1" s="1"/>
  <c r="H592" i="1"/>
  <c r="I592" i="1"/>
  <c r="B592" i="1" s="1"/>
  <c r="H593" i="1"/>
  <c r="I593" i="1"/>
  <c r="B593" i="1" s="1"/>
  <c r="H594" i="1"/>
  <c r="I594" i="1"/>
  <c r="B594" i="1" s="1"/>
  <c r="H595" i="1"/>
  <c r="I595" i="1"/>
  <c r="B595" i="1" s="1"/>
  <c r="H596" i="1"/>
  <c r="I596" i="1"/>
  <c r="B596" i="1" s="1"/>
  <c r="H597" i="1"/>
  <c r="I597" i="1"/>
  <c r="B597" i="1" s="1"/>
  <c r="H598" i="1"/>
  <c r="I598" i="1"/>
  <c r="B598" i="1" s="1"/>
  <c r="H599" i="1"/>
  <c r="I599" i="1"/>
  <c r="B599" i="1" s="1"/>
  <c r="H600" i="1"/>
  <c r="I600" i="1"/>
  <c r="B600" i="1" s="1"/>
  <c r="H601" i="1"/>
  <c r="I601" i="1"/>
  <c r="B601" i="1" s="1"/>
  <c r="H602" i="1"/>
  <c r="I602" i="1"/>
  <c r="B602" i="1" s="1"/>
  <c r="H603" i="1"/>
  <c r="I603" i="1"/>
  <c r="B603" i="1" s="1"/>
  <c r="H604" i="1"/>
  <c r="I604" i="1"/>
  <c r="B604" i="1" s="1"/>
  <c r="H605" i="1"/>
  <c r="I605" i="1"/>
  <c r="B605" i="1" s="1"/>
  <c r="H606" i="1"/>
  <c r="I606" i="1"/>
  <c r="B606" i="1" s="1"/>
  <c r="H607" i="1"/>
  <c r="I607" i="1"/>
  <c r="B607" i="1" s="1"/>
  <c r="H608" i="1"/>
  <c r="I608" i="1"/>
  <c r="B608" i="1" s="1"/>
  <c r="H609" i="1"/>
  <c r="I609" i="1"/>
  <c r="B609" i="1" s="1"/>
  <c r="H610" i="1"/>
  <c r="I610" i="1"/>
  <c r="B610" i="1" s="1"/>
  <c r="H611" i="1"/>
  <c r="I611" i="1"/>
  <c r="B611" i="1" s="1"/>
  <c r="H612" i="1"/>
  <c r="I612" i="1"/>
  <c r="B612" i="1" s="1"/>
  <c r="H613" i="1"/>
  <c r="I613" i="1"/>
  <c r="B613" i="1" s="1"/>
  <c r="H614" i="1"/>
  <c r="I614" i="1"/>
  <c r="B614" i="1" s="1"/>
  <c r="H615" i="1"/>
  <c r="I615" i="1"/>
  <c r="B615" i="1" s="1"/>
  <c r="H616" i="1"/>
  <c r="I616" i="1"/>
  <c r="B616" i="1" s="1"/>
  <c r="H617" i="1"/>
  <c r="I617" i="1"/>
  <c r="B617" i="1" s="1"/>
  <c r="H618" i="1"/>
  <c r="I618" i="1"/>
  <c r="B618" i="1" s="1"/>
  <c r="H619" i="1"/>
  <c r="I619" i="1"/>
  <c r="B619" i="1" s="1"/>
  <c r="H620" i="1"/>
  <c r="I620" i="1"/>
  <c r="B620" i="1" s="1"/>
  <c r="H621" i="1"/>
  <c r="I621" i="1"/>
  <c r="B621" i="1" s="1"/>
  <c r="H622" i="1"/>
  <c r="I622" i="1"/>
  <c r="B622" i="1" s="1"/>
  <c r="H623" i="1"/>
  <c r="I623" i="1"/>
  <c r="B623" i="1" s="1"/>
  <c r="H624" i="1"/>
  <c r="I624" i="1"/>
  <c r="B624" i="1" s="1"/>
  <c r="H625" i="1"/>
  <c r="I625" i="1"/>
  <c r="B625" i="1" s="1"/>
  <c r="H626" i="1"/>
  <c r="I626" i="1"/>
  <c r="B626" i="1" s="1"/>
  <c r="H627" i="1"/>
  <c r="I627" i="1"/>
  <c r="B627" i="1" s="1"/>
  <c r="H628" i="1"/>
  <c r="I628" i="1"/>
  <c r="B628" i="1" s="1"/>
  <c r="H629" i="1"/>
  <c r="I629" i="1"/>
  <c r="B629" i="1" s="1"/>
  <c r="H630" i="1"/>
  <c r="I630" i="1"/>
  <c r="B630" i="1" s="1"/>
  <c r="H631" i="1"/>
  <c r="I631" i="1"/>
  <c r="B631" i="1" s="1"/>
  <c r="H632" i="1"/>
  <c r="I632" i="1"/>
  <c r="B632" i="1" s="1"/>
  <c r="H633" i="1"/>
  <c r="I633" i="1"/>
  <c r="B633" i="1" s="1"/>
  <c r="H634" i="1"/>
  <c r="I634" i="1"/>
  <c r="B634" i="1" s="1"/>
  <c r="H635" i="1"/>
  <c r="I635" i="1"/>
  <c r="B635" i="1" s="1"/>
  <c r="H636" i="1"/>
  <c r="I636" i="1"/>
  <c r="B636" i="1" s="1"/>
  <c r="H637" i="1"/>
  <c r="I637" i="1"/>
  <c r="B637" i="1" s="1"/>
  <c r="H638" i="1"/>
  <c r="I638" i="1"/>
  <c r="B638" i="1" s="1"/>
  <c r="H639" i="1"/>
  <c r="I639" i="1"/>
  <c r="B639" i="1" s="1"/>
  <c r="H640" i="1"/>
  <c r="I640" i="1"/>
  <c r="B640" i="1" s="1"/>
  <c r="H641" i="1"/>
  <c r="I641" i="1"/>
  <c r="B641" i="1" s="1"/>
  <c r="H642" i="1"/>
  <c r="I642" i="1"/>
  <c r="B642" i="1" s="1"/>
  <c r="H643" i="1"/>
  <c r="I643" i="1"/>
  <c r="B643" i="1" s="1"/>
  <c r="H644" i="1"/>
  <c r="I644" i="1"/>
  <c r="B644" i="1" s="1"/>
  <c r="H645" i="1"/>
  <c r="I645" i="1"/>
  <c r="B645" i="1" s="1"/>
  <c r="H646" i="1"/>
  <c r="I646" i="1"/>
  <c r="B646" i="1" s="1"/>
  <c r="H647" i="1"/>
  <c r="I647" i="1"/>
  <c r="B647" i="1" s="1"/>
  <c r="H648" i="1"/>
  <c r="I648" i="1"/>
  <c r="B648" i="1" s="1"/>
  <c r="H649" i="1"/>
  <c r="I649" i="1"/>
  <c r="B649" i="1" s="1"/>
  <c r="H650" i="1"/>
  <c r="I650" i="1"/>
  <c r="B650" i="1" s="1"/>
  <c r="H651" i="1"/>
  <c r="I651" i="1"/>
  <c r="B651" i="1" s="1"/>
  <c r="H652" i="1"/>
  <c r="I652" i="1"/>
  <c r="B652" i="1" s="1"/>
  <c r="H653" i="1"/>
  <c r="I653" i="1"/>
  <c r="B653" i="1" s="1"/>
  <c r="H654" i="1"/>
  <c r="I654" i="1"/>
  <c r="B654" i="1" s="1"/>
  <c r="H655" i="1"/>
  <c r="I655" i="1"/>
  <c r="B655" i="1" s="1"/>
  <c r="H656" i="1"/>
  <c r="I656" i="1"/>
  <c r="B656" i="1" s="1"/>
  <c r="H657" i="1"/>
  <c r="I657" i="1"/>
  <c r="B657" i="1" s="1"/>
  <c r="H658" i="1"/>
  <c r="I658" i="1"/>
  <c r="B658" i="1" s="1"/>
  <c r="H659" i="1"/>
  <c r="I659" i="1"/>
  <c r="B659" i="1" s="1"/>
  <c r="H660" i="1"/>
  <c r="I660" i="1"/>
  <c r="B660" i="1" s="1"/>
  <c r="H661" i="1"/>
  <c r="I661" i="1"/>
  <c r="B661" i="1" s="1"/>
  <c r="H662" i="1"/>
  <c r="I662" i="1"/>
  <c r="B662" i="1" s="1"/>
  <c r="H663" i="1"/>
  <c r="I663" i="1"/>
  <c r="B663" i="1" s="1"/>
  <c r="H664" i="1"/>
  <c r="I664" i="1"/>
  <c r="B664" i="1" s="1"/>
  <c r="H665" i="1"/>
  <c r="I665" i="1"/>
  <c r="B665" i="1" s="1"/>
  <c r="H666" i="1"/>
  <c r="I666" i="1"/>
  <c r="B666" i="1" s="1"/>
  <c r="H667" i="1"/>
  <c r="I667" i="1"/>
  <c r="B667" i="1" s="1"/>
  <c r="H668" i="1"/>
  <c r="I668" i="1"/>
  <c r="B668" i="1" s="1"/>
  <c r="H669" i="1"/>
  <c r="I669" i="1"/>
  <c r="B669" i="1" s="1"/>
  <c r="H670" i="1"/>
  <c r="I670" i="1"/>
  <c r="B670" i="1" s="1"/>
  <c r="H671" i="1"/>
  <c r="I671" i="1"/>
  <c r="B671" i="1" s="1"/>
  <c r="H672" i="1"/>
  <c r="I672" i="1"/>
  <c r="B672" i="1" s="1"/>
  <c r="H673" i="1"/>
  <c r="I673" i="1"/>
  <c r="B673" i="1" s="1"/>
  <c r="H674" i="1"/>
  <c r="I674" i="1"/>
  <c r="B674" i="1" s="1"/>
  <c r="H675" i="1"/>
  <c r="I675" i="1"/>
  <c r="B675" i="1" s="1"/>
  <c r="H676" i="1"/>
  <c r="I676" i="1"/>
  <c r="B676" i="1" s="1"/>
  <c r="H677" i="1"/>
  <c r="I677" i="1"/>
  <c r="B677" i="1" s="1"/>
  <c r="H678" i="1"/>
  <c r="I678" i="1"/>
  <c r="B678" i="1" s="1"/>
  <c r="H679" i="1"/>
  <c r="I679" i="1"/>
  <c r="B679" i="1" s="1"/>
  <c r="H680" i="1"/>
  <c r="I680" i="1"/>
  <c r="B680" i="1" s="1"/>
  <c r="H681" i="1"/>
  <c r="I681" i="1"/>
  <c r="B681" i="1" s="1"/>
  <c r="H682" i="1"/>
  <c r="I682" i="1"/>
  <c r="B682" i="1" s="1"/>
  <c r="H683" i="1"/>
  <c r="I683" i="1"/>
  <c r="B683" i="1" s="1"/>
  <c r="H684" i="1"/>
  <c r="I684" i="1"/>
  <c r="B684" i="1" s="1"/>
  <c r="H685" i="1"/>
  <c r="I685" i="1"/>
  <c r="B685" i="1" s="1"/>
  <c r="H686" i="1"/>
  <c r="I686" i="1"/>
  <c r="B686" i="1" s="1"/>
  <c r="H687" i="1"/>
  <c r="I687" i="1"/>
  <c r="B687" i="1" s="1"/>
  <c r="H688" i="1"/>
  <c r="I688" i="1"/>
  <c r="B688" i="1" s="1"/>
  <c r="H689" i="1"/>
  <c r="I689" i="1"/>
  <c r="B689" i="1" s="1"/>
  <c r="H690" i="1"/>
  <c r="I690" i="1"/>
  <c r="B690" i="1" s="1"/>
  <c r="H691" i="1"/>
  <c r="I691" i="1"/>
  <c r="B691" i="1" s="1"/>
  <c r="H692" i="1"/>
  <c r="I692" i="1"/>
  <c r="B692" i="1" s="1"/>
  <c r="H693" i="1"/>
  <c r="I693" i="1"/>
  <c r="B693" i="1" s="1"/>
  <c r="H694" i="1"/>
  <c r="I694" i="1"/>
  <c r="B694" i="1" s="1"/>
  <c r="H695" i="1"/>
  <c r="I695" i="1"/>
  <c r="B695" i="1" s="1"/>
  <c r="H696" i="1"/>
  <c r="I696" i="1"/>
  <c r="B696" i="1" s="1"/>
  <c r="H697" i="1"/>
  <c r="I697" i="1"/>
  <c r="B697" i="1" s="1"/>
  <c r="H698" i="1"/>
  <c r="I698" i="1"/>
  <c r="B698" i="1" s="1"/>
  <c r="H699" i="1"/>
  <c r="I699" i="1"/>
  <c r="B699" i="1" s="1"/>
  <c r="H700" i="1"/>
  <c r="I700" i="1"/>
  <c r="B700" i="1" s="1"/>
  <c r="H701" i="1"/>
  <c r="I701" i="1"/>
  <c r="B701" i="1" s="1"/>
  <c r="H702" i="1"/>
  <c r="I702" i="1"/>
  <c r="B702" i="1" s="1"/>
  <c r="H703" i="1"/>
  <c r="I703" i="1"/>
  <c r="B703" i="1" s="1"/>
  <c r="H704" i="1"/>
  <c r="I704" i="1"/>
  <c r="B704" i="1" s="1"/>
  <c r="H705" i="1"/>
  <c r="I705" i="1"/>
  <c r="B705" i="1" s="1"/>
  <c r="H706" i="1"/>
  <c r="I706" i="1"/>
  <c r="B706" i="1" s="1"/>
  <c r="H707" i="1"/>
  <c r="I707" i="1"/>
  <c r="B707" i="1" s="1"/>
  <c r="H708" i="1"/>
  <c r="I708" i="1"/>
  <c r="B708" i="1" s="1"/>
  <c r="H709" i="1"/>
  <c r="I709" i="1"/>
  <c r="B709" i="1" s="1"/>
  <c r="H710" i="1"/>
  <c r="I710" i="1"/>
  <c r="B710" i="1" s="1"/>
  <c r="H711" i="1"/>
  <c r="I711" i="1"/>
  <c r="B711" i="1" s="1"/>
  <c r="H712" i="1"/>
  <c r="I712" i="1"/>
  <c r="B712" i="1" s="1"/>
  <c r="H713" i="1"/>
  <c r="I713" i="1"/>
  <c r="B713" i="1" s="1"/>
  <c r="H714" i="1"/>
  <c r="I714" i="1"/>
  <c r="B714" i="1" s="1"/>
  <c r="H715" i="1"/>
  <c r="I715" i="1"/>
  <c r="B715" i="1" s="1"/>
  <c r="H716" i="1"/>
  <c r="I716" i="1"/>
  <c r="B716" i="1" s="1"/>
  <c r="H717" i="1"/>
  <c r="I717" i="1"/>
  <c r="B717" i="1" s="1"/>
  <c r="H718" i="1"/>
  <c r="I718" i="1"/>
  <c r="B718" i="1" s="1"/>
  <c r="H719" i="1"/>
  <c r="I719" i="1"/>
  <c r="B719" i="1" s="1"/>
  <c r="H720" i="1"/>
  <c r="I720" i="1"/>
  <c r="B720" i="1" s="1"/>
  <c r="H721" i="1"/>
  <c r="I721" i="1"/>
  <c r="B721" i="1" s="1"/>
  <c r="H722" i="1"/>
  <c r="I722" i="1"/>
  <c r="B722" i="1" s="1"/>
  <c r="H723" i="1"/>
  <c r="I723" i="1"/>
  <c r="B723" i="1" s="1"/>
  <c r="H724" i="1"/>
  <c r="I724" i="1"/>
  <c r="B724" i="1" s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I1105" i="1"/>
  <c r="B1105" i="1" s="1"/>
  <c r="H1106" i="1"/>
  <c r="I1106" i="1"/>
  <c r="B1106" i="1" s="1"/>
  <c r="H1107" i="1"/>
  <c r="I1107" i="1"/>
  <c r="B1107" i="1" s="1"/>
  <c r="H1108" i="1"/>
  <c r="I1108" i="1"/>
  <c r="B1108" i="1" s="1"/>
  <c r="H1109" i="1"/>
  <c r="I1109" i="1"/>
  <c r="B1109" i="1" s="1"/>
  <c r="H1110" i="1"/>
  <c r="I1110" i="1"/>
  <c r="B1110" i="1" s="1"/>
  <c r="H1111" i="1"/>
  <c r="I1111" i="1"/>
  <c r="B1111" i="1" s="1"/>
  <c r="H1112" i="1"/>
  <c r="I1112" i="1"/>
  <c r="B1112" i="1" s="1"/>
  <c r="H1113" i="1"/>
  <c r="I1113" i="1"/>
  <c r="B1113" i="1" s="1"/>
  <c r="H1114" i="1"/>
  <c r="I1114" i="1"/>
  <c r="B1114" i="1" s="1"/>
  <c r="H1115" i="1"/>
  <c r="I1115" i="1"/>
  <c r="B1115" i="1" s="1"/>
  <c r="H1116" i="1"/>
  <c r="I1116" i="1"/>
  <c r="B1116" i="1" s="1"/>
  <c r="H1117" i="1"/>
  <c r="I1117" i="1"/>
  <c r="B1117" i="1" s="1"/>
  <c r="H1118" i="1"/>
  <c r="I1118" i="1"/>
  <c r="B1118" i="1" s="1"/>
  <c r="H1119" i="1"/>
  <c r="I1119" i="1"/>
  <c r="B1119" i="1" s="1"/>
  <c r="H1120" i="1"/>
  <c r="I1120" i="1"/>
  <c r="B1120" i="1" s="1"/>
  <c r="H1121" i="1"/>
  <c r="I1121" i="1"/>
  <c r="B1121" i="1" s="1"/>
  <c r="H1122" i="1"/>
  <c r="I1122" i="1"/>
  <c r="B1122" i="1" s="1"/>
  <c r="H1123" i="1"/>
  <c r="I1123" i="1"/>
  <c r="B1123" i="1" s="1"/>
  <c r="H1124" i="1"/>
  <c r="I1124" i="1"/>
  <c r="B1124" i="1" s="1"/>
  <c r="H1125" i="1"/>
  <c r="I1125" i="1"/>
  <c r="B1125" i="1" s="1"/>
  <c r="H1126" i="1"/>
  <c r="I1126" i="1"/>
  <c r="B1126" i="1" s="1"/>
  <c r="H1127" i="1"/>
  <c r="I1127" i="1"/>
  <c r="B1127" i="1" s="1"/>
  <c r="H1128" i="1"/>
  <c r="I1128" i="1"/>
  <c r="B1128" i="1" s="1"/>
  <c r="H1129" i="1"/>
  <c r="I1129" i="1"/>
  <c r="B1129" i="1" s="1"/>
  <c r="H1130" i="1"/>
  <c r="I1130" i="1"/>
  <c r="B1130" i="1" s="1"/>
  <c r="H1131" i="1"/>
  <c r="I1131" i="1"/>
  <c r="B1131" i="1" s="1"/>
  <c r="H1132" i="1"/>
  <c r="I1132" i="1"/>
  <c r="B1132" i="1" s="1"/>
  <c r="H1133" i="1"/>
  <c r="I1133" i="1"/>
  <c r="B1133" i="1" s="1"/>
  <c r="H1134" i="1"/>
  <c r="I1134" i="1"/>
  <c r="B1134" i="1" s="1"/>
  <c r="H1135" i="1"/>
  <c r="I1135" i="1"/>
  <c r="B1135" i="1" s="1"/>
  <c r="H1136" i="1"/>
  <c r="I1136" i="1"/>
  <c r="B1136" i="1" s="1"/>
  <c r="H1137" i="1"/>
  <c r="I1137" i="1"/>
  <c r="B1137" i="1" s="1"/>
  <c r="H1138" i="1"/>
  <c r="I1138" i="1"/>
  <c r="B1138" i="1" s="1"/>
  <c r="H1139" i="1"/>
  <c r="I1139" i="1"/>
  <c r="B1139" i="1" s="1"/>
  <c r="H1140" i="1"/>
  <c r="I1140" i="1"/>
  <c r="B1140" i="1" s="1"/>
  <c r="H1141" i="1"/>
  <c r="I1141" i="1"/>
  <c r="B1141" i="1" s="1"/>
  <c r="H1142" i="1"/>
  <c r="I1142" i="1"/>
  <c r="B1142" i="1" s="1"/>
  <c r="H1143" i="1"/>
  <c r="I1143" i="1"/>
  <c r="B1143" i="1" s="1"/>
  <c r="H1144" i="1"/>
  <c r="I1144" i="1"/>
  <c r="B1144" i="1" s="1"/>
  <c r="H1145" i="1"/>
  <c r="I1145" i="1"/>
  <c r="B1145" i="1" s="1"/>
  <c r="H1146" i="1"/>
  <c r="I1146" i="1"/>
  <c r="B1146" i="1" s="1"/>
  <c r="H1147" i="1"/>
  <c r="I1147" i="1"/>
  <c r="B1147" i="1" s="1"/>
  <c r="H1148" i="1"/>
  <c r="I1148" i="1"/>
  <c r="B1148" i="1" s="1"/>
  <c r="H1149" i="1"/>
  <c r="I1149" i="1"/>
  <c r="B1149" i="1" s="1"/>
  <c r="H1150" i="1"/>
  <c r="I1150" i="1"/>
  <c r="B1150" i="1" s="1"/>
  <c r="H1151" i="1"/>
  <c r="I1151" i="1"/>
  <c r="B1151" i="1" s="1"/>
  <c r="H1152" i="1"/>
  <c r="I1152" i="1"/>
  <c r="B1152" i="1" s="1"/>
  <c r="H1153" i="1"/>
  <c r="I1153" i="1"/>
  <c r="B1153" i="1" s="1"/>
  <c r="H1154" i="1"/>
  <c r="I1154" i="1"/>
  <c r="B1154" i="1" s="1"/>
  <c r="H1155" i="1"/>
  <c r="I1155" i="1"/>
  <c r="B1155" i="1" s="1"/>
  <c r="H1156" i="1"/>
  <c r="I1156" i="1"/>
  <c r="B1156" i="1" s="1"/>
  <c r="H1157" i="1"/>
  <c r="I1157" i="1"/>
  <c r="B1157" i="1" s="1"/>
  <c r="H1158" i="1"/>
  <c r="I1158" i="1"/>
  <c r="B1158" i="1" s="1"/>
  <c r="H1159" i="1"/>
  <c r="I1159" i="1"/>
  <c r="B1159" i="1" s="1"/>
  <c r="H1160" i="1"/>
  <c r="I1160" i="1"/>
  <c r="B1160" i="1" s="1"/>
  <c r="H1161" i="1"/>
  <c r="I1161" i="1"/>
  <c r="B1161" i="1" s="1"/>
  <c r="H1162" i="1"/>
  <c r="I1162" i="1"/>
  <c r="B1162" i="1" s="1"/>
  <c r="H1163" i="1"/>
  <c r="I1163" i="1"/>
  <c r="B1163" i="1" s="1"/>
  <c r="H1164" i="1"/>
  <c r="I1164" i="1"/>
  <c r="B1164" i="1" s="1"/>
  <c r="H1165" i="1"/>
  <c r="I1165" i="1"/>
  <c r="B1165" i="1" s="1"/>
  <c r="H1166" i="1"/>
  <c r="I1166" i="1"/>
  <c r="B1166" i="1" s="1"/>
  <c r="H1167" i="1"/>
  <c r="I1167" i="1"/>
  <c r="B1167" i="1" s="1"/>
  <c r="H1168" i="1"/>
  <c r="I1168" i="1"/>
  <c r="B1168" i="1" s="1"/>
  <c r="H1169" i="1"/>
  <c r="I1169" i="1"/>
  <c r="B1169" i="1" s="1"/>
  <c r="H1170" i="1"/>
  <c r="I1170" i="1"/>
  <c r="B1170" i="1" s="1"/>
  <c r="H1171" i="1"/>
  <c r="I1171" i="1"/>
  <c r="B1171" i="1" s="1"/>
  <c r="H1172" i="1"/>
  <c r="I1172" i="1"/>
  <c r="B1172" i="1" s="1"/>
  <c r="H1173" i="1"/>
  <c r="I1173" i="1"/>
  <c r="B1173" i="1" s="1"/>
  <c r="H1174" i="1"/>
  <c r="I1174" i="1"/>
  <c r="B1174" i="1" s="1"/>
  <c r="H1175" i="1"/>
  <c r="I1175" i="1"/>
  <c r="B1175" i="1" s="1"/>
  <c r="H1176" i="1"/>
  <c r="I1176" i="1"/>
  <c r="B1176" i="1" s="1"/>
  <c r="H1177" i="1"/>
  <c r="I1177" i="1"/>
  <c r="B1177" i="1" s="1"/>
  <c r="H1178" i="1"/>
  <c r="I1178" i="1"/>
  <c r="B1178" i="1" s="1"/>
  <c r="H1179" i="1"/>
  <c r="I1179" i="1"/>
  <c r="B1179" i="1" s="1"/>
  <c r="H1180" i="1"/>
  <c r="I1180" i="1"/>
  <c r="B1180" i="1" s="1"/>
  <c r="H1181" i="1"/>
  <c r="I1181" i="1"/>
  <c r="B1181" i="1" s="1"/>
  <c r="H1182" i="1"/>
  <c r="I1182" i="1"/>
  <c r="B1182" i="1" s="1"/>
  <c r="H1183" i="1"/>
  <c r="I1183" i="1"/>
  <c r="B1183" i="1" s="1"/>
  <c r="H1184" i="1"/>
  <c r="I1184" i="1"/>
  <c r="B1184" i="1" s="1"/>
  <c r="H1185" i="1"/>
  <c r="I1185" i="1"/>
  <c r="B1185" i="1" s="1"/>
  <c r="H1186" i="1"/>
  <c r="I1186" i="1"/>
  <c r="B1186" i="1" s="1"/>
  <c r="H1187" i="1"/>
  <c r="I1187" i="1"/>
  <c r="B1187" i="1" s="1"/>
  <c r="H1188" i="1"/>
  <c r="I1188" i="1"/>
  <c r="B1188" i="1" s="1"/>
  <c r="H1189" i="1"/>
  <c r="I1189" i="1"/>
  <c r="B1189" i="1" s="1"/>
  <c r="H1190" i="1"/>
  <c r="I1190" i="1"/>
  <c r="B1190" i="1" s="1"/>
  <c r="H1191" i="1"/>
  <c r="I1191" i="1"/>
  <c r="B1191" i="1" s="1"/>
  <c r="H1192" i="1"/>
  <c r="I1192" i="1"/>
  <c r="B1192" i="1" s="1"/>
  <c r="H1193" i="1"/>
  <c r="I1193" i="1"/>
  <c r="B1193" i="1" s="1"/>
  <c r="H1194" i="1"/>
  <c r="I1194" i="1"/>
  <c r="B1194" i="1" s="1"/>
  <c r="H1195" i="1"/>
  <c r="I1195" i="1"/>
  <c r="B1195" i="1" s="1"/>
  <c r="H1196" i="1"/>
  <c r="I1196" i="1"/>
  <c r="B1196" i="1" s="1"/>
  <c r="H1197" i="1"/>
  <c r="I1197" i="1"/>
  <c r="B1197" i="1" s="1"/>
  <c r="H1198" i="1"/>
  <c r="I1198" i="1"/>
  <c r="B1198" i="1" s="1"/>
  <c r="H1199" i="1"/>
  <c r="I1199" i="1"/>
  <c r="B1199" i="1" s="1"/>
  <c r="H1200" i="1"/>
  <c r="I1200" i="1"/>
  <c r="B1200" i="1" s="1"/>
  <c r="H1201" i="1"/>
  <c r="I1201" i="1"/>
  <c r="B1201" i="1" s="1"/>
  <c r="H1202" i="1"/>
  <c r="I1202" i="1"/>
  <c r="B1202" i="1" s="1"/>
  <c r="H1203" i="1"/>
  <c r="I1203" i="1"/>
  <c r="B1203" i="1" s="1"/>
  <c r="H1204" i="1"/>
  <c r="I1204" i="1"/>
  <c r="B1204" i="1" s="1"/>
  <c r="H1205" i="1"/>
  <c r="I1205" i="1"/>
  <c r="B1205" i="1" s="1"/>
  <c r="H1206" i="1"/>
  <c r="I1206" i="1"/>
  <c r="B1206" i="1" s="1"/>
  <c r="H1207" i="1"/>
  <c r="I1207" i="1"/>
  <c r="B1207" i="1" s="1"/>
  <c r="H1208" i="1"/>
  <c r="I1208" i="1"/>
  <c r="B1208" i="1" s="1"/>
  <c r="H1209" i="1"/>
  <c r="I1209" i="1"/>
  <c r="B1209" i="1" s="1"/>
  <c r="H1210" i="1"/>
  <c r="I1210" i="1"/>
  <c r="B1210" i="1" s="1"/>
  <c r="H1211" i="1"/>
  <c r="I1211" i="1"/>
  <c r="B1211" i="1" s="1"/>
  <c r="H1212" i="1"/>
  <c r="I1212" i="1"/>
  <c r="B1212" i="1" s="1"/>
  <c r="H1213" i="1"/>
  <c r="I1213" i="1"/>
  <c r="B1213" i="1" s="1"/>
  <c r="H1214" i="1"/>
  <c r="I1214" i="1"/>
  <c r="B1214" i="1" s="1"/>
  <c r="H1215" i="1"/>
  <c r="I1215" i="1"/>
  <c r="B1215" i="1" s="1"/>
  <c r="H1216" i="1"/>
  <c r="I1216" i="1"/>
  <c r="B1216" i="1" s="1"/>
  <c r="H1217" i="1"/>
  <c r="I1217" i="1"/>
  <c r="B1217" i="1" s="1"/>
  <c r="H1218" i="1"/>
  <c r="I1218" i="1"/>
  <c r="B1218" i="1" s="1"/>
  <c r="H1219" i="1"/>
  <c r="I1219" i="1"/>
  <c r="B1219" i="1" s="1"/>
  <c r="H1220" i="1"/>
  <c r="I1220" i="1"/>
  <c r="B1220" i="1" s="1"/>
  <c r="H1221" i="1"/>
  <c r="I1221" i="1"/>
  <c r="B1221" i="1" s="1"/>
  <c r="H1222" i="1"/>
  <c r="I1222" i="1"/>
  <c r="B1222" i="1" s="1"/>
  <c r="H1223" i="1"/>
  <c r="I1223" i="1"/>
  <c r="B1223" i="1" s="1"/>
  <c r="H1224" i="1"/>
  <c r="I1224" i="1"/>
  <c r="B1224" i="1" s="1"/>
  <c r="H1225" i="1"/>
  <c r="I1225" i="1"/>
  <c r="B1225" i="1" s="1"/>
  <c r="H1226" i="1"/>
  <c r="I1226" i="1"/>
  <c r="B1226" i="1" s="1"/>
  <c r="H1227" i="1"/>
  <c r="I1227" i="1"/>
  <c r="B1227" i="1" s="1"/>
  <c r="H1228" i="1"/>
  <c r="I1228" i="1"/>
  <c r="B1228" i="1" s="1"/>
  <c r="H1229" i="1"/>
  <c r="I1229" i="1"/>
  <c r="B1229" i="1" s="1"/>
  <c r="H1230" i="1"/>
  <c r="I1230" i="1"/>
  <c r="B1230" i="1" s="1"/>
  <c r="H1231" i="1"/>
  <c r="I1231" i="1"/>
  <c r="B1231" i="1" s="1"/>
  <c r="H1232" i="1"/>
  <c r="I1232" i="1"/>
  <c r="B1232" i="1" s="1"/>
  <c r="H1233" i="1"/>
  <c r="I1233" i="1"/>
  <c r="B1233" i="1" s="1"/>
  <c r="H1234" i="1"/>
  <c r="I1234" i="1"/>
  <c r="B1234" i="1" s="1"/>
  <c r="H1235" i="1"/>
  <c r="I1235" i="1"/>
  <c r="B1235" i="1" s="1"/>
  <c r="H1236" i="1"/>
  <c r="I1236" i="1"/>
  <c r="B1236" i="1" s="1"/>
  <c r="H1237" i="1"/>
  <c r="I1237" i="1"/>
  <c r="B1237" i="1" s="1"/>
  <c r="H1238" i="1"/>
  <c r="I1238" i="1"/>
  <c r="B1238" i="1" s="1"/>
  <c r="H1239" i="1"/>
  <c r="I1239" i="1"/>
  <c r="B1239" i="1" s="1"/>
  <c r="H1240" i="1"/>
  <c r="I1240" i="1"/>
  <c r="B1240" i="1" s="1"/>
  <c r="H1241" i="1"/>
  <c r="I1241" i="1"/>
  <c r="B1241" i="1" s="1"/>
  <c r="H1242" i="1"/>
  <c r="I1242" i="1"/>
  <c r="B1242" i="1" s="1"/>
  <c r="H1243" i="1"/>
  <c r="I1243" i="1"/>
  <c r="B1243" i="1" s="1"/>
  <c r="H1244" i="1"/>
  <c r="I1244" i="1"/>
  <c r="B1244" i="1" s="1"/>
  <c r="H1245" i="1"/>
  <c r="I1245" i="1"/>
  <c r="B1245" i="1" s="1"/>
  <c r="H1246" i="1"/>
  <c r="I1246" i="1"/>
  <c r="B1246" i="1" s="1"/>
  <c r="H1247" i="1"/>
  <c r="I1247" i="1"/>
  <c r="B1247" i="1" s="1"/>
  <c r="H1248" i="1"/>
  <c r="I1248" i="1"/>
  <c r="B1248" i="1" s="1"/>
  <c r="H1249" i="1"/>
  <c r="I1249" i="1"/>
  <c r="B1249" i="1" s="1"/>
  <c r="H1250" i="1"/>
  <c r="I1250" i="1"/>
  <c r="B1250" i="1" s="1"/>
  <c r="H1251" i="1"/>
  <c r="I1251" i="1"/>
  <c r="B1251" i="1" s="1"/>
  <c r="H1252" i="1"/>
  <c r="I1252" i="1"/>
  <c r="B1252" i="1" s="1"/>
  <c r="H1253" i="1"/>
  <c r="I1253" i="1"/>
  <c r="B1253" i="1" s="1"/>
  <c r="H1254" i="1"/>
  <c r="I1254" i="1"/>
  <c r="B1254" i="1" s="1"/>
  <c r="H6" i="1"/>
  <c r="H7" i="1"/>
  <c r="H8" i="1"/>
  <c r="H9" i="1"/>
  <c r="H5" i="1"/>
  <c r="I7" i="1"/>
  <c r="B7" i="1" s="1"/>
  <c r="I6" i="1"/>
  <c r="B6" i="1" s="1"/>
  <c r="I5" i="1"/>
  <c r="B5" i="1" s="1"/>
  <c r="E5" i="17" l="1"/>
  <c r="J1131" i="1"/>
  <c r="J1115" i="1"/>
  <c r="J1244" i="1"/>
  <c r="J1226" i="1"/>
  <c r="J1225" i="1"/>
  <c r="J1179" i="1"/>
  <c r="J1222" i="1"/>
  <c r="J1247" i="1"/>
  <c r="J1248" i="1"/>
  <c r="D9" i="17" l="1"/>
  <c r="E9" i="17"/>
  <c r="F9" i="17"/>
  <c r="G9" i="17"/>
  <c r="H9" i="17"/>
  <c r="I9" i="17"/>
  <c r="J9" i="17"/>
  <c r="K9" i="17"/>
  <c r="B6" i="17"/>
  <c r="C6" i="17"/>
  <c r="B7" i="17"/>
  <c r="C7" i="17"/>
  <c r="B8" i="17"/>
  <c r="C8" i="17"/>
  <c r="C5" i="17"/>
  <c r="B5" i="17"/>
  <c r="B9" i="17" l="1"/>
  <c r="C9" i="17"/>
  <c r="AE1146" i="1"/>
  <c r="AI1146" i="1" l="1"/>
  <c r="AH1146" i="1"/>
  <c r="AG1146" i="1"/>
  <c r="AF1146" i="1"/>
  <c r="AJ1146" i="1"/>
  <c r="AM1146" i="1" s="1"/>
  <c r="AK1146" i="1" l="1"/>
  <c r="AL1146" i="1" s="1"/>
  <c r="W51" i="15"/>
  <c r="X17" i="15"/>
  <c r="J1245" i="1"/>
  <c r="J1242" i="1"/>
  <c r="J1241" i="1"/>
  <c r="J1231" i="1"/>
  <c r="J1230" i="1"/>
  <c r="J1229" i="1"/>
  <c r="J1228" i="1"/>
  <c r="J1227" i="1"/>
  <c r="J1223" i="1"/>
  <c r="J1216" i="1"/>
  <c r="J1195" i="1"/>
  <c r="J1192" i="1"/>
  <c r="J1187" i="1"/>
  <c r="J1186" i="1"/>
  <c r="J1178" i="1"/>
  <c r="J1177" i="1"/>
  <c r="J1176" i="1"/>
  <c r="J1175" i="1"/>
  <c r="J1162" i="1"/>
  <c r="J1161" i="1"/>
  <c r="J1160" i="1"/>
  <c r="J1149" i="1"/>
  <c r="J1145" i="1"/>
  <c r="J1141" i="1"/>
  <c r="J1140" i="1"/>
  <c r="J1126" i="1"/>
  <c r="J1119" i="1"/>
  <c r="J1112" i="1"/>
  <c r="J1111" i="1"/>
  <c r="J1110" i="1"/>
  <c r="J1109" i="1"/>
  <c r="J1108" i="1"/>
  <c r="F51" i="15"/>
  <c r="E49" i="15"/>
  <c r="F52" i="15"/>
  <c r="E51" i="15"/>
  <c r="F53" i="15"/>
  <c r="E53" i="15"/>
  <c r="F54" i="15"/>
  <c r="E54" i="15"/>
  <c r="F47" i="15"/>
  <c r="E48" i="15"/>
  <c r="F48" i="15"/>
  <c r="E50" i="15"/>
  <c r="F49" i="15"/>
  <c r="E52" i="15"/>
  <c r="F50" i="15"/>
  <c r="E47" i="15"/>
  <c r="H48" i="15" l="1"/>
  <c r="G48" i="15"/>
  <c r="H50" i="15"/>
  <c r="G50" i="15"/>
  <c r="H52" i="15"/>
  <c r="G52" i="15"/>
  <c r="H47" i="15"/>
  <c r="G47" i="15"/>
  <c r="H49" i="15"/>
  <c r="G49" i="15"/>
  <c r="H51" i="15"/>
  <c r="G51" i="15"/>
  <c r="H53" i="15"/>
  <c r="G53" i="15"/>
  <c r="H54" i="15"/>
  <c r="G54" i="15"/>
  <c r="J1144" i="1"/>
  <c r="J1139" i="1"/>
  <c r="J1128" i="1"/>
  <c r="J1250" i="1"/>
  <c r="J1251" i="1"/>
  <c r="J1252" i="1"/>
  <c r="J1209" i="1" l="1"/>
  <c r="J1254" i="1"/>
  <c r="J1172" i="1"/>
  <c r="J1253" i="1"/>
  <c r="J1171" i="1"/>
  <c r="J1208" i="1"/>
  <c r="J1185" i="1"/>
  <c r="J1184" i="1"/>
  <c r="J1138" i="1"/>
  <c r="J1183" i="1"/>
  <c r="J1182" i="1"/>
  <c r="J1181" i="1"/>
  <c r="J1125" i="1"/>
  <c r="J1180" i="1"/>
  <c r="J1174" i="1"/>
  <c r="J1173" i="1"/>
  <c r="J1206" i="1"/>
  <c r="J1205" i="1"/>
  <c r="J1204" i="1"/>
  <c r="J1203" i="1"/>
  <c r="J1202" i="1"/>
  <c r="J1201" i="1"/>
  <c r="J1198" i="1"/>
  <c r="J1197" i="1"/>
  <c r="J1196" i="1"/>
  <c r="J1194" i="1"/>
  <c r="J1193" i="1"/>
  <c r="J1191" i="1"/>
  <c r="J1190" i="1"/>
  <c r="J1189" i="1"/>
  <c r="J1168" i="1"/>
  <c r="J1134" i="1"/>
  <c r="J1133" i="1"/>
  <c r="J1123" i="1"/>
  <c r="J1167" i="1"/>
  <c r="J1166" i="1"/>
  <c r="J1165" i="1"/>
  <c r="J1164" i="1"/>
  <c r="J1159" i="1"/>
  <c r="J1122" i="1"/>
  <c r="J1158" i="1"/>
  <c r="J1157" i="1"/>
  <c r="J1114" i="1"/>
  <c r="J1156" i="1"/>
  <c r="J1155" i="1"/>
  <c r="J1154" i="1"/>
  <c r="J1153" i="1"/>
  <c r="J1152" i="1"/>
  <c r="J1117" i="1"/>
  <c r="J1151" i="1"/>
  <c r="J1150" i="1"/>
  <c r="J1148" i="1"/>
  <c r="J1113" i="1"/>
  <c r="J1124" i="1"/>
  <c r="J1118" i="1"/>
  <c r="J1107" i="1"/>
  <c r="J1106" i="1"/>
  <c r="J1147" i="1"/>
  <c r="J1249" i="1"/>
  <c r="J1246" i="1"/>
  <c r="J1243" i="1"/>
  <c r="J1240" i="1"/>
  <c r="J1239" i="1"/>
  <c r="J1238" i="1"/>
  <c r="J1237" i="1"/>
  <c r="J1236" i="1"/>
  <c r="J1235" i="1"/>
  <c r="J1234" i="1"/>
  <c r="J1233" i="1"/>
  <c r="J1232" i="1"/>
  <c r="J1224" i="1"/>
  <c r="J1221" i="1"/>
  <c r="J1105" i="1"/>
  <c r="J1220" i="1"/>
  <c r="J1219" i="1"/>
  <c r="J1218" i="1"/>
  <c r="J1217" i="1"/>
  <c r="J1129" i="1"/>
  <c r="J1127" i="1"/>
  <c r="J1215" i="1"/>
  <c r="J1214" i="1"/>
  <c r="J1213" i="1"/>
  <c r="J1212" i="1"/>
  <c r="J1211" i="1"/>
  <c r="J1137" i="1"/>
  <c r="J1136" i="1"/>
  <c r="J1210" i="1"/>
  <c r="AK1254" i="1" l="1"/>
  <c r="AJ1254" i="1"/>
  <c r="AM1254" i="1" s="1"/>
  <c r="AI1254" i="1"/>
  <c r="AH1254" i="1"/>
  <c r="AG1254" i="1"/>
  <c r="AF1254" i="1"/>
  <c r="AE1254" i="1"/>
  <c r="AK1172" i="1"/>
  <c r="AJ1172" i="1"/>
  <c r="AM1172" i="1" s="1"/>
  <c r="AI1172" i="1"/>
  <c r="AH1172" i="1"/>
  <c r="AG1172" i="1"/>
  <c r="AF1172" i="1"/>
  <c r="AE1172" i="1"/>
  <c r="AK1253" i="1"/>
  <c r="AJ1253" i="1"/>
  <c r="AM1253" i="1" s="1"/>
  <c r="AI1253" i="1"/>
  <c r="AH1253" i="1"/>
  <c r="AG1253" i="1"/>
  <c r="AF1253" i="1"/>
  <c r="AE1253" i="1"/>
  <c r="AK1171" i="1"/>
  <c r="AJ1171" i="1"/>
  <c r="AM1171" i="1" s="1"/>
  <c r="AI1171" i="1"/>
  <c r="AH1171" i="1"/>
  <c r="AG1171" i="1"/>
  <c r="AF1171" i="1"/>
  <c r="AE1171" i="1"/>
  <c r="AK1212" i="1"/>
  <c r="AI1212" i="1"/>
  <c r="AH1212" i="1"/>
  <c r="AG1212" i="1"/>
  <c r="AF1212" i="1"/>
  <c r="AE1212" i="1"/>
  <c r="AL1171" i="1" l="1"/>
  <c r="AL1172" i="1"/>
  <c r="AL1212" i="1"/>
  <c r="AL1253" i="1"/>
  <c r="AL1254" i="1"/>
  <c r="AJ1212" i="1"/>
  <c r="AM1212" i="1" s="1"/>
  <c r="G42" i="15"/>
  <c r="H42" i="15"/>
  <c r="I42" i="15"/>
  <c r="J42" i="15" s="1"/>
  <c r="G43" i="15"/>
  <c r="H43" i="15"/>
  <c r="I43" i="15"/>
  <c r="J43" i="15"/>
  <c r="G44" i="15"/>
  <c r="H44" i="15"/>
  <c r="I44" i="15"/>
  <c r="J44" i="15"/>
  <c r="G45" i="15"/>
  <c r="H45" i="15"/>
  <c r="I45" i="15"/>
  <c r="J45" i="15"/>
  <c r="G46" i="15"/>
  <c r="H46" i="15"/>
  <c r="I46" i="15"/>
  <c r="J46" i="15"/>
  <c r="I47" i="15"/>
  <c r="J47" i="15" s="1"/>
  <c r="I48" i="15"/>
  <c r="I49" i="15"/>
  <c r="J49" i="15" s="1"/>
  <c r="I50" i="15"/>
  <c r="I51" i="15"/>
  <c r="J51" i="15" s="1"/>
  <c r="I52" i="15"/>
  <c r="I53" i="15"/>
  <c r="I54" i="15"/>
  <c r="J54" i="15" l="1"/>
  <c r="J52" i="15"/>
  <c r="J50" i="15"/>
  <c r="J53" i="15"/>
  <c r="J48" i="15"/>
  <c r="AE524" i="1"/>
  <c r="AF524" i="1"/>
  <c r="AG524" i="1"/>
  <c r="AE525" i="1"/>
  <c r="AF525" i="1"/>
  <c r="AG525" i="1"/>
  <c r="AE526" i="1"/>
  <c r="AF526" i="1"/>
  <c r="AG526" i="1"/>
  <c r="AE527" i="1"/>
  <c r="AF527" i="1"/>
  <c r="AG527" i="1"/>
  <c r="AE528" i="1"/>
  <c r="AF528" i="1"/>
  <c r="AG528" i="1"/>
  <c r="AE529" i="1"/>
  <c r="AF529" i="1"/>
  <c r="AG529" i="1"/>
  <c r="AE530" i="1"/>
  <c r="AF530" i="1"/>
  <c r="AG530" i="1"/>
  <c r="AE531" i="1"/>
  <c r="AF531" i="1"/>
  <c r="AG531" i="1"/>
  <c r="AE532" i="1"/>
  <c r="AF532" i="1"/>
  <c r="AG532" i="1"/>
  <c r="AE533" i="1"/>
  <c r="AF533" i="1"/>
  <c r="AG533" i="1"/>
  <c r="AE534" i="1"/>
  <c r="AF534" i="1"/>
  <c r="AG534" i="1"/>
  <c r="AE535" i="1"/>
  <c r="AF535" i="1"/>
  <c r="AG535" i="1"/>
  <c r="AE536" i="1"/>
  <c r="AF536" i="1"/>
  <c r="AG536" i="1"/>
  <c r="AE537" i="1"/>
  <c r="AF537" i="1"/>
  <c r="AG537" i="1"/>
  <c r="AE538" i="1"/>
  <c r="AF538" i="1"/>
  <c r="AG538" i="1"/>
  <c r="AE539" i="1"/>
  <c r="AF539" i="1"/>
  <c r="AG539" i="1"/>
  <c r="AE540" i="1"/>
  <c r="AF540" i="1"/>
  <c r="AG540" i="1"/>
  <c r="AE541" i="1"/>
  <c r="AF541" i="1"/>
  <c r="AG541" i="1"/>
  <c r="AE542" i="1"/>
  <c r="AF542" i="1"/>
  <c r="AG542" i="1"/>
  <c r="AE543" i="1"/>
  <c r="AF543" i="1"/>
  <c r="AG543" i="1"/>
  <c r="AE544" i="1"/>
  <c r="AF544" i="1"/>
  <c r="AG544" i="1"/>
  <c r="AE545" i="1"/>
  <c r="AF545" i="1"/>
  <c r="AG545" i="1"/>
  <c r="AE546" i="1"/>
  <c r="AF546" i="1"/>
  <c r="AG546" i="1"/>
  <c r="AE547" i="1"/>
  <c r="AF547" i="1"/>
  <c r="AG547" i="1"/>
  <c r="AE548" i="1"/>
  <c r="AF548" i="1"/>
  <c r="AG548" i="1"/>
  <c r="AE549" i="1"/>
  <c r="AF549" i="1"/>
  <c r="AG549" i="1"/>
  <c r="AE550" i="1"/>
  <c r="AF550" i="1"/>
  <c r="AG550" i="1"/>
  <c r="AE551" i="1"/>
  <c r="AF551" i="1"/>
  <c r="AG551" i="1"/>
  <c r="AE552" i="1"/>
  <c r="AF552" i="1"/>
  <c r="AG552" i="1"/>
  <c r="AE553" i="1"/>
  <c r="AF553" i="1"/>
  <c r="AG553" i="1"/>
  <c r="AE554" i="1"/>
  <c r="AF554" i="1"/>
  <c r="AG554" i="1"/>
  <c r="AE555" i="1"/>
  <c r="AF555" i="1"/>
  <c r="AG555" i="1"/>
  <c r="AE556" i="1"/>
  <c r="AF556" i="1"/>
  <c r="AG556" i="1"/>
  <c r="AE557" i="1"/>
  <c r="AF557" i="1"/>
  <c r="AG557" i="1"/>
  <c r="AE558" i="1"/>
  <c r="AF558" i="1"/>
  <c r="AG558" i="1"/>
  <c r="AE559" i="1"/>
  <c r="AF559" i="1"/>
  <c r="AG559" i="1"/>
  <c r="AE560" i="1"/>
  <c r="AF560" i="1"/>
  <c r="AG560" i="1"/>
  <c r="AE561" i="1"/>
  <c r="AF561" i="1"/>
  <c r="AG561" i="1"/>
  <c r="AE562" i="1"/>
  <c r="AF562" i="1"/>
  <c r="AG562" i="1"/>
  <c r="AE563" i="1"/>
  <c r="AF563" i="1"/>
  <c r="AG563" i="1"/>
  <c r="AE564" i="1"/>
  <c r="AF564" i="1"/>
  <c r="AG564" i="1"/>
  <c r="AE565" i="1"/>
  <c r="AF565" i="1"/>
  <c r="AG565" i="1"/>
  <c r="AE566" i="1"/>
  <c r="AF566" i="1"/>
  <c r="AG566" i="1"/>
  <c r="AE567" i="1"/>
  <c r="AF567" i="1"/>
  <c r="AG567" i="1"/>
  <c r="AE568" i="1"/>
  <c r="AF568" i="1"/>
  <c r="AG568" i="1"/>
  <c r="AE569" i="1"/>
  <c r="AF569" i="1"/>
  <c r="AG569" i="1"/>
  <c r="AE570" i="1"/>
  <c r="AF570" i="1"/>
  <c r="AG570" i="1"/>
  <c r="AE571" i="1"/>
  <c r="AF571" i="1"/>
  <c r="AG571" i="1"/>
  <c r="AE572" i="1"/>
  <c r="AF572" i="1"/>
  <c r="AG572" i="1"/>
  <c r="AE573" i="1"/>
  <c r="AF573" i="1"/>
  <c r="AG573" i="1"/>
  <c r="AE574" i="1"/>
  <c r="AF574" i="1"/>
  <c r="AG574" i="1"/>
  <c r="AE575" i="1"/>
  <c r="AF575" i="1"/>
  <c r="AG575" i="1"/>
  <c r="AE576" i="1"/>
  <c r="AF576" i="1"/>
  <c r="AG576" i="1"/>
  <c r="AE577" i="1"/>
  <c r="AF577" i="1"/>
  <c r="AG577" i="1"/>
  <c r="AE578" i="1"/>
  <c r="AF578" i="1"/>
  <c r="AG578" i="1"/>
  <c r="AE579" i="1"/>
  <c r="AF579" i="1"/>
  <c r="AG579" i="1"/>
  <c r="AE580" i="1"/>
  <c r="AF580" i="1"/>
  <c r="AG580" i="1"/>
  <c r="AE581" i="1"/>
  <c r="AF581" i="1"/>
  <c r="AG581" i="1"/>
  <c r="AE582" i="1"/>
  <c r="AF582" i="1"/>
  <c r="AG582" i="1"/>
  <c r="AE583" i="1"/>
  <c r="AF583" i="1"/>
  <c r="AG583" i="1"/>
  <c r="AE584" i="1"/>
  <c r="AF584" i="1"/>
  <c r="AG584" i="1"/>
  <c r="AE585" i="1"/>
  <c r="AF585" i="1"/>
  <c r="AG585" i="1"/>
  <c r="AE586" i="1"/>
  <c r="AF586" i="1"/>
  <c r="AG586" i="1"/>
  <c r="AE587" i="1"/>
  <c r="AF587" i="1"/>
  <c r="AG587" i="1"/>
  <c r="AE588" i="1"/>
  <c r="AF588" i="1"/>
  <c r="AG588" i="1"/>
  <c r="AE589" i="1"/>
  <c r="AF589" i="1"/>
  <c r="AG589" i="1"/>
  <c r="AE590" i="1"/>
  <c r="AF590" i="1"/>
  <c r="AG590" i="1"/>
  <c r="AE591" i="1"/>
  <c r="AF591" i="1"/>
  <c r="AG591" i="1"/>
  <c r="AE592" i="1"/>
  <c r="AF592" i="1"/>
  <c r="AG592" i="1"/>
  <c r="AE593" i="1"/>
  <c r="AF593" i="1"/>
  <c r="AG593" i="1"/>
  <c r="AE594" i="1"/>
  <c r="AF594" i="1"/>
  <c r="AG594" i="1"/>
  <c r="AE595" i="1"/>
  <c r="AF595" i="1"/>
  <c r="AG595" i="1"/>
  <c r="AE596" i="1"/>
  <c r="AF596" i="1"/>
  <c r="AG596" i="1"/>
  <c r="AE597" i="1"/>
  <c r="AF597" i="1"/>
  <c r="AG597" i="1"/>
  <c r="AE598" i="1"/>
  <c r="AF598" i="1"/>
  <c r="AG598" i="1"/>
  <c r="AE599" i="1"/>
  <c r="AF599" i="1"/>
  <c r="AG599" i="1"/>
  <c r="AE600" i="1"/>
  <c r="AF600" i="1"/>
  <c r="AG600" i="1"/>
  <c r="AE601" i="1"/>
  <c r="AF601" i="1"/>
  <c r="AG601" i="1"/>
  <c r="AE602" i="1"/>
  <c r="AF602" i="1"/>
  <c r="AG602" i="1"/>
  <c r="AE603" i="1"/>
  <c r="AF603" i="1"/>
  <c r="AG603" i="1"/>
  <c r="AE604" i="1"/>
  <c r="AF604" i="1"/>
  <c r="AG604" i="1"/>
  <c r="AE605" i="1"/>
  <c r="AF605" i="1"/>
  <c r="AG605" i="1"/>
  <c r="AE606" i="1"/>
  <c r="AF606" i="1"/>
  <c r="AG606" i="1"/>
  <c r="AE607" i="1"/>
  <c r="AF607" i="1"/>
  <c r="AG607" i="1"/>
  <c r="AE608" i="1"/>
  <c r="AF608" i="1"/>
  <c r="AG608" i="1"/>
  <c r="AE609" i="1"/>
  <c r="AF609" i="1"/>
  <c r="AG609" i="1"/>
  <c r="AE610" i="1"/>
  <c r="AF610" i="1"/>
  <c r="AG610" i="1"/>
  <c r="AE611" i="1"/>
  <c r="AF611" i="1"/>
  <c r="AG611" i="1"/>
  <c r="AE612" i="1"/>
  <c r="AF612" i="1"/>
  <c r="AG612" i="1"/>
  <c r="AE613" i="1"/>
  <c r="AF613" i="1"/>
  <c r="AG613" i="1"/>
  <c r="AE614" i="1"/>
  <c r="AF614" i="1"/>
  <c r="AG614" i="1"/>
  <c r="AE615" i="1"/>
  <c r="AF615" i="1"/>
  <c r="AG615" i="1"/>
  <c r="AE616" i="1"/>
  <c r="AF616" i="1"/>
  <c r="AG616" i="1"/>
  <c r="AE617" i="1"/>
  <c r="AF617" i="1"/>
  <c r="AG617" i="1"/>
  <c r="AE618" i="1"/>
  <c r="AF618" i="1"/>
  <c r="AG618" i="1"/>
  <c r="AE619" i="1"/>
  <c r="AF619" i="1"/>
  <c r="AG619" i="1"/>
  <c r="AE620" i="1"/>
  <c r="AF620" i="1"/>
  <c r="AG620" i="1"/>
  <c r="AE621" i="1"/>
  <c r="AF621" i="1"/>
  <c r="AG621" i="1"/>
  <c r="AE622" i="1"/>
  <c r="AF622" i="1"/>
  <c r="AG622" i="1"/>
  <c r="AE623" i="1"/>
  <c r="AF623" i="1"/>
  <c r="AG623" i="1"/>
  <c r="AE624" i="1"/>
  <c r="AF624" i="1"/>
  <c r="AG624" i="1"/>
  <c r="AE625" i="1"/>
  <c r="AF625" i="1"/>
  <c r="AG625" i="1"/>
  <c r="AE626" i="1"/>
  <c r="AF626" i="1"/>
  <c r="AG626" i="1"/>
  <c r="AE627" i="1"/>
  <c r="AF627" i="1"/>
  <c r="AG627" i="1"/>
  <c r="AE628" i="1"/>
  <c r="AF628" i="1"/>
  <c r="AG628" i="1"/>
  <c r="AE629" i="1"/>
  <c r="AF629" i="1"/>
  <c r="AG629" i="1"/>
  <c r="AE630" i="1"/>
  <c r="AF630" i="1"/>
  <c r="AG630" i="1"/>
  <c r="AE631" i="1"/>
  <c r="AF631" i="1"/>
  <c r="AG631" i="1"/>
  <c r="AE632" i="1"/>
  <c r="AF632" i="1"/>
  <c r="AG632" i="1"/>
  <c r="AE633" i="1"/>
  <c r="AF633" i="1"/>
  <c r="AG633" i="1"/>
  <c r="AE634" i="1"/>
  <c r="AF634" i="1"/>
  <c r="AG634" i="1"/>
  <c r="AE635" i="1"/>
  <c r="AF635" i="1"/>
  <c r="AG635" i="1"/>
  <c r="AE636" i="1"/>
  <c r="AF636" i="1"/>
  <c r="AG636" i="1"/>
  <c r="AE637" i="1"/>
  <c r="AF637" i="1"/>
  <c r="AG637" i="1"/>
  <c r="AE638" i="1"/>
  <c r="AF638" i="1"/>
  <c r="AG638" i="1"/>
  <c r="AE639" i="1"/>
  <c r="AF639" i="1"/>
  <c r="AG639" i="1"/>
  <c r="AE640" i="1"/>
  <c r="AF640" i="1"/>
  <c r="AG640" i="1"/>
  <c r="AE641" i="1"/>
  <c r="AF641" i="1"/>
  <c r="AG641" i="1"/>
  <c r="AE642" i="1"/>
  <c r="AF642" i="1"/>
  <c r="AG642" i="1"/>
  <c r="AE643" i="1"/>
  <c r="AF643" i="1"/>
  <c r="AG643" i="1"/>
  <c r="AE644" i="1"/>
  <c r="AF644" i="1"/>
  <c r="AG644" i="1"/>
  <c r="AE645" i="1"/>
  <c r="AF645" i="1"/>
  <c r="AG645" i="1"/>
  <c r="AE646" i="1"/>
  <c r="AF646" i="1"/>
  <c r="AG646" i="1"/>
  <c r="AE647" i="1"/>
  <c r="AF647" i="1"/>
  <c r="AG647" i="1"/>
  <c r="AE648" i="1"/>
  <c r="AF648" i="1"/>
  <c r="AG648" i="1"/>
  <c r="AE649" i="1"/>
  <c r="AF649" i="1"/>
  <c r="AG649" i="1"/>
  <c r="AE650" i="1"/>
  <c r="AF650" i="1"/>
  <c r="AG650" i="1"/>
  <c r="AE651" i="1"/>
  <c r="AF651" i="1"/>
  <c r="AG651" i="1"/>
  <c r="AE652" i="1"/>
  <c r="AF652" i="1"/>
  <c r="AG652" i="1"/>
  <c r="AE653" i="1"/>
  <c r="AF653" i="1"/>
  <c r="AG653" i="1"/>
  <c r="AE654" i="1"/>
  <c r="AF654" i="1"/>
  <c r="AG654" i="1"/>
  <c r="AE655" i="1"/>
  <c r="AF655" i="1"/>
  <c r="AG655" i="1"/>
  <c r="AE656" i="1"/>
  <c r="AF656" i="1"/>
  <c r="AG656" i="1"/>
  <c r="AE657" i="1"/>
  <c r="AF657" i="1"/>
  <c r="AG657" i="1"/>
  <c r="AE658" i="1"/>
  <c r="AF658" i="1"/>
  <c r="AG658" i="1"/>
  <c r="AE659" i="1"/>
  <c r="AF659" i="1"/>
  <c r="AG659" i="1"/>
  <c r="AE660" i="1"/>
  <c r="AF660" i="1"/>
  <c r="AG660" i="1"/>
  <c r="AE661" i="1"/>
  <c r="AF661" i="1"/>
  <c r="AG661" i="1"/>
  <c r="AE662" i="1"/>
  <c r="AF662" i="1"/>
  <c r="AG662" i="1"/>
  <c r="AE663" i="1"/>
  <c r="AF663" i="1"/>
  <c r="AG663" i="1"/>
  <c r="AE664" i="1"/>
  <c r="AF664" i="1"/>
  <c r="AG664" i="1"/>
  <c r="AE665" i="1"/>
  <c r="AF665" i="1"/>
  <c r="AG665" i="1"/>
  <c r="AE666" i="1"/>
  <c r="AF666" i="1"/>
  <c r="AG666" i="1"/>
  <c r="AE667" i="1"/>
  <c r="AF667" i="1"/>
  <c r="AG667" i="1"/>
  <c r="AE668" i="1"/>
  <c r="AF668" i="1"/>
  <c r="AG668" i="1"/>
  <c r="AE669" i="1"/>
  <c r="AF669" i="1"/>
  <c r="AG669" i="1"/>
  <c r="AE670" i="1"/>
  <c r="AF670" i="1"/>
  <c r="AG670" i="1"/>
  <c r="AE671" i="1"/>
  <c r="AF671" i="1"/>
  <c r="AG671" i="1"/>
  <c r="AE672" i="1"/>
  <c r="AF672" i="1"/>
  <c r="AG672" i="1"/>
  <c r="AE673" i="1"/>
  <c r="AF673" i="1"/>
  <c r="AG673" i="1"/>
  <c r="AE674" i="1"/>
  <c r="AF674" i="1"/>
  <c r="AG674" i="1"/>
  <c r="AE675" i="1"/>
  <c r="AF675" i="1"/>
  <c r="AG675" i="1"/>
  <c r="AE676" i="1"/>
  <c r="AF676" i="1"/>
  <c r="AG676" i="1"/>
  <c r="AE677" i="1"/>
  <c r="AF677" i="1"/>
  <c r="AG677" i="1"/>
  <c r="AE678" i="1"/>
  <c r="AF678" i="1"/>
  <c r="AG678" i="1"/>
  <c r="AE679" i="1"/>
  <c r="AF679" i="1"/>
  <c r="AG679" i="1"/>
  <c r="AE680" i="1"/>
  <c r="AF680" i="1"/>
  <c r="AG680" i="1"/>
  <c r="AE681" i="1"/>
  <c r="AF681" i="1"/>
  <c r="AG681" i="1"/>
  <c r="AE682" i="1"/>
  <c r="AF682" i="1"/>
  <c r="AG682" i="1"/>
  <c r="AE683" i="1"/>
  <c r="AF683" i="1"/>
  <c r="AG683" i="1"/>
  <c r="AE684" i="1"/>
  <c r="AF684" i="1"/>
  <c r="AG684" i="1"/>
  <c r="AE685" i="1"/>
  <c r="AF685" i="1"/>
  <c r="AG685" i="1"/>
  <c r="AE686" i="1"/>
  <c r="AF686" i="1"/>
  <c r="AG686" i="1"/>
  <c r="AE687" i="1"/>
  <c r="AF687" i="1"/>
  <c r="AG687" i="1"/>
  <c r="AE688" i="1"/>
  <c r="AF688" i="1"/>
  <c r="AG688" i="1"/>
  <c r="AE689" i="1"/>
  <c r="AF689" i="1"/>
  <c r="AG689" i="1"/>
  <c r="AE690" i="1"/>
  <c r="AF690" i="1"/>
  <c r="AG690" i="1"/>
  <c r="AE691" i="1"/>
  <c r="AF691" i="1"/>
  <c r="AG691" i="1"/>
  <c r="AE692" i="1"/>
  <c r="AF692" i="1"/>
  <c r="AG692" i="1"/>
  <c r="AE693" i="1"/>
  <c r="AF693" i="1"/>
  <c r="AG693" i="1"/>
  <c r="AE694" i="1"/>
  <c r="AF694" i="1"/>
  <c r="AG694" i="1"/>
  <c r="AE695" i="1"/>
  <c r="AF695" i="1"/>
  <c r="AG695" i="1"/>
  <c r="AE696" i="1"/>
  <c r="AF696" i="1"/>
  <c r="AG696" i="1"/>
  <c r="AE697" i="1"/>
  <c r="AF697" i="1"/>
  <c r="AG697" i="1"/>
  <c r="AE698" i="1"/>
  <c r="AF698" i="1"/>
  <c r="AG698" i="1"/>
  <c r="AE699" i="1"/>
  <c r="AF699" i="1"/>
  <c r="AG699" i="1"/>
  <c r="AE700" i="1"/>
  <c r="AF700" i="1"/>
  <c r="AG700" i="1"/>
  <c r="AE701" i="1"/>
  <c r="AF701" i="1"/>
  <c r="AG701" i="1"/>
  <c r="AE702" i="1"/>
  <c r="AF702" i="1"/>
  <c r="AG702" i="1"/>
  <c r="AE703" i="1"/>
  <c r="AF703" i="1"/>
  <c r="AG703" i="1"/>
  <c r="AE704" i="1"/>
  <c r="AF704" i="1"/>
  <c r="AG704" i="1"/>
  <c r="AE705" i="1"/>
  <c r="AF705" i="1"/>
  <c r="AG705" i="1"/>
  <c r="AE706" i="1"/>
  <c r="AF706" i="1"/>
  <c r="AG706" i="1"/>
  <c r="AE707" i="1"/>
  <c r="AF707" i="1"/>
  <c r="AG707" i="1"/>
  <c r="AE708" i="1"/>
  <c r="AF708" i="1"/>
  <c r="AG708" i="1"/>
  <c r="AE709" i="1"/>
  <c r="AF709" i="1"/>
  <c r="AG709" i="1"/>
  <c r="AE710" i="1"/>
  <c r="AF710" i="1"/>
  <c r="AG710" i="1"/>
  <c r="AE711" i="1"/>
  <c r="AF711" i="1"/>
  <c r="AG711" i="1"/>
  <c r="AE712" i="1"/>
  <c r="AF712" i="1"/>
  <c r="AG712" i="1"/>
  <c r="AE713" i="1"/>
  <c r="AF713" i="1"/>
  <c r="AG713" i="1"/>
  <c r="AE714" i="1"/>
  <c r="AF714" i="1"/>
  <c r="AG714" i="1"/>
  <c r="AE715" i="1"/>
  <c r="AF715" i="1"/>
  <c r="AG715" i="1"/>
  <c r="AE716" i="1"/>
  <c r="AF716" i="1"/>
  <c r="AG716" i="1"/>
  <c r="AE717" i="1"/>
  <c r="AF717" i="1"/>
  <c r="AG717" i="1"/>
  <c r="AE718" i="1"/>
  <c r="AF718" i="1"/>
  <c r="AG718" i="1"/>
  <c r="AE719" i="1"/>
  <c r="AF719" i="1"/>
  <c r="AG719" i="1"/>
  <c r="AE720" i="1"/>
  <c r="AF720" i="1"/>
  <c r="AG720" i="1"/>
  <c r="AE721" i="1"/>
  <c r="AF721" i="1"/>
  <c r="AG721" i="1"/>
  <c r="AE722" i="1"/>
  <c r="AF722" i="1"/>
  <c r="AG722" i="1"/>
  <c r="AE723" i="1"/>
  <c r="AF723" i="1"/>
  <c r="AG723" i="1"/>
  <c r="AE724" i="1"/>
  <c r="AF724" i="1"/>
  <c r="AG724" i="1"/>
  <c r="AH524" i="1"/>
  <c r="AI524" i="1"/>
  <c r="AJ524" i="1"/>
  <c r="AK524" i="1"/>
  <c r="AH525" i="1"/>
  <c r="AI525" i="1"/>
  <c r="AJ525" i="1"/>
  <c r="AK525" i="1"/>
  <c r="AH526" i="1"/>
  <c r="AI526" i="1"/>
  <c r="AJ526" i="1"/>
  <c r="AK526" i="1"/>
  <c r="AH527" i="1"/>
  <c r="AI527" i="1"/>
  <c r="AJ527" i="1"/>
  <c r="AK527" i="1"/>
  <c r="AH528" i="1"/>
  <c r="AI528" i="1"/>
  <c r="AJ528" i="1"/>
  <c r="AK528" i="1"/>
  <c r="AH529" i="1"/>
  <c r="AI529" i="1"/>
  <c r="AJ529" i="1"/>
  <c r="AK529" i="1"/>
  <c r="AH530" i="1"/>
  <c r="AI530" i="1"/>
  <c r="AJ530" i="1"/>
  <c r="AK530" i="1"/>
  <c r="AH531" i="1"/>
  <c r="AI531" i="1"/>
  <c r="AJ531" i="1"/>
  <c r="AK531" i="1"/>
  <c r="AH532" i="1"/>
  <c r="AI532" i="1"/>
  <c r="AJ532" i="1"/>
  <c r="AK532" i="1"/>
  <c r="AH533" i="1"/>
  <c r="AI533" i="1"/>
  <c r="AJ533" i="1"/>
  <c r="AK533" i="1"/>
  <c r="AH534" i="1"/>
  <c r="AI534" i="1"/>
  <c r="AJ534" i="1"/>
  <c r="AK534" i="1"/>
  <c r="AH535" i="1"/>
  <c r="AI535" i="1"/>
  <c r="AJ535" i="1"/>
  <c r="AK535" i="1"/>
  <c r="AH536" i="1"/>
  <c r="AI536" i="1"/>
  <c r="AJ536" i="1"/>
  <c r="AK536" i="1"/>
  <c r="AH537" i="1"/>
  <c r="AI537" i="1"/>
  <c r="AJ537" i="1"/>
  <c r="AK537" i="1"/>
  <c r="AH538" i="1"/>
  <c r="AI538" i="1"/>
  <c r="AJ538" i="1"/>
  <c r="AK538" i="1"/>
  <c r="AH539" i="1"/>
  <c r="AI539" i="1"/>
  <c r="AJ539" i="1"/>
  <c r="AK539" i="1"/>
  <c r="AH540" i="1"/>
  <c r="AI540" i="1"/>
  <c r="AJ540" i="1"/>
  <c r="AK540" i="1"/>
  <c r="AH541" i="1"/>
  <c r="AI541" i="1"/>
  <c r="AJ541" i="1"/>
  <c r="AK541" i="1"/>
  <c r="AH542" i="1"/>
  <c r="AI542" i="1"/>
  <c r="AJ542" i="1"/>
  <c r="AK542" i="1"/>
  <c r="AH543" i="1"/>
  <c r="AI543" i="1"/>
  <c r="AJ543" i="1"/>
  <c r="AK543" i="1"/>
  <c r="AH544" i="1"/>
  <c r="AI544" i="1"/>
  <c r="AJ544" i="1"/>
  <c r="AK544" i="1"/>
  <c r="AH545" i="1"/>
  <c r="AI545" i="1"/>
  <c r="AJ545" i="1"/>
  <c r="AK545" i="1"/>
  <c r="AH546" i="1"/>
  <c r="AI546" i="1"/>
  <c r="AJ546" i="1"/>
  <c r="AK546" i="1"/>
  <c r="AH547" i="1"/>
  <c r="AI547" i="1"/>
  <c r="AJ547" i="1"/>
  <c r="AK547" i="1"/>
  <c r="AH548" i="1"/>
  <c r="AI548" i="1"/>
  <c r="AJ548" i="1"/>
  <c r="AK548" i="1"/>
  <c r="AH549" i="1"/>
  <c r="AI549" i="1"/>
  <c r="AJ549" i="1"/>
  <c r="AK549" i="1"/>
  <c r="AH550" i="1"/>
  <c r="AI550" i="1"/>
  <c r="AJ550" i="1"/>
  <c r="AK550" i="1"/>
  <c r="AH551" i="1"/>
  <c r="AI551" i="1"/>
  <c r="AJ551" i="1"/>
  <c r="AK551" i="1"/>
  <c r="AH552" i="1"/>
  <c r="AI552" i="1"/>
  <c r="AJ552" i="1"/>
  <c r="AK552" i="1"/>
  <c r="AH553" i="1"/>
  <c r="AI553" i="1"/>
  <c r="AJ553" i="1"/>
  <c r="AK553" i="1"/>
  <c r="AH554" i="1"/>
  <c r="AI554" i="1"/>
  <c r="AJ554" i="1"/>
  <c r="AK554" i="1"/>
  <c r="AH555" i="1"/>
  <c r="AI555" i="1"/>
  <c r="AJ555" i="1"/>
  <c r="AK555" i="1"/>
  <c r="AH556" i="1"/>
  <c r="AI556" i="1"/>
  <c r="AJ556" i="1"/>
  <c r="AK556" i="1"/>
  <c r="AH557" i="1"/>
  <c r="AI557" i="1"/>
  <c r="AJ557" i="1"/>
  <c r="AK557" i="1"/>
  <c r="AH558" i="1"/>
  <c r="AI558" i="1"/>
  <c r="AJ558" i="1"/>
  <c r="AK558" i="1"/>
  <c r="AH559" i="1"/>
  <c r="AI559" i="1"/>
  <c r="AJ559" i="1"/>
  <c r="AK559" i="1"/>
  <c r="AH560" i="1"/>
  <c r="AI560" i="1"/>
  <c r="AJ560" i="1"/>
  <c r="AK560" i="1"/>
  <c r="AH561" i="1"/>
  <c r="AI561" i="1"/>
  <c r="AJ561" i="1"/>
  <c r="AK561" i="1"/>
  <c r="AH562" i="1"/>
  <c r="AI562" i="1"/>
  <c r="AJ562" i="1"/>
  <c r="AK562" i="1"/>
  <c r="AH563" i="1"/>
  <c r="AI563" i="1"/>
  <c r="AJ563" i="1"/>
  <c r="AK563" i="1"/>
  <c r="AH564" i="1"/>
  <c r="AI564" i="1"/>
  <c r="AJ564" i="1"/>
  <c r="AK564" i="1"/>
  <c r="AH565" i="1"/>
  <c r="AI565" i="1"/>
  <c r="AJ565" i="1"/>
  <c r="AK565" i="1"/>
  <c r="AH566" i="1"/>
  <c r="AI566" i="1"/>
  <c r="AJ566" i="1"/>
  <c r="AK566" i="1"/>
  <c r="AH567" i="1"/>
  <c r="AI567" i="1"/>
  <c r="AJ567" i="1"/>
  <c r="AK567" i="1"/>
  <c r="AH568" i="1"/>
  <c r="AI568" i="1"/>
  <c r="AJ568" i="1"/>
  <c r="AK568" i="1"/>
  <c r="AH569" i="1"/>
  <c r="AI569" i="1"/>
  <c r="AJ569" i="1"/>
  <c r="AK569" i="1"/>
  <c r="AH570" i="1"/>
  <c r="AI570" i="1"/>
  <c r="AJ570" i="1"/>
  <c r="AK570" i="1"/>
  <c r="AH571" i="1"/>
  <c r="AI571" i="1"/>
  <c r="AJ571" i="1"/>
  <c r="AK571" i="1"/>
  <c r="AH572" i="1"/>
  <c r="AI572" i="1"/>
  <c r="AJ572" i="1"/>
  <c r="AK572" i="1"/>
  <c r="AH573" i="1"/>
  <c r="AI573" i="1"/>
  <c r="AJ573" i="1"/>
  <c r="AK573" i="1"/>
  <c r="AH574" i="1"/>
  <c r="AI574" i="1"/>
  <c r="AJ574" i="1"/>
  <c r="AK574" i="1"/>
  <c r="AH575" i="1"/>
  <c r="AI575" i="1"/>
  <c r="AJ575" i="1"/>
  <c r="AK575" i="1"/>
  <c r="AH576" i="1"/>
  <c r="AI576" i="1"/>
  <c r="AJ576" i="1"/>
  <c r="AK576" i="1"/>
  <c r="AH577" i="1"/>
  <c r="AI577" i="1"/>
  <c r="AJ577" i="1"/>
  <c r="AK577" i="1"/>
  <c r="AH578" i="1"/>
  <c r="AI578" i="1"/>
  <c r="AJ578" i="1"/>
  <c r="AK578" i="1"/>
  <c r="AH579" i="1"/>
  <c r="AI579" i="1"/>
  <c r="AJ579" i="1"/>
  <c r="AK579" i="1"/>
  <c r="AH580" i="1"/>
  <c r="AI580" i="1"/>
  <c r="AJ580" i="1"/>
  <c r="AK580" i="1"/>
  <c r="AH581" i="1"/>
  <c r="AI581" i="1"/>
  <c r="AJ581" i="1"/>
  <c r="AK581" i="1"/>
  <c r="AH582" i="1"/>
  <c r="AI582" i="1"/>
  <c r="AJ582" i="1"/>
  <c r="AK582" i="1"/>
  <c r="AH583" i="1"/>
  <c r="AI583" i="1"/>
  <c r="AJ583" i="1"/>
  <c r="AK583" i="1"/>
  <c r="AH584" i="1"/>
  <c r="AI584" i="1"/>
  <c r="AJ584" i="1"/>
  <c r="AK584" i="1"/>
  <c r="AH585" i="1"/>
  <c r="AI585" i="1"/>
  <c r="AJ585" i="1"/>
  <c r="AK585" i="1"/>
  <c r="AH586" i="1"/>
  <c r="AI586" i="1"/>
  <c r="AJ586" i="1"/>
  <c r="AK586" i="1"/>
  <c r="AH587" i="1"/>
  <c r="AI587" i="1"/>
  <c r="AJ587" i="1"/>
  <c r="AK587" i="1"/>
  <c r="AH588" i="1"/>
  <c r="AI588" i="1"/>
  <c r="AJ588" i="1"/>
  <c r="AK588" i="1"/>
  <c r="AH589" i="1"/>
  <c r="AI589" i="1"/>
  <c r="AJ589" i="1"/>
  <c r="AK589" i="1"/>
  <c r="AH590" i="1"/>
  <c r="AI590" i="1"/>
  <c r="AJ590" i="1"/>
  <c r="AK590" i="1"/>
  <c r="AH591" i="1"/>
  <c r="AI591" i="1"/>
  <c r="AJ591" i="1"/>
  <c r="AK591" i="1"/>
  <c r="AH592" i="1"/>
  <c r="AI592" i="1"/>
  <c r="AJ592" i="1"/>
  <c r="AK592" i="1"/>
  <c r="AH593" i="1"/>
  <c r="AI593" i="1"/>
  <c r="AJ593" i="1"/>
  <c r="AK593" i="1"/>
  <c r="AH594" i="1"/>
  <c r="AI594" i="1"/>
  <c r="AJ594" i="1"/>
  <c r="AK594" i="1"/>
  <c r="AH595" i="1"/>
  <c r="AI595" i="1"/>
  <c r="AJ595" i="1"/>
  <c r="AK595" i="1"/>
  <c r="AH596" i="1"/>
  <c r="AI596" i="1"/>
  <c r="AJ596" i="1"/>
  <c r="AK596" i="1"/>
  <c r="AH597" i="1"/>
  <c r="AI597" i="1"/>
  <c r="AJ597" i="1"/>
  <c r="AK597" i="1"/>
  <c r="AH598" i="1"/>
  <c r="AI598" i="1"/>
  <c r="AJ598" i="1"/>
  <c r="AK598" i="1"/>
  <c r="AH599" i="1"/>
  <c r="AI599" i="1"/>
  <c r="AJ599" i="1"/>
  <c r="AK599" i="1"/>
  <c r="AH600" i="1"/>
  <c r="AI600" i="1"/>
  <c r="AJ600" i="1"/>
  <c r="AK600" i="1"/>
  <c r="AH601" i="1"/>
  <c r="AI601" i="1"/>
  <c r="AJ601" i="1"/>
  <c r="AK601" i="1"/>
  <c r="AH602" i="1"/>
  <c r="AI602" i="1"/>
  <c r="AJ602" i="1"/>
  <c r="AK602" i="1"/>
  <c r="AH603" i="1"/>
  <c r="AI603" i="1"/>
  <c r="AJ603" i="1"/>
  <c r="AK603" i="1"/>
  <c r="AH604" i="1"/>
  <c r="AI604" i="1"/>
  <c r="AJ604" i="1"/>
  <c r="AK604" i="1"/>
  <c r="AH605" i="1"/>
  <c r="AI605" i="1"/>
  <c r="AJ605" i="1"/>
  <c r="AK605" i="1"/>
  <c r="AH606" i="1"/>
  <c r="AI606" i="1"/>
  <c r="AJ606" i="1"/>
  <c r="AK606" i="1"/>
  <c r="AH607" i="1"/>
  <c r="AI607" i="1"/>
  <c r="AJ607" i="1"/>
  <c r="AK607" i="1"/>
  <c r="AH608" i="1"/>
  <c r="AI608" i="1"/>
  <c r="AJ608" i="1"/>
  <c r="AK608" i="1"/>
  <c r="AH609" i="1"/>
  <c r="AI609" i="1"/>
  <c r="AJ609" i="1"/>
  <c r="AK609" i="1"/>
  <c r="AH610" i="1"/>
  <c r="AI610" i="1"/>
  <c r="AJ610" i="1"/>
  <c r="AK610" i="1"/>
  <c r="AH611" i="1"/>
  <c r="AI611" i="1"/>
  <c r="AJ611" i="1"/>
  <c r="AK611" i="1"/>
  <c r="AH612" i="1"/>
  <c r="AI612" i="1"/>
  <c r="AJ612" i="1"/>
  <c r="AK612" i="1"/>
  <c r="AH613" i="1"/>
  <c r="AI613" i="1"/>
  <c r="AJ613" i="1"/>
  <c r="AK613" i="1"/>
  <c r="AH614" i="1"/>
  <c r="AI614" i="1"/>
  <c r="AJ614" i="1"/>
  <c r="AK614" i="1"/>
  <c r="AH615" i="1"/>
  <c r="AI615" i="1"/>
  <c r="AJ615" i="1"/>
  <c r="AK615" i="1"/>
  <c r="AH616" i="1"/>
  <c r="AI616" i="1"/>
  <c r="AJ616" i="1"/>
  <c r="AK616" i="1"/>
  <c r="AH617" i="1"/>
  <c r="AI617" i="1"/>
  <c r="AJ617" i="1"/>
  <c r="AK617" i="1"/>
  <c r="AH618" i="1"/>
  <c r="AI618" i="1"/>
  <c r="AJ618" i="1"/>
  <c r="AK618" i="1"/>
  <c r="AH619" i="1"/>
  <c r="AI619" i="1"/>
  <c r="AJ619" i="1"/>
  <c r="AK619" i="1"/>
  <c r="AH620" i="1"/>
  <c r="AI620" i="1"/>
  <c r="AJ620" i="1"/>
  <c r="AK620" i="1"/>
  <c r="AH621" i="1"/>
  <c r="AI621" i="1"/>
  <c r="AJ621" i="1"/>
  <c r="AK621" i="1"/>
  <c r="AH622" i="1"/>
  <c r="AI622" i="1"/>
  <c r="AJ622" i="1"/>
  <c r="AK622" i="1"/>
  <c r="AH623" i="1"/>
  <c r="AI623" i="1"/>
  <c r="AJ623" i="1"/>
  <c r="AK623" i="1"/>
  <c r="AH624" i="1"/>
  <c r="AI624" i="1"/>
  <c r="AJ624" i="1"/>
  <c r="AK624" i="1"/>
  <c r="AH625" i="1"/>
  <c r="AI625" i="1"/>
  <c r="AJ625" i="1"/>
  <c r="AK625" i="1"/>
  <c r="AH626" i="1"/>
  <c r="AI626" i="1"/>
  <c r="AJ626" i="1"/>
  <c r="AK626" i="1"/>
  <c r="AH627" i="1"/>
  <c r="AI627" i="1"/>
  <c r="AJ627" i="1"/>
  <c r="AK627" i="1"/>
  <c r="AH628" i="1"/>
  <c r="AI628" i="1"/>
  <c r="AJ628" i="1"/>
  <c r="AK628" i="1"/>
  <c r="AH629" i="1"/>
  <c r="AI629" i="1"/>
  <c r="AJ629" i="1"/>
  <c r="AK629" i="1"/>
  <c r="AH630" i="1"/>
  <c r="AI630" i="1"/>
  <c r="AJ630" i="1"/>
  <c r="AK630" i="1"/>
  <c r="AH631" i="1"/>
  <c r="AI631" i="1"/>
  <c r="AJ631" i="1"/>
  <c r="AK631" i="1"/>
  <c r="AH632" i="1"/>
  <c r="AI632" i="1"/>
  <c r="AJ632" i="1"/>
  <c r="AK632" i="1"/>
  <c r="AH633" i="1"/>
  <c r="AI633" i="1"/>
  <c r="AJ633" i="1"/>
  <c r="AK633" i="1"/>
  <c r="AH634" i="1"/>
  <c r="AI634" i="1"/>
  <c r="AJ634" i="1"/>
  <c r="AK634" i="1"/>
  <c r="AH635" i="1"/>
  <c r="AI635" i="1"/>
  <c r="AJ635" i="1"/>
  <c r="AK635" i="1"/>
  <c r="AH636" i="1"/>
  <c r="AI636" i="1"/>
  <c r="AJ636" i="1"/>
  <c r="AK636" i="1"/>
  <c r="AH637" i="1"/>
  <c r="AI637" i="1"/>
  <c r="AJ637" i="1"/>
  <c r="AK637" i="1"/>
  <c r="AH638" i="1"/>
  <c r="AI638" i="1"/>
  <c r="AJ638" i="1"/>
  <c r="AK638" i="1"/>
  <c r="AH639" i="1"/>
  <c r="AI639" i="1"/>
  <c r="AJ639" i="1"/>
  <c r="AK639" i="1"/>
  <c r="AH640" i="1"/>
  <c r="AI640" i="1"/>
  <c r="AJ640" i="1"/>
  <c r="AK640" i="1"/>
  <c r="AH641" i="1"/>
  <c r="AI641" i="1"/>
  <c r="AJ641" i="1"/>
  <c r="AK641" i="1"/>
  <c r="AH642" i="1"/>
  <c r="AI642" i="1"/>
  <c r="AJ642" i="1"/>
  <c r="AK642" i="1"/>
  <c r="AH643" i="1"/>
  <c r="AI643" i="1"/>
  <c r="AJ643" i="1"/>
  <c r="AK643" i="1"/>
  <c r="AH644" i="1"/>
  <c r="AI644" i="1"/>
  <c r="AJ644" i="1"/>
  <c r="AK644" i="1"/>
  <c r="AH645" i="1"/>
  <c r="AI645" i="1"/>
  <c r="AJ645" i="1"/>
  <c r="AK645" i="1"/>
  <c r="AH646" i="1"/>
  <c r="AI646" i="1"/>
  <c r="AJ646" i="1"/>
  <c r="AK646" i="1"/>
  <c r="AH647" i="1"/>
  <c r="AI647" i="1"/>
  <c r="AJ647" i="1"/>
  <c r="AK647" i="1"/>
  <c r="AH648" i="1"/>
  <c r="AI648" i="1"/>
  <c r="AJ648" i="1"/>
  <c r="AK648" i="1"/>
  <c r="AH649" i="1"/>
  <c r="AI649" i="1"/>
  <c r="AJ649" i="1"/>
  <c r="AK649" i="1"/>
  <c r="AH650" i="1"/>
  <c r="AI650" i="1"/>
  <c r="AJ650" i="1"/>
  <c r="AK650" i="1"/>
  <c r="AH651" i="1"/>
  <c r="AI651" i="1"/>
  <c r="AJ651" i="1"/>
  <c r="AK651" i="1"/>
  <c r="AH652" i="1"/>
  <c r="AI652" i="1"/>
  <c r="AJ652" i="1"/>
  <c r="AK652" i="1"/>
  <c r="AH653" i="1"/>
  <c r="AI653" i="1"/>
  <c r="AJ653" i="1"/>
  <c r="AK653" i="1"/>
  <c r="AH654" i="1"/>
  <c r="AI654" i="1"/>
  <c r="AJ654" i="1"/>
  <c r="AK654" i="1"/>
  <c r="AH655" i="1"/>
  <c r="AI655" i="1"/>
  <c r="AJ655" i="1"/>
  <c r="AK655" i="1"/>
  <c r="AH656" i="1"/>
  <c r="AI656" i="1"/>
  <c r="AJ656" i="1"/>
  <c r="AK656" i="1"/>
  <c r="AH657" i="1"/>
  <c r="AI657" i="1"/>
  <c r="AJ657" i="1"/>
  <c r="AK657" i="1"/>
  <c r="AH658" i="1"/>
  <c r="AI658" i="1"/>
  <c r="AJ658" i="1"/>
  <c r="AK658" i="1"/>
  <c r="AH659" i="1"/>
  <c r="AI659" i="1"/>
  <c r="AJ659" i="1"/>
  <c r="AK659" i="1"/>
  <c r="AH660" i="1"/>
  <c r="AI660" i="1"/>
  <c r="AJ660" i="1"/>
  <c r="AK660" i="1"/>
  <c r="AH661" i="1"/>
  <c r="AI661" i="1"/>
  <c r="AJ661" i="1"/>
  <c r="AK661" i="1"/>
  <c r="AH662" i="1"/>
  <c r="AI662" i="1"/>
  <c r="AJ662" i="1"/>
  <c r="AK662" i="1"/>
  <c r="AH663" i="1"/>
  <c r="AI663" i="1"/>
  <c r="AJ663" i="1"/>
  <c r="AK663" i="1"/>
  <c r="AH664" i="1"/>
  <c r="AI664" i="1"/>
  <c r="AJ664" i="1"/>
  <c r="AK664" i="1"/>
  <c r="AH665" i="1"/>
  <c r="AI665" i="1"/>
  <c r="AJ665" i="1"/>
  <c r="AK665" i="1"/>
  <c r="AH666" i="1"/>
  <c r="AI666" i="1"/>
  <c r="AJ666" i="1"/>
  <c r="AK666" i="1"/>
  <c r="AH667" i="1"/>
  <c r="AI667" i="1"/>
  <c r="AJ667" i="1"/>
  <c r="AK667" i="1"/>
  <c r="AH668" i="1"/>
  <c r="AI668" i="1"/>
  <c r="AJ668" i="1"/>
  <c r="AK668" i="1"/>
  <c r="AH669" i="1"/>
  <c r="AI669" i="1"/>
  <c r="AJ669" i="1"/>
  <c r="AK669" i="1"/>
  <c r="AH670" i="1"/>
  <c r="AI670" i="1"/>
  <c r="AJ670" i="1"/>
  <c r="AK670" i="1"/>
  <c r="AH671" i="1"/>
  <c r="AI671" i="1"/>
  <c r="AJ671" i="1"/>
  <c r="AK671" i="1"/>
  <c r="AH672" i="1"/>
  <c r="AI672" i="1"/>
  <c r="AJ672" i="1"/>
  <c r="AK672" i="1"/>
  <c r="AH673" i="1"/>
  <c r="AI673" i="1"/>
  <c r="AJ673" i="1"/>
  <c r="AK673" i="1"/>
  <c r="AH674" i="1"/>
  <c r="AI674" i="1"/>
  <c r="AJ674" i="1"/>
  <c r="AK674" i="1"/>
  <c r="AH675" i="1"/>
  <c r="AI675" i="1"/>
  <c r="AJ675" i="1"/>
  <c r="AK675" i="1"/>
  <c r="AH676" i="1"/>
  <c r="AI676" i="1"/>
  <c r="AJ676" i="1"/>
  <c r="AK676" i="1"/>
  <c r="AH677" i="1"/>
  <c r="AI677" i="1"/>
  <c r="AJ677" i="1"/>
  <c r="AK677" i="1"/>
  <c r="AH678" i="1"/>
  <c r="AI678" i="1"/>
  <c r="AJ678" i="1"/>
  <c r="AK678" i="1"/>
  <c r="AH679" i="1"/>
  <c r="AI679" i="1"/>
  <c r="AJ679" i="1"/>
  <c r="AK679" i="1"/>
  <c r="AH680" i="1"/>
  <c r="AI680" i="1"/>
  <c r="AJ680" i="1"/>
  <c r="AK680" i="1"/>
  <c r="AH681" i="1"/>
  <c r="AI681" i="1"/>
  <c r="AJ681" i="1"/>
  <c r="AK681" i="1"/>
  <c r="AH682" i="1"/>
  <c r="AI682" i="1"/>
  <c r="AJ682" i="1"/>
  <c r="AK682" i="1"/>
  <c r="AH683" i="1"/>
  <c r="AI683" i="1"/>
  <c r="AJ683" i="1"/>
  <c r="AK683" i="1"/>
  <c r="AH684" i="1"/>
  <c r="AI684" i="1"/>
  <c r="AJ684" i="1"/>
  <c r="AK684" i="1"/>
  <c r="AH685" i="1"/>
  <c r="AI685" i="1"/>
  <c r="AJ685" i="1"/>
  <c r="AK685" i="1"/>
  <c r="AH686" i="1"/>
  <c r="AI686" i="1"/>
  <c r="AJ686" i="1"/>
  <c r="AK686" i="1"/>
  <c r="AH687" i="1"/>
  <c r="AI687" i="1"/>
  <c r="AJ687" i="1"/>
  <c r="AK687" i="1"/>
  <c r="AH688" i="1"/>
  <c r="AI688" i="1"/>
  <c r="AJ688" i="1"/>
  <c r="AK688" i="1"/>
  <c r="AH689" i="1"/>
  <c r="AI689" i="1"/>
  <c r="AJ689" i="1"/>
  <c r="AK689" i="1"/>
  <c r="AH690" i="1"/>
  <c r="AI690" i="1"/>
  <c r="AJ690" i="1"/>
  <c r="AK690" i="1"/>
  <c r="AH691" i="1"/>
  <c r="AI691" i="1"/>
  <c r="AJ691" i="1"/>
  <c r="AK691" i="1"/>
  <c r="AH692" i="1"/>
  <c r="AI692" i="1"/>
  <c r="AJ692" i="1"/>
  <c r="AK692" i="1"/>
  <c r="AH693" i="1"/>
  <c r="AI693" i="1"/>
  <c r="AJ693" i="1"/>
  <c r="AK693" i="1"/>
  <c r="AH694" i="1"/>
  <c r="AI694" i="1"/>
  <c r="AJ694" i="1"/>
  <c r="AK694" i="1"/>
  <c r="AH695" i="1"/>
  <c r="AI695" i="1"/>
  <c r="AJ695" i="1"/>
  <c r="AK695" i="1"/>
  <c r="AH696" i="1"/>
  <c r="AI696" i="1"/>
  <c r="AJ696" i="1"/>
  <c r="AK696" i="1"/>
  <c r="AH697" i="1"/>
  <c r="AI697" i="1"/>
  <c r="AJ697" i="1"/>
  <c r="AK697" i="1"/>
  <c r="AH698" i="1"/>
  <c r="AI698" i="1"/>
  <c r="AJ698" i="1"/>
  <c r="AK698" i="1"/>
  <c r="AH699" i="1"/>
  <c r="AI699" i="1"/>
  <c r="AJ699" i="1"/>
  <c r="AK699" i="1"/>
  <c r="AH700" i="1"/>
  <c r="AI700" i="1"/>
  <c r="AJ700" i="1"/>
  <c r="AK700" i="1"/>
  <c r="AH701" i="1"/>
  <c r="AI701" i="1"/>
  <c r="AJ701" i="1"/>
  <c r="AK701" i="1"/>
  <c r="AH702" i="1"/>
  <c r="AI702" i="1"/>
  <c r="AJ702" i="1"/>
  <c r="AK702" i="1"/>
  <c r="AH703" i="1"/>
  <c r="AI703" i="1"/>
  <c r="AJ703" i="1"/>
  <c r="AK703" i="1"/>
  <c r="AH704" i="1"/>
  <c r="AI704" i="1"/>
  <c r="AJ704" i="1"/>
  <c r="AK704" i="1"/>
  <c r="AH705" i="1"/>
  <c r="AI705" i="1"/>
  <c r="AJ705" i="1"/>
  <c r="AK705" i="1"/>
  <c r="AH706" i="1"/>
  <c r="AI706" i="1"/>
  <c r="AJ706" i="1"/>
  <c r="AK706" i="1"/>
  <c r="AH707" i="1"/>
  <c r="AI707" i="1"/>
  <c r="AJ707" i="1"/>
  <c r="AK707" i="1"/>
  <c r="AH708" i="1"/>
  <c r="AI708" i="1"/>
  <c r="AJ708" i="1"/>
  <c r="AK708" i="1"/>
  <c r="AH709" i="1"/>
  <c r="AI709" i="1"/>
  <c r="AJ709" i="1"/>
  <c r="AK709" i="1"/>
  <c r="AH710" i="1"/>
  <c r="AI710" i="1"/>
  <c r="AJ710" i="1"/>
  <c r="AK710" i="1"/>
  <c r="AH711" i="1"/>
  <c r="AI711" i="1"/>
  <c r="AJ711" i="1"/>
  <c r="AK711" i="1"/>
  <c r="AH712" i="1"/>
  <c r="AI712" i="1"/>
  <c r="AJ712" i="1"/>
  <c r="AK712" i="1"/>
  <c r="AH713" i="1"/>
  <c r="AI713" i="1"/>
  <c r="AJ713" i="1"/>
  <c r="AK713" i="1"/>
  <c r="AH714" i="1"/>
  <c r="AI714" i="1"/>
  <c r="AJ714" i="1"/>
  <c r="AK714" i="1"/>
  <c r="AH715" i="1"/>
  <c r="AI715" i="1"/>
  <c r="AJ715" i="1"/>
  <c r="AK715" i="1"/>
  <c r="AH716" i="1"/>
  <c r="AI716" i="1"/>
  <c r="AJ716" i="1"/>
  <c r="AK716" i="1"/>
  <c r="AH717" i="1"/>
  <c r="AI717" i="1"/>
  <c r="AJ717" i="1"/>
  <c r="AK717" i="1"/>
  <c r="AH718" i="1"/>
  <c r="AI718" i="1"/>
  <c r="AJ718" i="1"/>
  <c r="AK718" i="1"/>
  <c r="AH719" i="1"/>
  <c r="AI719" i="1"/>
  <c r="AJ719" i="1"/>
  <c r="AK719" i="1"/>
  <c r="AH720" i="1"/>
  <c r="AI720" i="1"/>
  <c r="AJ720" i="1"/>
  <c r="AK720" i="1"/>
  <c r="AH721" i="1"/>
  <c r="AI721" i="1"/>
  <c r="AJ721" i="1"/>
  <c r="AK721" i="1"/>
  <c r="AH722" i="1"/>
  <c r="AI722" i="1"/>
  <c r="AJ722" i="1"/>
  <c r="AK722" i="1"/>
  <c r="AH723" i="1"/>
  <c r="AI723" i="1"/>
  <c r="AJ723" i="1"/>
  <c r="AK723" i="1"/>
  <c r="AH724" i="1"/>
  <c r="AI724" i="1"/>
  <c r="AJ724" i="1"/>
  <c r="AK724" i="1"/>
  <c r="AL721" i="1" l="1"/>
  <c r="AL686" i="1"/>
  <c r="AL670" i="1"/>
  <c r="AL662" i="1"/>
  <c r="AL658" i="1"/>
  <c r="AL656" i="1"/>
  <c r="AL655" i="1"/>
  <c r="AL654" i="1"/>
  <c r="AL590" i="1"/>
  <c r="AL558" i="1"/>
  <c r="AL542" i="1"/>
  <c r="AL534" i="1"/>
  <c r="AL530" i="1"/>
  <c r="AL528" i="1"/>
  <c r="AL527" i="1"/>
  <c r="AL526" i="1"/>
  <c r="AL723" i="1"/>
  <c r="AL722" i="1"/>
  <c r="AL622" i="1"/>
  <c r="AL606" i="1"/>
  <c r="AL598" i="1"/>
  <c r="AL594" i="1"/>
  <c r="AL592" i="1"/>
  <c r="AL591" i="1"/>
  <c r="AL705" i="1"/>
  <c r="AL697" i="1"/>
  <c r="AL690" i="1"/>
  <c r="AL688" i="1"/>
  <c r="AL687" i="1"/>
  <c r="AL638" i="1"/>
  <c r="AL630" i="1"/>
  <c r="AL626" i="1"/>
  <c r="AL624" i="1"/>
  <c r="AL623" i="1"/>
  <c r="AL574" i="1"/>
  <c r="AL566" i="1"/>
  <c r="AL562" i="1"/>
  <c r="AL560" i="1"/>
  <c r="AL559" i="1"/>
  <c r="AL713" i="1"/>
  <c r="AL709" i="1"/>
  <c r="AL707" i="1"/>
  <c r="AL706" i="1"/>
  <c r="AL678" i="1"/>
  <c r="AL674" i="1"/>
  <c r="AL672" i="1"/>
  <c r="AL671" i="1"/>
  <c r="AL646" i="1"/>
  <c r="AL642" i="1"/>
  <c r="AL640" i="1"/>
  <c r="AL639" i="1"/>
  <c r="AL614" i="1"/>
  <c r="AL610" i="1"/>
  <c r="AL608" i="1"/>
  <c r="AL607" i="1"/>
  <c r="AL582" i="1"/>
  <c r="AL578" i="1"/>
  <c r="AL576" i="1"/>
  <c r="AL575" i="1"/>
  <c r="AL550" i="1"/>
  <c r="AL546" i="1"/>
  <c r="AL544" i="1"/>
  <c r="AL543" i="1"/>
  <c r="AL717" i="1"/>
  <c r="AL715" i="1"/>
  <c r="AL714" i="1"/>
  <c r="AL701" i="1"/>
  <c r="AL699" i="1"/>
  <c r="AL698" i="1"/>
  <c r="AL682" i="1"/>
  <c r="AL680" i="1"/>
  <c r="AL679" i="1"/>
  <c r="AL666" i="1"/>
  <c r="AL664" i="1"/>
  <c r="AL663" i="1"/>
  <c r="AL650" i="1"/>
  <c r="AL648" i="1"/>
  <c r="AL647" i="1"/>
  <c r="AL634" i="1"/>
  <c r="AL632" i="1"/>
  <c r="AL631" i="1"/>
  <c r="AL618" i="1"/>
  <c r="AL616" i="1"/>
  <c r="AL615" i="1"/>
  <c r="AL602" i="1"/>
  <c r="AL600" i="1"/>
  <c r="AL599" i="1"/>
  <c r="AL586" i="1"/>
  <c r="AL584" i="1"/>
  <c r="AL583" i="1"/>
  <c r="AL570" i="1"/>
  <c r="AL568" i="1"/>
  <c r="AL567" i="1"/>
  <c r="AL554" i="1"/>
  <c r="AL552" i="1"/>
  <c r="AL551" i="1"/>
  <c r="AL538" i="1"/>
  <c r="AL536" i="1"/>
  <c r="AL535" i="1"/>
  <c r="AL719" i="1"/>
  <c r="AL718" i="1"/>
  <c r="AL711" i="1"/>
  <c r="AL710" i="1"/>
  <c r="AL703" i="1"/>
  <c r="AL702" i="1"/>
  <c r="AL695" i="1"/>
  <c r="AL694" i="1"/>
  <c r="AL693" i="1"/>
  <c r="AL692" i="1"/>
  <c r="AL691" i="1"/>
  <c r="AL684" i="1"/>
  <c r="AL683" i="1"/>
  <c r="AL676" i="1"/>
  <c r="AL675" i="1"/>
  <c r="AL668" i="1"/>
  <c r="AL667" i="1"/>
  <c r="AL660" i="1"/>
  <c r="AL659" i="1"/>
  <c r="AL652" i="1"/>
  <c r="AL651" i="1"/>
  <c r="AL644" i="1"/>
  <c r="AL643" i="1"/>
  <c r="AL636" i="1"/>
  <c r="AL635" i="1"/>
  <c r="AL628" i="1"/>
  <c r="AL627" i="1"/>
  <c r="AL620" i="1"/>
  <c r="AL619" i="1"/>
  <c r="AL612" i="1"/>
  <c r="AL611" i="1"/>
  <c r="AL604" i="1"/>
  <c r="AL603" i="1"/>
  <c r="AL596" i="1"/>
  <c r="AL595" i="1"/>
  <c r="AL588" i="1"/>
  <c r="AL587" i="1"/>
  <c r="AL580" i="1"/>
  <c r="AL579" i="1"/>
  <c r="AL572" i="1"/>
  <c r="AL571" i="1"/>
  <c r="AL564" i="1"/>
  <c r="AL563" i="1"/>
  <c r="AL556" i="1"/>
  <c r="AL555" i="1"/>
  <c r="AL548" i="1"/>
  <c r="AL547" i="1"/>
  <c r="AL540" i="1"/>
  <c r="AL539" i="1"/>
  <c r="AL532" i="1"/>
  <c r="AL531" i="1"/>
  <c r="AL724" i="1"/>
  <c r="AL720" i="1"/>
  <c r="AL716" i="1"/>
  <c r="AL712" i="1"/>
  <c r="AL708" i="1"/>
  <c r="AL704" i="1"/>
  <c r="AL700" i="1"/>
  <c r="AL696" i="1"/>
  <c r="AL689" i="1"/>
  <c r="AL685" i="1"/>
  <c r="AL681" i="1"/>
  <c r="AL677" i="1"/>
  <c r="AL673" i="1"/>
  <c r="AL669" i="1"/>
  <c r="AL665" i="1"/>
  <c r="AL661" i="1"/>
  <c r="AL657" i="1"/>
  <c r="AL653" i="1"/>
  <c r="AL649" i="1"/>
  <c r="AL645" i="1"/>
  <c r="AL641" i="1"/>
  <c r="AL637" i="1"/>
  <c r="AL633" i="1"/>
  <c r="AL629" i="1"/>
  <c r="AL625" i="1"/>
  <c r="AL621" i="1"/>
  <c r="AL617" i="1"/>
  <c r="AL613" i="1"/>
  <c r="AL609" i="1"/>
  <c r="AL605" i="1"/>
  <c r="AL601" i="1"/>
  <c r="AL597" i="1"/>
  <c r="AL593" i="1"/>
  <c r="AL589" i="1"/>
  <c r="AL585" i="1"/>
  <c r="AL581" i="1"/>
  <c r="AL577" i="1"/>
  <c r="AL573" i="1"/>
  <c r="AL569" i="1"/>
  <c r="AL565" i="1"/>
  <c r="AL561" i="1"/>
  <c r="AL557" i="1"/>
  <c r="AL553" i="1"/>
  <c r="AL549" i="1"/>
  <c r="AL545" i="1"/>
  <c r="AL541" i="1"/>
  <c r="AL537" i="1"/>
  <c r="AL533" i="1"/>
  <c r="AL529" i="1"/>
  <c r="AL525" i="1"/>
  <c r="AL524" i="1"/>
  <c r="AH1209" i="1"/>
  <c r="AI1209" i="1"/>
  <c r="AJ1209" i="1"/>
  <c r="AM1209" i="1" s="1"/>
  <c r="AK1209" i="1"/>
  <c r="AH1135" i="1"/>
  <c r="AI1135" i="1"/>
  <c r="AJ1135" i="1"/>
  <c r="AM1135" i="1" s="1"/>
  <c r="AK1135" i="1"/>
  <c r="AH1210" i="1"/>
  <c r="AI1210" i="1"/>
  <c r="AJ1210" i="1"/>
  <c r="AM1210" i="1" s="1"/>
  <c r="AK1210" i="1"/>
  <c r="AH1108" i="1"/>
  <c r="AI1108" i="1"/>
  <c r="AJ1108" i="1"/>
  <c r="AM1108" i="1" s="1"/>
  <c r="AK1108" i="1"/>
  <c r="AL1108" i="1" s="1"/>
  <c r="AH1109" i="1"/>
  <c r="AI1109" i="1"/>
  <c r="AJ1109" i="1"/>
  <c r="AM1109" i="1" s="1"/>
  <c r="AK1109" i="1"/>
  <c r="AL1109" i="1" s="1"/>
  <c r="AH1110" i="1"/>
  <c r="AI1110" i="1"/>
  <c r="AJ1110" i="1"/>
  <c r="AM1110" i="1" s="1"/>
  <c r="AK1110" i="1"/>
  <c r="AL1110" i="1" s="1"/>
  <c r="AH1111" i="1"/>
  <c r="AI1111" i="1"/>
  <c r="AJ1111" i="1"/>
  <c r="AM1111" i="1" s="1"/>
  <c r="AK1111" i="1"/>
  <c r="AL1111" i="1" s="1"/>
  <c r="AH1112" i="1"/>
  <c r="AI1112" i="1"/>
  <c r="AJ1112" i="1"/>
  <c r="AM1112" i="1" s="1"/>
  <c r="AK1112" i="1"/>
  <c r="AL1112" i="1" s="1"/>
  <c r="AH1136" i="1"/>
  <c r="AI1136" i="1"/>
  <c r="AJ1136" i="1"/>
  <c r="AM1136" i="1" s="1"/>
  <c r="AK1136" i="1"/>
  <c r="AH1137" i="1"/>
  <c r="AI1137" i="1"/>
  <c r="AJ1137" i="1"/>
  <c r="AM1137" i="1" s="1"/>
  <c r="AK1137" i="1"/>
  <c r="AH1211" i="1"/>
  <c r="AI1211" i="1"/>
  <c r="AJ1211" i="1"/>
  <c r="AM1211" i="1" s="1"/>
  <c r="AK1211" i="1"/>
  <c r="AH1213" i="1"/>
  <c r="AI1213" i="1"/>
  <c r="AJ1213" i="1"/>
  <c r="AM1213" i="1" s="1"/>
  <c r="AK1213" i="1"/>
  <c r="AH1214" i="1"/>
  <c r="AI1214" i="1"/>
  <c r="AJ1214" i="1"/>
  <c r="AM1214" i="1" s="1"/>
  <c r="AK1214" i="1"/>
  <c r="AH1119" i="1"/>
  <c r="AI1119" i="1"/>
  <c r="AJ1119" i="1"/>
  <c r="AM1119" i="1" s="1"/>
  <c r="AK1119" i="1"/>
  <c r="AL1119" i="1" s="1"/>
  <c r="AH1147" i="1"/>
  <c r="AI1147" i="1"/>
  <c r="AJ1147" i="1"/>
  <c r="AM1147" i="1" s="1"/>
  <c r="AK1147" i="1"/>
  <c r="AH1106" i="1"/>
  <c r="AI1106" i="1"/>
  <c r="AJ1106" i="1"/>
  <c r="AM1106" i="1" s="1"/>
  <c r="AK1106" i="1"/>
  <c r="AH1107" i="1"/>
  <c r="AI1107" i="1"/>
  <c r="AJ1107" i="1"/>
  <c r="AM1107" i="1" s="1"/>
  <c r="AK1107" i="1"/>
  <c r="AH1118" i="1"/>
  <c r="AI1118" i="1"/>
  <c r="AJ1118" i="1"/>
  <c r="AM1118" i="1" s="1"/>
  <c r="AK1118" i="1"/>
  <c r="AH1124" i="1"/>
  <c r="AI1124" i="1"/>
  <c r="AJ1124" i="1"/>
  <c r="AM1124" i="1" s="1"/>
  <c r="AK1124" i="1"/>
  <c r="AH1116" i="1"/>
  <c r="AI1116" i="1"/>
  <c r="AJ1116" i="1"/>
  <c r="AM1116" i="1" s="1"/>
  <c r="AK1116" i="1"/>
  <c r="AH1113" i="1"/>
  <c r="AI1113" i="1"/>
  <c r="AJ1113" i="1"/>
  <c r="AM1113" i="1" s="1"/>
  <c r="AK1113" i="1"/>
  <c r="AH1148" i="1"/>
  <c r="AI1148" i="1"/>
  <c r="AJ1148" i="1"/>
  <c r="AM1148" i="1" s="1"/>
  <c r="AK1148" i="1"/>
  <c r="AH1150" i="1"/>
  <c r="AI1150" i="1"/>
  <c r="AJ1150" i="1"/>
  <c r="AM1150" i="1" s="1"/>
  <c r="AK1150" i="1"/>
  <c r="AH1151" i="1"/>
  <c r="AI1151" i="1"/>
  <c r="AJ1151" i="1"/>
  <c r="AM1151" i="1" s="1"/>
  <c r="AK1151" i="1"/>
  <c r="AH1117" i="1"/>
  <c r="AI1117" i="1"/>
  <c r="AJ1117" i="1"/>
  <c r="AM1117" i="1" s="1"/>
  <c r="AK1117" i="1"/>
  <c r="AH1175" i="1"/>
  <c r="AI1175" i="1"/>
  <c r="AJ1175" i="1"/>
  <c r="AM1175" i="1" s="1"/>
  <c r="AK1175" i="1"/>
  <c r="AL1175" i="1" s="1"/>
  <c r="AH1176" i="1"/>
  <c r="AI1176" i="1"/>
  <c r="AJ1176" i="1"/>
  <c r="AM1176" i="1" s="1"/>
  <c r="AK1176" i="1"/>
  <c r="AL1176" i="1" s="1"/>
  <c r="AH1177" i="1"/>
  <c r="AI1177" i="1"/>
  <c r="AJ1177" i="1"/>
  <c r="AM1177" i="1" s="1"/>
  <c r="AK1177" i="1"/>
  <c r="AL1177" i="1" s="1"/>
  <c r="AH1178" i="1"/>
  <c r="AI1178" i="1"/>
  <c r="AJ1178" i="1"/>
  <c r="AM1178" i="1" s="1"/>
  <c r="AK1178" i="1"/>
  <c r="AL1178" i="1" s="1"/>
  <c r="AH1179" i="1"/>
  <c r="AI1179" i="1"/>
  <c r="AJ1179" i="1"/>
  <c r="AM1179" i="1" s="1"/>
  <c r="AK1179" i="1"/>
  <c r="AH1152" i="1"/>
  <c r="AI1152" i="1"/>
  <c r="AJ1152" i="1"/>
  <c r="AM1152" i="1" s="1"/>
  <c r="AK1152" i="1"/>
  <c r="AH1153" i="1"/>
  <c r="AI1153" i="1"/>
  <c r="AJ1153" i="1"/>
  <c r="AM1153" i="1" s="1"/>
  <c r="AK1153" i="1"/>
  <c r="AH1154" i="1"/>
  <c r="AI1154" i="1"/>
  <c r="AJ1154" i="1"/>
  <c r="AM1154" i="1" s="1"/>
  <c r="AK1154" i="1"/>
  <c r="AH1155" i="1"/>
  <c r="AI1155" i="1"/>
  <c r="AJ1155" i="1"/>
  <c r="AM1155" i="1" s="1"/>
  <c r="AK1155" i="1"/>
  <c r="AH1156" i="1"/>
  <c r="AI1156" i="1"/>
  <c r="AJ1156" i="1"/>
  <c r="AM1156" i="1" s="1"/>
  <c r="AK1156" i="1"/>
  <c r="AH1114" i="1"/>
  <c r="AI1114" i="1"/>
  <c r="AJ1114" i="1"/>
  <c r="AM1114" i="1" s="1"/>
  <c r="AK1114" i="1"/>
  <c r="AH1186" i="1"/>
  <c r="AI1186" i="1"/>
  <c r="AJ1186" i="1"/>
  <c r="AM1186" i="1" s="1"/>
  <c r="AK1186" i="1"/>
  <c r="AL1186" i="1" s="1"/>
  <c r="AH1187" i="1"/>
  <c r="AI1187" i="1"/>
  <c r="AJ1187" i="1"/>
  <c r="AM1187" i="1" s="1"/>
  <c r="AK1187" i="1"/>
  <c r="AL1187" i="1" s="1"/>
  <c r="AH1188" i="1"/>
  <c r="AI1188" i="1"/>
  <c r="AJ1188" i="1"/>
  <c r="AK1188" i="1"/>
  <c r="AH1157" i="1"/>
  <c r="AI1157" i="1"/>
  <c r="AJ1157" i="1"/>
  <c r="AM1157" i="1" s="1"/>
  <c r="AK1157" i="1"/>
  <c r="AH1120" i="1"/>
  <c r="AI1120" i="1"/>
  <c r="AJ1120" i="1"/>
  <c r="AK1120" i="1"/>
  <c r="AH1121" i="1"/>
  <c r="AI1121" i="1"/>
  <c r="AJ1121" i="1"/>
  <c r="AK1121" i="1"/>
  <c r="AH1215" i="1"/>
  <c r="AI1215" i="1"/>
  <c r="AJ1215" i="1"/>
  <c r="AM1215" i="1" s="1"/>
  <c r="AK1215" i="1"/>
  <c r="AH1127" i="1"/>
  <c r="AI1127" i="1"/>
  <c r="AJ1127" i="1"/>
  <c r="AM1127" i="1" s="1"/>
  <c r="AK1127" i="1"/>
  <c r="AH1129" i="1"/>
  <c r="AI1129" i="1"/>
  <c r="AJ1129" i="1"/>
  <c r="AM1129" i="1" s="1"/>
  <c r="AK1129" i="1"/>
  <c r="AH1217" i="1"/>
  <c r="AI1217" i="1"/>
  <c r="AJ1217" i="1"/>
  <c r="AM1217" i="1" s="1"/>
  <c r="AK1217" i="1"/>
  <c r="AH1126" i="1"/>
  <c r="AI1126" i="1"/>
  <c r="AJ1126" i="1"/>
  <c r="AM1126" i="1" s="1"/>
  <c r="AK1126" i="1"/>
  <c r="AL1126" i="1" s="1"/>
  <c r="AH1218" i="1"/>
  <c r="AI1218" i="1"/>
  <c r="AJ1218" i="1"/>
  <c r="AM1218" i="1" s="1"/>
  <c r="AK1218" i="1"/>
  <c r="AH1219" i="1"/>
  <c r="AI1219" i="1"/>
  <c r="AJ1219" i="1"/>
  <c r="AM1219" i="1" s="1"/>
  <c r="AK1219" i="1"/>
  <c r="AH1220" i="1"/>
  <c r="AI1220" i="1"/>
  <c r="AJ1220" i="1"/>
  <c r="AM1220" i="1" s="1"/>
  <c r="AK1220" i="1"/>
  <c r="AH1115" i="1"/>
  <c r="AI1115" i="1"/>
  <c r="AJ1115" i="1"/>
  <c r="AM1115" i="1" s="1"/>
  <c r="AK1115" i="1"/>
  <c r="AH1105" i="1"/>
  <c r="AI1105" i="1"/>
  <c r="AJ1105" i="1"/>
  <c r="AM1105" i="1" s="1"/>
  <c r="AK1105" i="1"/>
  <c r="AH1131" i="1"/>
  <c r="AI1131" i="1"/>
  <c r="AJ1131" i="1"/>
  <c r="AM1131" i="1" s="1"/>
  <c r="AK1131" i="1"/>
  <c r="AH1221" i="1"/>
  <c r="AI1221" i="1"/>
  <c r="AJ1221" i="1"/>
  <c r="AM1221" i="1" s="1"/>
  <c r="AK1221" i="1"/>
  <c r="AH1224" i="1"/>
  <c r="AI1224" i="1"/>
  <c r="AJ1224" i="1"/>
  <c r="AM1224" i="1" s="1"/>
  <c r="AK1224" i="1"/>
  <c r="AH1130" i="1"/>
  <c r="AI1130" i="1"/>
  <c r="AJ1130" i="1"/>
  <c r="AM1130" i="1" s="1"/>
  <c r="AK1130" i="1"/>
  <c r="AH1132" i="1"/>
  <c r="AI1132" i="1"/>
  <c r="AJ1132" i="1"/>
  <c r="AM1132" i="1" s="1"/>
  <c r="AK1132" i="1"/>
  <c r="AH1232" i="1"/>
  <c r="AI1232" i="1"/>
  <c r="AJ1232" i="1"/>
  <c r="AM1232" i="1" s="1"/>
  <c r="AK1232" i="1"/>
  <c r="AH1142" i="1"/>
  <c r="AI1142" i="1"/>
  <c r="AJ1142" i="1"/>
  <c r="AM1142" i="1" s="1"/>
  <c r="AK1142" i="1"/>
  <c r="AH1143" i="1"/>
  <c r="AI1143" i="1"/>
  <c r="AJ1143" i="1"/>
  <c r="AM1143" i="1" s="1"/>
  <c r="AK1143" i="1"/>
  <c r="AH1140" i="1"/>
  <c r="AI1140" i="1"/>
  <c r="AJ1140" i="1"/>
  <c r="AM1140" i="1" s="1"/>
  <c r="AK1140" i="1"/>
  <c r="AL1140" i="1" s="1"/>
  <c r="AH1141" i="1"/>
  <c r="AI1141" i="1"/>
  <c r="AJ1141" i="1"/>
  <c r="AM1141" i="1" s="1"/>
  <c r="AK1141" i="1"/>
  <c r="AL1141" i="1" s="1"/>
  <c r="AH1233" i="1"/>
  <c r="AI1233" i="1"/>
  <c r="AJ1233" i="1"/>
  <c r="AM1233" i="1" s="1"/>
  <c r="AK1233" i="1"/>
  <c r="AH1234" i="1"/>
  <c r="AI1234" i="1"/>
  <c r="AJ1234" i="1"/>
  <c r="AM1234" i="1" s="1"/>
  <c r="AK1234" i="1"/>
  <c r="AH1235" i="1"/>
  <c r="AI1235" i="1"/>
  <c r="AJ1235" i="1"/>
  <c r="AM1235" i="1" s="1"/>
  <c r="AK1235" i="1"/>
  <c r="AH1145" i="1"/>
  <c r="AI1145" i="1"/>
  <c r="AJ1145" i="1"/>
  <c r="AM1145" i="1" s="1"/>
  <c r="AK1145" i="1"/>
  <c r="AL1145" i="1" s="1"/>
  <c r="AH1236" i="1"/>
  <c r="AI1236" i="1"/>
  <c r="AJ1236" i="1"/>
  <c r="AM1236" i="1" s="1"/>
  <c r="AK1236" i="1"/>
  <c r="AH1237" i="1"/>
  <c r="AI1237" i="1"/>
  <c r="AJ1237" i="1"/>
  <c r="AM1237" i="1" s="1"/>
  <c r="AK1237" i="1"/>
  <c r="AH1238" i="1"/>
  <c r="AI1238" i="1"/>
  <c r="AJ1238" i="1"/>
  <c r="AM1238" i="1" s="1"/>
  <c r="AK1238" i="1"/>
  <c r="AH1149" i="1"/>
  <c r="AI1149" i="1"/>
  <c r="AJ1149" i="1"/>
  <c r="AM1149" i="1" s="1"/>
  <c r="AK1149" i="1"/>
  <c r="AL1149" i="1" s="1"/>
  <c r="AH1239" i="1"/>
  <c r="AI1239" i="1"/>
  <c r="AJ1239" i="1"/>
  <c r="AM1239" i="1" s="1"/>
  <c r="AK1239" i="1"/>
  <c r="AH1240" i="1"/>
  <c r="AI1240" i="1"/>
  <c r="AJ1240" i="1"/>
  <c r="AM1240" i="1" s="1"/>
  <c r="AK1240" i="1"/>
  <c r="AH1243" i="1"/>
  <c r="AI1243" i="1"/>
  <c r="AJ1243" i="1"/>
  <c r="AM1243" i="1" s="1"/>
  <c r="AK1243" i="1"/>
  <c r="AH1246" i="1"/>
  <c r="AI1246" i="1"/>
  <c r="AJ1246" i="1"/>
  <c r="AM1246" i="1" s="1"/>
  <c r="AK1246" i="1"/>
  <c r="AH1249" i="1"/>
  <c r="AI1249" i="1"/>
  <c r="AJ1249" i="1"/>
  <c r="AM1249" i="1" s="1"/>
  <c r="AK1249" i="1"/>
  <c r="AH1128" i="1"/>
  <c r="AI1128" i="1"/>
  <c r="AJ1128" i="1"/>
  <c r="AM1128" i="1" s="1"/>
  <c r="AK1128" i="1"/>
  <c r="AH1250" i="1"/>
  <c r="AI1250" i="1"/>
  <c r="AJ1250" i="1"/>
  <c r="AM1250" i="1" s="1"/>
  <c r="AK1250" i="1"/>
  <c r="AH1251" i="1"/>
  <c r="AI1251" i="1"/>
  <c r="AJ1251" i="1"/>
  <c r="AM1251" i="1" s="1"/>
  <c r="AK1251" i="1"/>
  <c r="AH1252" i="1"/>
  <c r="AI1252" i="1"/>
  <c r="AJ1252" i="1"/>
  <c r="AM1252" i="1" s="1"/>
  <c r="AK1252" i="1"/>
  <c r="AH1144" i="1"/>
  <c r="AI1144" i="1"/>
  <c r="AJ1144" i="1"/>
  <c r="AM1144" i="1" s="1"/>
  <c r="AK1144" i="1"/>
  <c r="AH1139" i="1"/>
  <c r="AI1139" i="1"/>
  <c r="AJ1139" i="1"/>
  <c r="AM1139" i="1" s="1"/>
  <c r="AK1139" i="1"/>
  <c r="AH1160" i="1"/>
  <c r="AI1160" i="1"/>
  <c r="AJ1160" i="1"/>
  <c r="AM1160" i="1" s="1"/>
  <c r="AK1160" i="1"/>
  <c r="AL1160" i="1" s="1"/>
  <c r="AH1161" i="1"/>
  <c r="AI1161" i="1"/>
  <c r="AJ1161" i="1"/>
  <c r="AM1161" i="1" s="1"/>
  <c r="AK1161" i="1"/>
  <c r="AL1161" i="1" s="1"/>
  <c r="AH1162" i="1"/>
  <c r="AI1162" i="1"/>
  <c r="AJ1162" i="1"/>
  <c r="AM1162" i="1" s="1"/>
  <c r="AK1162" i="1"/>
  <c r="AL1162" i="1" s="1"/>
  <c r="AH1163" i="1"/>
  <c r="AI1163" i="1"/>
  <c r="AJ1163" i="1"/>
  <c r="AK1163" i="1"/>
  <c r="AH1244" i="1"/>
  <c r="AI1244" i="1"/>
  <c r="AJ1244" i="1"/>
  <c r="AM1244" i="1" s="1"/>
  <c r="AK1244" i="1"/>
  <c r="AH1245" i="1"/>
  <c r="AI1245" i="1"/>
  <c r="AJ1245" i="1"/>
  <c r="AM1245" i="1" s="1"/>
  <c r="AK1245" i="1"/>
  <c r="AL1245" i="1" s="1"/>
  <c r="AH1208" i="1"/>
  <c r="AI1208" i="1"/>
  <c r="AJ1208" i="1"/>
  <c r="AM1208" i="1" s="1"/>
  <c r="AK1208" i="1"/>
  <c r="AH1247" i="1"/>
  <c r="AI1247" i="1"/>
  <c r="AJ1247" i="1"/>
  <c r="AM1247" i="1" s="1"/>
  <c r="AK1247" i="1"/>
  <c r="AH1248" i="1"/>
  <c r="AI1248" i="1"/>
  <c r="AJ1248" i="1"/>
  <c r="AM1248" i="1" s="1"/>
  <c r="AK1248" i="1"/>
  <c r="AH1205" i="1"/>
  <c r="AI1205" i="1"/>
  <c r="AJ1205" i="1"/>
  <c r="AM1205" i="1" s="1"/>
  <c r="AK1205" i="1"/>
  <c r="AH1222" i="1"/>
  <c r="AI1222" i="1"/>
  <c r="AJ1222" i="1"/>
  <c r="AM1222" i="1" s="1"/>
  <c r="AK1222" i="1"/>
  <c r="AH1223" i="1"/>
  <c r="AI1223" i="1"/>
  <c r="AJ1223" i="1"/>
  <c r="AM1223" i="1" s="1"/>
  <c r="AK1223" i="1"/>
  <c r="AL1223" i="1" s="1"/>
  <c r="AH1206" i="1"/>
  <c r="AI1206" i="1"/>
  <c r="AJ1206" i="1"/>
  <c r="AM1206" i="1" s="1"/>
  <c r="AK1206" i="1"/>
  <c r="AH1225" i="1"/>
  <c r="AI1225" i="1"/>
  <c r="AJ1225" i="1"/>
  <c r="AM1225" i="1" s="1"/>
  <c r="AK1225" i="1"/>
  <c r="AH1226" i="1"/>
  <c r="AI1226" i="1"/>
  <c r="AJ1226" i="1"/>
  <c r="AM1226" i="1" s="1"/>
  <c r="AK1226" i="1"/>
  <c r="AH1227" i="1"/>
  <c r="AI1227" i="1"/>
  <c r="AJ1227" i="1"/>
  <c r="AM1227" i="1" s="1"/>
  <c r="AK1227" i="1"/>
  <c r="AL1227" i="1" s="1"/>
  <c r="AH1228" i="1"/>
  <c r="AI1228" i="1"/>
  <c r="AJ1228" i="1"/>
  <c r="AM1228" i="1" s="1"/>
  <c r="AK1228" i="1"/>
  <c r="AL1228" i="1" s="1"/>
  <c r="AH1189" i="1"/>
  <c r="AI1189" i="1"/>
  <c r="AJ1189" i="1"/>
  <c r="AM1189" i="1" s="1"/>
  <c r="AK1189" i="1"/>
  <c r="AH1190" i="1"/>
  <c r="AI1190" i="1"/>
  <c r="AJ1190" i="1"/>
  <c r="AM1190" i="1" s="1"/>
  <c r="AK1190" i="1"/>
  <c r="AH1191" i="1"/>
  <c r="AI1191" i="1"/>
  <c r="AJ1191" i="1"/>
  <c r="AM1191" i="1" s="1"/>
  <c r="AK1191" i="1"/>
  <c r="AH1193" i="1"/>
  <c r="AI1193" i="1"/>
  <c r="AJ1193" i="1"/>
  <c r="AM1193" i="1" s="1"/>
  <c r="AK1193" i="1"/>
  <c r="AH1194" i="1"/>
  <c r="AI1194" i="1"/>
  <c r="AJ1194" i="1"/>
  <c r="AM1194" i="1" s="1"/>
  <c r="AK1194" i="1"/>
  <c r="AH1196" i="1"/>
  <c r="AI1196" i="1"/>
  <c r="AJ1196" i="1"/>
  <c r="AM1196" i="1" s="1"/>
  <c r="AK1196" i="1"/>
  <c r="AH1197" i="1"/>
  <c r="AI1197" i="1"/>
  <c r="AJ1197" i="1"/>
  <c r="AM1197" i="1" s="1"/>
  <c r="AK1197" i="1"/>
  <c r="AH1198" i="1"/>
  <c r="AI1198" i="1"/>
  <c r="AJ1198" i="1"/>
  <c r="AM1198" i="1" s="1"/>
  <c r="AK1198" i="1"/>
  <c r="AH1216" i="1"/>
  <c r="AI1216" i="1"/>
  <c r="AJ1216" i="1"/>
  <c r="AM1216" i="1" s="1"/>
  <c r="AK1216" i="1"/>
  <c r="AL1216" i="1" s="1"/>
  <c r="AH1201" i="1"/>
  <c r="AI1201" i="1"/>
  <c r="AJ1201" i="1"/>
  <c r="AM1201" i="1" s="1"/>
  <c r="AK1201" i="1"/>
  <c r="AH1202" i="1"/>
  <c r="AI1202" i="1"/>
  <c r="AJ1202" i="1"/>
  <c r="AM1202" i="1" s="1"/>
  <c r="AK1202" i="1"/>
  <c r="AH1203" i="1"/>
  <c r="AI1203" i="1"/>
  <c r="AJ1203" i="1"/>
  <c r="AM1203" i="1" s="1"/>
  <c r="AK1203" i="1"/>
  <c r="AH1204" i="1"/>
  <c r="AI1204" i="1"/>
  <c r="AJ1204" i="1"/>
  <c r="AM1204" i="1" s="1"/>
  <c r="AK1204" i="1"/>
  <c r="AH1229" i="1"/>
  <c r="AI1229" i="1"/>
  <c r="AJ1229" i="1"/>
  <c r="AM1229" i="1" s="1"/>
  <c r="AK1229" i="1"/>
  <c r="AL1229" i="1" s="1"/>
  <c r="AH1230" i="1"/>
  <c r="AI1230" i="1"/>
  <c r="AJ1230" i="1"/>
  <c r="AM1230" i="1" s="1"/>
  <c r="AK1230" i="1"/>
  <c r="AL1230" i="1" s="1"/>
  <c r="AH1231" i="1"/>
  <c r="AI1231" i="1"/>
  <c r="AJ1231" i="1"/>
  <c r="AM1231" i="1" s="1"/>
  <c r="AK1231" i="1"/>
  <c r="AL1231" i="1" s="1"/>
  <c r="AH1173" i="1"/>
  <c r="AI1173" i="1"/>
  <c r="AJ1173" i="1"/>
  <c r="AM1173" i="1" s="1"/>
  <c r="AK1173" i="1"/>
  <c r="AH1174" i="1"/>
  <c r="AI1174" i="1"/>
  <c r="AJ1174" i="1"/>
  <c r="AM1174" i="1" s="1"/>
  <c r="AK1174" i="1"/>
  <c r="AH1180" i="1"/>
  <c r="AI1180" i="1"/>
  <c r="AJ1180" i="1"/>
  <c r="AM1180" i="1" s="1"/>
  <c r="AK1180" i="1"/>
  <c r="AH1125" i="1"/>
  <c r="AI1125" i="1"/>
  <c r="AJ1125" i="1"/>
  <c r="AM1125" i="1" s="1"/>
  <c r="AK1125" i="1"/>
  <c r="AH1181" i="1"/>
  <c r="AI1181" i="1"/>
  <c r="AJ1181" i="1"/>
  <c r="AM1181" i="1" s="1"/>
  <c r="AK1181" i="1"/>
  <c r="AH1182" i="1"/>
  <c r="AI1182" i="1"/>
  <c r="AJ1182" i="1"/>
  <c r="AM1182" i="1" s="1"/>
  <c r="AK1182" i="1"/>
  <c r="AH1183" i="1"/>
  <c r="AI1183" i="1"/>
  <c r="AJ1183" i="1"/>
  <c r="AM1183" i="1" s="1"/>
  <c r="AK1183" i="1"/>
  <c r="AH1138" i="1"/>
  <c r="AI1138" i="1"/>
  <c r="AJ1138" i="1"/>
  <c r="AM1138" i="1" s="1"/>
  <c r="AK1138" i="1"/>
  <c r="AH1184" i="1"/>
  <c r="AI1184" i="1"/>
  <c r="AJ1184" i="1"/>
  <c r="AM1184" i="1" s="1"/>
  <c r="AK1184" i="1"/>
  <c r="AH1241" i="1"/>
  <c r="AI1241" i="1"/>
  <c r="AJ1241" i="1"/>
  <c r="AM1241" i="1" s="1"/>
  <c r="AK1241" i="1"/>
  <c r="AL1241" i="1" s="1"/>
  <c r="AH1242" i="1"/>
  <c r="AI1242" i="1"/>
  <c r="AJ1242" i="1"/>
  <c r="AM1242" i="1" s="1"/>
  <c r="AK1242" i="1"/>
  <c r="AL1242" i="1" s="1"/>
  <c r="AH1185" i="1"/>
  <c r="AI1185" i="1"/>
  <c r="AJ1185" i="1"/>
  <c r="AM1185" i="1" s="1"/>
  <c r="AK1185" i="1"/>
  <c r="AH1158" i="1"/>
  <c r="AI1158" i="1"/>
  <c r="AJ1158" i="1"/>
  <c r="AM1158" i="1" s="1"/>
  <c r="AK1158" i="1"/>
  <c r="AH1122" i="1"/>
  <c r="AI1122" i="1"/>
  <c r="AJ1122" i="1"/>
  <c r="AM1122" i="1" s="1"/>
  <c r="AK1122" i="1"/>
  <c r="AH1192" i="1"/>
  <c r="AI1192" i="1"/>
  <c r="AJ1192" i="1"/>
  <c r="AM1192" i="1" s="1"/>
  <c r="AK1192" i="1"/>
  <c r="AL1192" i="1" s="1"/>
  <c r="AH1159" i="1"/>
  <c r="AI1159" i="1"/>
  <c r="AJ1159" i="1"/>
  <c r="AM1159" i="1" s="1"/>
  <c r="AK1159" i="1"/>
  <c r="AH1164" i="1"/>
  <c r="AI1164" i="1"/>
  <c r="AJ1164" i="1"/>
  <c r="AM1164" i="1" s="1"/>
  <c r="AK1164" i="1"/>
  <c r="AH1195" i="1"/>
  <c r="AI1195" i="1"/>
  <c r="AJ1195" i="1"/>
  <c r="AM1195" i="1" s="1"/>
  <c r="AK1195" i="1"/>
  <c r="AL1195" i="1" s="1"/>
  <c r="AH1165" i="1"/>
  <c r="AI1165" i="1"/>
  <c r="AJ1165" i="1"/>
  <c r="AM1165" i="1" s="1"/>
  <c r="AK1165" i="1"/>
  <c r="AH1166" i="1"/>
  <c r="AI1166" i="1"/>
  <c r="AJ1166" i="1"/>
  <c r="AM1166" i="1" s="1"/>
  <c r="AK1166" i="1"/>
  <c r="AH1167" i="1"/>
  <c r="AI1167" i="1"/>
  <c r="AJ1167" i="1"/>
  <c r="AM1167" i="1" s="1"/>
  <c r="AK1167" i="1"/>
  <c r="AH1199" i="1"/>
  <c r="AI1199" i="1"/>
  <c r="AJ1199" i="1"/>
  <c r="AK1199" i="1"/>
  <c r="AH1200" i="1"/>
  <c r="AI1200" i="1"/>
  <c r="AJ1200" i="1"/>
  <c r="AK1200" i="1"/>
  <c r="AH1123" i="1"/>
  <c r="AI1123" i="1"/>
  <c r="AJ1123" i="1"/>
  <c r="AM1123" i="1" s="1"/>
  <c r="AK1123" i="1"/>
  <c r="AH1133" i="1"/>
  <c r="AI1133" i="1"/>
  <c r="AJ1133" i="1"/>
  <c r="AM1133" i="1" s="1"/>
  <c r="AK1133" i="1"/>
  <c r="AH1134" i="1"/>
  <c r="AI1134" i="1"/>
  <c r="AJ1134" i="1"/>
  <c r="AM1134" i="1" s="1"/>
  <c r="AK1134" i="1"/>
  <c r="AH1168" i="1"/>
  <c r="AI1168" i="1"/>
  <c r="AJ1168" i="1"/>
  <c r="AM1168" i="1" s="1"/>
  <c r="AK1168" i="1"/>
  <c r="AH1169" i="1"/>
  <c r="AI1169" i="1"/>
  <c r="AJ1169" i="1"/>
  <c r="AM1169" i="1" s="1"/>
  <c r="AK1169" i="1"/>
  <c r="AH1170" i="1"/>
  <c r="AI1170" i="1"/>
  <c r="AJ1170" i="1"/>
  <c r="AM1170" i="1" s="1"/>
  <c r="AK1170" i="1"/>
  <c r="AH1207" i="1"/>
  <c r="AI1207" i="1"/>
  <c r="AJ1207" i="1"/>
  <c r="AK1207" i="1"/>
  <c r="AE1135" i="1"/>
  <c r="AF1135" i="1"/>
  <c r="AG1135" i="1"/>
  <c r="AE1210" i="1"/>
  <c r="AF1210" i="1"/>
  <c r="AG1210" i="1"/>
  <c r="AE1108" i="1"/>
  <c r="AF1108" i="1"/>
  <c r="AG1108" i="1"/>
  <c r="AE1109" i="1"/>
  <c r="AF1109" i="1"/>
  <c r="AG1109" i="1"/>
  <c r="AE1110" i="1"/>
  <c r="AF1110" i="1"/>
  <c r="AG1110" i="1"/>
  <c r="AE1111" i="1"/>
  <c r="AF1111" i="1"/>
  <c r="AG1111" i="1"/>
  <c r="AE1112" i="1"/>
  <c r="AF1112" i="1"/>
  <c r="AG1112" i="1"/>
  <c r="AE1136" i="1"/>
  <c r="AF1136" i="1"/>
  <c r="AG1136" i="1"/>
  <c r="AE1137" i="1"/>
  <c r="AF1137" i="1"/>
  <c r="AG1137" i="1"/>
  <c r="AE1211" i="1"/>
  <c r="AF1211" i="1"/>
  <c r="AG1211" i="1"/>
  <c r="AE1213" i="1"/>
  <c r="AF1213" i="1"/>
  <c r="AG1213" i="1"/>
  <c r="AE1214" i="1"/>
  <c r="AF1214" i="1"/>
  <c r="AG1214" i="1"/>
  <c r="AE1119" i="1"/>
  <c r="AF1119" i="1"/>
  <c r="AG1119" i="1"/>
  <c r="AE1147" i="1"/>
  <c r="AF1147" i="1"/>
  <c r="AG1147" i="1"/>
  <c r="AE1106" i="1"/>
  <c r="AF1106" i="1"/>
  <c r="AG1106" i="1"/>
  <c r="AE1107" i="1"/>
  <c r="AF1107" i="1"/>
  <c r="AG1107" i="1"/>
  <c r="AE1118" i="1"/>
  <c r="AF1118" i="1"/>
  <c r="AG1118" i="1"/>
  <c r="AE1124" i="1"/>
  <c r="AF1124" i="1"/>
  <c r="AG1124" i="1"/>
  <c r="AE1116" i="1"/>
  <c r="AF1116" i="1"/>
  <c r="AG1116" i="1"/>
  <c r="AE1113" i="1"/>
  <c r="AF1113" i="1"/>
  <c r="AG1113" i="1"/>
  <c r="AE1148" i="1"/>
  <c r="AF1148" i="1"/>
  <c r="AG1148" i="1"/>
  <c r="AE1150" i="1"/>
  <c r="AF1150" i="1"/>
  <c r="AG1150" i="1"/>
  <c r="AE1151" i="1"/>
  <c r="AF1151" i="1"/>
  <c r="AG1151" i="1"/>
  <c r="AE1117" i="1"/>
  <c r="AF1117" i="1"/>
  <c r="AG1117" i="1"/>
  <c r="AE1175" i="1"/>
  <c r="AF1175" i="1"/>
  <c r="AG1175" i="1"/>
  <c r="AE1176" i="1"/>
  <c r="AF1176" i="1"/>
  <c r="AG1176" i="1"/>
  <c r="AE1177" i="1"/>
  <c r="AF1177" i="1"/>
  <c r="AG1177" i="1"/>
  <c r="AE1178" i="1"/>
  <c r="AF1178" i="1"/>
  <c r="AG1178" i="1"/>
  <c r="AE1179" i="1"/>
  <c r="AF1179" i="1"/>
  <c r="AG1179" i="1"/>
  <c r="AE1152" i="1"/>
  <c r="AF1152" i="1"/>
  <c r="AG1152" i="1"/>
  <c r="AE1153" i="1"/>
  <c r="AF1153" i="1"/>
  <c r="AG1153" i="1"/>
  <c r="AE1154" i="1"/>
  <c r="AF1154" i="1"/>
  <c r="AG1154" i="1"/>
  <c r="AE1155" i="1"/>
  <c r="AF1155" i="1"/>
  <c r="AG1155" i="1"/>
  <c r="AE1156" i="1"/>
  <c r="AF1156" i="1"/>
  <c r="AG1156" i="1"/>
  <c r="AE1114" i="1"/>
  <c r="AF1114" i="1"/>
  <c r="AG1114" i="1"/>
  <c r="AE1186" i="1"/>
  <c r="AF1186" i="1"/>
  <c r="AG1186" i="1"/>
  <c r="AE1187" i="1"/>
  <c r="AF1187" i="1"/>
  <c r="AG1187" i="1"/>
  <c r="AE1188" i="1"/>
  <c r="AF1188" i="1"/>
  <c r="AG1188" i="1"/>
  <c r="AE1157" i="1"/>
  <c r="AF1157" i="1"/>
  <c r="AG1157" i="1"/>
  <c r="AE1120" i="1"/>
  <c r="AF1120" i="1"/>
  <c r="AG1120" i="1"/>
  <c r="AE1121" i="1"/>
  <c r="AF1121" i="1"/>
  <c r="AG1121" i="1"/>
  <c r="AE1215" i="1"/>
  <c r="AF1215" i="1"/>
  <c r="AG1215" i="1"/>
  <c r="AE1127" i="1"/>
  <c r="AF1127" i="1"/>
  <c r="AG1127" i="1"/>
  <c r="AE1129" i="1"/>
  <c r="AF1129" i="1"/>
  <c r="AG1129" i="1"/>
  <c r="AE1217" i="1"/>
  <c r="AF1217" i="1"/>
  <c r="AG1217" i="1"/>
  <c r="AE1126" i="1"/>
  <c r="AF1126" i="1"/>
  <c r="AG1126" i="1"/>
  <c r="AE1218" i="1"/>
  <c r="AF1218" i="1"/>
  <c r="AG1218" i="1"/>
  <c r="AE1219" i="1"/>
  <c r="AF1219" i="1"/>
  <c r="AG1219" i="1"/>
  <c r="AE1220" i="1"/>
  <c r="AF1220" i="1"/>
  <c r="AG1220" i="1"/>
  <c r="AE1115" i="1"/>
  <c r="AF1115" i="1"/>
  <c r="AG1115" i="1"/>
  <c r="AE1105" i="1"/>
  <c r="AF1105" i="1"/>
  <c r="AG1105" i="1"/>
  <c r="AE1131" i="1"/>
  <c r="AF1131" i="1"/>
  <c r="AG1131" i="1"/>
  <c r="AE1221" i="1"/>
  <c r="AF1221" i="1"/>
  <c r="AG1221" i="1"/>
  <c r="AE1224" i="1"/>
  <c r="AF1224" i="1"/>
  <c r="AG1224" i="1"/>
  <c r="AE1130" i="1"/>
  <c r="AF1130" i="1"/>
  <c r="AG1130" i="1"/>
  <c r="AE1132" i="1"/>
  <c r="AF1132" i="1"/>
  <c r="AG1132" i="1"/>
  <c r="AE1232" i="1"/>
  <c r="AF1232" i="1"/>
  <c r="AG1232" i="1"/>
  <c r="AE1142" i="1"/>
  <c r="AF1142" i="1"/>
  <c r="AG1142" i="1"/>
  <c r="AE1143" i="1"/>
  <c r="AF1143" i="1"/>
  <c r="AG1143" i="1"/>
  <c r="AE1140" i="1"/>
  <c r="AF1140" i="1"/>
  <c r="AG1140" i="1"/>
  <c r="AE1141" i="1"/>
  <c r="AF1141" i="1"/>
  <c r="AG1141" i="1"/>
  <c r="AE1233" i="1"/>
  <c r="AF1233" i="1"/>
  <c r="AG1233" i="1"/>
  <c r="AE1234" i="1"/>
  <c r="AF1234" i="1"/>
  <c r="AG1234" i="1"/>
  <c r="AE1235" i="1"/>
  <c r="AF1235" i="1"/>
  <c r="AG1235" i="1"/>
  <c r="AE1145" i="1"/>
  <c r="AF1145" i="1"/>
  <c r="AG1145" i="1"/>
  <c r="AE1236" i="1"/>
  <c r="AF1236" i="1"/>
  <c r="AG1236" i="1"/>
  <c r="AE1237" i="1"/>
  <c r="AF1237" i="1"/>
  <c r="AG1237" i="1"/>
  <c r="AE1238" i="1"/>
  <c r="AF1238" i="1"/>
  <c r="AG1238" i="1"/>
  <c r="AE1149" i="1"/>
  <c r="AF1149" i="1"/>
  <c r="AG1149" i="1"/>
  <c r="AE1239" i="1"/>
  <c r="AF1239" i="1"/>
  <c r="AG1239" i="1"/>
  <c r="AE1240" i="1"/>
  <c r="AF1240" i="1"/>
  <c r="AG1240" i="1"/>
  <c r="AE1243" i="1"/>
  <c r="AF1243" i="1"/>
  <c r="AG1243" i="1"/>
  <c r="AE1246" i="1"/>
  <c r="AF1246" i="1"/>
  <c r="AG1246" i="1"/>
  <c r="AE1249" i="1"/>
  <c r="AF1249" i="1"/>
  <c r="AG1249" i="1"/>
  <c r="AE1128" i="1"/>
  <c r="AF1128" i="1"/>
  <c r="AG1128" i="1"/>
  <c r="AE1250" i="1"/>
  <c r="AF1250" i="1"/>
  <c r="AG1250" i="1"/>
  <c r="AE1251" i="1"/>
  <c r="AF1251" i="1"/>
  <c r="AG1251" i="1"/>
  <c r="AE1252" i="1"/>
  <c r="AF1252" i="1"/>
  <c r="AG1252" i="1"/>
  <c r="AE1144" i="1"/>
  <c r="AF1144" i="1"/>
  <c r="AG1144" i="1"/>
  <c r="AE1139" i="1"/>
  <c r="AF1139" i="1"/>
  <c r="AG1139" i="1"/>
  <c r="AE1160" i="1"/>
  <c r="AF1160" i="1"/>
  <c r="AG1160" i="1"/>
  <c r="AE1161" i="1"/>
  <c r="AF1161" i="1"/>
  <c r="AG1161" i="1"/>
  <c r="AE1162" i="1"/>
  <c r="AF1162" i="1"/>
  <c r="AG1162" i="1"/>
  <c r="AE1163" i="1"/>
  <c r="AF1163" i="1"/>
  <c r="AG1163" i="1"/>
  <c r="AE1244" i="1"/>
  <c r="AF1244" i="1"/>
  <c r="AG1244" i="1"/>
  <c r="AE1245" i="1"/>
  <c r="AF1245" i="1"/>
  <c r="AG1245" i="1"/>
  <c r="AE1208" i="1"/>
  <c r="AF1208" i="1"/>
  <c r="AG1208" i="1"/>
  <c r="AE1247" i="1"/>
  <c r="AF1247" i="1"/>
  <c r="AG1247" i="1"/>
  <c r="AE1248" i="1"/>
  <c r="AF1248" i="1"/>
  <c r="AG1248" i="1"/>
  <c r="AE1205" i="1"/>
  <c r="AF1205" i="1"/>
  <c r="AG1205" i="1"/>
  <c r="AE1222" i="1"/>
  <c r="AF1222" i="1"/>
  <c r="AG1222" i="1"/>
  <c r="AE1223" i="1"/>
  <c r="AF1223" i="1"/>
  <c r="AG1223" i="1"/>
  <c r="AE1206" i="1"/>
  <c r="AF1206" i="1"/>
  <c r="AG1206" i="1"/>
  <c r="AE1225" i="1"/>
  <c r="AF1225" i="1"/>
  <c r="AG1225" i="1"/>
  <c r="AE1226" i="1"/>
  <c r="AF1226" i="1"/>
  <c r="AG1226" i="1"/>
  <c r="AE1227" i="1"/>
  <c r="AF1227" i="1"/>
  <c r="AG1227" i="1"/>
  <c r="AE1228" i="1"/>
  <c r="AF1228" i="1"/>
  <c r="AG1228" i="1"/>
  <c r="AE1189" i="1"/>
  <c r="AF1189" i="1"/>
  <c r="AG1189" i="1"/>
  <c r="AE1190" i="1"/>
  <c r="AF1190" i="1"/>
  <c r="AG1190" i="1"/>
  <c r="AE1191" i="1"/>
  <c r="AF1191" i="1"/>
  <c r="AG1191" i="1"/>
  <c r="AE1193" i="1"/>
  <c r="AF1193" i="1"/>
  <c r="AG1193" i="1"/>
  <c r="AE1194" i="1"/>
  <c r="AF1194" i="1"/>
  <c r="AG1194" i="1"/>
  <c r="AE1196" i="1"/>
  <c r="AF1196" i="1"/>
  <c r="AG1196" i="1"/>
  <c r="AE1197" i="1"/>
  <c r="AF1197" i="1"/>
  <c r="AG1197" i="1"/>
  <c r="AE1198" i="1"/>
  <c r="AF1198" i="1"/>
  <c r="AG1198" i="1"/>
  <c r="AE1216" i="1"/>
  <c r="AF1216" i="1"/>
  <c r="AG1216" i="1"/>
  <c r="AE1201" i="1"/>
  <c r="AF1201" i="1"/>
  <c r="AG1201" i="1"/>
  <c r="AE1202" i="1"/>
  <c r="AF1202" i="1"/>
  <c r="AG1202" i="1"/>
  <c r="AE1203" i="1"/>
  <c r="AF1203" i="1"/>
  <c r="AG1203" i="1"/>
  <c r="AE1204" i="1"/>
  <c r="AF1204" i="1"/>
  <c r="AG1204" i="1"/>
  <c r="AE1229" i="1"/>
  <c r="AF1229" i="1"/>
  <c r="AG1229" i="1"/>
  <c r="AE1230" i="1"/>
  <c r="AF1230" i="1"/>
  <c r="AG1230" i="1"/>
  <c r="AE1231" i="1"/>
  <c r="AF1231" i="1"/>
  <c r="AG1231" i="1"/>
  <c r="AE1173" i="1"/>
  <c r="AF1173" i="1"/>
  <c r="AG1173" i="1"/>
  <c r="AE1174" i="1"/>
  <c r="AF1174" i="1"/>
  <c r="AG1174" i="1"/>
  <c r="AE1180" i="1"/>
  <c r="AF1180" i="1"/>
  <c r="AG1180" i="1"/>
  <c r="AE1125" i="1"/>
  <c r="AF1125" i="1"/>
  <c r="AG1125" i="1"/>
  <c r="AE1181" i="1"/>
  <c r="AF1181" i="1"/>
  <c r="AG1181" i="1"/>
  <c r="AE1182" i="1"/>
  <c r="AF1182" i="1"/>
  <c r="AG1182" i="1"/>
  <c r="AE1183" i="1"/>
  <c r="AF1183" i="1"/>
  <c r="AG1183" i="1"/>
  <c r="AE1138" i="1"/>
  <c r="AF1138" i="1"/>
  <c r="AG1138" i="1"/>
  <c r="AE1184" i="1"/>
  <c r="AF1184" i="1"/>
  <c r="AG1184" i="1"/>
  <c r="AE1241" i="1"/>
  <c r="AF1241" i="1"/>
  <c r="AG1241" i="1"/>
  <c r="AE1242" i="1"/>
  <c r="AF1242" i="1"/>
  <c r="AG1242" i="1"/>
  <c r="AE1185" i="1"/>
  <c r="AF1185" i="1"/>
  <c r="AG1185" i="1"/>
  <c r="AE1158" i="1"/>
  <c r="AF1158" i="1"/>
  <c r="AG1158" i="1"/>
  <c r="AE1122" i="1"/>
  <c r="AF1122" i="1"/>
  <c r="AG1122" i="1"/>
  <c r="AE1192" i="1"/>
  <c r="AF1192" i="1"/>
  <c r="AG1192" i="1"/>
  <c r="AE1159" i="1"/>
  <c r="AF1159" i="1"/>
  <c r="AG1159" i="1"/>
  <c r="AE1164" i="1"/>
  <c r="AF1164" i="1"/>
  <c r="AG1164" i="1"/>
  <c r="AE1195" i="1"/>
  <c r="AF1195" i="1"/>
  <c r="AG1195" i="1"/>
  <c r="AE1165" i="1"/>
  <c r="AF1165" i="1"/>
  <c r="AG1165" i="1"/>
  <c r="AE1166" i="1"/>
  <c r="AF1166" i="1"/>
  <c r="AG1166" i="1"/>
  <c r="AE1167" i="1"/>
  <c r="AF1167" i="1"/>
  <c r="AG1167" i="1"/>
  <c r="AE1199" i="1"/>
  <c r="AF1199" i="1"/>
  <c r="AG1199" i="1"/>
  <c r="AE1200" i="1"/>
  <c r="AF1200" i="1"/>
  <c r="AG1200" i="1"/>
  <c r="AE1123" i="1"/>
  <c r="AF1123" i="1"/>
  <c r="AG1123" i="1"/>
  <c r="AE1133" i="1"/>
  <c r="AF1133" i="1"/>
  <c r="AG1133" i="1"/>
  <c r="AE1134" i="1"/>
  <c r="AF1134" i="1"/>
  <c r="AG1134" i="1"/>
  <c r="AE1168" i="1"/>
  <c r="AF1168" i="1"/>
  <c r="AG1168" i="1"/>
  <c r="AE1169" i="1"/>
  <c r="AF1169" i="1"/>
  <c r="AG1169" i="1"/>
  <c r="AE1170" i="1"/>
  <c r="AF1170" i="1"/>
  <c r="AG1170" i="1"/>
  <c r="AE1207" i="1"/>
  <c r="AF1207" i="1"/>
  <c r="AG1207" i="1"/>
  <c r="AE1209" i="1"/>
  <c r="AF1209" i="1"/>
  <c r="AG1209" i="1"/>
  <c r="AF28" i="1"/>
  <c r="AG28" i="1"/>
  <c r="AL1226" i="1" l="1"/>
  <c r="AL1225" i="1"/>
  <c r="AL1222" i="1"/>
  <c r="AL1248" i="1"/>
  <c r="AL1247" i="1"/>
  <c r="AL1244" i="1"/>
  <c r="AL1131" i="1"/>
  <c r="AL1115" i="1"/>
  <c r="AL1179" i="1"/>
  <c r="AL1170" i="1"/>
  <c r="AL1169" i="1"/>
  <c r="AL1168" i="1"/>
  <c r="AL1134" i="1"/>
  <c r="AL1133" i="1"/>
  <c r="AL1123" i="1"/>
  <c r="AL1167" i="1"/>
  <c r="AL1166" i="1"/>
  <c r="AL1165" i="1"/>
  <c r="AL1164" i="1"/>
  <c r="AL1159" i="1"/>
  <c r="AL1122" i="1"/>
  <c r="AL1158" i="1"/>
  <c r="AL1185" i="1"/>
  <c r="AL1184" i="1"/>
  <c r="AL1138" i="1"/>
  <c r="AL1183" i="1"/>
  <c r="AL1182" i="1"/>
  <c r="AL1181" i="1"/>
  <c r="AL1125" i="1"/>
  <c r="AL1180" i="1"/>
  <c r="AL1174" i="1"/>
  <c r="AL1173" i="1"/>
  <c r="AL1204" i="1"/>
  <c r="AL1203" i="1"/>
  <c r="AL1202" i="1"/>
  <c r="AL1201" i="1"/>
  <c r="AL1198" i="1"/>
  <c r="AL1197" i="1"/>
  <c r="AL1196" i="1"/>
  <c r="AL1194" i="1"/>
  <c r="AL1193" i="1"/>
  <c r="AL1191" i="1"/>
  <c r="AL1190" i="1"/>
  <c r="AL1189" i="1"/>
  <c r="AL1206" i="1"/>
  <c r="AL1205" i="1"/>
  <c r="AL1208" i="1"/>
  <c r="AL1139" i="1"/>
  <c r="AL1144" i="1"/>
  <c r="AL1252" i="1"/>
  <c r="AL1251" i="1"/>
  <c r="AL1250" i="1"/>
  <c r="AL1128" i="1"/>
  <c r="AL1249" i="1"/>
  <c r="AL1246" i="1"/>
  <c r="AL1243" i="1"/>
  <c r="AL1240" i="1"/>
  <c r="AL1239" i="1"/>
  <c r="AL1238" i="1"/>
  <c r="AL1237" i="1"/>
  <c r="AL1236" i="1"/>
  <c r="AL1235" i="1"/>
  <c r="AL1234" i="1"/>
  <c r="AL1233" i="1"/>
  <c r="AL1143" i="1"/>
  <c r="AL1142" i="1"/>
  <c r="AL1232" i="1"/>
  <c r="AL1132" i="1"/>
  <c r="AL1130" i="1"/>
  <c r="AL1224" i="1"/>
  <c r="AL1221" i="1"/>
  <c r="AL1105" i="1"/>
  <c r="AL1220" i="1"/>
  <c r="AL1219" i="1"/>
  <c r="AL1218" i="1"/>
  <c r="AL1217" i="1"/>
  <c r="AL1129" i="1"/>
  <c r="AL1127" i="1"/>
  <c r="AL1215" i="1"/>
  <c r="AL1157" i="1"/>
  <c r="AL1114" i="1"/>
  <c r="AL1156" i="1"/>
  <c r="AL1155" i="1"/>
  <c r="AL1154" i="1"/>
  <c r="AL1153" i="1"/>
  <c r="AL1152" i="1"/>
  <c r="AL1117" i="1"/>
  <c r="AL1151" i="1"/>
  <c r="AL1150" i="1"/>
  <c r="AL1148" i="1"/>
  <c r="AL1113" i="1"/>
  <c r="AL1116" i="1"/>
  <c r="AL1124" i="1"/>
  <c r="AL1118" i="1"/>
  <c r="AL1107" i="1"/>
  <c r="AL1106" i="1"/>
  <c r="AL1147" i="1"/>
  <c r="AL1214" i="1"/>
  <c r="AL1213" i="1"/>
  <c r="AL1211" i="1"/>
  <c r="AL1137" i="1"/>
  <c r="AL1136" i="1"/>
  <c r="AL1210" i="1"/>
  <c r="AL1135" i="1"/>
  <c r="AL1209" i="1"/>
  <c r="AL1120" i="1"/>
  <c r="AL1121" i="1"/>
  <c r="AL1163" i="1"/>
  <c r="AL1207" i="1"/>
  <c r="AL1200" i="1"/>
  <c r="AL1199" i="1"/>
  <c r="AL1188" i="1"/>
  <c r="AD23" i="1"/>
  <c r="I23" i="1" s="1"/>
  <c r="B23" i="1" s="1"/>
  <c r="AD24" i="1"/>
  <c r="I24" i="1" s="1"/>
  <c r="B24" i="1" s="1"/>
  <c r="AD25" i="1"/>
  <c r="I25" i="1" s="1"/>
  <c r="B25" i="1" s="1"/>
  <c r="AD45" i="1"/>
  <c r="I45" i="1" s="1"/>
  <c r="B45" i="1" s="1"/>
  <c r="AD8" i="1"/>
  <c r="I8" i="1" s="1"/>
  <c r="B8" i="1" s="1"/>
  <c r="AD26" i="1"/>
  <c r="I26" i="1" s="1"/>
  <c r="B26" i="1" s="1"/>
  <c r="AD27" i="1"/>
  <c r="I27" i="1" s="1"/>
  <c r="B27" i="1" s="1"/>
  <c r="AD46" i="1"/>
  <c r="I46" i="1" s="1"/>
  <c r="B46" i="1" s="1"/>
  <c r="AD47" i="1"/>
  <c r="I47" i="1" s="1"/>
  <c r="B47" i="1" s="1"/>
  <c r="AD9" i="1"/>
  <c r="I9" i="1" s="1"/>
  <c r="B9" i="1" s="1"/>
  <c r="AD28" i="1"/>
  <c r="I28" i="1" s="1"/>
  <c r="B28" i="1" s="1"/>
  <c r="AD10" i="1"/>
  <c r="I10" i="1" s="1"/>
  <c r="B10" i="1" s="1"/>
  <c r="AD29" i="1"/>
  <c r="I29" i="1" s="1"/>
  <c r="B29" i="1" s="1"/>
  <c r="AD30" i="1"/>
  <c r="I30" i="1" s="1"/>
  <c r="B30" i="1" s="1"/>
  <c r="AD31" i="1"/>
  <c r="I31" i="1" s="1"/>
  <c r="B31" i="1" s="1"/>
  <c r="AD32" i="1"/>
  <c r="I32" i="1" s="1"/>
  <c r="B32" i="1" s="1"/>
  <c r="AD33" i="1"/>
  <c r="I33" i="1" s="1"/>
  <c r="B33" i="1" s="1"/>
  <c r="AD11" i="1"/>
  <c r="I11" i="1" s="1"/>
  <c r="B11" i="1" s="1"/>
  <c r="AD34" i="1"/>
  <c r="I34" i="1" s="1"/>
  <c r="B34" i="1" s="1"/>
  <c r="AD35" i="1"/>
  <c r="I35" i="1" s="1"/>
  <c r="B35" i="1" s="1"/>
  <c r="AD36" i="1"/>
  <c r="I36" i="1" s="1"/>
  <c r="B36" i="1" s="1"/>
  <c r="AD12" i="1"/>
  <c r="I12" i="1" s="1"/>
  <c r="B12" i="1" s="1"/>
  <c r="AD13" i="1"/>
  <c r="I13" i="1" s="1"/>
  <c r="B13" i="1" s="1"/>
  <c r="AD37" i="1"/>
  <c r="I37" i="1" s="1"/>
  <c r="B37" i="1" s="1"/>
  <c r="AD38" i="1"/>
  <c r="I38" i="1" s="1"/>
  <c r="B38" i="1" s="1"/>
  <c r="AD39" i="1"/>
  <c r="I39" i="1" s="1"/>
  <c r="B39" i="1" s="1"/>
  <c r="AD14" i="1"/>
  <c r="I14" i="1" s="1"/>
  <c r="B14" i="1" s="1"/>
  <c r="AD15" i="1"/>
  <c r="I15" i="1" s="1"/>
  <c r="B15" i="1" s="1"/>
  <c r="AD16" i="1"/>
  <c r="I16" i="1" s="1"/>
  <c r="B16" i="1" s="1"/>
  <c r="AD40" i="1"/>
  <c r="I40" i="1" s="1"/>
  <c r="B40" i="1" s="1"/>
  <c r="AD17" i="1"/>
  <c r="I17" i="1" s="1"/>
  <c r="B17" i="1" s="1"/>
  <c r="AD18" i="1"/>
  <c r="I18" i="1" s="1"/>
  <c r="B18" i="1" s="1"/>
  <c r="AD19" i="1"/>
  <c r="I19" i="1" s="1"/>
  <c r="B19" i="1" s="1"/>
  <c r="AD48" i="1"/>
  <c r="I48" i="1" s="1"/>
  <c r="B48" i="1" s="1"/>
  <c r="AD49" i="1"/>
  <c r="I49" i="1" s="1"/>
  <c r="B49" i="1" s="1"/>
  <c r="AD50" i="1"/>
  <c r="I50" i="1" s="1"/>
  <c r="B50" i="1" s="1"/>
  <c r="AD51" i="1"/>
  <c r="I51" i="1" s="1"/>
  <c r="B51" i="1" s="1"/>
  <c r="AD52" i="1"/>
  <c r="I52" i="1" s="1"/>
  <c r="B52" i="1" s="1"/>
  <c r="AD725" i="1"/>
  <c r="I725" i="1" s="1"/>
  <c r="B725" i="1" s="1"/>
  <c r="AD726" i="1"/>
  <c r="I726" i="1" s="1"/>
  <c r="B726" i="1" s="1"/>
  <c r="AD727" i="1"/>
  <c r="I727" i="1" s="1"/>
  <c r="B727" i="1" s="1"/>
  <c r="AD728" i="1"/>
  <c r="I728" i="1" s="1"/>
  <c r="B728" i="1" s="1"/>
  <c r="AD729" i="1"/>
  <c r="I729" i="1" s="1"/>
  <c r="B729" i="1" s="1"/>
  <c r="AD730" i="1"/>
  <c r="I730" i="1" s="1"/>
  <c r="B730" i="1" s="1"/>
  <c r="AD731" i="1"/>
  <c r="I731" i="1" s="1"/>
  <c r="B731" i="1" s="1"/>
  <c r="AD732" i="1"/>
  <c r="I732" i="1" s="1"/>
  <c r="B732" i="1" s="1"/>
  <c r="AD733" i="1"/>
  <c r="I733" i="1" s="1"/>
  <c r="B733" i="1" s="1"/>
  <c r="AD734" i="1"/>
  <c r="I734" i="1" s="1"/>
  <c r="B734" i="1" s="1"/>
  <c r="AD53" i="1"/>
  <c r="I53" i="1" s="1"/>
  <c r="B53" i="1" s="1"/>
  <c r="AD54" i="1"/>
  <c r="I54" i="1" s="1"/>
  <c r="B54" i="1" s="1"/>
  <c r="AD55" i="1"/>
  <c r="I55" i="1" s="1"/>
  <c r="B55" i="1" s="1"/>
  <c r="AD56" i="1"/>
  <c r="I56" i="1" s="1"/>
  <c r="B56" i="1" s="1"/>
  <c r="AD57" i="1"/>
  <c r="I57" i="1" s="1"/>
  <c r="B57" i="1" s="1"/>
  <c r="AD58" i="1"/>
  <c r="I58" i="1" s="1"/>
  <c r="B58" i="1" s="1"/>
  <c r="AD59" i="1"/>
  <c r="I59" i="1" s="1"/>
  <c r="B59" i="1" s="1"/>
  <c r="AD60" i="1"/>
  <c r="I60" i="1" s="1"/>
  <c r="B60" i="1" s="1"/>
  <c r="AD61" i="1"/>
  <c r="I61" i="1" s="1"/>
  <c r="B61" i="1" s="1"/>
  <c r="AD62" i="1"/>
  <c r="I62" i="1" s="1"/>
  <c r="B62" i="1" s="1"/>
  <c r="AD63" i="1"/>
  <c r="I63" i="1" s="1"/>
  <c r="B63" i="1" s="1"/>
  <c r="AD64" i="1"/>
  <c r="I64" i="1" s="1"/>
  <c r="B64" i="1" s="1"/>
  <c r="AD65" i="1"/>
  <c r="I65" i="1" s="1"/>
  <c r="B65" i="1" s="1"/>
  <c r="AD66" i="1"/>
  <c r="I66" i="1" s="1"/>
  <c r="B66" i="1" s="1"/>
  <c r="AD67" i="1"/>
  <c r="I67" i="1" s="1"/>
  <c r="B67" i="1" s="1"/>
  <c r="AD798" i="1"/>
  <c r="I798" i="1" s="1"/>
  <c r="B798" i="1" s="1"/>
  <c r="AD799" i="1"/>
  <c r="I799" i="1" s="1"/>
  <c r="B799" i="1" s="1"/>
  <c r="AD800" i="1"/>
  <c r="I800" i="1" s="1"/>
  <c r="B800" i="1" s="1"/>
  <c r="AD68" i="1"/>
  <c r="I68" i="1" s="1"/>
  <c r="B68" i="1" s="1"/>
  <c r="AD801" i="1"/>
  <c r="I801" i="1" s="1"/>
  <c r="B801" i="1" s="1"/>
  <c r="AD802" i="1"/>
  <c r="I802" i="1" s="1"/>
  <c r="B802" i="1" s="1"/>
  <c r="AD803" i="1"/>
  <c r="I803" i="1" s="1"/>
  <c r="B803" i="1" s="1"/>
  <c r="AD804" i="1"/>
  <c r="I804" i="1" s="1"/>
  <c r="B804" i="1" s="1"/>
  <c r="AD805" i="1"/>
  <c r="I805" i="1" s="1"/>
  <c r="B805" i="1" s="1"/>
  <c r="AD806" i="1"/>
  <c r="I806" i="1" s="1"/>
  <c r="B806" i="1" s="1"/>
  <c r="AD69" i="1"/>
  <c r="I69" i="1" s="1"/>
  <c r="B69" i="1" s="1"/>
  <c r="AD807" i="1"/>
  <c r="I807" i="1" s="1"/>
  <c r="B807" i="1" s="1"/>
  <c r="AD70" i="1"/>
  <c r="I70" i="1" s="1"/>
  <c r="B70" i="1" s="1"/>
  <c r="AD808" i="1"/>
  <c r="I808" i="1" s="1"/>
  <c r="B808" i="1" s="1"/>
  <c r="AD735" i="1"/>
  <c r="I735" i="1" s="1"/>
  <c r="B735" i="1" s="1"/>
  <c r="AD809" i="1"/>
  <c r="I809" i="1" s="1"/>
  <c r="B809" i="1" s="1"/>
  <c r="AD810" i="1"/>
  <c r="I810" i="1" s="1"/>
  <c r="B810" i="1" s="1"/>
  <c r="AD736" i="1"/>
  <c r="I736" i="1" s="1"/>
  <c r="B736" i="1" s="1"/>
  <c r="AD737" i="1"/>
  <c r="I737" i="1" s="1"/>
  <c r="B737" i="1" s="1"/>
  <c r="AD811" i="1"/>
  <c r="I811" i="1" s="1"/>
  <c r="B811" i="1" s="1"/>
  <c r="AD812" i="1"/>
  <c r="I812" i="1" s="1"/>
  <c r="B812" i="1" s="1"/>
  <c r="AD813" i="1"/>
  <c r="I813" i="1" s="1"/>
  <c r="B813" i="1" s="1"/>
  <c r="AD738" i="1"/>
  <c r="I738" i="1" s="1"/>
  <c r="B738" i="1" s="1"/>
  <c r="AD739" i="1"/>
  <c r="I739" i="1" s="1"/>
  <c r="B739" i="1" s="1"/>
  <c r="AD814" i="1"/>
  <c r="I814" i="1" s="1"/>
  <c r="B814" i="1" s="1"/>
  <c r="AD815" i="1"/>
  <c r="I815" i="1" s="1"/>
  <c r="B815" i="1" s="1"/>
  <c r="AD740" i="1"/>
  <c r="I740" i="1" s="1"/>
  <c r="B740" i="1" s="1"/>
  <c r="AD741" i="1"/>
  <c r="I741" i="1" s="1"/>
  <c r="B741" i="1" s="1"/>
  <c r="AD742" i="1"/>
  <c r="I742" i="1" s="1"/>
  <c r="B742" i="1" s="1"/>
  <c r="AD743" i="1"/>
  <c r="I743" i="1" s="1"/>
  <c r="B743" i="1" s="1"/>
  <c r="AD816" i="1"/>
  <c r="I816" i="1" s="1"/>
  <c r="B816" i="1" s="1"/>
  <c r="AD817" i="1"/>
  <c r="I817" i="1" s="1"/>
  <c r="B817" i="1" s="1"/>
  <c r="AD818" i="1"/>
  <c r="I818" i="1" s="1"/>
  <c r="B818" i="1" s="1"/>
  <c r="AD819" i="1"/>
  <c r="I819" i="1" s="1"/>
  <c r="B819" i="1" s="1"/>
  <c r="AD744" i="1"/>
  <c r="I744" i="1" s="1"/>
  <c r="B744" i="1" s="1"/>
  <c r="AD745" i="1"/>
  <c r="I745" i="1" s="1"/>
  <c r="B745" i="1" s="1"/>
  <c r="AD746" i="1"/>
  <c r="I746" i="1" s="1"/>
  <c r="B746" i="1" s="1"/>
  <c r="AD71" i="1"/>
  <c r="I71" i="1" s="1"/>
  <c r="B71" i="1" s="1"/>
  <c r="AD72" i="1"/>
  <c r="I72" i="1" s="1"/>
  <c r="B72" i="1" s="1"/>
  <c r="AD73" i="1"/>
  <c r="I73" i="1" s="1"/>
  <c r="B73" i="1" s="1"/>
  <c r="AD820" i="1"/>
  <c r="I820" i="1" s="1"/>
  <c r="B820" i="1" s="1"/>
  <c r="AD74" i="1"/>
  <c r="I74" i="1" s="1"/>
  <c r="B74" i="1" s="1"/>
  <c r="AD821" i="1"/>
  <c r="I821" i="1" s="1"/>
  <c r="B821" i="1" s="1"/>
  <c r="AD822" i="1"/>
  <c r="I822" i="1" s="1"/>
  <c r="B822" i="1" s="1"/>
  <c r="AD823" i="1"/>
  <c r="I823" i="1" s="1"/>
  <c r="B823" i="1" s="1"/>
  <c r="AD75" i="1"/>
  <c r="I75" i="1" s="1"/>
  <c r="B75" i="1" s="1"/>
  <c r="AD76" i="1"/>
  <c r="I76" i="1" s="1"/>
  <c r="B76" i="1" s="1"/>
  <c r="AD77" i="1"/>
  <c r="I77" i="1" s="1"/>
  <c r="B77" i="1" s="1"/>
  <c r="AD747" i="1"/>
  <c r="I747" i="1" s="1"/>
  <c r="B747" i="1" s="1"/>
  <c r="AD748" i="1"/>
  <c r="I748" i="1" s="1"/>
  <c r="B748" i="1" s="1"/>
  <c r="AD78" i="1"/>
  <c r="I78" i="1" s="1"/>
  <c r="B78" i="1" s="1"/>
  <c r="AD824" i="1"/>
  <c r="I824" i="1" s="1"/>
  <c r="B824" i="1" s="1"/>
  <c r="AD825" i="1"/>
  <c r="I825" i="1" s="1"/>
  <c r="B825" i="1" s="1"/>
  <c r="AD749" i="1"/>
  <c r="I749" i="1" s="1"/>
  <c r="B749" i="1" s="1"/>
  <c r="AD750" i="1"/>
  <c r="I750" i="1" s="1"/>
  <c r="B750" i="1" s="1"/>
  <c r="AD826" i="1"/>
  <c r="I826" i="1" s="1"/>
  <c r="B826" i="1" s="1"/>
  <c r="AD827" i="1"/>
  <c r="I827" i="1" s="1"/>
  <c r="B827" i="1" s="1"/>
  <c r="AD828" i="1"/>
  <c r="I828" i="1" s="1"/>
  <c r="B828" i="1" s="1"/>
  <c r="AD829" i="1"/>
  <c r="I829" i="1" s="1"/>
  <c r="B829" i="1" s="1"/>
  <c r="AD830" i="1"/>
  <c r="I830" i="1" s="1"/>
  <c r="B830" i="1" s="1"/>
  <c r="AD79" i="1"/>
  <c r="I79" i="1" s="1"/>
  <c r="B79" i="1" s="1"/>
  <c r="AD831" i="1"/>
  <c r="I831" i="1" s="1"/>
  <c r="B831" i="1" s="1"/>
  <c r="AD751" i="1"/>
  <c r="I751" i="1" s="1"/>
  <c r="B751" i="1" s="1"/>
  <c r="AD752" i="1"/>
  <c r="I752" i="1" s="1"/>
  <c r="B752" i="1" s="1"/>
  <c r="AD753" i="1"/>
  <c r="I753" i="1" s="1"/>
  <c r="B753" i="1" s="1"/>
  <c r="AD832" i="1"/>
  <c r="I832" i="1" s="1"/>
  <c r="B832" i="1" s="1"/>
  <c r="AD754" i="1"/>
  <c r="I754" i="1" s="1"/>
  <c r="B754" i="1" s="1"/>
  <c r="AD755" i="1"/>
  <c r="I755" i="1" s="1"/>
  <c r="B755" i="1" s="1"/>
  <c r="AD756" i="1"/>
  <c r="I756" i="1" s="1"/>
  <c r="B756" i="1" s="1"/>
  <c r="AD80" i="1"/>
  <c r="I80" i="1" s="1"/>
  <c r="B80" i="1" s="1"/>
  <c r="AD833" i="1"/>
  <c r="I833" i="1" s="1"/>
  <c r="B833" i="1" s="1"/>
  <c r="AD81" i="1"/>
  <c r="I81" i="1" s="1"/>
  <c r="B81" i="1" s="1"/>
  <c r="AD834" i="1"/>
  <c r="I834" i="1" s="1"/>
  <c r="B834" i="1" s="1"/>
  <c r="AD757" i="1"/>
  <c r="I757" i="1" s="1"/>
  <c r="B757" i="1" s="1"/>
  <c r="AD758" i="1"/>
  <c r="I758" i="1" s="1"/>
  <c r="B758" i="1" s="1"/>
  <c r="AD759" i="1"/>
  <c r="I759" i="1" s="1"/>
  <c r="B759" i="1" s="1"/>
  <c r="AD760" i="1"/>
  <c r="I760" i="1" s="1"/>
  <c r="B760" i="1" s="1"/>
  <c r="AD761" i="1"/>
  <c r="I761" i="1" s="1"/>
  <c r="B761" i="1" s="1"/>
  <c r="AD762" i="1"/>
  <c r="I762" i="1" s="1"/>
  <c r="B762" i="1" s="1"/>
  <c r="AD763" i="1"/>
  <c r="I763" i="1" s="1"/>
  <c r="B763" i="1" s="1"/>
  <c r="AD764" i="1"/>
  <c r="I764" i="1" s="1"/>
  <c r="B764" i="1" s="1"/>
  <c r="AD835" i="1"/>
  <c r="I835" i="1" s="1"/>
  <c r="B835" i="1" s="1"/>
  <c r="AD765" i="1"/>
  <c r="I765" i="1" s="1"/>
  <c r="B765" i="1" s="1"/>
  <c r="AD82" i="1"/>
  <c r="I82" i="1" s="1"/>
  <c r="B82" i="1" s="1"/>
  <c r="AD766" i="1"/>
  <c r="I766" i="1" s="1"/>
  <c r="B766" i="1" s="1"/>
  <c r="AD836" i="1"/>
  <c r="I836" i="1" s="1"/>
  <c r="B836" i="1" s="1"/>
  <c r="AD767" i="1"/>
  <c r="I767" i="1" s="1"/>
  <c r="B767" i="1" s="1"/>
  <c r="AD837" i="1"/>
  <c r="I837" i="1" s="1"/>
  <c r="B837" i="1" s="1"/>
  <c r="AD768" i="1"/>
  <c r="I768" i="1" s="1"/>
  <c r="B768" i="1" s="1"/>
  <c r="AD769" i="1"/>
  <c r="I769" i="1" s="1"/>
  <c r="B769" i="1" s="1"/>
  <c r="AD770" i="1"/>
  <c r="I770" i="1" s="1"/>
  <c r="B770" i="1" s="1"/>
  <c r="AD838" i="1"/>
  <c r="I838" i="1" s="1"/>
  <c r="B838" i="1" s="1"/>
  <c r="AD839" i="1"/>
  <c r="I839" i="1" s="1"/>
  <c r="B839" i="1" s="1"/>
  <c r="AD840" i="1"/>
  <c r="I840" i="1" s="1"/>
  <c r="B840" i="1" s="1"/>
  <c r="AD841" i="1"/>
  <c r="I841" i="1" s="1"/>
  <c r="B841" i="1" s="1"/>
  <c r="AD771" i="1"/>
  <c r="I771" i="1" s="1"/>
  <c r="B771" i="1" s="1"/>
  <c r="AD83" i="1"/>
  <c r="I83" i="1" s="1"/>
  <c r="B83" i="1" s="1"/>
  <c r="AD772" i="1"/>
  <c r="I772" i="1" s="1"/>
  <c r="B772" i="1" s="1"/>
  <c r="AD84" i="1"/>
  <c r="I84" i="1" s="1"/>
  <c r="B84" i="1" s="1"/>
  <c r="AD85" i="1"/>
  <c r="I85" i="1" s="1"/>
  <c r="B85" i="1" s="1"/>
  <c r="AD842" i="1"/>
  <c r="I842" i="1" s="1"/>
  <c r="B842" i="1" s="1"/>
  <c r="AD843" i="1"/>
  <c r="I843" i="1" s="1"/>
  <c r="B843" i="1" s="1"/>
  <c r="AD844" i="1"/>
  <c r="I844" i="1" s="1"/>
  <c r="B844" i="1" s="1"/>
  <c r="AD845" i="1"/>
  <c r="I845" i="1" s="1"/>
  <c r="B845" i="1" s="1"/>
  <c r="AD773" i="1"/>
  <c r="I773" i="1" s="1"/>
  <c r="B773" i="1" s="1"/>
  <c r="AD774" i="1"/>
  <c r="I774" i="1" s="1"/>
  <c r="B774" i="1" s="1"/>
  <c r="AD775" i="1"/>
  <c r="I775" i="1" s="1"/>
  <c r="B775" i="1" s="1"/>
  <c r="AD776" i="1"/>
  <c r="I776" i="1" s="1"/>
  <c r="B776" i="1" s="1"/>
  <c r="AD86" i="1"/>
  <c r="I86" i="1" s="1"/>
  <c r="B86" i="1" s="1"/>
  <c r="AD777" i="1"/>
  <c r="I777" i="1" s="1"/>
  <c r="B777" i="1" s="1"/>
  <c r="AD778" i="1"/>
  <c r="I778" i="1" s="1"/>
  <c r="B778" i="1" s="1"/>
  <c r="AD779" i="1"/>
  <c r="I779" i="1" s="1"/>
  <c r="B779" i="1" s="1"/>
  <c r="AD780" i="1"/>
  <c r="I780" i="1" s="1"/>
  <c r="B780" i="1" s="1"/>
  <c r="AD781" i="1"/>
  <c r="I781" i="1" s="1"/>
  <c r="B781" i="1" s="1"/>
  <c r="AD782" i="1"/>
  <c r="I782" i="1" s="1"/>
  <c r="B782" i="1" s="1"/>
  <c r="AD783" i="1"/>
  <c r="I783" i="1" s="1"/>
  <c r="B783" i="1" s="1"/>
  <c r="AD784" i="1"/>
  <c r="I784" i="1" s="1"/>
  <c r="B784" i="1" s="1"/>
  <c r="AD87" i="1"/>
  <c r="I87" i="1" s="1"/>
  <c r="B87" i="1" s="1"/>
  <c r="AD785" i="1"/>
  <c r="I785" i="1" s="1"/>
  <c r="B785" i="1" s="1"/>
  <c r="AD786" i="1"/>
  <c r="I786" i="1" s="1"/>
  <c r="B786" i="1" s="1"/>
  <c r="AD787" i="1"/>
  <c r="I787" i="1" s="1"/>
  <c r="B787" i="1" s="1"/>
  <c r="AD788" i="1"/>
  <c r="I788" i="1" s="1"/>
  <c r="B788" i="1" s="1"/>
  <c r="AD789" i="1"/>
  <c r="I789" i="1" s="1"/>
  <c r="B789" i="1" s="1"/>
  <c r="AD790" i="1"/>
  <c r="I790" i="1" s="1"/>
  <c r="B790" i="1" s="1"/>
  <c r="AD791" i="1"/>
  <c r="I791" i="1" s="1"/>
  <c r="B791" i="1" s="1"/>
  <c r="AD792" i="1"/>
  <c r="I792" i="1" s="1"/>
  <c r="B792" i="1" s="1"/>
  <c r="AD793" i="1"/>
  <c r="I793" i="1" s="1"/>
  <c r="B793" i="1" s="1"/>
  <c r="AD846" i="1"/>
  <c r="I846" i="1" s="1"/>
  <c r="B846" i="1" s="1"/>
  <c r="AD794" i="1"/>
  <c r="I794" i="1" s="1"/>
  <c r="B794" i="1" s="1"/>
  <c r="AD795" i="1"/>
  <c r="I795" i="1" s="1"/>
  <c r="B795" i="1" s="1"/>
  <c r="AD796" i="1"/>
  <c r="I796" i="1" s="1"/>
  <c r="B796" i="1" s="1"/>
  <c r="AD88" i="1"/>
  <c r="I88" i="1" s="1"/>
  <c r="B88" i="1" s="1"/>
  <c r="AD113" i="1"/>
  <c r="I113" i="1" s="1"/>
  <c r="B113" i="1" s="1"/>
  <c r="AD89" i="1"/>
  <c r="I89" i="1" s="1"/>
  <c r="B89" i="1" s="1"/>
  <c r="AD90" i="1"/>
  <c r="I90" i="1" s="1"/>
  <c r="B90" i="1" s="1"/>
  <c r="AD91" i="1"/>
  <c r="I91" i="1" s="1"/>
  <c r="B91" i="1" s="1"/>
  <c r="AD114" i="1"/>
  <c r="I114" i="1" s="1"/>
  <c r="B114" i="1" s="1"/>
  <c r="AD92" i="1"/>
  <c r="I92" i="1" s="1"/>
  <c r="B92" i="1" s="1"/>
  <c r="AD115" i="1"/>
  <c r="I115" i="1" s="1"/>
  <c r="B115" i="1" s="1"/>
  <c r="AD93" i="1"/>
  <c r="I93" i="1" s="1"/>
  <c r="B93" i="1" s="1"/>
  <c r="AD94" i="1"/>
  <c r="I94" i="1" s="1"/>
  <c r="B94" i="1" s="1"/>
  <c r="AD95" i="1"/>
  <c r="I95" i="1" s="1"/>
  <c r="B95" i="1" s="1"/>
  <c r="AD96" i="1"/>
  <c r="I96" i="1" s="1"/>
  <c r="B96" i="1" s="1"/>
  <c r="AD97" i="1"/>
  <c r="I97" i="1" s="1"/>
  <c r="B97" i="1" s="1"/>
  <c r="AD98" i="1"/>
  <c r="I98" i="1" s="1"/>
  <c r="B98" i="1" s="1"/>
  <c r="AD99" i="1"/>
  <c r="I99" i="1" s="1"/>
  <c r="B99" i="1" s="1"/>
  <c r="AD116" i="1"/>
  <c r="I116" i="1" s="1"/>
  <c r="B116" i="1" s="1"/>
  <c r="AD100" i="1"/>
  <c r="I100" i="1" s="1"/>
  <c r="B100" i="1" s="1"/>
  <c r="AD117" i="1"/>
  <c r="I117" i="1" s="1"/>
  <c r="B117" i="1" s="1"/>
  <c r="AD101" i="1"/>
  <c r="I101" i="1" s="1"/>
  <c r="B101" i="1" s="1"/>
  <c r="AD102" i="1"/>
  <c r="I102" i="1" s="1"/>
  <c r="B102" i="1" s="1"/>
  <c r="AD103" i="1"/>
  <c r="I103" i="1" s="1"/>
  <c r="B103" i="1" s="1"/>
  <c r="AD104" i="1"/>
  <c r="I104" i="1" s="1"/>
  <c r="B104" i="1" s="1"/>
  <c r="AD118" i="1"/>
  <c r="I118" i="1" s="1"/>
  <c r="B118" i="1" s="1"/>
  <c r="AD119" i="1"/>
  <c r="I119" i="1" s="1"/>
  <c r="B119" i="1" s="1"/>
  <c r="AD120" i="1"/>
  <c r="I120" i="1" s="1"/>
  <c r="B120" i="1" s="1"/>
  <c r="AD121" i="1"/>
  <c r="I121" i="1" s="1"/>
  <c r="B121" i="1" s="1"/>
  <c r="AD122" i="1"/>
  <c r="I122" i="1" s="1"/>
  <c r="B122" i="1" s="1"/>
  <c r="AD123" i="1"/>
  <c r="I123" i="1" s="1"/>
  <c r="B123" i="1" s="1"/>
  <c r="AD124" i="1"/>
  <c r="I124" i="1" s="1"/>
  <c r="B124" i="1" s="1"/>
  <c r="AD125" i="1"/>
  <c r="I125" i="1" s="1"/>
  <c r="B125" i="1" s="1"/>
  <c r="AD105" i="1"/>
  <c r="I105" i="1" s="1"/>
  <c r="B105" i="1" s="1"/>
  <c r="AD126" i="1"/>
  <c r="I126" i="1" s="1"/>
  <c r="B126" i="1" s="1"/>
  <c r="AD127" i="1"/>
  <c r="I127" i="1" s="1"/>
  <c r="B127" i="1" s="1"/>
  <c r="AD128" i="1"/>
  <c r="I128" i="1" s="1"/>
  <c r="B128" i="1" s="1"/>
  <c r="AD106" i="1"/>
  <c r="I106" i="1" s="1"/>
  <c r="B106" i="1" s="1"/>
  <c r="AD107" i="1"/>
  <c r="I107" i="1" s="1"/>
  <c r="B107" i="1" s="1"/>
  <c r="AD108" i="1"/>
  <c r="I108" i="1" s="1"/>
  <c r="B108" i="1" s="1"/>
  <c r="AD129" i="1"/>
  <c r="I129" i="1" s="1"/>
  <c r="B129" i="1" s="1"/>
  <c r="AD109" i="1"/>
  <c r="I109" i="1" s="1"/>
  <c r="B109" i="1" s="1"/>
  <c r="AD110" i="1"/>
  <c r="I110" i="1" s="1"/>
  <c r="B110" i="1" s="1"/>
  <c r="AD130" i="1"/>
  <c r="I130" i="1" s="1"/>
  <c r="B130" i="1" s="1"/>
  <c r="AD131" i="1"/>
  <c r="I131" i="1" s="1"/>
  <c r="B131" i="1" s="1"/>
  <c r="AD132" i="1"/>
  <c r="I132" i="1" s="1"/>
  <c r="B132" i="1" s="1"/>
  <c r="AD133" i="1"/>
  <c r="I133" i="1" s="1"/>
  <c r="B133" i="1" s="1"/>
  <c r="AD134" i="1"/>
  <c r="I134" i="1" s="1"/>
  <c r="B134" i="1" s="1"/>
  <c r="AD111" i="1"/>
  <c r="I111" i="1" s="1"/>
  <c r="B111" i="1" s="1"/>
  <c r="AD112" i="1"/>
  <c r="I112" i="1" s="1"/>
  <c r="B112" i="1" s="1"/>
  <c r="AD135" i="1"/>
  <c r="I135" i="1" s="1"/>
  <c r="B135" i="1" s="1"/>
  <c r="AD136" i="1"/>
  <c r="I136" i="1" s="1"/>
  <c r="B136" i="1" s="1"/>
  <c r="AD137" i="1"/>
  <c r="I137" i="1" s="1"/>
  <c r="B137" i="1" s="1"/>
  <c r="AD138" i="1"/>
  <c r="I138" i="1" s="1"/>
  <c r="B138" i="1" s="1"/>
  <c r="AD139" i="1"/>
  <c r="I139" i="1" s="1"/>
  <c r="B139" i="1" s="1"/>
  <c r="AD140" i="1"/>
  <c r="I140" i="1" s="1"/>
  <c r="B140" i="1" s="1"/>
  <c r="AD141" i="1"/>
  <c r="I141" i="1" s="1"/>
  <c r="B141" i="1" s="1"/>
  <c r="AD142" i="1"/>
  <c r="I142" i="1" s="1"/>
  <c r="B142" i="1" s="1"/>
  <c r="AD143" i="1"/>
  <c r="I143" i="1" s="1"/>
  <c r="B143" i="1" s="1"/>
  <c r="AD144" i="1"/>
  <c r="I144" i="1" s="1"/>
  <c r="B144" i="1" s="1"/>
  <c r="AD145" i="1"/>
  <c r="I145" i="1" s="1"/>
  <c r="B145" i="1" s="1"/>
  <c r="AD146" i="1"/>
  <c r="I146" i="1" s="1"/>
  <c r="B146" i="1" s="1"/>
  <c r="AD147" i="1"/>
  <c r="I147" i="1" s="1"/>
  <c r="B147" i="1" s="1"/>
  <c r="AD148" i="1"/>
  <c r="I148" i="1" s="1"/>
  <c r="B148" i="1" s="1"/>
  <c r="AD850" i="1"/>
  <c r="I850" i="1" s="1"/>
  <c r="B850" i="1" s="1"/>
  <c r="AD851" i="1"/>
  <c r="I851" i="1" s="1"/>
  <c r="B851" i="1" s="1"/>
  <c r="AD852" i="1"/>
  <c r="I852" i="1" s="1"/>
  <c r="B852" i="1" s="1"/>
  <c r="AD853" i="1"/>
  <c r="I853" i="1" s="1"/>
  <c r="B853" i="1" s="1"/>
  <c r="AD854" i="1"/>
  <c r="I854" i="1" s="1"/>
  <c r="B854" i="1" s="1"/>
  <c r="AD855" i="1"/>
  <c r="I855" i="1" s="1"/>
  <c r="B855" i="1" s="1"/>
  <c r="AD856" i="1"/>
  <c r="I856" i="1" s="1"/>
  <c r="B856" i="1" s="1"/>
  <c r="AD857" i="1"/>
  <c r="I857" i="1" s="1"/>
  <c r="B857" i="1" s="1"/>
  <c r="AD858" i="1"/>
  <c r="I858" i="1" s="1"/>
  <c r="B858" i="1" s="1"/>
  <c r="AD859" i="1"/>
  <c r="I859" i="1" s="1"/>
  <c r="B859" i="1" s="1"/>
  <c r="AD149" i="1"/>
  <c r="I149" i="1" s="1"/>
  <c r="B149" i="1" s="1"/>
  <c r="AD150" i="1"/>
  <c r="I150" i="1" s="1"/>
  <c r="B150" i="1" s="1"/>
  <c r="AD160" i="1"/>
  <c r="I160" i="1" s="1"/>
  <c r="B160" i="1" s="1"/>
  <c r="AD161" i="1"/>
  <c r="I161" i="1" s="1"/>
  <c r="B161" i="1" s="1"/>
  <c r="AD162" i="1"/>
  <c r="I162" i="1" s="1"/>
  <c r="B162" i="1" s="1"/>
  <c r="AD163" i="1"/>
  <c r="I163" i="1" s="1"/>
  <c r="B163" i="1" s="1"/>
  <c r="AD164" i="1"/>
  <c r="I164" i="1" s="1"/>
  <c r="B164" i="1" s="1"/>
  <c r="AD165" i="1"/>
  <c r="I165" i="1" s="1"/>
  <c r="B165" i="1" s="1"/>
  <c r="AD166" i="1"/>
  <c r="I166" i="1" s="1"/>
  <c r="B166" i="1" s="1"/>
  <c r="AD900" i="1"/>
  <c r="I900" i="1" s="1"/>
  <c r="B900" i="1" s="1"/>
  <c r="AD901" i="1"/>
  <c r="I901" i="1" s="1"/>
  <c r="B901" i="1" s="1"/>
  <c r="AD167" i="1"/>
  <c r="I167" i="1" s="1"/>
  <c r="B167" i="1" s="1"/>
  <c r="AD168" i="1"/>
  <c r="I168" i="1" s="1"/>
  <c r="B168" i="1" s="1"/>
  <c r="AD169" i="1"/>
  <c r="I169" i="1" s="1"/>
  <c r="B169" i="1" s="1"/>
  <c r="AD170" i="1"/>
  <c r="I170" i="1" s="1"/>
  <c r="B170" i="1" s="1"/>
  <c r="AD171" i="1"/>
  <c r="I171" i="1" s="1"/>
  <c r="B171" i="1" s="1"/>
  <c r="AD902" i="1"/>
  <c r="I902" i="1" s="1"/>
  <c r="B902" i="1" s="1"/>
  <c r="AD860" i="1"/>
  <c r="I860" i="1" s="1"/>
  <c r="B860" i="1" s="1"/>
  <c r="AD151" i="1"/>
  <c r="I151" i="1" s="1"/>
  <c r="B151" i="1" s="1"/>
  <c r="AD152" i="1"/>
  <c r="I152" i="1" s="1"/>
  <c r="B152" i="1" s="1"/>
  <c r="AD861" i="1"/>
  <c r="I861" i="1" s="1"/>
  <c r="B861" i="1" s="1"/>
  <c r="AD153" i="1"/>
  <c r="I153" i="1" s="1"/>
  <c r="B153" i="1" s="1"/>
  <c r="AD903" i="1"/>
  <c r="I903" i="1" s="1"/>
  <c r="B903" i="1" s="1"/>
  <c r="AD904" i="1"/>
  <c r="I904" i="1" s="1"/>
  <c r="B904" i="1" s="1"/>
  <c r="AD172" i="1"/>
  <c r="I172" i="1" s="1"/>
  <c r="B172" i="1" s="1"/>
  <c r="AD154" i="1"/>
  <c r="I154" i="1" s="1"/>
  <c r="B154" i="1" s="1"/>
  <c r="AD173" i="1"/>
  <c r="I173" i="1" s="1"/>
  <c r="B173" i="1" s="1"/>
  <c r="AD862" i="1"/>
  <c r="I862" i="1" s="1"/>
  <c r="B862" i="1" s="1"/>
  <c r="AD905" i="1"/>
  <c r="I905" i="1" s="1"/>
  <c r="B905" i="1" s="1"/>
  <c r="AD863" i="1"/>
  <c r="I863" i="1" s="1"/>
  <c r="B863" i="1" s="1"/>
  <c r="AD906" i="1"/>
  <c r="I906" i="1" s="1"/>
  <c r="B906" i="1" s="1"/>
  <c r="AD907" i="1"/>
  <c r="I907" i="1" s="1"/>
  <c r="B907" i="1" s="1"/>
  <c r="AD864" i="1"/>
  <c r="I864" i="1" s="1"/>
  <c r="B864" i="1" s="1"/>
  <c r="AD865" i="1"/>
  <c r="I865" i="1" s="1"/>
  <c r="B865" i="1" s="1"/>
  <c r="AD908" i="1"/>
  <c r="I908" i="1" s="1"/>
  <c r="B908" i="1" s="1"/>
  <c r="AD174" i="1"/>
  <c r="I174" i="1" s="1"/>
  <c r="B174" i="1" s="1"/>
  <c r="AD175" i="1"/>
  <c r="I175" i="1" s="1"/>
  <c r="B175" i="1" s="1"/>
  <c r="AD176" i="1"/>
  <c r="I176" i="1" s="1"/>
  <c r="B176" i="1" s="1"/>
  <c r="AD177" i="1"/>
  <c r="I177" i="1" s="1"/>
  <c r="B177" i="1" s="1"/>
  <c r="AD178" i="1"/>
  <c r="I178" i="1" s="1"/>
  <c r="B178" i="1" s="1"/>
  <c r="AD179" i="1"/>
  <c r="I179" i="1" s="1"/>
  <c r="B179" i="1" s="1"/>
  <c r="AD180" i="1"/>
  <c r="I180" i="1" s="1"/>
  <c r="B180" i="1" s="1"/>
  <c r="AD181" i="1"/>
  <c r="I181" i="1" s="1"/>
  <c r="B181" i="1" s="1"/>
  <c r="AD909" i="1"/>
  <c r="I909" i="1" s="1"/>
  <c r="B909" i="1" s="1"/>
  <c r="AD910" i="1"/>
  <c r="I910" i="1" s="1"/>
  <c r="B910" i="1" s="1"/>
  <c r="AD155" i="1"/>
  <c r="I155" i="1" s="1"/>
  <c r="B155" i="1" s="1"/>
  <c r="AD182" i="1"/>
  <c r="I182" i="1" s="1"/>
  <c r="B182" i="1" s="1"/>
  <c r="AD183" i="1"/>
  <c r="I183" i="1" s="1"/>
  <c r="B183" i="1" s="1"/>
  <c r="AD184" i="1"/>
  <c r="I184" i="1" s="1"/>
  <c r="B184" i="1" s="1"/>
  <c r="AD185" i="1"/>
  <c r="I185" i="1" s="1"/>
  <c r="B185" i="1" s="1"/>
  <c r="AD186" i="1"/>
  <c r="I186" i="1" s="1"/>
  <c r="B186" i="1" s="1"/>
  <c r="AD866" i="1"/>
  <c r="I866" i="1" s="1"/>
  <c r="B866" i="1" s="1"/>
  <c r="AD156" i="1"/>
  <c r="I156" i="1" s="1"/>
  <c r="B156" i="1" s="1"/>
  <c r="AD187" i="1"/>
  <c r="I187" i="1" s="1"/>
  <c r="B187" i="1" s="1"/>
  <c r="AD867" i="1"/>
  <c r="I867" i="1" s="1"/>
  <c r="B867" i="1" s="1"/>
  <c r="AD188" i="1"/>
  <c r="I188" i="1" s="1"/>
  <c r="B188" i="1" s="1"/>
  <c r="AD189" i="1"/>
  <c r="I189" i="1" s="1"/>
  <c r="B189" i="1" s="1"/>
  <c r="AD190" i="1"/>
  <c r="I190" i="1" s="1"/>
  <c r="B190" i="1" s="1"/>
  <c r="AD911" i="1"/>
  <c r="I911" i="1" s="1"/>
  <c r="B911" i="1" s="1"/>
  <c r="AD191" i="1"/>
  <c r="I191" i="1" s="1"/>
  <c r="B191" i="1" s="1"/>
  <c r="AD868" i="1"/>
  <c r="I868" i="1" s="1"/>
  <c r="B868" i="1" s="1"/>
  <c r="AD192" i="1"/>
  <c r="I192" i="1" s="1"/>
  <c r="B192" i="1" s="1"/>
  <c r="AD193" i="1"/>
  <c r="I193" i="1" s="1"/>
  <c r="B193" i="1" s="1"/>
  <c r="AD869" i="1"/>
  <c r="I869" i="1" s="1"/>
  <c r="B869" i="1" s="1"/>
  <c r="AD194" i="1"/>
  <c r="I194" i="1" s="1"/>
  <c r="B194" i="1" s="1"/>
  <c r="AD195" i="1"/>
  <c r="I195" i="1" s="1"/>
  <c r="B195" i="1" s="1"/>
  <c r="AD196" i="1"/>
  <c r="I196" i="1" s="1"/>
  <c r="B196" i="1" s="1"/>
  <c r="AD870" i="1"/>
  <c r="I870" i="1" s="1"/>
  <c r="B870" i="1" s="1"/>
  <c r="AD871" i="1"/>
  <c r="I871" i="1" s="1"/>
  <c r="B871" i="1" s="1"/>
  <c r="AD157" i="1"/>
  <c r="I157" i="1" s="1"/>
  <c r="B157" i="1" s="1"/>
  <c r="AD197" i="1"/>
  <c r="I197" i="1" s="1"/>
  <c r="B197" i="1" s="1"/>
  <c r="AD198" i="1"/>
  <c r="I198" i="1" s="1"/>
  <c r="B198" i="1" s="1"/>
  <c r="AD199" i="1"/>
  <c r="I199" i="1" s="1"/>
  <c r="B199" i="1" s="1"/>
  <c r="AD200" i="1"/>
  <c r="I200" i="1" s="1"/>
  <c r="B200" i="1" s="1"/>
  <c r="AD872" i="1"/>
  <c r="I872" i="1" s="1"/>
  <c r="B872" i="1" s="1"/>
  <c r="AD873" i="1"/>
  <c r="I873" i="1" s="1"/>
  <c r="B873" i="1" s="1"/>
  <c r="AD874" i="1"/>
  <c r="I874" i="1" s="1"/>
  <c r="B874" i="1" s="1"/>
  <c r="AD875" i="1"/>
  <c r="I875" i="1" s="1"/>
  <c r="B875" i="1" s="1"/>
  <c r="AD912" i="1"/>
  <c r="I912" i="1" s="1"/>
  <c r="B912" i="1" s="1"/>
  <c r="AD876" i="1"/>
  <c r="I876" i="1" s="1"/>
  <c r="B876" i="1" s="1"/>
  <c r="AD877" i="1"/>
  <c r="I877" i="1" s="1"/>
  <c r="B877" i="1" s="1"/>
  <c r="AD913" i="1"/>
  <c r="I913" i="1" s="1"/>
  <c r="B913" i="1" s="1"/>
  <c r="AD914" i="1"/>
  <c r="I914" i="1" s="1"/>
  <c r="B914" i="1" s="1"/>
  <c r="AD878" i="1"/>
  <c r="I878" i="1" s="1"/>
  <c r="B878" i="1" s="1"/>
  <c r="AD879" i="1"/>
  <c r="I879" i="1" s="1"/>
  <c r="B879" i="1" s="1"/>
  <c r="AD880" i="1"/>
  <c r="I880" i="1" s="1"/>
  <c r="B880" i="1" s="1"/>
  <c r="AD881" i="1"/>
  <c r="I881" i="1" s="1"/>
  <c r="B881" i="1" s="1"/>
  <c r="AD882" i="1"/>
  <c r="I882" i="1" s="1"/>
  <c r="B882" i="1" s="1"/>
  <c r="AD883" i="1"/>
  <c r="I883" i="1" s="1"/>
  <c r="B883" i="1" s="1"/>
  <c r="AD201" i="1"/>
  <c r="I201" i="1" s="1"/>
  <c r="B201" i="1" s="1"/>
  <c r="AD915" i="1"/>
  <c r="I915" i="1" s="1"/>
  <c r="B915" i="1" s="1"/>
  <c r="AD884" i="1"/>
  <c r="I884" i="1" s="1"/>
  <c r="B884" i="1" s="1"/>
  <c r="AD916" i="1"/>
  <c r="I916" i="1" s="1"/>
  <c r="B916" i="1" s="1"/>
  <c r="AD885" i="1"/>
  <c r="I885" i="1" s="1"/>
  <c r="B885" i="1" s="1"/>
  <c r="AD886" i="1"/>
  <c r="I886" i="1" s="1"/>
  <c r="B886" i="1" s="1"/>
  <c r="AD917" i="1"/>
  <c r="I917" i="1" s="1"/>
  <c r="B917" i="1" s="1"/>
  <c r="AD887" i="1"/>
  <c r="I887" i="1" s="1"/>
  <c r="B887" i="1" s="1"/>
  <c r="AD918" i="1"/>
  <c r="I918" i="1" s="1"/>
  <c r="B918" i="1" s="1"/>
  <c r="AD888" i="1"/>
  <c r="I888" i="1" s="1"/>
  <c r="B888" i="1" s="1"/>
  <c r="AD919" i="1"/>
  <c r="I919" i="1" s="1"/>
  <c r="B919" i="1" s="1"/>
  <c r="AD920" i="1"/>
  <c r="I920" i="1" s="1"/>
  <c r="B920" i="1" s="1"/>
  <c r="AD202" i="1"/>
  <c r="I202" i="1" s="1"/>
  <c r="B202" i="1" s="1"/>
  <c r="AD921" i="1"/>
  <c r="I921" i="1" s="1"/>
  <c r="B921" i="1" s="1"/>
  <c r="AD889" i="1"/>
  <c r="I889" i="1" s="1"/>
  <c r="B889" i="1" s="1"/>
  <c r="AD203" i="1"/>
  <c r="I203" i="1" s="1"/>
  <c r="B203" i="1" s="1"/>
  <c r="AD890" i="1"/>
  <c r="I890" i="1" s="1"/>
  <c r="B890" i="1" s="1"/>
  <c r="AD891" i="1"/>
  <c r="I891" i="1" s="1"/>
  <c r="B891" i="1" s="1"/>
  <c r="AD892" i="1"/>
  <c r="I892" i="1" s="1"/>
  <c r="B892" i="1" s="1"/>
  <c r="AD204" i="1"/>
  <c r="I204" i="1" s="1"/>
  <c r="B204" i="1" s="1"/>
  <c r="AD205" i="1"/>
  <c r="I205" i="1" s="1"/>
  <c r="B205" i="1" s="1"/>
  <c r="AD922" i="1"/>
  <c r="I922" i="1" s="1"/>
  <c r="B922" i="1" s="1"/>
  <c r="AD923" i="1"/>
  <c r="I923" i="1" s="1"/>
  <c r="B923" i="1" s="1"/>
  <c r="AD924" i="1"/>
  <c r="I924" i="1" s="1"/>
  <c r="B924" i="1" s="1"/>
  <c r="AD206" i="1"/>
  <c r="I206" i="1" s="1"/>
  <c r="B206" i="1" s="1"/>
  <c r="AD207" i="1"/>
  <c r="I207" i="1" s="1"/>
  <c r="B207" i="1" s="1"/>
  <c r="AD208" i="1"/>
  <c r="I208" i="1" s="1"/>
  <c r="B208" i="1" s="1"/>
  <c r="AD209" i="1"/>
  <c r="I209" i="1" s="1"/>
  <c r="B209" i="1" s="1"/>
  <c r="AD925" i="1"/>
  <c r="I925" i="1" s="1"/>
  <c r="B925" i="1" s="1"/>
  <c r="AD210" i="1"/>
  <c r="I210" i="1" s="1"/>
  <c r="B210" i="1" s="1"/>
  <c r="AD211" i="1"/>
  <c r="I211" i="1" s="1"/>
  <c r="B211" i="1" s="1"/>
  <c r="AD212" i="1"/>
  <c r="I212" i="1" s="1"/>
  <c r="B212" i="1" s="1"/>
  <c r="AD213" i="1"/>
  <c r="I213" i="1" s="1"/>
  <c r="B213" i="1" s="1"/>
  <c r="AD158" i="1"/>
  <c r="I158" i="1" s="1"/>
  <c r="B158" i="1" s="1"/>
  <c r="AD926" i="1"/>
  <c r="I926" i="1" s="1"/>
  <c r="B926" i="1" s="1"/>
  <c r="AD214" i="1"/>
  <c r="I214" i="1" s="1"/>
  <c r="B214" i="1" s="1"/>
  <c r="AD215" i="1"/>
  <c r="I215" i="1" s="1"/>
  <c r="B215" i="1" s="1"/>
  <c r="AD216" i="1"/>
  <c r="I216" i="1" s="1"/>
  <c r="B216" i="1" s="1"/>
  <c r="AD927" i="1"/>
  <c r="I927" i="1" s="1"/>
  <c r="B927" i="1" s="1"/>
  <c r="AD928" i="1"/>
  <c r="I928" i="1" s="1"/>
  <c r="B928" i="1" s="1"/>
  <c r="AD893" i="1"/>
  <c r="I893" i="1" s="1"/>
  <c r="B893" i="1" s="1"/>
  <c r="AD894" i="1"/>
  <c r="I894" i="1" s="1"/>
  <c r="B894" i="1" s="1"/>
  <c r="AD895" i="1"/>
  <c r="I895" i="1" s="1"/>
  <c r="B895" i="1" s="1"/>
  <c r="AD159" i="1"/>
  <c r="I159" i="1" s="1"/>
  <c r="B159" i="1" s="1"/>
  <c r="AD896" i="1"/>
  <c r="I896" i="1" s="1"/>
  <c r="B896" i="1" s="1"/>
  <c r="AD217" i="1"/>
  <c r="I217" i="1" s="1"/>
  <c r="B217" i="1" s="1"/>
  <c r="AD897" i="1"/>
  <c r="I897" i="1" s="1"/>
  <c r="B897" i="1" s="1"/>
  <c r="AD218" i="1"/>
  <c r="I218" i="1" s="1"/>
  <c r="B218" i="1" s="1"/>
  <c r="AD898" i="1"/>
  <c r="I898" i="1" s="1"/>
  <c r="B898" i="1" s="1"/>
  <c r="AD219" i="1"/>
  <c r="I219" i="1" s="1"/>
  <c r="B219" i="1" s="1"/>
  <c r="AD220" i="1"/>
  <c r="I220" i="1" s="1"/>
  <c r="B220" i="1" s="1"/>
  <c r="AD221" i="1"/>
  <c r="I221" i="1" s="1"/>
  <c r="B221" i="1" s="1"/>
  <c r="AD222" i="1"/>
  <c r="I222" i="1" s="1"/>
  <c r="B222" i="1" s="1"/>
  <c r="AD223" i="1"/>
  <c r="I223" i="1" s="1"/>
  <c r="B223" i="1" s="1"/>
  <c r="AD224" i="1"/>
  <c r="I224" i="1" s="1"/>
  <c r="B224" i="1" s="1"/>
  <c r="AD225" i="1"/>
  <c r="I225" i="1" s="1"/>
  <c r="B225" i="1" s="1"/>
  <c r="AD226" i="1"/>
  <c r="I226" i="1" s="1"/>
  <c r="B226" i="1" s="1"/>
  <c r="AD227" i="1"/>
  <c r="I227" i="1" s="1"/>
  <c r="B227" i="1" s="1"/>
  <c r="AD228" i="1"/>
  <c r="I228" i="1" s="1"/>
  <c r="B228" i="1" s="1"/>
  <c r="AD229" i="1"/>
  <c r="I229" i="1" s="1"/>
  <c r="B229" i="1" s="1"/>
  <c r="AD230" i="1"/>
  <c r="I230" i="1" s="1"/>
  <c r="B230" i="1" s="1"/>
  <c r="AD231" i="1"/>
  <c r="I231" i="1" s="1"/>
  <c r="B231" i="1" s="1"/>
  <c r="AD232" i="1"/>
  <c r="I232" i="1" s="1"/>
  <c r="B232" i="1" s="1"/>
  <c r="AD233" i="1"/>
  <c r="I233" i="1" s="1"/>
  <c r="B233" i="1" s="1"/>
  <c r="AD234" i="1"/>
  <c r="I234" i="1" s="1"/>
  <c r="B234" i="1" s="1"/>
  <c r="AD235" i="1"/>
  <c r="I235" i="1" s="1"/>
  <c r="B235" i="1" s="1"/>
  <c r="AD236" i="1"/>
  <c r="I236" i="1" s="1"/>
  <c r="B236" i="1" s="1"/>
  <c r="AD237" i="1"/>
  <c r="I237" i="1" s="1"/>
  <c r="B237" i="1" s="1"/>
  <c r="AD238" i="1"/>
  <c r="I238" i="1" s="1"/>
  <c r="B238" i="1" s="1"/>
  <c r="AD239" i="1"/>
  <c r="I239" i="1" s="1"/>
  <c r="B239" i="1" s="1"/>
  <c r="AD240" i="1"/>
  <c r="I240" i="1" s="1"/>
  <c r="B240" i="1" s="1"/>
  <c r="AD241" i="1"/>
  <c r="I241" i="1" s="1"/>
  <c r="B241" i="1" s="1"/>
  <c r="AD242" i="1"/>
  <c r="I242" i="1" s="1"/>
  <c r="B242" i="1" s="1"/>
  <c r="AD243" i="1"/>
  <c r="I243" i="1" s="1"/>
  <c r="B243" i="1" s="1"/>
  <c r="AD244" i="1"/>
  <c r="I244" i="1" s="1"/>
  <c r="B244" i="1" s="1"/>
  <c r="AD245" i="1"/>
  <c r="I245" i="1" s="1"/>
  <c r="B245" i="1" s="1"/>
  <c r="AD246" i="1"/>
  <c r="I246" i="1" s="1"/>
  <c r="B246" i="1" s="1"/>
  <c r="AD247" i="1"/>
  <c r="I247" i="1" s="1"/>
  <c r="B247" i="1" s="1"/>
  <c r="AD248" i="1"/>
  <c r="I248" i="1" s="1"/>
  <c r="B248" i="1" s="1"/>
  <c r="AD249" i="1"/>
  <c r="I249" i="1" s="1"/>
  <c r="B249" i="1" s="1"/>
  <c r="AD250" i="1"/>
  <c r="I250" i="1" s="1"/>
  <c r="B250" i="1" s="1"/>
  <c r="AD251" i="1"/>
  <c r="I251" i="1" s="1"/>
  <c r="B251" i="1" s="1"/>
  <c r="AD252" i="1"/>
  <c r="I252" i="1" s="1"/>
  <c r="B252" i="1" s="1"/>
  <c r="AD253" i="1"/>
  <c r="I253" i="1" s="1"/>
  <c r="B253" i="1" s="1"/>
  <c r="AD254" i="1"/>
  <c r="I254" i="1" s="1"/>
  <c r="B254" i="1" s="1"/>
  <c r="AD255" i="1"/>
  <c r="I255" i="1" s="1"/>
  <c r="B255" i="1" s="1"/>
  <c r="AD256" i="1"/>
  <c r="I256" i="1" s="1"/>
  <c r="B256" i="1" s="1"/>
  <c r="AD257" i="1"/>
  <c r="I257" i="1" s="1"/>
  <c r="B257" i="1" s="1"/>
  <c r="AD258" i="1"/>
  <c r="I258" i="1" s="1"/>
  <c r="B258" i="1" s="1"/>
  <c r="AD259" i="1"/>
  <c r="I259" i="1" s="1"/>
  <c r="B259" i="1" s="1"/>
  <c r="AD260" i="1"/>
  <c r="I260" i="1" s="1"/>
  <c r="B260" i="1" s="1"/>
  <c r="AD261" i="1"/>
  <c r="I261" i="1" s="1"/>
  <c r="B261" i="1" s="1"/>
  <c r="AD262" i="1"/>
  <c r="I262" i="1" s="1"/>
  <c r="B262" i="1" s="1"/>
  <c r="AD263" i="1"/>
  <c r="I263" i="1" s="1"/>
  <c r="B263" i="1" s="1"/>
  <c r="AD264" i="1"/>
  <c r="I264" i="1" s="1"/>
  <c r="B264" i="1" s="1"/>
  <c r="AD265" i="1"/>
  <c r="I265" i="1" s="1"/>
  <c r="B265" i="1" s="1"/>
  <c r="AD266" i="1"/>
  <c r="I266" i="1" s="1"/>
  <c r="B266" i="1" s="1"/>
  <c r="AD267" i="1"/>
  <c r="I267" i="1" s="1"/>
  <c r="B267" i="1" s="1"/>
  <c r="AD268" i="1"/>
  <c r="I268" i="1" s="1"/>
  <c r="B268" i="1" s="1"/>
  <c r="AD269" i="1"/>
  <c r="I269" i="1" s="1"/>
  <c r="B269" i="1" s="1"/>
  <c r="AD270" i="1"/>
  <c r="I270" i="1" s="1"/>
  <c r="B270" i="1" s="1"/>
  <c r="AD271" i="1"/>
  <c r="I271" i="1" s="1"/>
  <c r="B271" i="1" s="1"/>
  <c r="AD272" i="1"/>
  <c r="I272" i="1" s="1"/>
  <c r="B272" i="1" s="1"/>
  <c r="AD273" i="1"/>
  <c r="I273" i="1" s="1"/>
  <c r="B273" i="1" s="1"/>
  <c r="AD930" i="1"/>
  <c r="I930" i="1" s="1"/>
  <c r="B930" i="1" s="1"/>
  <c r="AD274" i="1"/>
  <c r="I274" i="1" s="1"/>
  <c r="B274" i="1" s="1"/>
  <c r="AD275" i="1"/>
  <c r="I275" i="1" s="1"/>
  <c r="B275" i="1" s="1"/>
  <c r="AD276" i="1"/>
  <c r="I276" i="1" s="1"/>
  <c r="B276" i="1" s="1"/>
  <c r="AD277" i="1"/>
  <c r="I277" i="1" s="1"/>
  <c r="B277" i="1" s="1"/>
  <c r="AD931" i="1"/>
  <c r="I931" i="1" s="1"/>
  <c r="B931" i="1" s="1"/>
  <c r="AD278" i="1"/>
  <c r="I278" i="1" s="1"/>
  <c r="B278" i="1" s="1"/>
  <c r="AD932" i="1"/>
  <c r="I932" i="1" s="1"/>
  <c r="B932" i="1" s="1"/>
  <c r="AD279" i="1"/>
  <c r="I279" i="1" s="1"/>
  <c r="B279" i="1" s="1"/>
  <c r="AD933" i="1"/>
  <c r="I933" i="1" s="1"/>
  <c r="B933" i="1" s="1"/>
  <c r="AD934" i="1"/>
  <c r="I934" i="1" s="1"/>
  <c r="B934" i="1" s="1"/>
  <c r="AD280" i="1"/>
  <c r="I280" i="1" s="1"/>
  <c r="B280" i="1" s="1"/>
  <c r="AD935" i="1"/>
  <c r="I935" i="1" s="1"/>
  <c r="B935" i="1" s="1"/>
  <c r="AD936" i="1"/>
  <c r="I936" i="1" s="1"/>
  <c r="B936" i="1" s="1"/>
  <c r="AD937" i="1"/>
  <c r="I937" i="1" s="1"/>
  <c r="B937" i="1" s="1"/>
  <c r="AD938" i="1"/>
  <c r="I938" i="1" s="1"/>
  <c r="B938" i="1" s="1"/>
  <c r="AD939" i="1"/>
  <c r="I939" i="1" s="1"/>
  <c r="B939" i="1" s="1"/>
  <c r="AD281" i="1"/>
  <c r="I281" i="1" s="1"/>
  <c r="B281" i="1" s="1"/>
  <c r="AD282" i="1"/>
  <c r="I282" i="1" s="1"/>
  <c r="B282" i="1" s="1"/>
  <c r="AD283" i="1"/>
  <c r="I283" i="1" s="1"/>
  <c r="B283" i="1" s="1"/>
  <c r="AD284" i="1"/>
  <c r="I284" i="1" s="1"/>
  <c r="B284" i="1" s="1"/>
  <c r="AD285" i="1"/>
  <c r="I285" i="1" s="1"/>
  <c r="B285" i="1" s="1"/>
  <c r="AD286" i="1"/>
  <c r="I286" i="1" s="1"/>
  <c r="B286" i="1" s="1"/>
  <c r="AD287" i="1"/>
  <c r="I287" i="1" s="1"/>
  <c r="B287" i="1" s="1"/>
  <c r="AD288" i="1"/>
  <c r="I288" i="1" s="1"/>
  <c r="B288" i="1" s="1"/>
  <c r="AD289" i="1"/>
  <c r="I289" i="1" s="1"/>
  <c r="B289" i="1" s="1"/>
  <c r="AD290" i="1"/>
  <c r="I290" i="1" s="1"/>
  <c r="B290" i="1" s="1"/>
  <c r="AD291" i="1"/>
  <c r="I291" i="1" s="1"/>
  <c r="B291" i="1" s="1"/>
  <c r="AD292" i="1"/>
  <c r="I292" i="1" s="1"/>
  <c r="B292" i="1" s="1"/>
  <c r="AD940" i="1"/>
  <c r="I940" i="1" s="1"/>
  <c r="B940" i="1" s="1"/>
  <c r="AD293" i="1"/>
  <c r="I293" i="1" s="1"/>
  <c r="B293" i="1" s="1"/>
  <c r="AD294" i="1"/>
  <c r="I294" i="1" s="1"/>
  <c r="B294" i="1" s="1"/>
  <c r="AD295" i="1"/>
  <c r="I295" i="1" s="1"/>
  <c r="B295" i="1" s="1"/>
  <c r="AD296" i="1"/>
  <c r="I296" i="1" s="1"/>
  <c r="B296" i="1" s="1"/>
  <c r="AD941" i="1"/>
  <c r="I941" i="1" s="1"/>
  <c r="B941" i="1" s="1"/>
  <c r="AD942" i="1"/>
  <c r="I942" i="1" s="1"/>
  <c r="B942" i="1" s="1"/>
  <c r="AD297" i="1"/>
  <c r="I297" i="1" s="1"/>
  <c r="B297" i="1" s="1"/>
  <c r="AD298" i="1"/>
  <c r="I298" i="1" s="1"/>
  <c r="B298" i="1" s="1"/>
  <c r="AD299" i="1"/>
  <c r="I299" i="1" s="1"/>
  <c r="B299" i="1" s="1"/>
  <c r="AD943" i="1"/>
  <c r="I943" i="1" s="1"/>
  <c r="B943" i="1" s="1"/>
  <c r="AD300" i="1"/>
  <c r="I300" i="1" s="1"/>
  <c r="B300" i="1" s="1"/>
  <c r="AD301" i="1"/>
  <c r="I301" i="1" s="1"/>
  <c r="B301" i="1" s="1"/>
  <c r="AD302" i="1"/>
  <c r="I302" i="1" s="1"/>
  <c r="B302" i="1" s="1"/>
  <c r="AD303" i="1"/>
  <c r="I303" i="1" s="1"/>
  <c r="B303" i="1" s="1"/>
  <c r="AD304" i="1"/>
  <c r="I304" i="1" s="1"/>
  <c r="B304" i="1" s="1"/>
  <c r="AD944" i="1"/>
  <c r="I944" i="1" s="1"/>
  <c r="B944" i="1" s="1"/>
  <c r="AD305" i="1"/>
  <c r="I305" i="1" s="1"/>
  <c r="B305" i="1" s="1"/>
  <c r="AD945" i="1"/>
  <c r="I945" i="1" s="1"/>
  <c r="B945" i="1" s="1"/>
  <c r="AD306" i="1"/>
  <c r="I306" i="1" s="1"/>
  <c r="B306" i="1" s="1"/>
  <c r="AD307" i="1"/>
  <c r="I307" i="1" s="1"/>
  <c r="B307" i="1" s="1"/>
  <c r="AD308" i="1"/>
  <c r="I308" i="1" s="1"/>
  <c r="B308" i="1" s="1"/>
  <c r="AD946" i="1"/>
  <c r="I946" i="1" s="1"/>
  <c r="B946" i="1" s="1"/>
  <c r="AD947" i="1"/>
  <c r="I947" i="1" s="1"/>
  <c r="B947" i="1" s="1"/>
  <c r="AD309" i="1"/>
  <c r="I309" i="1" s="1"/>
  <c r="B309" i="1" s="1"/>
  <c r="AD948" i="1"/>
  <c r="I948" i="1" s="1"/>
  <c r="B948" i="1" s="1"/>
  <c r="AD949" i="1"/>
  <c r="I949" i="1" s="1"/>
  <c r="B949" i="1" s="1"/>
  <c r="AD310" i="1"/>
  <c r="I310" i="1" s="1"/>
  <c r="B310" i="1" s="1"/>
  <c r="AD311" i="1"/>
  <c r="I311" i="1" s="1"/>
  <c r="B311" i="1" s="1"/>
  <c r="AD312" i="1"/>
  <c r="I312" i="1" s="1"/>
  <c r="B312" i="1" s="1"/>
  <c r="AD313" i="1"/>
  <c r="I313" i="1" s="1"/>
  <c r="B313" i="1" s="1"/>
  <c r="AD314" i="1"/>
  <c r="I314" i="1" s="1"/>
  <c r="B314" i="1" s="1"/>
  <c r="AD315" i="1"/>
  <c r="I315" i="1" s="1"/>
  <c r="B315" i="1" s="1"/>
  <c r="AD950" i="1"/>
  <c r="I950" i="1" s="1"/>
  <c r="B950" i="1" s="1"/>
  <c r="AD951" i="1"/>
  <c r="I951" i="1" s="1"/>
  <c r="B951" i="1" s="1"/>
  <c r="AD952" i="1"/>
  <c r="I952" i="1" s="1"/>
  <c r="B952" i="1" s="1"/>
  <c r="AD953" i="1"/>
  <c r="I953" i="1" s="1"/>
  <c r="B953" i="1" s="1"/>
  <c r="AD316" i="1"/>
  <c r="I316" i="1" s="1"/>
  <c r="B316" i="1" s="1"/>
  <c r="AD954" i="1"/>
  <c r="I954" i="1" s="1"/>
  <c r="B954" i="1" s="1"/>
  <c r="AD955" i="1"/>
  <c r="I955" i="1" s="1"/>
  <c r="B955" i="1" s="1"/>
  <c r="AD317" i="1"/>
  <c r="I317" i="1" s="1"/>
  <c r="B317" i="1" s="1"/>
  <c r="AD318" i="1"/>
  <c r="I318" i="1" s="1"/>
  <c r="B318" i="1" s="1"/>
  <c r="AD956" i="1"/>
  <c r="I956" i="1" s="1"/>
  <c r="B956" i="1" s="1"/>
  <c r="AD957" i="1"/>
  <c r="I957" i="1" s="1"/>
  <c r="B957" i="1" s="1"/>
  <c r="AD319" i="1"/>
  <c r="I319" i="1" s="1"/>
  <c r="B319" i="1" s="1"/>
  <c r="AD958" i="1"/>
  <c r="I958" i="1" s="1"/>
  <c r="B958" i="1" s="1"/>
  <c r="AD959" i="1"/>
  <c r="I959" i="1" s="1"/>
  <c r="B959" i="1" s="1"/>
  <c r="AD320" i="1"/>
  <c r="I320" i="1" s="1"/>
  <c r="B320" i="1" s="1"/>
  <c r="AD321" i="1"/>
  <c r="I321" i="1" s="1"/>
  <c r="B321" i="1" s="1"/>
  <c r="AD322" i="1"/>
  <c r="I322" i="1" s="1"/>
  <c r="B322" i="1" s="1"/>
  <c r="AD323" i="1"/>
  <c r="I323" i="1" s="1"/>
  <c r="B323" i="1" s="1"/>
  <c r="AD324" i="1"/>
  <c r="I324" i="1" s="1"/>
  <c r="B324" i="1" s="1"/>
  <c r="AD960" i="1"/>
  <c r="I960" i="1" s="1"/>
  <c r="B960" i="1" s="1"/>
  <c r="AD325" i="1"/>
  <c r="I325" i="1" s="1"/>
  <c r="B325" i="1" s="1"/>
  <c r="AD326" i="1"/>
  <c r="I326" i="1" s="1"/>
  <c r="B326" i="1" s="1"/>
  <c r="AD961" i="1"/>
  <c r="I961" i="1" s="1"/>
  <c r="B961" i="1" s="1"/>
  <c r="AD327" i="1"/>
  <c r="I327" i="1" s="1"/>
  <c r="B327" i="1" s="1"/>
  <c r="AD328" i="1"/>
  <c r="I328" i="1" s="1"/>
  <c r="B328" i="1" s="1"/>
  <c r="AD329" i="1"/>
  <c r="I329" i="1" s="1"/>
  <c r="B329" i="1" s="1"/>
  <c r="AD330" i="1"/>
  <c r="I330" i="1" s="1"/>
  <c r="B330" i="1" s="1"/>
  <c r="AD331" i="1"/>
  <c r="I331" i="1" s="1"/>
  <c r="B331" i="1" s="1"/>
  <c r="AD332" i="1"/>
  <c r="I332" i="1" s="1"/>
  <c r="B332" i="1" s="1"/>
  <c r="AD333" i="1"/>
  <c r="I333" i="1" s="1"/>
  <c r="B333" i="1" s="1"/>
  <c r="AD334" i="1"/>
  <c r="I334" i="1" s="1"/>
  <c r="B334" i="1" s="1"/>
  <c r="AD962" i="1"/>
  <c r="I962" i="1" s="1"/>
  <c r="B962" i="1" s="1"/>
  <c r="AD963" i="1"/>
  <c r="I963" i="1" s="1"/>
  <c r="B963" i="1" s="1"/>
  <c r="AD335" i="1"/>
  <c r="I335" i="1" s="1"/>
  <c r="B335" i="1" s="1"/>
  <c r="AD964" i="1"/>
  <c r="I964" i="1" s="1"/>
  <c r="B964" i="1" s="1"/>
  <c r="AD965" i="1"/>
  <c r="I965" i="1" s="1"/>
  <c r="B965" i="1" s="1"/>
  <c r="AD966" i="1"/>
  <c r="I966" i="1" s="1"/>
  <c r="B966" i="1" s="1"/>
  <c r="AD336" i="1"/>
  <c r="I336" i="1" s="1"/>
  <c r="B336" i="1" s="1"/>
  <c r="AD337" i="1"/>
  <c r="I337" i="1" s="1"/>
  <c r="B337" i="1" s="1"/>
  <c r="AD338" i="1"/>
  <c r="I338" i="1" s="1"/>
  <c r="B338" i="1" s="1"/>
  <c r="AD339" i="1"/>
  <c r="I339" i="1" s="1"/>
  <c r="B339" i="1" s="1"/>
  <c r="AD340" i="1"/>
  <c r="I340" i="1" s="1"/>
  <c r="B340" i="1" s="1"/>
  <c r="AD341" i="1"/>
  <c r="I341" i="1" s="1"/>
  <c r="B341" i="1" s="1"/>
  <c r="AD991" i="1"/>
  <c r="I991" i="1" s="1"/>
  <c r="B991" i="1" s="1"/>
  <c r="AD992" i="1"/>
  <c r="I992" i="1" s="1"/>
  <c r="B992" i="1" s="1"/>
  <c r="AD969" i="1"/>
  <c r="I969" i="1" s="1"/>
  <c r="B969" i="1" s="1"/>
  <c r="AD970" i="1"/>
  <c r="I970" i="1" s="1"/>
  <c r="B970" i="1" s="1"/>
  <c r="AD971" i="1"/>
  <c r="I971" i="1" s="1"/>
  <c r="B971" i="1" s="1"/>
  <c r="AD993" i="1"/>
  <c r="I993" i="1" s="1"/>
  <c r="B993" i="1" s="1"/>
  <c r="AD994" i="1"/>
  <c r="I994" i="1" s="1"/>
  <c r="B994" i="1" s="1"/>
  <c r="AD972" i="1"/>
  <c r="I972" i="1" s="1"/>
  <c r="B972" i="1" s="1"/>
  <c r="AD973" i="1"/>
  <c r="I973" i="1" s="1"/>
  <c r="B973" i="1" s="1"/>
  <c r="AD995" i="1"/>
  <c r="I995" i="1" s="1"/>
  <c r="B995" i="1" s="1"/>
  <c r="AD996" i="1"/>
  <c r="I996" i="1" s="1"/>
  <c r="B996" i="1" s="1"/>
  <c r="AD997" i="1"/>
  <c r="I997" i="1" s="1"/>
  <c r="B997" i="1" s="1"/>
  <c r="AD998" i="1"/>
  <c r="I998" i="1" s="1"/>
  <c r="B998" i="1" s="1"/>
  <c r="AD974" i="1"/>
  <c r="I974" i="1" s="1"/>
  <c r="B974" i="1" s="1"/>
  <c r="AD975" i="1"/>
  <c r="I975" i="1" s="1"/>
  <c r="B975" i="1" s="1"/>
  <c r="AD976" i="1"/>
  <c r="I976" i="1" s="1"/>
  <c r="B976" i="1" s="1"/>
  <c r="AD999" i="1"/>
  <c r="I999" i="1" s="1"/>
  <c r="B999" i="1" s="1"/>
  <c r="AD1000" i="1"/>
  <c r="I1000" i="1" s="1"/>
  <c r="B1000" i="1" s="1"/>
  <c r="AD1001" i="1"/>
  <c r="I1001" i="1" s="1"/>
  <c r="B1001" i="1" s="1"/>
  <c r="AD1002" i="1"/>
  <c r="I1002" i="1" s="1"/>
  <c r="B1002" i="1" s="1"/>
  <c r="AD977" i="1"/>
  <c r="I977" i="1" s="1"/>
  <c r="B977" i="1" s="1"/>
  <c r="AD978" i="1"/>
  <c r="I978" i="1" s="1"/>
  <c r="B978" i="1" s="1"/>
  <c r="AD979" i="1"/>
  <c r="I979" i="1" s="1"/>
  <c r="B979" i="1" s="1"/>
  <c r="AD1003" i="1"/>
  <c r="I1003" i="1" s="1"/>
  <c r="B1003" i="1" s="1"/>
  <c r="AD1004" i="1"/>
  <c r="I1004" i="1" s="1"/>
  <c r="B1004" i="1" s="1"/>
  <c r="AD1005" i="1"/>
  <c r="I1005" i="1" s="1"/>
  <c r="B1005" i="1" s="1"/>
  <c r="AD1006" i="1"/>
  <c r="I1006" i="1" s="1"/>
  <c r="B1006" i="1" s="1"/>
  <c r="AD1007" i="1"/>
  <c r="I1007" i="1" s="1"/>
  <c r="B1007" i="1" s="1"/>
  <c r="AD1008" i="1"/>
  <c r="I1008" i="1" s="1"/>
  <c r="B1008" i="1" s="1"/>
  <c r="AD1009" i="1"/>
  <c r="I1009" i="1" s="1"/>
  <c r="B1009" i="1" s="1"/>
  <c r="AD980" i="1"/>
  <c r="I980" i="1" s="1"/>
  <c r="B980" i="1" s="1"/>
  <c r="AD981" i="1"/>
  <c r="I981" i="1" s="1"/>
  <c r="B981" i="1" s="1"/>
  <c r="AD1010" i="1"/>
  <c r="I1010" i="1" s="1"/>
  <c r="B1010" i="1" s="1"/>
  <c r="AD1011" i="1"/>
  <c r="I1011" i="1" s="1"/>
  <c r="B1011" i="1" s="1"/>
  <c r="AD982" i="1"/>
  <c r="I982" i="1" s="1"/>
  <c r="B982" i="1" s="1"/>
  <c r="AD983" i="1"/>
  <c r="I983" i="1" s="1"/>
  <c r="B983" i="1" s="1"/>
  <c r="AD984" i="1"/>
  <c r="I984" i="1" s="1"/>
  <c r="B984" i="1" s="1"/>
  <c r="AD985" i="1"/>
  <c r="I985" i="1" s="1"/>
  <c r="B985" i="1" s="1"/>
  <c r="AD986" i="1"/>
  <c r="I986" i="1" s="1"/>
  <c r="B986" i="1" s="1"/>
  <c r="AD1012" i="1"/>
  <c r="I1012" i="1" s="1"/>
  <c r="B1012" i="1" s="1"/>
  <c r="AD1013" i="1"/>
  <c r="I1013" i="1" s="1"/>
  <c r="B1013" i="1" s="1"/>
  <c r="AD1014" i="1"/>
  <c r="I1014" i="1" s="1"/>
  <c r="B1014" i="1" s="1"/>
  <c r="AD987" i="1"/>
  <c r="I987" i="1" s="1"/>
  <c r="B987" i="1" s="1"/>
  <c r="AD988" i="1"/>
  <c r="I988" i="1" s="1"/>
  <c r="B988" i="1" s="1"/>
  <c r="AD989" i="1"/>
  <c r="I989" i="1" s="1"/>
  <c r="B989" i="1" s="1"/>
  <c r="AD1015" i="1"/>
  <c r="I1015" i="1" s="1"/>
  <c r="B1015" i="1" s="1"/>
  <c r="AD990" i="1"/>
  <c r="I990" i="1" s="1"/>
  <c r="B990" i="1" s="1"/>
  <c r="AD1031" i="1"/>
  <c r="I1031" i="1" s="1"/>
  <c r="B1031" i="1" s="1"/>
  <c r="AD1032" i="1"/>
  <c r="I1032" i="1" s="1"/>
  <c r="B1032" i="1" s="1"/>
  <c r="AD1033" i="1"/>
  <c r="I1033" i="1" s="1"/>
  <c r="B1033" i="1" s="1"/>
  <c r="AD1034" i="1"/>
  <c r="I1034" i="1" s="1"/>
  <c r="B1034" i="1" s="1"/>
  <c r="AD1035" i="1"/>
  <c r="I1035" i="1" s="1"/>
  <c r="B1035" i="1" s="1"/>
  <c r="AD1036" i="1"/>
  <c r="I1036" i="1" s="1"/>
  <c r="B1036" i="1" s="1"/>
  <c r="AD1037" i="1"/>
  <c r="I1037" i="1" s="1"/>
  <c r="B1037" i="1" s="1"/>
  <c r="AD1018" i="1"/>
  <c r="I1018" i="1" s="1"/>
  <c r="B1018" i="1" s="1"/>
  <c r="AD1019" i="1"/>
  <c r="I1019" i="1" s="1"/>
  <c r="B1019" i="1" s="1"/>
  <c r="AD1020" i="1"/>
  <c r="I1020" i="1" s="1"/>
  <c r="B1020" i="1" s="1"/>
  <c r="AD1021" i="1"/>
  <c r="I1021" i="1" s="1"/>
  <c r="B1021" i="1" s="1"/>
  <c r="AD1022" i="1"/>
  <c r="I1022" i="1" s="1"/>
  <c r="B1022" i="1" s="1"/>
  <c r="AD1038" i="1"/>
  <c r="I1038" i="1" s="1"/>
  <c r="B1038" i="1" s="1"/>
  <c r="AD1023" i="1"/>
  <c r="I1023" i="1" s="1"/>
  <c r="B1023" i="1" s="1"/>
  <c r="AD1039" i="1"/>
  <c r="I1039" i="1" s="1"/>
  <c r="B1039" i="1" s="1"/>
  <c r="AD1040" i="1"/>
  <c r="I1040" i="1" s="1"/>
  <c r="B1040" i="1" s="1"/>
  <c r="AD1024" i="1"/>
  <c r="I1024" i="1" s="1"/>
  <c r="B1024" i="1" s="1"/>
  <c r="AD1041" i="1"/>
  <c r="I1041" i="1" s="1"/>
  <c r="B1041" i="1" s="1"/>
  <c r="AD1042" i="1"/>
  <c r="I1042" i="1" s="1"/>
  <c r="B1042" i="1" s="1"/>
  <c r="AD1043" i="1"/>
  <c r="I1043" i="1" s="1"/>
  <c r="B1043" i="1" s="1"/>
  <c r="AD1044" i="1"/>
  <c r="I1044" i="1" s="1"/>
  <c r="B1044" i="1" s="1"/>
  <c r="AD1045" i="1"/>
  <c r="I1045" i="1" s="1"/>
  <c r="B1045" i="1" s="1"/>
  <c r="AD1046" i="1"/>
  <c r="I1046" i="1" s="1"/>
  <c r="B1046" i="1" s="1"/>
  <c r="AD1047" i="1"/>
  <c r="I1047" i="1" s="1"/>
  <c r="B1047" i="1" s="1"/>
  <c r="AD1048" i="1"/>
  <c r="I1048" i="1" s="1"/>
  <c r="B1048" i="1" s="1"/>
  <c r="AD1049" i="1"/>
  <c r="I1049" i="1" s="1"/>
  <c r="B1049" i="1" s="1"/>
  <c r="AD1063" i="1"/>
  <c r="I1063" i="1" s="1"/>
  <c r="B1063" i="1" s="1"/>
  <c r="AD1064" i="1"/>
  <c r="I1064" i="1" s="1"/>
  <c r="B1064" i="1" s="1"/>
  <c r="AD1050" i="1"/>
  <c r="I1050" i="1" s="1"/>
  <c r="B1050" i="1" s="1"/>
  <c r="AD1025" i="1"/>
  <c r="I1025" i="1" s="1"/>
  <c r="B1025" i="1" s="1"/>
  <c r="AD1051" i="1"/>
  <c r="I1051" i="1" s="1"/>
  <c r="B1051" i="1" s="1"/>
  <c r="AD1052" i="1"/>
  <c r="I1052" i="1" s="1"/>
  <c r="B1052" i="1" s="1"/>
  <c r="AD1053" i="1"/>
  <c r="I1053" i="1" s="1"/>
  <c r="B1053" i="1" s="1"/>
  <c r="AD1054" i="1"/>
  <c r="I1054" i="1" s="1"/>
  <c r="B1054" i="1" s="1"/>
  <c r="AD1055" i="1"/>
  <c r="I1055" i="1" s="1"/>
  <c r="B1055" i="1" s="1"/>
  <c r="AD1056" i="1"/>
  <c r="I1056" i="1" s="1"/>
  <c r="B1056" i="1" s="1"/>
  <c r="AD1057" i="1"/>
  <c r="I1057" i="1" s="1"/>
  <c r="B1057" i="1" s="1"/>
  <c r="AD1026" i="1"/>
  <c r="I1026" i="1" s="1"/>
  <c r="B1026" i="1" s="1"/>
  <c r="AD1027" i="1"/>
  <c r="I1027" i="1" s="1"/>
  <c r="B1027" i="1" s="1"/>
  <c r="AD1028" i="1"/>
  <c r="I1028" i="1" s="1"/>
  <c r="B1028" i="1" s="1"/>
  <c r="AD1029" i="1"/>
  <c r="I1029" i="1" s="1"/>
  <c r="B1029" i="1" s="1"/>
  <c r="AD1030" i="1"/>
  <c r="I1030" i="1" s="1"/>
  <c r="B1030" i="1" s="1"/>
  <c r="AD1058" i="1"/>
  <c r="I1058" i="1" s="1"/>
  <c r="B1058" i="1" s="1"/>
  <c r="AD1059" i="1"/>
  <c r="I1059" i="1" s="1"/>
  <c r="B1059" i="1" s="1"/>
  <c r="AD1060" i="1"/>
  <c r="I1060" i="1" s="1"/>
  <c r="B1060" i="1" s="1"/>
  <c r="AD1061" i="1"/>
  <c r="I1061" i="1" s="1"/>
  <c r="B1061" i="1" s="1"/>
  <c r="AD1062" i="1"/>
  <c r="I1062" i="1" s="1"/>
  <c r="B1062" i="1" s="1"/>
  <c r="AD1065" i="1"/>
  <c r="I1065" i="1" s="1"/>
  <c r="B1065" i="1" s="1"/>
  <c r="AD1066" i="1"/>
  <c r="I1066" i="1" s="1"/>
  <c r="B1066" i="1" s="1"/>
  <c r="AD1067" i="1"/>
  <c r="I1067" i="1" s="1"/>
  <c r="B1067" i="1" s="1"/>
  <c r="AD1068" i="1"/>
  <c r="I1068" i="1" s="1"/>
  <c r="B1068" i="1" s="1"/>
  <c r="AD342" i="1"/>
  <c r="I342" i="1" s="1"/>
  <c r="B342" i="1" s="1"/>
  <c r="AD343" i="1"/>
  <c r="I343" i="1" s="1"/>
  <c r="B343" i="1" s="1"/>
  <c r="AD344" i="1"/>
  <c r="I344" i="1" s="1"/>
  <c r="B344" i="1" s="1"/>
  <c r="AD345" i="1"/>
  <c r="I345" i="1" s="1"/>
  <c r="B345" i="1" s="1"/>
  <c r="AD346" i="1"/>
  <c r="I346" i="1" s="1"/>
  <c r="B346" i="1" s="1"/>
  <c r="AD347" i="1"/>
  <c r="I347" i="1" s="1"/>
  <c r="B347" i="1" s="1"/>
  <c r="AD348" i="1"/>
  <c r="I348" i="1" s="1"/>
  <c r="B348" i="1" s="1"/>
  <c r="AD349" i="1"/>
  <c r="I349" i="1" s="1"/>
  <c r="B349" i="1" s="1"/>
  <c r="AD350" i="1"/>
  <c r="I350" i="1" s="1"/>
  <c r="B350" i="1" s="1"/>
  <c r="AD351" i="1"/>
  <c r="I351" i="1" s="1"/>
  <c r="B351" i="1" s="1"/>
  <c r="AD352" i="1"/>
  <c r="I352" i="1" s="1"/>
  <c r="B352" i="1" s="1"/>
  <c r="AD353" i="1"/>
  <c r="I353" i="1" s="1"/>
  <c r="B353" i="1" s="1"/>
  <c r="AD354" i="1"/>
  <c r="I354" i="1" s="1"/>
  <c r="B354" i="1" s="1"/>
  <c r="AD355" i="1"/>
  <c r="I355" i="1" s="1"/>
  <c r="B355" i="1" s="1"/>
  <c r="AD356" i="1"/>
  <c r="I356" i="1" s="1"/>
  <c r="B356" i="1" s="1"/>
  <c r="AD357" i="1"/>
  <c r="I357" i="1" s="1"/>
  <c r="B357" i="1" s="1"/>
  <c r="AD358" i="1"/>
  <c r="I358" i="1" s="1"/>
  <c r="B358" i="1" s="1"/>
  <c r="AD359" i="1"/>
  <c r="I359" i="1" s="1"/>
  <c r="B359" i="1" s="1"/>
  <c r="AD360" i="1"/>
  <c r="I360" i="1" s="1"/>
  <c r="B360" i="1" s="1"/>
  <c r="AD361" i="1"/>
  <c r="I361" i="1" s="1"/>
  <c r="B361" i="1" s="1"/>
  <c r="AD362" i="1"/>
  <c r="I362" i="1" s="1"/>
  <c r="B362" i="1" s="1"/>
  <c r="AD363" i="1"/>
  <c r="I363" i="1" s="1"/>
  <c r="B363" i="1" s="1"/>
  <c r="AD364" i="1"/>
  <c r="I364" i="1" s="1"/>
  <c r="B364" i="1" s="1"/>
  <c r="AD365" i="1"/>
  <c r="I365" i="1" s="1"/>
  <c r="B365" i="1" s="1"/>
  <c r="AD366" i="1"/>
  <c r="I366" i="1" s="1"/>
  <c r="B366" i="1" s="1"/>
  <c r="AD367" i="1"/>
  <c r="I367" i="1" s="1"/>
  <c r="B367" i="1" s="1"/>
  <c r="AD368" i="1"/>
  <c r="I368" i="1" s="1"/>
  <c r="B368" i="1" s="1"/>
  <c r="AD369" i="1"/>
  <c r="I369" i="1" s="1"/>
  <c r="B369" i="1" s="1"/>
  <c r="AD370" i="1"/>
  <c r="I370" i="1" s="1"/>
  <c r="B370" i="1" s="1"/>
  <c r="AD371" i="1"/>
  <c r="I371" i="1" s="1"/>
  <c r="B371" i="1" s="1"/>
  <c r="AD372" i="1"/>
  <c r="I372" i="1" s="1"/>
  <c r="B372" i="1" s="1"/>
  <c r="AD373" i="1"/>
  <c r="I373" i="1" s="1"/>
  <c r="B373" i="1" s="1"/>
  <c r="AD374" i="1"/>
  <c r="I374" i="1" s="1"/>
  <c r="B374" i="1" s="1"/>
  <c r="AD375" i="1"/>
  <c r="I375" i="1" s="1"/>
  <c r="B375" i="1" s="1"/>
  <c r="AD376" i="1"/>
  <c r="I376" i="1" s="1"/>
  <c r="B376" i="1" s="1"/>
  <c r="AD377" i="1"/>
  <c r="I377" i="1" s="1"/>
  <c r="B377" i="1" s="1"/>
  <c r="AD378" i="1"/>
  <c r="I378" i="1" s="1"/>
  <c r="B378" i="1" s="1"/>
  <c r="AD379" i="1"/>
  <c r="I379" i="1" s="1"/>
  <c r="B379" i="1" s="1"/>
  <c r="AD380" i="1"/>
  <c r="I380" i="1" s="1"/>
  <c r="B380" i="1" s="1"/>
  <c r="AD381" i="1"/>
  <c r="I381" i="1" s="1"/>
  <c r="B381" i="1" s="1"/>
  <c r="AD382" i="1"/>
  <c r="I382" i="1" s="1"/>
  <c r="B382" i="1" s="1"/>
  <c r="AD383" i="1"/>
  <c r="I383" i="1" s="1"/>
  <c r="B383" i="1" s="1"/>
  <c r="AD384" i="1"/>
  <c r="I384" i="1" s="1"/>
  <c r="B384" i="1" s="1"/>
  <c r="AD385" i="1"/>
  <c r="I385" i="1" s="1"/>
  <c r="B385" i="1" s="1"/>
  <c r="AD386" i="1"/>
  <c r="I386" i="1" s="1"/>
  <c r="B386" i="1" s="1"/>
  <c r="AD1069" i="1"/>
  <c r="I1069" i="1" s="1"/>
  <c r="B1069" i="1" s="1"/>
  <c r="AD387" i="1"/>
  <c r="I387" i="1" s="1"/>
  <c r="B387" i="1" s="1"/>
  <c r="AD447" i="1"/>
  <c r="I447" i="1" s="1"/>
  <c r="B447" i="1" s="1"/>
  <c r="AD388" i="1"/>
  <c r="I388" i="1" s="1"/>
  <c r="B388" i="1" s="1"/>
  <c r="AD1070" i="1"/>
  <c r="I1070" i="1" s="1"/>
  <c r="B1070" i="1" s="1"/>
  <c r="AD448" i="1"/>
  <c r="I448" i="1" s="1"/>
  <c r="B448" i="1" s="1"/>
  <c r="AD449" i="1"/>
  <c r="I449" i="1" s="1"/>
  <c r="B449" i="1" s="1"/>
  <c r="AD389" i="1"/>
  <c r="I389" i="1" s="1"/>
  <c r="B389" i="1" s="1"/>
  <c r="AD390" i="1"/>
  <c r="I390" i="1" s="1"/>
  <c r="B390" i="1" s="1"/>
  <c r="AD391" i="1"/>
  <c r="I391" i="1" s="1"/>
  <c r="B391" i="1" s="1"/>
  <c r="AD392" i="1"/>
  <c r="I392" i="1" s="1"/>
  <c r="B392" i="1" s="1"/>
  <c r="AD393" i="1"/>
  <c r="I393" i="1" s="1"/>
  <c r="B393" i="1" s="1"/>
  <c r="AD394" i="1"/>
  <c r="I394" i="1" s="1"/>
  <c r="B394" i="1" s="1"/>
  <c r="AD395" i="1"/>
  <c r="I395" i="1" s="1"/>
  <c r="B395" i="1" s="1"/>
  <c r="AD1071" i="1"/>
  <c r="I1071" i="1" s="1"/>
  <c r="B1071" i="1" s="1"/>
  <c r="AD396" i="1"/>
  <c r="I396" i="1" s="1"/>
  <c r="B396" i="1" s="1"/>
  <c r="AD397" i="1"/>
  <c r="I397" i="1" s="1"/>
  <c r="B397" i="1" s="1"/>
  <c r="AD450" i="1"/>
  <c r="I450" i="1" s="1"/>
  <c r="B450" i="1" s="1"/>
  <c r="AD451" i="1"/>
  <c r="I451" i="1" s="1"/>
  <c r="B451" i="1" s="1"/>
  <c r="AD1072" i="1"/>
  <c r="I1072" i="1" s="1"/>
  <c r="B1072" i="1" s="1"/>
  <c r="AD1073" i="1"/>
  <c r="I1073" i="1" s="1"/>
  <c r="B1073" i="1" s="1"/>
  <c r="AD1074" i="1"/>
  <c r="I1074" i="1" s="1"/>
  <c r="B1074" i="1" s="1"/>
  <c r="AD398" i="1"/>
  <c r="I398" i="1" s="1"/>
  <c r="B398" i="1" s="1"/>
  <c r="AD452" i="1"/>
  <c r="I452" i="1" s="1"/>
  <c r="B452" i="1" s="1"/>
  <c r="AD399" i="1"/>
  <c r="I399" i="1" s="1"/>
  <c r="B399" i="1" s="1"/>
  <c r="AD400" i="1"/>
  <c r="I400" i="1" s="1"/>
  <c r="B400" i="1" s="1"/>
  <c r="AD401" i="1"/>
  <c r="I401" i="1" s="1"/>
  <c r="B401" i="1" s="1"/>
  <c r="AD402" i="1"/>
  <c r="I402" i="1" s="1"/>
  <c r="B402" i="1" s="1"/>
  <c r="AD403" i="1"/>
  <c r="I403" i="1" s="1"/>
  <c r="B403" i="1" s="1"/>
  <c r="AD502" i="1"/>
  <c r="I502" i="1" s="1"/>
  <c r="B502" i="1" s="1"/>
  <c r="AD503" i="1"/>
  <c r="I503" i="1" s="1"/>
  <c r="B503" i="1" s="1"/>
  <c r="AD1075" i="1"/>
  <c r="I1075" i="1" s="1"/>
  <c r="B1075" i="1" s="1"/>
  <c r="AD404" i="1"/>
  <c r="I404" i="1" s="1"/>
  <c r="B404" i="1" s="1"/>
  <c r="AD405" i="1"/>
  <c r="I405" i="1" s="1"/>
  <c r="B405" i="1" s="1"/>
  <c r="AD453" i="1"/>
  <c r="I453" i="1" s="1"/>
  <c r="B453" i="1" s="1"/>
  <c r="AD454" i="1"/>
  <c r="I454" i="1" s="1"/>
  <c r="B454" i="1" s="1"/>
  <c r="AD406" i="1"/>
  <c r="I406" i="1" s="1"/>
  <c r="B406" i="1" s="1"/>
  <c r="AD455" i="1"/>
  <c r="I455" i="1" s="1"/>
  <c r="B455" i="1" s="1"/>
  <c r="AD456" i="1"/>
  <c r="I456" i="1" s="1"/>
  <c r="B456" i="1" s="1"/>
  <c r="AD457" i="1"/>
  <c r="I457" i="1" s="1"/>
  <c r="B457" i="1" s="1"/>
  <c r="AD458" i="1"/>
  <c r="I458" i="1" s="1"/>
  <c r="B458" i="1" s="1"/>
  <c r="AD504" i="1"/>
  <c r="I504" i="1" s="1"/>
  <c r="B504" i="1" s="1"/>
  <c r="AD459" i="1"/>
  <c r="I459" i="1" s="1"/>
  <c r="B459" i="1" s="1"/>
  <c r="AD460" i="1"/>
  <c r="I460" i="1" s="1"/>
  <c r="B460" i="1" s="1"/>
  <c r="AD461" i="1"/>
  <c r="I461" i="1" s="1"/>
  <c r="B461" i="1" s="1"/>
  <c r="AD407" i="1"/>
  <c r="I407" i="1" s="1"/>
  <c r="B407" i="1" s="1"/>
  <c r="AD462" i="1"/>
  <c r="I462" i="1" s="1"/>
  <c r="B462" i="1" s="1"/>
  <c r="AD463" i="1"/>
  <c r="I463" i="1" s="1"/>
  <c r="B463" i="1" s="1"/>
  <c r="AD464" i="1"/>
  <c r="I464" i="1" s="1"/>
  <c r="B464" i="1" s="1"/>
  <c r="AD465" i="1"/>
  <c r="I465" i="1" s="1"/>
  <c r="B465" i="1" s="1"/>
  <c r="AD466" i="1"/>
  <c r="I466" i="1" s="1"/>
  <c r="B466" i="1" s="1"/>
  <c r="AD408" i="1"/>
  <c r="I408" i="1" s="1"/>
  <c r="B408" i="1" s="1"/>
  <c r="AD409" i="1"/>
  <c r="I409" i="1" s="1"/>
  <c r="B409" i="1" s="1"/>
  <c r="AD410" i="1"/>
  <c r="I410" i="1" s="1"/>
  <c r="B410" i="1" s="1"/>
  <c r="AD411" i="1"/>
  <c r="I411" i="1" s="1"/>
  <c r="B411" i="1" s="1"/>
  <c r="AD467" i="1"/>
  <c r="I467" i="1" s="1"/>
  <c r="B467" i="1" s="1"/>
  <c r="AD468" i="1"/>
  <c r="I468" i="1" s="1"/>
  <c r="B468" i="1" s="1"/>
  <c r="AD412" i="1"/>
  <c r="I412" i="1" s="1"/>
  <c r="B412" i="1" s="1"/>
  <c r="AD469" i="1"/>
  <c r="I469" i="1" s="1"/>
  <c r="B469" i="1" s="1"/>
  <c r="AD413" i="1"/>
  <c r="I413" i="1" s="1"/>
  <c r="B413" i="1" s="1"/>
  <c r="AD505" i="1"/>
  <c r="I505" i="1" s="1"/>
  <c r="B505" i="1" s="1"/>
  <c r="AD414" i="1"/>
  <c r="I414" i="1" s="1"/>
  <c r="B414" i="1" s="1"/>
  <c r="AD506" i="1"/>
  <c r="I506" i="1" s="1"/>
  <c r="B506" i="1" s="1"/>
  <c r="AD415" i="1"/>
  <c r="I415" i="1" s="1"/>
  <c r="B415" i="1" s="1"/>
  <c r="AD416" i="1"/>
  <c r="I416" i="1" s="1"/>
  <c r="B416" i="1" s="1"/>
  <c r="AD1076" i="1"/>
  <c r="I1076" i="1" s="1"/>
  <c r="B1076" i="1" s="1"/>
  <c r="AD417" i="1"/>
  <c r="I417" i="1" s="1"/>
  <c r="B417" i="1" s="1"/>
  <c r="AD418" i="1"/>
  <c r="I418" i="1" s="1"/>
  <c r="B418" i="1" s="1"/>
  <c r="AD419" i="1"/>
  <c r="I419" i="1" s="1"/>
  <c r="B419" i="1" s="1"/>
  <c r="AD470" i="1"/>
  <c r="I470" i="1" s="1"/>
  <c r="B470" i="1" s="1"/>
  <c r="AD471" i="1"/>
  <c r="I471" i="1" s="1"/>
  <c r="B471" i="1" s="1"/>
  <c r="AD472" i="1"/>
  <c r="I472" i="1" s="1"/>
  <c r="B472" i="1" s="1"/>
  <c r="AD473" i="1"/>
  <c r="I473" i="1" s="1"/>
  <c r="B473" i="1" s="1"/>
  <c r="AD1077" i="1"/>
  <c r="I1077" i="1" s="1"/>
  <c r="B1077" i="1" s="1"/>
  <c r="AD474" i="1"/>
  <c r="I474" i="1" s="1"/>
  <c r="B474" i="1" s="1"/>
  <c r="AD420" i="1"/>
  <c r="I420" i="1" s="1"/>
  <c r="B420" i="1" s="1"/>
  <c r="AD421" i="1"/>
  <c r="I421" i="1" s="1"/>
  <c r="B421" i="1" s="1"/>
  <c r="AD475" i="1"/>
  <c r="I475" i="1" s="1"/>
  <c r="B475" i="1" s="1"/>
  <c r="AD422" i="1"/>
  <c r="I422" i="1" s="1"/>
  <c r="B422" i="1" s="1"/>
  <c r="AD476" i="1"/>
  <c r="I476" i="1" s="1"/>
  <c r="B476" i="1" s="1"/>
  <c r="AD1078" i="1"/>
  <c r="I1078" i="1" s="1"/>
  <c r="B1078" i="1" s="1"/>
  <c r="AD423" i="1"/>
  <c r="I423" i="1" s="1"/>
  <c r="B423" i="1" s="1"/>
  <c r="AD477" i="1"/>
  <c r="I477" i="1" s="1"/>
  <c r="B477" i="1" s="1"/>
  <c r="AD478" i="1"/>
  <c r="I478" i="1" s="1"/>
  <c r="B478" i="1" s="1"/>
  <c r="AD424" i="1"/>
  <c r="I424" i="1" s="1"/>
  <c r="B424" i="1" s="1"/>
  <c r="AD479" i="1"/>
  <c r="I479" i="1" s="1"/>
  <c r="B479" i="1" s="1"/>
  <c r="AD480" i="1"/>
  <c r="I480" i="1" s="1"/>
  <c r="B480" i="1" s="1"/>
  <c r="AD481" i="1"/>
  <c r="I481" i="1" s="1"/>
  <c r="B481" i="1" s="1"/>
  <c r="AD482" i="1"/>
  <c r="I482" i="1" s="1"/>
  <c r="B482" i="1" s="1"/>
  <c r="AD483" i="1"/>
  <c r="I483" i="1" s="1"/>
  <c r="B483" i="1" s="1"/>
  <c r="AD425" i="1"/>
  <c r="I425" i="1" s="1"/>
  <c r="B425" i="1" s="1"/>
  <c r="AD426" i="1"/>
  <c r="I426" i="1" s="1"/>
  <c r="B426" i="1" s="1"/>
  <c r="AD484" i="1"/>
  <c r="I484" i="1" s="1"/>
  <c r="B484" i="1" s="1"/>
  <c r="AD1079" i="1"/>
  <c r="I1079" i="1" s="1"/>
  <c r="B1079" i="1" s="1"/>
  <c r="AD427" i="1"/>
  <c r="I427" i="1" s="1"/>
  <c r="B427" i="1" s="1"/>
  <c r="AD485" i="1"/>
  <c r="I485" i="1" s="1"/>
  <c r="B485" i="1" s="1"/>
  <c r="AD1080" i="1"/>
  <c r="I1080" i="1" s="1"/>
  <c r="B1080" i="1" s="1"/>
  <c r="AD507" i="1"/>
  <c r="I507" i="1" s="1"/>
  <c r="B507" i="1" s="1"/>
  <c r="AD486" i="1"/>
  <c r="I486" i="1" s="1"/>
  <c r="B486" i="1" s="1"/>
  <c r="AD487" i="1"/>
  <c r="I487" i="1" s="1"/>
  <c r="B487" i="1" s="1"/>
  <c r="AD508" i="1"/>
  <c r="I508" i="1" s="1"/>
  <c r="B508" i="1" s="1"/>
  <c r="AD488" i="1"/>
  <c r="I488" i="1" s="1"/>
  <c r="B488" i="1" s="1"/>
  <c r="AD489" i="1"/>
  <c r="I489" i="1" s="1"/>
  <c r="B489" i="1" s="1"/>
  <c r="AD428" i="1"/>
  <c r="I428" i="1" s="1"/>
  <c r="B428" i="1" s="1"/>
  <c r="AD1081" i="1"/>
  <c r="I1081" i="1" s="1"/>
  <c r="B1081" i="1" s="1"/>
  <c r="AD429" i="1"/>
  <c r="I429" i="1" s="1"/>
  <c r="B429" i="1" s="1"/>
  <c r="AD430" i="1"/>
  <c r="I430" i="1" s="1"/>
  <c r="B430" i="1" s="1"/>
  <c r="AD431" i="1"/>
  <c r="I431" i="1" s="1"/>
  <c r="B431" i="1" s="1"/>
  <c r="AD490" i="1"/>
  <c r="I490" i="1" s="1"/>
  <c r="B490" i="1" s="1"/>
  <c r="AD491" i="1"/>
  <c r="I491" i="1" s="1"/>
  <c r="B491" i="1" s="1"/>
  <c r="AD432" i="1"/>
  <c r="I432" i="1" s="1"/>
  <c r="B432" i="1" s="1"/>
  <c r="AD433" i="1"/>
  <c r="I433" i="1" s="1"/>
  <c r="B433" i="1" s="1"/>
  <c r="AD434" i="1"/>
  <c r="I434" i="1" s="1"/>
  <c r="B434" i="1" s="1"/>
  <c r="AD435" i="1"/>
  <c r="I435" i="1" s="1"/>
  <c r="B435" i="1" s="1"/>
  <c r="AD492" i="1"/>
  <c r="I492" i="1" s="1"/>
  <c r="B492" i="1" s="1"/>
  <c r="AD493" i="1"/>
  <c r="I493" i="1" s="1"/>
  <c r="B493" i="1" s="1"/>
  <c r="AD494" i="1"/>
  <c r="I494" i="1" s="1"/>
  <c r="B494" i="1" s="1"/>
  <c r="AD495" i="1"/>
  <c r="I495" i="1" s="1"/>
  <c r="B495" i="1" s="1"/>
  <c r="AD436" i="1"/>
  <c r="I436" i="1" s="1"/>
  <c r="B436" i="1" s="1"/>
  <c r="AD1082" i="1"/>
  <c r="I1082" i="1" s="1"/>
  <c r="B1082" i="1" s="1"/>
  <c r="AD509" i="1"/>
  <c r="I509" i="1" s="1"/>
  <c r="B509" i="1" s="1"/>
  <c r="AD437" i="1"/>
  <c r="I437" i="1" s="1"/>
  <c r="B437" i="1" s="1"/>
  <c r="AD1083" i="1"/>
  <c r="I1083" i="1" s="1"/>
  <c r="B1083" i="1" s="1"/>
  <c r="AD438" i="1"/>
  <c r="I438" i="1" s="1"/>
  <c r="B438" i="1" s="1"/>
  <c r="AD439" i="1"/>
  <c r="I439" i="1" s="1"/>
  <c r="B439" i="1" s="1"/>
  <c r="AD440" i="1"/>
  <c r="I440" i="1" s="1"/>
  <c r="B440" i="1" s="1"/>
  <c r="AD496" i="1"/>
  <c r="I496" i="1" s="1"/>
  <c r="B496" i="1" s="1"/>
  <c r="AD1084" i="1"/>
  <c r="I1084" i="1" s="1"/>
  <c r="B1084" i="1" s="1"/>
  <c r="AD1085" i="1"/>
  <c r="I1085" i="1" s="1"/>
  <c r="B1085" i="1" s="1"/>
  <c r="AD1086" i="1"/>
  <c r="I1086" i="1" s="1"/>
  <c r="B1086" i="1" s="1"/>
  <c r="AD510" i="1"/>
  <c r="I510" i="1" s="1"/>
  <c r="B510" i="1" s="1"/>
  <c r="AD441" i="1"/>
  <c r="I441" i="1" s="1"/>
  <c r="B441" i="1" s="1"/>
  <c r="AD442" i="1"/>
  <c r="I442" i="1" s="1"/>
  <c r="B442" i="1" s="1"/>
  <c r="AD1087" i="1"/>
  <c r="I1087" i="1" s="1"/>
  <c r="B1087" i="1" s="1"/>
  <c r="AD443" i="1"/>
  <c r="I443" i="1" s="1"/>
  <c r="B443" i="1" s="1"/>
  <c r="AD497" i="1"/>
  <c r="I497" i="1" s="1"/>
  <c r="B497" i="1" s="1"/>
  <c r="AD1088" i="1"/>
  <c r="I1088" i="1" s="1"/>
  <c r="B1088" i="1" s="1"/>
  <c r="AD1089" i="1"/>
  <c r="I1089" i="1" s="1"/>
  <c r="B1089" i="1" s="1"/>
  <c r="AD498" i="1"/>
  <c r="I498" i="1" s="1"/>
  <c r="B498" i="1" s="1"/>
  <c r="AD499" i="1"/>
  <c r="I499" i="1" s="1"/>
  <c r="B499" i="1" s="1"/>
  <c r="AD444" i="1"/>
  <c r="I444" i="1" s="1"/>
  <c r="B444" i="1" s="1"/>
  <c r="AD445" i="1"/>
  <c r="I445" i="1" s="1"/>
  <c r="B445" i="1" s="1"/>
  <c r="AD446" i="1"/>
  <c r="I446" i="1" s="1"/>
  <c r="B446" i="1" s="1"/>
  <c r="AD500" i="1"/>
  <c r="I500" i="1" s="1"/>
  <c r="B500" i="1" s="1"/>
  <c r="AD501" i="1"/>
  <c r="I501" i="1" s="1"/>
  <c r="B501" i="1" s="1"/>
  <c r="AD511" i="1"/>
  <c r="I511" i="1" s="1"/>
  <c r="B511" i="1" s="1"/>
  <c r="AD512" i="1"/>
  <c r="I512" i="1" s="1"/>
  <c r="B512" i="1" s="1"/>
  <c r="AD513" i="1"/>
  <c r="I513" i="1" s="1"/>
  <c r="B513" i="1" s="1"/>
  <c r="AD514" i="1"/>
  <c r="I514" i="1" s="1"/>
  <c r="B514" i="1" s="1"/>
  <c r="AD515" i="1"/>
  <c r="I515" i="1" s="1"/>
  <c r="B515" i="1" s="1"/>
  <c r="AD516" i="1"/>
  <c r="I516" i="1" s="1"/>
  <c r="B516" i="1" s="1"/>
  <c r="AD517" i="1"/>
  <c r="I517" i="1" s="1"/>
  <c r="B517" i="1" s="1"/>
  <c r="AD518" i="1"/>
  <c r="I518" i="1" s="1"/>
  <c r="B518" i="1" s="1"/>
  <c r="AD519" i="1"/>
  <c r="I519" i="1" s="1"/>
  <c r="B519" i="1" s="1"/>
  <c r="AD520" i="1"/>
  <c r="I520" i="1" s="1"/>
  <c r="B520" i="1" s="1"/>
  <c r="AD521" i="1"/>
  <c r="I521" i="1" s="1"/>
  <c r="B521" i="1" s="1"/>
  <c r="AD522" i="1"/>
  <c r="I522" i="1" s="1"/>
  <c r="B522" i="1" s="1"/>
  <c r="AD523" i="1"/>
  <c r="I523" i="1" s="1"/>
  <c r="B523" i="1" s="1"/>
  <c r="AD1091" i="1"/>
  <c r="I1091" i="1" s="1"/>
  <c r="B1091" i="1" s="1"/>
  <c r="AD1092" i="1"/>
  <c r="I1092" i="1" s="1"/>
  <c r="B1092" i="1" s="1"/>
  <c r="AD1093" i="1"/>
  <c r="I1093" i="1" s="1"/>
  <c r="B1093" i="1" s="1"/>
  <c r="AD1094" i="1"/>
  <c r="I1094" i="1" s="1"/>
  <c r="B1094" i="1" s="1"/>
  <c r="AD1095" i="1"/>
  <c r="I1095" i="1" s="1"/>
  <c r="B1095" i="1" s="1"/>
  <c r="AD1096" i="1"/>
  <c r="I1096" i="1" s="1"/>
  <c r="B1096" i="1" s="1"/>
  <c r="AD1097" i="1"/>
  <c r="I1097" i="1" s="1"/>
  <c r="B1097" i="1" s="1"/>
  <c r="AD1098" i="1"/>
  <c r="I1098" i="1" s="1"/>
  <c r="B1098" i="1" s="1"/>
  <c r="AD1099" i="1"/>
  <c r="I1099" i="1" s="1"/>
  <c r="B1099" i="1" s="1"/>
  <c r="AD1100" i="1"/>
  <c r="I1100" i="1" s="1"/>
  <c r="B1100" i="1" s="1"/>
  <c r="AD1101" i="1"/>
  <c r="I1101" i="1" s="1"/>
  <c r="B1101" i="1" s="1"/>
  <c r="AD1102" i="1"/>
  <c r="I1102" i="1" s="1"/>
  <c r="B1102" i="1" s="1"/>
  <c r="AD1103" i="1"/>
  <c r="I1103" i="1" s="1"/>
  <c r="B1103" i="1" s="1"/>
  <c r="AD1104" i="1"/>
  <c r="I1104" i="1" s="1"/>
  <c r="B1104" i="1" s="1"/>
  <c r="AD847" i="1"/>
  <c r="I847" i="1" s="1"/>
  <c r="B847" i="1" s="1"/>
  <c r="AD1090" i="1"/>
  <c r="I1090" i="1" s="1"/>
  <c r="B1090" i="1" s="1"/>
  <c r="AD848" i="1"/>
  <c r="I848" i="1" s="1"/>
  <c r="B848" i="1" s="1"/>
  <c r="AD1016" i="1"/>
  <c r="I1016" i="1" s="1"/>
  <c r="B1016" i="1" s="1"/>
  <c r="AD1017" i="1"/>
  <c r="I1017" i="1" s="1"/>
  <c r="B1017" i="1" s="1"/>
  <c r="AD849" i="1"/>
  <c r="I849" i="1" s="1"/>
  <c r="B849" i="1" s="1"/>
  <c r="AD967" i="1"/>
  <c r="I967" i="1" s="1"/>
  <c r="B967" i="1" s="1"/>
  <c r="AD968" i="1"/>
  <c r="I968" i="1" s="1"/>
  <c r="B968" i="1" s="1"/>
  <c r="AD899" i="1"/>
  <c r="I899" i="1" s="1"/>
  <c r="B899" i="1" s="1"/>
  <c r="AD929" i="1"/>
  <c r="I929" i="1" s="1"/>
  <c r="B929" i="1" s="1"/>
  <c r="AD797" i="1"/>
  <c r="I797" i="1" s="1"/>
  <c r="B797" i="1" s="1"/>
  <c r="I11" i="15" l="1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10" i="15"/>
  <c r="H11" i="15"/>
  <c r="J11" i="15" s="1"/>
  <c r="H12" i="15"/>
  <c r="H13" i="15"/>
  <c r="J13" i="15" s="1"/>
  <c r="H14" i="15"/>
  <c r="H15" i="15"/>
  <c r="J15" i="15" s="1"/>
  <c r="H16" i="15"/>
  <c r="H17" i="15"/>
  <c r="J17" i="15" s="1"/>
  <c r="H18" i="15"/>
  <c r="H19" i="15"/>
  <c r="J19" i="15" s="1"/>
  <c r="H20" i="15"/>
  <c r="H21" i="15"/>
  <c r="J21" i="15" s="1"/>
  <c r="H22" i="15"/>
  <c r="H23" i="15"/>
  <c r="J23" i="15" s="1"/>
  <c r="H24" i="15"/>
  <c r="H25" i="15"/>
  <c r="J25" i="15" s="1"/>
  <c r="H26" i="15"/>
  <c r="H27" i="15"/>
  <c r="J27" i="15" s="1"/>
  <c r="H28" i="15"/>
  <c r="H29" i="15"/>
  <c r="J29" i="15" s="1"/>
  <c r="H30" i="15"/>
  <c r="H31" i="15"/>
  <c r="J31" i="15" s="1"/>
  <c r="H32" i="15"/>
  <c r="H33" i="15"/>
  <c r="J33" i="15" s="1"/>
  <c r="H34" i="15"/>
  <c r="H35" i="15"/>
  <c r="J35" i="15" s="1"/>
  <c r="H36" i="15"/>
  <c r="H37" i="15"/>
  <c r="J37" i="15" s="1"/>
  <c r="H38" i="15"/>
  <c r="H39" i="15"/>
  <c r="J39" i="15" s="1"/>
  <c r="H40" i="15"/>
  <c r="H41" i="15"/>
  <c r="J41" i="15" s="1"/>
  <c r="H10" i="15"/>
  <c r="J10" i="15" s="1"/>
  <c r="AI32" i="1"/>
  <c r="AI30" i="1"/>
  <c r="AI31" i="1"/>
  <c r="AI41" i="1"/>
  <c r="AI42" i="1"/>
  <c r="AI43" i="1"/>
  <c r="AI44" i="1"/>
  <c r="AI19" i="1"/>
  <c r="AI15" i="1"/>
  <c r="AI11" i="1"/>
  <c r="AI17" i="1"/>
  <c r="AI12" i="1"/>
  <c r="AI45" i="1"/>
  <c r="AI20" i="1"/>
  <c r="AI36" i="1"/>
  <c r="AI34" i="1"/>
  <c r="AI46" i="1"/>
  <c r="AI47" i="1"/>
  <c r="AI22" i="1"/>
  <c r="AI37" i="1"/>
  <c r="AI38" i="1"/>
  <c r="AI39" i="1"/>
  <c r="AI16" i="1"/>
  <c r="AI23" i="1"/>
  <c r="AI24" i="1"/>
  <c r="AI25" i="1"/>
  <c r="AI40" i="1"/>
  <c r="AI29" i="1"/>
  <c r="AI10" i="1"/>
  <c r="AI8" i="1"/>
  <c r="AI26" i="1"/>
  <c r="AI27" i="1"/>
  <c r="AI35" i="1"/>
  <c r="AI14" i="1"/>
  <c r="AI18" i="1"/>
  <c r="AI13" i="1"/>
  <c r="AI9" i="1"/>
  <c r="AI7" i="1"/>
  <c r="AI5" i="1"/>
  <c r="AI6" i="1"/>
  <c r="AI28" i="1"/>
  <c r="AI21" i="1"/>
  <c r="AI48" i="1"/>
  <c r="AI49" i="1"/>
  <c r="AI50" i="1"/>
  <c r="AI51" i="1"/>
  <c r="AI52" i="1"/>
  <c r="AI725" i="1"/>
  <c r="AI726" i="1"/>
  <c r="AI727" i="1"/>
  <c r="AI728" i="1"/>
  <c r="AI729" i="1"/>
  <c r="AI730" i="1"/>
  <c r="AI731" i="1"/>
  <c r="AI732" i="1"/>
  <c r="AI733" i="1"/>
  <c r="AI734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798" i="1"/>
  <c r="AI799" i="1"/>
  <c r="AI800" i="1"/>
  <c r="AI68" i="1"/>
  <c r="AI801" i="1"/>
  <c r="AI802" i="1"/>
  <c r="AI803" i="1"/>
  <c r="AI804" i="1"/>
  <c r="AI805" i="1"/>
  <c r="AI806" i="1"/>
  <c r="AI69" i="1"/>
  <c r="AI807" i="1"/>
  <c r="AI70" i="1"/>
  <c r="AI808" i="1"/>
  <c r="AI735" i="1"/>
  <c r="AI809" i="1"/>
  <c r="AI810" i="1"/>
  <c r="AI736" i="1"/>
  <c r="AI737" i="1"/>
  <c r="AI811" i="1"/>
  <c r="AI812" i="1"/>
  <c r="AI813" i="1"/>
  <c r="AI738" i="1"/>
  <c r="AI739" i="1"/>
  <c r="AI814" i="1"/>
  <c r="AI815" i="1"/>
  <c r="AI740" i="1"/>
  <c r="AI741" i="1"/>
  <c r="AI742" i="1"/>
  <c r="AI743" i="1"/>
  <c r="AI816" i="1"/>
  <c r="AI817" i="1"/>
  <c r="AI818" i="1"/>
  <c r="AI819" i="1"/>
  <c r="AI744" i="1"/>
  <c r="AI745" i="1"/>
  <c r="AI746" i="1"/>
  <c r="AI71" i="1"/>
  <c r="AI72" i="1"/>
  <c r="AI73" i="1"/>
  <c r="AI820" i="1"/>
  <c r="AI74" i="1"/>
  <c r="AI821" i="1"/>
  <c r="AI822" i="1"/>
  <c r="AI823" i="1"/>
  <c r="AI75" i="1"/>
  <c r="AI76" i="1"/>
  <c r="AI77" i="1"/>
  <c r="AI747" i="1"/>
  <c r="AI748" i="1"/>
  <c r="AI78" i="1"/>
  <c r="AI824" i="1"/>
  <c r="AI825" i="1"/>
  <c r="AI749" i="1"/>
  <c r="AI750" i="1"/>
  <c r="AI826" i="1"/>
  <c r="AI827" i="1"/>
  <c r="AI828" i="1"/>
  <c r="AI829" i="1"/>
  <c r="AI830" i="1"/>
  <c r="AI79" i="1"/>
  <c r="AI831" i="1"/>
  <c r="AI751" i="1"/>
  <c r="AI752" i="1"/>
  <c r="AI753" i="1"/>
  <c r="AI832" i="1"/>
  <c r="AI754" i="1"/>
  <c r="AI755" i="1"/>
  <c r="AI756" i="1"/>
  <c r="AI80" i="1"/>
  <c r="AI833" i="1"/>
  <c r="AI81" i="1"/>
  <c r="AI834" i="1"/>
  <c r="AI757" i="1"/>
  <c r="AI758" i="1"/>
  <c r="AI759" i="1"/>
  <c r="AI760" i="1"/>
  <c r="AI761" i="1"/>
  <c r="AI762" i="1"/>
  <c r="AI763" i="1"/>
  <c r="AI764" i="1"/>
  <c r="AI835" i="1"/>
  <c r="AI765" i="1"/>
  <c r="AI82" i="1"/>
  <c r="AI766" i="1"/>
  <c r="AI836" i="1"/>
  <c r="AI767" i="1"/>
  <c r="AI837" i="1"/>
  <c r="AI768" i="1"/>
  <c r="AI769" i="1"/>
  <c r="AI770" i="1"/>
  <c r="AI838" i="1"/>
  <c r="AI839" i="1"/>
  <c r="AI840" i="1"/>
  <c r="AI841" i="1"/>
  <c r="AI771" i="1"/>
  <c r="AI83" i="1"/>
  <c r="AI772" i="1"/>
  <c r="AI84" i="1"/>
  <c r="AI85" i="1"/>
  <c r="AI842" i="1"/>
  <c r="AI843" i="1"/>
  <c r="AI844" i="1"/>
  <c r="AI845" i="1"/>
  <c r="AI773" i="1"/>
  <c r="AI774" i="1"/>
  <c r="AI775" i="1"/>
  <c r="AI776" i="1"/>
  <c r="AI86" i="1"/>
  <c r="AI777" i="1"/>
  <c r="AI778" i="1"/>
  <c r="AI779" i="1"/>
  <c r="AI780" i="1"/>
  <c r="AI781" i="1"/>
  <c r="AI782" i="1"/>
  <c r="AI783" i="1"/>
  <c r="AI784" i="1"/>
  <c r="AI87" i="1"/>
  <c r="AI785" i="1"/>
  <c r="AI786" i="1"/>
  <c r="AI787" i="1"/>
  <c r="AI788" i="1"/>
  <c r="AI789" i="1"/>
  <c r="AI790" i="1"/>
  <c r="AI791" i="1"/>
  <c r="AI792" i="1"/>
  <c r="AI793" i="1"/>
  <c r="AI846" i="1"/>
  <c r="AI794" i="1"/>
  <c r="AI795" i="1"/>
  <c r="AI796" i="1"/>
  <c r="AI88" i="1"/>
  <c r="AI113" i="1"/>
  <c r="AI89" i="1"/>
  <c r="AI90" i="1"/>
  <c r="AI91" i="1"/>
  <c r="AI114" i="1"/>
  <c r="AI92" i="1"/>
  <c r="AI115" i="1"/>
  <c r="AI93" i="1"/>
  <c r="AI94" i="1"/>
  <c r="AI95" i="1"/>
  <c r="AI96" i="1"/>
  <c r="AI97" i="1"/>
  <c r="AI98" i="1"/>
  <c r="AI99" i="1"/>
  <c r="AI116" i="1"/>
  <c r="AI100" i="1"/>
  <c r="AI117" i="1"/>
  <c r="AI101" i="1"/>
  <c r="AI102" i="1"/>
  <c r="AI103" i="1"/>
  <c r="AI104" i="1"/>
  <c r="AI118" i="1"/>
  <c r="AI119" i="1"/>
  <c r="AI120" i="1"/>
  <c r="AI121" i="1"/>
  <c r="AI122" i="1"/>
  <c r="AI123" i="1"/>
  <c r="AI124" i="1"/>
  <c r="AI125" i="1"/>
  <c r="AI105" i="1"/>
  <c r="AI126" i="1"/>
  <c r="AI127" i="1"/>
  <c r="AI128" i="1"/>
  <c r="AI106" i="1"/>
  <c r="AI107" i="1"/>
  <c r="AI108" i="1"/>
  <c r="AI129" i="1"/>
  <c r="AI109" i="1"/>
  <c r="AI110" i="1"/>
  <c r="AI130" i="1"/>
  <c r="AI131" i="1"/>
  <c r="AI132" i="1"/>
  <c r="AI133" i="1"/>
  <c r="AI134" i="1"/>
  <c r="AI111" i="1"/>
  <c r="AI112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850" i="1"/>
  <c r="AI851" i="1"/>
  <c r="AI852" i="1"/>
  <c r="AI853" i="1"/>
  <c r="AI854" i="1"/>
  <c r="AI855" i="1"/>
  <c r="AI856" i="1"/>
  <c r="AI857" i="1"/>
  <c r="AI858" i="1"/>
  <c r="AI859" i="1"/>
  <c r="AI149" i="1"/>
  <c r="AI150" i="1"/>
  <c r="AI160" i="1"/>
  <c r="AI161" i="1"/>
  <c r="AI162" i="1"/>
  <c r="AI163" i="1"/>
  <c r="AI164" i="1"/>
  <c r="AI165" i="1"/>
  <c r="AI166" i="1"/>
  <c r="AI900" i="1"/>
  <c r="AI901" i="1"/>
  <c r="AI167" i="1"/>
  <c r="AI168" i="1"/>
  <c r="AI169" i="1"/>
  <c r="AI170" i="1"/>
  <c r="AI171" i="1"/>
  <c r="AI902" i="1"/>
  <c r="AI860" i="1"/>
  <c r="AI151" i="1"/>
  <c r="AI152" i="1"/>
  <c r="AI861" i="1"/>
  <c r="AI153" i="1"/>
  <c r="AI903" i="1"/>
  <c r="AI904" i="1"/>
  <c r="AI172" i="1"/>
  <c r="AI154" i="1"/>
  <c r="AI173" i="1"/>
  <c r="AI862" i="1"/>
  <c r="AI905" i="1"/>
  <c r="AI863" i="1"/>
  <c r="AI906" i="1"/>
  <c r="AI907" i="1"/>
  <c r="AI864" i="1"/>
  <c r="AI865" i="1"/>
  <c r="AI908" i="1"/>
  <c r="AI174" i="1"/>
  <c r="AI175" i="1"/>
  <c r="AI176" i="1"/>
  <c r="AI177" i="1"/>
  <c r="AI178" i="1"/>
  <c r="AI179" i="1"/>
  <c r="AI180" i="1"/>
  <c r="AI181" i="1"/>
  <c r="AI909" i="1"/>
  <c r="AI910" i="1"/>
  <c r="AI155" i="1"/>
  <c r="AI182" i="1"/>
  <c r="AI183" i="1"/>
  <c r="AI184" i="1"/>
  <c r="AI185" i="1"/>
  <c r="AI186" i="1"/>
  <c r="AI866" i="1"/>
  <c r="AI156" i="1"/>
  <c r="AI187" i="1"/>
  <c r="AI867" i="1"/>
  <c r="AI188" i="1"/>
  <c r="AI189" i="1"/>
  <c r="AI190" i="1"/>
  <c r="AI911" i="1"/>
  <c r="AI191" i="1"/>
  <c r="AI868" i="1"/>
  <c r="AI192" i="1"/>
  <c r="AI193" i="1"/>
  <c r="AI869" i="1"/>
  <c r="AI194" i="1"/>
  <c r="AI195" i="1"/>
  <c r="AI196" i="1"/>
  <c r="AI870" i="1"/>
  <c r="AI871" i="1"/>
  <c r="AI157" i="1"/>
  <c r="AI197" i="1"/>
  <c r="AI198" i="1"/>
  <c r="AI199" i="1"/>
  <c r="AI200" i="1"/>
  <c r="AI872" i="1"/>
  <c r="AI873" i="1"/>
  <c r="AI874" i="1"/>
  <c r="AI875" i="1"/>
  <c r="AI912" i="1"/>
  <c r="AI876" i="1"/>
  <c r="AI877" i="1"/>
  <c r="AI913" i="1"/>
  <c r="AI914" i="1"/>
  <c r="AI878" i="1"/>
  <c r="AI879" i="1"/>
  <c r="AI880" i="1"/>
  <c r="AI881" i="1"/>
  <c r="AI882" i="1"/>
  <c r="AI883" i="1"/>
  <c r="AI201" i="1"/>
  <c r="AI915" i="1"/>
  <c r="AI884" i="1"/>
  <c r="AI916" i="1"/>
  <c r="AI885" i="1"/>
  <c r="AI886" i="1"/>
  <c r="AI917" i="1"/>
  <c r="AI887" i="1"/>
  <c r="AI918" i="1"/>
  <c r="AI888" i="1"/>
  <c r="AI919" i="1"/>
  <c r="AI920" i="1"/>
  <c r="AI202" i="1"/>
  <c r="AI921" i="1"/>
  <c r="AI889" i="1"/>
  <c r="AI203" i="1"/>
  <c r="AI890" i="1"/>
  <c r="AI891" i="1"/>
  <c r="AI892" i="1"/>
  <c r="AI204" i="1"/>
  <c r="AI205" i="1"/>
  <c r="AI922" i="1"/>
  <c r="AI923" i="1"/>
  <c r="AI924" i="1"/>
  <c r="AI206" i="1"/>
  <c r="AI207" i="1"/>
  <c r="AI208" i="1"/>
  <c r="AI209" i="1"/>
  <c r="AI925" i="1"/>
  <c r="AI210" i="1"/>
  <c r="AI211" i="1"/>
  <c r="AI212" i="1"/>
  <c r="AI213" i="1"/>
  <c r="AI158" i="1"/>
  <c r="AI926" i="1"/>
  <c r="AI214" i="1"/>
  <c r="AI215" i="1"/>
  <c r="AI216" i="1"/>
  <c r="AI927" i="1"/>
  <c r="AI928" i="1"/>
  <c r="AI893" i="1"/>
  <c r="AI894" i="1"/>
  <c r="AI895" i="1"/>
  <c r="AI159" i="1"/>
  <c r="AI896" i="1"/>
  <c r="AI217" i="1"/>
  <c r="AI897" i="1"/>
  <c r="AI218" i="1"/>
  <c r="AI89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930" i="1"/>
  <c r="AI274" i="1"/>
  <c r="AI275" i="1"/>
  <c r="AI276" i="1"/>
  <c r="AI277" i="1"/>
  <c r="AI931" i="1"/>
  <c r="AI278" i="1"/>
  <c r="AI932" i="1"/>
  <c r="AI279" i="1"/>
  <c r="AI933" i="1"/>
  <c r="AI934" i="1"/>
  <c r="AI280" i="1"/>
  <c r="AI935" i="1"/>
  <c r="AI936" i="1"/>
  <c r="AI937" i="1"/>
  <c r="AI938" i="1"/>
  <c r="AI939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940" i="1"/>
  <c r="AI293" i="1"/>
  <c r="AI294" i="1"/>
  <c r="AI295" i="1"/>
  <c r="AI296" i="1"/>
  <c r="AI941" i="1"/>
  <c r="AI942" i="1"/>
  <c r="AI297" i="1"/>
  <c r="AI298" i="1"/>
  <c r="AI299" i="1"/>
  <c r="AI943" i="1"/>
  <c r="AI300" i="1"/>
  <c r="AI301" i="1"/>
  <c r="AI302" i="1"/>
  <c r="AI303" i="1"/>
  <c r="AI304" i="1"/>
  <c r="AI944" i="1"/>
  <c r="AI305" i="1"/>
  <c r="AI945" i="1"/>
  <c r="AI306" i="1"/>
  <c r="AI307" i="1"/>
  <c r="AI308" i="1"/>
  <c r="AI946" i="1"/>
  <c r="AI947" i="1"/>
  <c r="AI309" i="1"/>
  <c r="AI948" i="1"/>
  <c r="AI949" i="1"/>
  <c r="AI310" i="1"/>
  <c r="AI311" i="1"/>
  <c r="AI312" i="1"/>
  <c r="AI313" i="1"/>
  <c r="AI314" i="1"/>
  <c r="AI315" i="1"/>
  <c r="AI950" i="1"/>
  <c r="AI951" i="1"/>
  <c r="AI952" i="1"/>
  <c r="AI953" i="1"/>
  <c r="AI316" i="1"/>
  <c r="AI954" i="1"/>
  <c r="AI955" i="1"/>
  <c r="AI317" i="1"/>
  <c r="AI318" i="1"/>
  <c r="AI956" i="1"/>
  <c r="AI957" i="1"/>
  <c r="AI319" i="1"/>
  <c r="AI958" i="1"/>
  <c r="AI959" i="1"/>
  <c r="AI320" i="1"/>
  <c r="AI321" i="1"/>
  <c r="AI322" i="1"/>
  <c r="AI323" i="1"/>
  <c r="AI324" i="1"/>
  <c r="AI960" i="1"/>
  <c r="AI325" i="1"/>
  <c r="AI326" i="1"/>
  <c r="AI961" i="1"/>
  <c r="AI327" i="1"/>
  <c r="AI328" i="1"/>
  <c r="AI329" i="1"/>
  <c r="AI330" i="1"/>
  <c r="AI331" i="1"/>
  <c r="AI332" i="1"/>
  <c r="AI333" i="1"/>
  <c r="AI334" i="1"/>
  <c r="AI962" i="1"/>
  <c r="AI963" i="1"/>
  <c r="AI335" i="1"/>
  <c r="AI964" i="1"/>
  <c r="AI965" i="1"/>
  <c r="AI966" i="1"/>
  <c r="AI336" i="1"/>
  <c r="AI337" i="1"/>
  <c r="AI338" i="1"/>
  <c r="AI339" i="1"/>
  <c r="AI340" i="1"/>
  <c r="AI341" i="1"/>
  <c r="AI991" i="1"/>
  <c r="AI992" i="1"/>
  <c r="AI969" i="1"/>
  <c r="AI970" i="1"/>
  <c r="AI971" i="1"/>
  <c r="AI993" i="1"/>
  <c r="AI994" i="1"/>
  <c r="AI972" i="1"/>
  <c r="AI973" i="1"/>
  <c r="AI995" i="1"/>
  <c r="AI996" i="1"/>
  <c r="AI997" i="1"/>
  <c r="AI998" i="1"/>
  <c r="AI974" i="1"/>
  <c r="AI975" i="1"/>
  <c r="AI976" i="1"/>
  <c r="AI999" i="1"/>
  <c r="AI1000" i="1"/>
  <c r="AI1001" i="1"/>
  <c r="AI1002" i="1"/>
  <c r="AI977" i="1"/>
  <c r="AI978" i="1"/>
  <c r="AI979" i="1"/>
  <c r="AI1003" i="1"/>
  <c r="AI1004" i="1"/>
  <c r="AI1005" i="1"/>
  <c r="AI1006" i="1"/>
  <c r="AI1007" i="1"/>
  <c r="AI1008" i="1"/>
  <c r="AI1009" i="1"/>
  <c r="AI980" i="1"/>
  <c r="AI981" i="1"/>
  <c r="AI1010" i="1"/>
  <c r="AI1011" i="1"/>
  <c r="AI982" i="1"/>
  <c r="AI983" i="1"/>
  <c r="AI984" i="1"/>
  <c r="AI985" i="1"/>
  <c r="AI986" i="1"/>
  <c r="AI1012" i="1"/>
  <c r="AI1013" i="1"/>
  <c r="AI1014" i="1"/>
  <c r="AI987" i="1"/>
  <c r="AI988" i="1"/>
  <c r="AI989" i="1"/>
  <c r="AI1015" i="1"/>
  <c r="AI990" i="1"/>
  <c r="AI1031" i="1"/>
  <c r="AI1032" i="1"/>
  <c r="AI1033" i="1"/>
  <c r="AI1034" i="1"/>
  <c r="AI1035" i="1"/>
  <c r="AI1036" i="1"/>
  <c r="AI1037" i="1"/>
  <c r="AI1018" i="1"/>
  <c r="AI1019" i="1"/>
  <c r="AI1020" i="1"/>
  <c r="AI1021" i="1"/>
  <c r="AI1022" i="1"/>
  <c r="AI1038" i="1"/>
  <c r="AI1023" i="1"/>
  <c r="AI1039" i="1"/>
  <c r="AI1040" i="1"/>
  <c r="AI1024" i="1"/>
  <c r="AI1041" i="1"/>
  <c r="AI1042" i="1"/>
  <c r="AI1043" i="1"/>
  <c r="AI1044" i="1"/>
  <c r="AI1045" i="1"/>
  <c r="AI1046" i="1"/>
  <c r="AI1047" i="1"/>
  <c r="AI1048" i="1"/>
  <c r="AI1049" i="1"/>
  <c r="AI1063" i="1"/>
  <c r="AI1064" i="1"/>
  <c r="AI1050" i="1"/>
  <c r="AI1025" i="1"/>
  <c r="AI1051" i="1"/>
  <c r="AI1052" i="1"/>
  <c r="AI1053" i="1"/>
  <c r="AI1054" i="1"/>
  <c r="AI1055" i="1"/>
  <c r="AI1056" i="1"/>
  <c r="AI1057" i="1"/>
  <c r="AI1026" i="1"/>
  <c r="AI1027" i="1"/>
  <c r="AI1028" i="1"/>
  <c r="AI1029" i="1"/>
  <c r="AI1030" i="1"/>
  <c r="AI1058" i="1"/>
  <c r="AI1059" i="1"/>
  <c r="AI1060" i="1"/>
  <c r="AI1061" i="1"/>
  <c r="AI1062" i="1"/>
  <c r="AI1065" i="1"/>
  <c r="AI1066" i="1"/>
  <c r="AI1067" i="1"/>
  <c r="AI1068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1069" i="1"/>
  <c r="AI387" i="1"/>
  <c r="AI447" i="1"/>
  <c r="AI388" i="1"/>
  <c r="AI1070" i="1"/>
  <c r="AI448" i="1"/>
  <c r="AI449" i="1"/>
  <c r="AI389" i="1"/>
  <c r="AI390" i="1"/>
  <c r="AI391" i="1"/>
  <c r="AI392" i="1"/>
  <c r="AI393" i="1"/>
  <c r="AI394" i="1"/>
  <c r="AI395" i="1"/>
  <c r="AI1071" i="1"/>
  <c r="AI396" i="1"/>
  <c r="AI397" i="1"/>
  <c r="AI450" i="1"/>
  <c r="AI451" i="1"/>
  <c r="AI1072" i="1"/>
  <c r="AI1073" i="1"/>
  <c r="AI1074" i="1"/>
  <c r="AI398" i="1"/>
  <c r="AI452" i="1"/>
  <c r="AI399" i="1"/>
  <c r="AI400" i="1"/>
  <c r="AI401" i="1"/>
  <c r="AI402" i="1"/>
  <c r="AI403" i="1"/>
  <c r="AI502" i="1"/>
  <c r="AI503" i="1"/>
  <c r="AI1075" i="1"/>
  <c r="AI404" i="1"/>
  <c r="AI405" i="1"/>
  <c r="AI453" i="1"/>
  <c r="AI454" i="1"/>
  <c r="AI406" i="1"/>
  <c r="AI455" i="1"/>
  <c r="AI456" i="1"/>
  <c r="AI457" i="1"/>
  <c r="AI458" i="1"/>
  <c r="AI504" i="1"/>
  <c r="AI459" i="1"/>
  <c r="AI460" i="1"/>
  <c r="AI461" i="1"/>
  <c r="AI407" i="1"/>
  <c r="AI462" i="1"/>
  <c r="AI463" i="1"/>
  <c r="AI464" i="1"/>
  <c r="AI465" i="1"/>
  <c r="AI466" i="1"/>
  <c r="AI408" i="1"/>
  <c r="AI409" i="1"/>
  <c r="AI410" i="1"/>
  <c r="AI411" i="1"/>
  <c r="AI467" i="1"/>
  <c r="AI468" i="1"/>
  <c r="AI412" i="1"/>
  <c r="AI469" i="1"/>
  <c r="AI413" i="1"/>
  <c r="AI505" i="1"/>
  <c r="AI414" i="1"/>
  <c r="AI506" i="1"/>
  <c r="AI415" i="1"/>
  <c r="AI416" i="1"/>
  <c r="AI1076" i="1"/>
  <c r="AI417" i="1"/>
  <c r="AI418" i="1"/>
  <c r="AI419" i="1"/>
  <c r="AI470" i="1"/>
  <c r="AI471" i="1"/>
  <c r="AI472" i="1"/>
  <c r="AI473" i="1"/>
  <c r="AI1077" i="1"/>
  <c r="AI474" i="1"/>
  <c r="AI420" i="1"/>
  <c r="AI421" i="1"/>
  <c r="AI475" i="1"/>
  <c r="AI422" i="1"/>
  <c r="AI476" i="1"/>
  <c r="AI1078" i="1"/>
  <c r="AI423" i="1"/>
  <c r="AI477" i="1"/>
  <c r="AI478" i="1"/>
  <c r="AI424" i="1"/>
  <c r="AI479" i="1"/>
  <c r="AI480" i="1"/>
  <c r="AI481" i="1"/>
  <c r="AI482" i="1"/>
  <c r="AI483" i="1"/>
  <c r="AI425" i="1"/>
  <c r="AI426" i="1"/>
  <c r="AI484" i="1"/>
  <c r="AI1079" i="1"/>
  <c r="AI427" i="1"/>
  <c r="AI485" i="1"/>
  <c r="AI1080" i="1"/>
  <c r="AI507" i="1"/>
  <c r="AI486" i="1"/>
  <c r="AI487" i="1"/>
  <c r="AI508" i="1"/>
  <c r="AI488" i="1"/>
  <c r="AI489" i="1"/>
  <c r="AI428" i="1"/>
  <c r="AI1081" i="1"/>
  <c r="AI429" i="1"/>
  <c r="AI430" i="1"/>
  <c r="AI431" i="1"/>
  <c r="AI490" i="1"/>
  <c r="AI491" i="1"/>
  <c r="AI432" i="1"/>
  <c r="AI433" i="1"/>
  <c r="AI434" i="1"/>
  <c r="AI435" i="1"/>
  <c r="AI492" i="1"/>
  <c r="AI493" i="1"/>
  <c r="AI494" i="1"/>
  <c r="AI495" i="1"/>
  <c r="AI436" i="1"/>
  <c r="AI1082" i="1"/>
  <c r="AI509" i="1"/>
  <c r="AI437" i="1"/>
  <c r="AI1083" i="1"/>
  <c r="AI438" i="1"/>
  <c r="AI439" i="1"/>
  <c r="AI440" i="1"/>
  <c r="AI496" i="1"/>
  <c r="AI1084" i="1"/>
  <c r="AI1085" i="1"/>
  <c r="AI1086" i="1"/>
  <c r="AI510" i="1"/>
  <c r="AI441" i="1"/>
  <c r="AI442" i="1"/>
  <c r="AI1087" i="1"/>
  <c r="AI443" i="1"/>
  <c r="AI497" i="1"/>
  <c r="AI1088" i="1"/>
  <c r="AI1089" i="1"/>
  <c r="AI498" i="1"/>
  <c r="AI499" i="1"/>
  <c r="AI444" i="1"/>
  <c r="AI445" i="1"/>
  <c r="AI446" i="1"/>
  <c r="AI500" i="1"/>
  <c r="AI501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847" i="1"/>
  <c r="AI1090" i="1"/>
  <c r="AI848" i="1"/>
  <c r="AI1016" i="1"/>
  <c r="AI1017" i="1"/>
  <c r="AI849" i="1"/>
  <c r="AI967" i="1"/>
  <c r="AI968" i="1"/>
  <c r="AI899" i="1"/>
  <c r="AI929" i="1"/>
  <c r="AI797" i="1"/>
  <c r="AI33" i="1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10" i="15"/>
  <c r="AF32" i="1"/>
  <c r="AG32" i="1"/>
  <c r="AF30" i="1"/>
  <c r="AG30" i="1"/>
  <c r="AF31" i="1"/>
  <c r="AG31" i="1"/>
  <c r="AF41" i="1"/>
  <c r="AG41" i="1"/>
  <c r="AF42" i="1"/>
  <c r="AG42" i="1"/>
  <c r="AF43" i="1"/>
  <c r="AG43" i="1"/>
  <c r="AF44" i="1"/>
  <c r="AG44" i="1"/>
  <c r="AF19" i="1"/>
  <c r="AG19" i="1"/>
  <c r="AF15" i="1"/>
  <c r="AG15" i="1"/>
  <c r="AF11" i="1"/>
  <c r="AG11" i="1"/>
  <c r="AF17" i="1"/>
  <c r="AG17" i="1"/>
  <c r="AF12" i="1"/>
  <c r="AG12" i="1"/>
  <c r="AF45" i="1"/>
  <c r="AG45" i="1"/>
  <c r="AF20" i="1"/>
  <c r="AG20" i="1"/>
  <c r="AF36" i="1"/>
  <c r="AG36" i="1"/>
  <c r="AF34" i="1"/>
  <c r="AG34" i="1"/>
  <c r="AF46" i="1"/>
  <c r="AG46" i="1"/>
  <c r="AF47" i="1"/>
  <c r="AG47" i="1"/>
  <c r="AF22" i="1"/>
  <c r="AG22" i="1"/>
  <c r="AF37" i="1"/>
  <c r="AG37" i="1"/>
  <c r="AF38" i="1"/>
  <c r="AG38" i="1"/>
  <c r="AF39" i="1"/>
  <c r="AG39" i="1"/>
  <c r="AF16" i="1"/>
  <c r="AG16" i="1"/>
  <c r="AF23" i="1"/>
  <c r="AG23" i="1"/>
  <c r="AF24" i="1"/>
  <c r="AG24" i="1"/>
  <c r="AF25" i="1"/>
  <c r="AG25" i="1"/>
  <c r="AF40" i="1"/>
  <c r="AG40" i="1"/>
  <c r="AF29" i="1"/>
  <c r="AG29" i="1"/>
  <c r="AF10" i="1"/>
  <c r="AG10" i="1"/>
  <c r="AF8" i="1"/>
  <c r="AG8" i="1"/>
  <c r="AF26" i="1"/>
  <c r="AG26" i="1"/>
  <c r="AF27" i="1"/>
  <c r="AG27" i="1"/>
  <c r="AF35" i="1"/>
  <c r="AG35" i="1"/>
  <c r="AF14" i="1"/>
  <c r="AG14" i="1"/>
  <c r="AF18" i="1"/>
  <c r="AG18" i="1"/>
  <c r="AF13" i="1"/>
  <c r="AG13" i="1"/>
  <c r="AF9" i="1"/>
  <c r="AG9" i="1"/>
  <c r="AF7" i="1"/>
  <c r="AG7" i="1"/>
  <c r="AF5" i="1"/>
  <c r="AG5" i="1"/>
  <c r="AF6" i="1"/>
  <c r="AG6" i="1"/>
  <c r="AF21" i="1"/>
  <c r="AG21" i="1"/>
  <c r="AF48" i="1"/>
  <c r="AG48" i="1"/>
  <c r="AF49" i="1"/>
  <c r="AG49" i="1"/>
  <c r="AF50" i="1"/>
  <c r="AG50" i="1"/>
  <c r="AF51" i="1"/>
  <c r="AG51" i="1"/>
  <c r="AF52" i="1"/>
  <c r="AG52" i="1"/>
  <c r="AF725" i="1"/>
  <c r="AG725" i="1"/>
  <c r="AF726" i="1"/>
  <c r="AG726" i="1"/>
  <c r="AF727" i="1"/>
  <c r="AG727" i="1"/>
  <c r="AF728" i="1"/>
  <c r="AG728" i="1"/>
  <c r="AF729" i="1"/>
  <c r="AG729" i="1"/>
  <c r="AF730" i="1"/>
  <c r="AG730" i="1"/>
  <c r="AF731" i="1"/>
  <c r="AG731" i="1"/>
  <c r="AF732" i="1"/>
  <c r="AG732" i="1"/>
  <c r="AF733" i="1"/>
  <c r="AG733" i="1"/>
  <c r="AF734" i="1"/>
  <c r="AG734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798" i="1"/>
  <c r="AG798" i="1"/>
  <c r="AF799" i="1"/>
  <c r="AG799" i="1"/>
  <c r="AF800" i="1"/>
  <c r="AG800" i="1"/>
  <c r="AF68" i="1"/>
  <c r="AG68" i="1"/>
  <c r="AF801" i="1"/>
  <c r="AG801" i="1"/>
  <c r="AF802" i="1"/>
  <c r="AG802" i="1"/>
  <c r="AF803" i="1"/>
  <c r="AG803" i="1"/>
  <c r="AF804" i="1"/>
  <c r="AG804" i="1"/>
  <c r="AF805" i="1"/>
  <c r="AG805" i="1"/>
  <c r="AF806" i="1"/>
  <c r="AG806" i="1"/>
  <c r="AF69" i="1"/>
  <c r="AG69" i="1"/>
  <c r="AF807" i="1"/>
  <c r="AG807" i="1"/>
  <c r="AF70" i="1"/>
  <c r="AG70" i="1"/>
  <c r="AF808" i="1"/>
  <c r="AG808" i="1"/>
  <c r="AF735" i="1"/>
  <c r="AG735" i="1"/>
  <c r="AF809" i="1"/>
  <c r="AG809" i="1"/>
  <c r="AF810" i="1"/>
  <c r="AG810" i="1"/>
  <c r="AF736" i="1"/>
  <c r="AG736" i="1"/>
  <c r="AF737" i="1"/>
  <c r="AG737" i="1"/>
  <c r="AF811" i="1"/>
  <c r="AG811" i="1"/>
  <c r="AF812" i="1"/>
  <c r="AG812" i="1"/>
  <c r="AF813" i="1"/>
  <c r="AG813" i="1"/>
  <c r="AF738" i="1"/>
  <c r="AG738" i="1"/>
  <c r="AF739" i="1"/>
  <c r="AG739" i="1"/>
  <c r="AF814" i="1"/>
  <c r="AG814" i="1"/>
  <c r="AF815" i="1"/>
  <c r="AG815" i="1"/>
  <c r="AF740" i="1"/>
  <c r="AG740" i="1"/>
  <c r="AF741" i="1"/>
  <c r="AG741" i="1"/>
  <c r="AF742" i="1"/>
  <c r="AG742" i="1"/>
  <c r="AF743" i="1"/>
  <c r="AG743" i="1"/>
  <c r="AF816" i="1"/>
  <c r="AG816" i="1"/>
  <c r="AF817" i="1"/>
  <c r="AG817" i="1"/>
  <c r="AF818" i="1"/>
  <c r="AG818" i="1"/>
  <c r="AF819" i="1"/>
  <c r="AG819" i="1"/>
  <c r="AF744" i="1"/>
  <c r="AG744" i="1"/>
  <c r="AF745" i="1"/>
  <c r="AG745" i="1"/>
  <c r="AF746" i="1"/>
  <c r="AG746" i="1"/>
  <c r="AF71" i="1"/>
  <c r="AG71" i="1"/>
  <c r="AF72" i="1"/>
  <c r="AG72" i="1"/>
  <c r="AF73" i="1"/>
  <c r="AG73" i="1"/>
  <c r="AF820" i="1"/>
  <c r="AG820" i="1"/>
  <c r="AF74" i="1"/>
  <c r="AG74" i="1"/>
  <c r="AF821" i="1"/>
  <c r="AG821" i="1"/>
  <c r="AF822" i="1"/>
  <c r="AG822" i="1"/>
  <c r="AF823" i="1"/>
  <c r="AG823" i="1"/>
  <c r="AF75" i="1"/>
  <c r="AG75" i="1"/>
  <c r="AF76" i="1"/>
  <c r="AG76" i="1"/>
  <c r="AF77" i="1"/>
  <c r="AG77" i="1"/>
  <c r="AF747" i="1"/>
  <c r="AG747" i="1"/>
  <c r="AF748" i="1"/>
  <c r="AG748" i="1"/>
  <c r="AF78" i="1"/>
  <c r="AG78" i="1"/>
  <c r="AF824" i="1"/>
  <c r="AG824" i="1"/>
  <c r="AF825" i="1"/>
  <c r="AG825" i="1"/>
  <c r="AF749" i="1"/>
  <c r="AG749" i="1"/>
  <c r="AF750" i="1"/>
  <c r="AG750" i="1"/>
  <c r="AF826" i="1"/>
  <c r="AG826" i="1"/>
  <c r="AF827" i="1"/>
  <c r="AG827" i="1"/>
  <c r="AF828" i="1"/>
  <c r="AG828" i="1"/>
  <c r="AF829" i="1"/>
  <c r="AG829" i="1"/>
  <c r="AF830" i="1"/>
  <c r="AG830" i="1"/>
  <c r="AF79" i="1"/>
  <c r="AG79" i="1"/>
  <c r="AF831" i="1"/>
  <c r="AG831" i="1"/>
  <c r="AF751" i="1"/>
  <c r="AG751" i="1"/>
  <c r="AF752" i="1"/>
  <c r="AG752" i="1"/>
  <c r="AF753" i="1"/>
  <c r="AG753" i="1"/>
  <c r="AF832" i="1"/>
  <c r="AG832" i="1"/>
  <c r="AF754" i="1"/>
  <c r="AG754" i="1"/>
  <c r="AF755" i="1"/>
  <c r="AG755" i="1"/>
  <c r="AF756" i="1"/>
  <c r="AG756" i="1"/>
  <c r="AF80" i="1"/>
  <c r="AG80" i="1"/>
  <c r="AF833" i="1"/>
  <c r="AG833" i="1"/>
  <c r="AF81" i="1"/>
  <c r="AG81" i="1"/>
  <c r="AF834" i="1"/>
  <c r="AG834" i="1"/>
  <c r="AF757" i="1"/>
  <c r="AG757" i="1"/>
  <c r="AF758" i="1"/>
  <c r="AG758" i="1"/>
  <c r="AF759" i="1"/>
  <c r="AG759" i="1"/>
  <c r="AF760" i="1"/>
  <c r="AG760" i="1"/>
  <c r="AF761" i="1"/>
  <c r="AG761" i="1"/>
  <c r="AF762" i="1"/>
  <c r="AG762" i="1"/>
  <c r="AF763" i="1"/>
  <c r="AG763" i="1"/>
  <c r="AF764" i="1"/>
  <c r="AG764" i="1"/>
  <c r="AF835" i="1"/>
  <c r="AG835" i="1"/>
  <c r="AF765" i="1"/>
  <c r="AG765" i="1"/>
  <c r="AF82" i="1"/>
  <c r="AG82" i="1"/>
  <c r="AF766" i="1"/>
  <c r="AG766" i="1"/>
  <c r="AF836" i="1"/>
  <c r="AG836" i="1"/>
  <c r="AF767" i="1"/>
  <c r="AG767" i="1"/>
  <c r="AF837" i="1"/>
  <c r="AG837" i="1"/>
  <c r="AF768" i="1"/>
  <c r="AG768" i="1"/>
  <c r="AF769" i="1"/>
  <c r="AG769" i="1"/>
  <c r="AF770" i="1"/>
  <c r="AG770" i="1"/>
  <c r="AF838" i="1"/>
  <c r="AG838" i="1"/>
  <c r="AF839" i="1"/>
  <c r="AG839" i="1"/>
  <c r="AF840" i="1"/>
  <c r="AG840" i="1"/>
  <c r="AF841" i="1"/>
  <c r="AG841" i="1"/>
  <c r="AF771" i="1"/>
  <c r="AG771" i="1"/>
  <c r="AF83" i="1"/>
  <c r="AG83" i="1"/>
  <c r="AF772" i="1"/>
  <c r="AG772" i="1"/>
  <c r="AF84" i="1"/>
  <c r="AG84" i="1"/>
  <c r="AF85" i="1"/>
  <c r="AG85" i="1"/>
  <c r="AF842" i="1"/>
  <c r="AG842" i="1"/>
  <c r="AF843" i="1"/>
  <c r="AG843" i="1"/>
  <c r="AF844" i="1"/>
  <c r="AG844" i="1"/>
  <c r="AF845" i="1"/>
  <c r="AG845" i="1"/>
  <c r="AF773" i="1"/>
  <c r="AG773" i="1"/>
  <c r="AF774" i="1"/>
  <c r="AG774" i="1"/>
  <c r="AF775" i="1"/>
  <c r="AG775" i="1"/>
  <c r="AF776" i="1"/>
  <c r="AG776" i="1"/>
  <c r="AF86" i="1"/>
  <c r="AG86" i="1"/>
  <c r="AF777" i="1"/>
  <c r="AG777" i="1"/>
  <c r="AF778" i="1"/>
  <c r="AG778" i="1"/>
  <c r="AF779" i="1"/>
  <c r="AG779" i="1"/>
  <c r="AF780" i="1"/>
  <c r="AG780" i="1"/>
  <c r="AF781" i="1"/>
  <c r="AG781" i="1"/>
  <c r="AF782" i="1"/>
  <c r="AG782" i="1"/>
  <c r="AF783" i="1"/>
  <c r="AG783" i="1"/>
  <c r="AF784" i="1"/>
  <c r="AG784" i="1"/>
  <c r="AF87" i="1"/>
  <c r="AG87" i="1"/>
  <c r="AF785" i="1"/>
  <c r="AG785" i="1"/>
  <c r="AF786" i="1"/>
  <c r="AG786" i="1"/>
  <c r="AF787" i="1"/>
  <c r="AG787" i="1"/>
  <c r="AF788" i="1"/>
  <c r="AG788" i="1"/>
  <c r="AF789" i="1"/>
  <c r="AG789" i="1"/>
  <c r="AF790" i="1"/>
  <c r="AG790" i="1"/>
  <c r="AF791" i="1"/>
  <c r="AG791" i="1"/>
  <c r="AF792" i="1"/>
  <c r="AG792" i="1"/>
  <c r="AF793" i="1"/>
  <c r="AG793" i="1"/>
  <c r="AF846" i="1"/>
  <c r="AG846" i="1"/>
  <c r="AF794" i="1"/>
  <c r="AG794" i="1"/>
  <c r="AF795" i="1"/>
  <c r="AG795" i="1"/>
  <c r="AF796" i="1"/>
  <c r="AG796" i="1"/>
  <c r="AF88" i="1"/>
  <c r="AG88" i="1"/>
  <c r="AF113" i="1"/>
  <c r="AG113" i="1"/>
  <c r="AF89" i="1"/>
  <c r="AG89" i="1"/>
  <c r="AF90" i="1"/>
  <c r="AG90" i="1"/>
  <c r="AF91" i="1"/>
  <c r="AG91" i="1"/>
  <c r="AF114" i="1"/>
  <c r="AG114" i="1"/>
  <c r="AF92" i="1"/>
  <c r="AG92" i="1"/>
  <c r="AF115" i="1"/>
  <c r="AG115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16" i="1"/>
  <c r="AG116" i="1"/>
  <c r="AF100" i="1"/>
  <c r="AG100" i="1"/>
  <c r="AF117" i="1"/>
  <c r="AG117" i="1"/>
  <c r="AF101" i="1"/>
  <c r="AG101" i="1"/>
  <c r="AF102" i="1"/>
  <c r="AG102" i="1"/>
  <c r="AF103" i="1"/>
  <c r="AG103" i="1"/>
  <c r="AF104" i="1"/>
  <c r="AG104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F105" i="1"/>
  <c r="AG105" i="1"/>
  <c r="AF126" i="1"/>
  <c r="AG126" i="1"/>
  <c r="AF127" i="1"/>
  <c r="AG127" i="1"/>
  <c r="AF128" i="1"/>
  <c r="AG128" i="1"/>
  <c r="AF106" i="1"/>
  <c r="AG106" i="1"/>
  <c r="AF107" i="1"/>
  <c r="AG107" i="1"/>
  <c r="AF108" i="1"/>
  <c r="AG108" i="1"/>
  <c r="AF129" i="1"/>
  <c r="AG129" i="1"/>
  <c r="AF109" i="1"/>
  <c r="AG109" i="1"/>
  <c r="AF110" i="1"/>
  <c r="AG110" i="1"/>
  <c r="AF130" i="1"/>
  <c r="AG130" i="1"/>
  <c r="AF131" i="1"/>
  <c r="AG131" i="1"/>
  <c r="AF132" i="1"/>
  <c r="AG132" i="1"/>
  <c r="AF133" i="1"/>
  <c r="AG133" i="1"/>
  <c r="AF134" i="1"/>
  <c r="AG134" i="1"/>
  <c r="AF111" i="1"/>
  <c r="AG111" i="1"/>
  <c r="AF112" i="1"/>
  <c r="AG112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F850" i="1"/>
  <c r="AG850" i="1"/>
  <c r="AF851" i="1"/>
  <c r="AG851" i="1"/>
  <c r="AF852" i="1"/>
  <c r="AG852" i="1"/>
  <c r="AF853" i="1"/>
  <c r="AG853" i="1"/>
  <c r="AF854" i="1"/>
  <c r="AG854" i="1"/>
  <c r="AF855" i="1"/>
  <c r="AG855" i="1"/>
  <c r="AF856" i="1"/>
  <c r="AG856" i="1"/>
  <c r="AF857" i="1"/>
  <c r="AG857" i="1"/>
  <c r="AF858" i="1"/>
  <c r="AG858" i="1"/>
  <c r="AF859" i="1"/>
  <c r="AG859" i="1"/>
  <c r="AF149" i="1"/>
  <c r="AG149" i="1"/>
  <c r="AF150" i="1"/>
  <c r="AG150" i="1"/>
  <c r="AF160" i="1"/>
  <c r="AG160" i="1"/>
  <c r="AF161" i="1"/>
  <c r="AG161" i="1"/>
  <c r="AF162" i="1"/>
  <c r="AG162" i="1"/>
  <c r="AF163" i="1"/>
  <c r="AG163" i="1"/>
  <c r="AF164" i="1"/>
  <c r="AG164" i="1"/>
  <c r="AF165" i="1"/>
  <c r="AG165" i="1"/>
  <c r="AF166" i="1"/>
  <c r="AG166" i="1"/>
  <c r="AF900" i="1"/>
  <c r="AG900" i="1"/>
  <c r="AF901" i="1"/>
  <c r="AG901" i="1"/>
  <c r="AF167" i="1"/>
  <c r="AG167" i="1"/>
  <c r="AF168" i="1"/>
  <c r="AG168" i="1"/>
  <c r="AF169" i="1"/>
  <c r="AG169" i="1"/>
  <c r="AF170" i="1"/>
  <c r="AG170" i="1"/>
  <c r="AF171" i="1"/>
  <c r="AG171" i="1"/>
  <c r="AF902" i="1"/>
  <c r="AG902" i="1"/>
  <c r="AF860" i="1"/>
  <c r="AG860" i="1"/>
  <c r="AF151" i="1"/>
  <c r="AG151" i="1"/>
  <c r="AF152" i="1"/>
  <c r="AG152" i="1"/>
  <c r="AF861" i="1"/>
  <c r="AG861" i="1"/>
  <c r="AF153" i="1"/>
  <c r="AG153" i="1"/>
  <c r="AF903" i="1"/>
  <c r="AG903" i="1"/>
  <c r="AF904" i="1"/>
  <c r="AG904" i="1"/>
  <c r="AF172" i="1"/>
  <c r="AG172" i="1"/>
  <c r="AF154" i="1"/>
  <c r="AG154" i="1"/>
  <c r="AF173" i="1"/>
  <c r="AG173" i="1"/>
  <c r="AF862" i="1"/>
  <c r="AG862" i="1"/>
  <c r="AF905" i="1"/>
  <c r="AG905" i="1"/>
  <c r="AF863" i="1"/>
  <c r="AG863" i="1"/>
  <c r="AF906" i="1"/>
  <c r="AG906" i="1"/>
  <c r="AF907" i="1"/>
  <c r="AG907" i="1"/>
  <c r="AF864" i="1"/>
  <c r="AG864" i="1"/>
  <c r="AF865" i="1"/>
  <c r="AG865" i="1"/>
  <c r="AF908" i="1"/>
  <c r="AG908" i="1"/>
  <c r="AF174" i="1"/>
  <c r="AG174" i="1"/>
  <c r="AF175" i="1"/>
  <c r="AG175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909" i="1"/>
  <c r="AG909" i="1"/>
  <c r="AF910" i="1"/>
  <c r="AG910" i="1"/>
  <c r="AF155" i="1"/>
  <c r="AG155" i="1"/>
  <c r="AF182" i="1"/>
  <c r="AG182" i="1"/>
  <c r="AF183" i="1"/>
  <c r="AG183" i="1"/>
  <c r="AF184" i="1"/>
  <c r="AG184" i="1"/>
  <c r="AF185" i="1"/>
  <c r="AG185" i="1"/>
  <c r="AF186" i="1"/>
  <c r="AG186" i="1"/>
  <c r="AF866" i="1"/>
  <c r="AG866" i="1"/>
  <c r="AF156" i="1"/>
  <c r="AG156" i="1"/>
  <c r="AF187" i="1"/>
  <c r="AG187" i="1"/>
  <c r="AF867" i="1"/>
  <c r="AG867" i="1"/>
  <c r="AF188" i="1"/>
  <c r="AG188" i="1"/>
  <c r="AF189" i="1"/>
  <c r="AG189" i="1"/>
  <c r="AF190" i="1"/>
  <c r="AG190" i="1"/>
  <c r="AF911" i="1"/>
  <c r="AG911" i="1"/>
  <c r="AF191" i="1"/>
  <c r="AG191" i="1"/>
  <c r="AF868" i="1"/>
  <c r="AG868" i="1"/>
  <c r="AF192" i="1"/>
  <c r="AG192" i="1"/>
  <c r="AF193" i="1"/>
  <c r="AG193" i="1"/>
  <c r="AF869" i="1"/>
  <c r="AG869" i="1"/>
  <c r="AF194" i="1"/>
  <c r="AG194" i="1"/>
  <c r="AF195" i="1"/>
  <c r="AG195" i="1"/>
  <c r="AF196" i="1"/>
  <c r="AG196" i="1"/>
  <c r="AF870" i="1"/>
  <c r="AG870" i="1"/>
  <c r="AF871" i="1"/>
  <c r="AG871" i="1"/>
  <c r="AF157" i="1"/>
  <c r="AG157" i="1"/>
  <c r="AF197" i="1"/>
  <c r="AG197" i="1"/>
  <c r="AF198" i="1"/>
  <c r="AG198" i="1"/>
  <c r="AF199" i="1"/>
  <c r="AG199" i="1"/>
  <c r="AF200" i="1"/>
  <c r="AG200" i="1"/>
  <c r="AF872" i="1"/>
  <c r="AG872" i="1"/>
  <c r="AF873" i="1"/>
  <c r="AG873" i="1"/>
  <c r="AF874" i="1"/>
  <c r="AG874" i="1"/>
  <c r="AF875" i="1"/>
  <c r="AG875" i="1"/>
  <c r="AF912" i="1"/>
  <c r="AG912" i="1"/>
  <c r="AF876" i="1"/>
  <c r="AG876" i="1"/>
  <c r="AF877" i="1"/>
  <c r="AG877" i="1"/>
  <c r="AF913" i="1"/>
  <c r="AG913" i="1"/>
  <c r="AF914" i="1"/>
  <c r="AG914" i="1"/>
  <c r="AF878" i="1"/>
  <c r="AG878" i="1"/>
  <c r="AF879" i="1"/>
  <c r="AG879" i="1"/>
  <c r="AF880" i="1"/>
  <c r="AG880" i="1"/>
  <c r="AF881" i="1"/>
  <c r="AG881" i="1"/>
  <c r="AF882" i="1"/>
  <c r="AG882" i="1"/>
  <c r="AF883" i="1"/>
  <c r="AG883" i="1"/>
  <c r="AF201" i="1"/>
  <c r="AG201" i="1"/>
  <c r="AF915" i="1"/>
  <c r="AG915" i="1"/>
  <c r="AF884" i="1"/>
  <c r="AG884" i="1"/>
  <c r="AF916" i="1"/>
  <c r="AG916" i="1"/>
  <c r="AF885" i="1"/>
  <c r="AG885" i="1"/>
  <c r="AF886" i="1"/>
  <c r="AG886" i="1"/>
  <c r="AF917" i="1"/>
  <c r="AG917" i="1"/>
  <c r="AF887" i="1"/>
  <c r="AG887" i="1"/>
  <c r="AF918" i="1"/>
  <c r="AG918" i="1"/>
  <c r="AF888" i="1"/>
  <c r="AG888" i="1"/>
  <c r="AF919" i="1"/>
  <c r="AG919" i="1"/>
  <c r="AF920" i="1"/>
  <c r="AG920" i="1"/>
  <c r="AF202" i="1"/>
  <c r="AG202" i="1"/>
  <c r="AF921" i="1"/>
  <c r="AG921" i="1"/>
  <c r="AF889" i="1"/>
  <c r="AG889" i="1"/>
  <c r="AF203" i="1"/>
  <c r="AG203" i="1"/>
  <c r="AF890" i="1"/>
  <c r="AG890" i="1"/>
  <c r="AF891" i="1"/>
  <c r="AG891" i="1"/>
  <c r="AF892" i="1"/>
  <c r="AG892" i="1"/>
  <c r="AF204" i="1"/>
  <c r="AG204" i="1"/>
  <c r="AF205" i="1"/>
  <c r="AG205" i="1"/>
  <c r="AF922" i="1"/>
  <c r="AG922" i="1"/>
  <c r="AF923" i="1"/>
  <c r="AG923" i="1"/>
  <c r="AF924" i="1"/>
  <c r="AG924" i="1"/>
  <c r="AF206" i="1"/>
  <c r="AG206" i="1"/>
  <c r="AF207" i="1"/>
  <c r="AG207" i="1"/>
  <c r="AF208" i="1"/>
  <c r="AG208" i="1"/>
  <c r="AF209" i="1"/>
  <c r="AG209" i="1"/>
  <c r="AF925" i="1"/>
  <c r="AG925" i="1"/>
  <c r="AF210" i="1"/>
  <c r="AG210" i="1"/>
  <c r="AF211" i="1"/>
  <c r="AG211" i="1"/>
  <c r="AF212" i="1"/>
  <c r="AG212" i="1"/>
  <c r="AF213" i="1"/>
  <c r="AG213" i="1"/>
  <c r="AF158" i="1"/>
  <c r="AG158" i="1"/>
  <c r="AF926" i="1"/>
  <c r="AG926" i="1"/>
  <c r="AF214" i="1"/>
  <c r="AG214" i="1"/>
  <c r="AF215" i="1"/>
  <c r="AG215" i="1"/>
  <c r="AF216" i="1"/>
  <c r="AG216" i="1"/>
  <c r="AF927" i="1"/>
  <c r="AG927" i="1"/>
  <c r="AF928" i="1"/>
  <c r="AG928" i="1"/>
  <c r="AF893" i="1"/>
  <c r="AG893" i="1"/>
  <c r="AF894" i="1"/>
  <c r="AG894" i="1"/>
  <c r="AF895" i="1"/>
  <c r="AG895" i="1"/>
  <c r="AF159" i="1"/>
  <c r="AG159" i="1"/>
  <c r="AF896" i="1"/>
  <c r="AG896" i="1"/>
  <c r="AF217" i="1"/>
  <c r="AG217" i="1"/>
  <c r="AF897" i="1"/>
  <c r="AG897" i="1"/>
  <c r="AF218" i="1"/>
  <c r="AG218" i="1"/>
  <c r="AF898" i="1"/>
  <c r="AG898" i="1"/>
  <c r="AF219" i="1"/>
  <c r="AG219" i="1"/>
  <c r="AF220" i="1"/>
  <c r="AG220" i="1"/>
  <c r="AF221" i="1"/>
  <c r="AG221" i="1"/>
  <c r="AF222" i="1"/>
  <c r="AG222" i="1"/>
  <c r="AF223" i="1"/>
  <c r="AG223" i="1"/>
  <c r="AF224" i="1"/>
  <c r="AG224" i="1"/>
  <c r="AF225" i="1"/>
  <c r="AG225" i="1"/>
  <c r="AF226" i="1"/>
  <c r="AG226" i="1"/>
  <c r="AF227" i="1"/>
  <c r="AG227" i="1"/>
  <c r="AF228" i="1"/>
  <c r="AG228" i="1"/>
  <c r="AF229" i="1"/>
  <c r="AG229" i="1"/>
  <c r="AF230" i="1"/>
  <c r="AG230" i="1"/>
  <c r="AF231" i="1"/>
  <c r="AG231" i="1"/>
  <c r="AF232" i="1"/>
  <c r="AG232" i="1"/>
  <c r="AF233" i="1"/>
  <c r="AG233" i="1"/>
  <c r="AF234" i="1"/>
  <c r="AG234" i="1"/>
  <c r="AF235" i="1"/>
  <c r="AG235" i="1"/>
  <c r="AF236" i="1"/>
  <c r="AG236" i="1"/>
  <c r="AF237" i="1"/>
  <c r="AG237" i="1"/>
  <c r="AF238" i="1"/>
  <c r="AG238" i="1"/>
  <c r="AF239" i="1"/>
  <c r="AG239" i="1"/>
  <c r="AF240" i="1"/>
  <c r="AG240" i="1"/>
  <c r="AF241" i="1"/>
  <c r="AG241" i="1"/>
  <c r="AF242" i="1"/>
  <c r="AG242" i="1"/>
  <c r="AF243" i="1"/>
  <c r="AG243" i="1"/>
  <c r="AF244" i="1"/>
  <c r="AG244" i="1"/>
  <c r="AF245" i="1"/>
  <c r="AG245" i="1"/>
  <c r="AF246" i="1"/>
  <c r="AG246" i="1"/>
  <c r="AF247" i="1"/>
  <c r="AG247" i="1"/>
  <c r="AF248" i="1"/>
  <c r="AG248" i="1"/>
  <c r="AF249" i="1"/>
  <c r="AG249" i="1"/>
  <c r="AF250" i="1"/>
  <c r="AG250" i="1"/>
  <c r="AF251" i="1"/>
  <c r="AG251" i="1"/>
  <c r="AF252" i="1"/>
  <c r="AG252" i="1"/>
  <c r="AF253" i="1"/>
  <c r="AG253" i="1"/>
  <c r="AF254" i="1"/>
  <c r="AG254" i="1"/>
  <c r="AF255" i="1"/>
  <c r="AG255" i="1"/>
  <c r="AF256" i="1"/>
  <c r="AG256" i="1"/>
  <c r="AF257" i="1"/>
  <c r="AG257" i="1"/>
  <c r="AF258" i="1"/>
  <c r="AG258" i="1"/>
  <c r="AF259" i="1"/>
  <c r="AG259" i="1"/>
  <c r="AF260" i="1"/>
  <c r="AG260" i="1"/>
  <c r="AF261" i="1"/>
  <c r="AG261" i="1"/>
  <c r="AF262" i="1"/>
  <c r="AG262" i="1"/>
  <c r="AF263" i="1"/>
  <c r="AG263" i="1"/>
  <c r="AF264" i="1"/>
  <c r="AG264" i="1"/>
  <c r="AF265" i="1"/>
  <c r="AG265" i="1"/>
  <c r="AF266" i="1"/>
  <c r="AG266" i="1"/>
  <c r="AF267" i="1"/>
  <c r="AG267" i="1"/>
  <c r="AF268" i="1"/>
  <c r="AG268" i="1"/>
  <c r="AF269" i="1"/>
  <c r="AG269" i="1"/>
  <c r="AF270" i="1"/>
  <c r="AG270" i="1"/>
  <c r="AF271" i="1"/>
  <c r="AG271" i="1"/>
  <c r="AF272" i="1"/>
  <c r="AG272" i="1"/>
  <c r="AF273" i="1"/>
  <c r="AG273" i="1"/>
  <c r="AF930" i="1"/>
  <c r="AG930" i="1"/>
  <c r="AF274" i="1"/>
  <c r="AG274" i="1"/>
  <c r="AF275" i="1"/>
  <c r="AG275" i="1"/>
  <c r="AF276" i="1"/>
  <c r="AG276" i="1"/>
  <c r="AF277" i="1"/>
  <c r="AG277" i="1"/>
  <c r="AF931" i="1"/>
  <c r="AG931" i="1"/>
  <c r="AF278" i="1"/>
  <c r="AG278" i="1"/>
  <c r="AF932" i="1"/>
  <c r="AG932" i="1"/>
  <c r="AF279" i="1"/>
  <c r="AG279" i="1"/>
  <c r="AF933" i="1"/>
  <c r="AG933" i="1"/>
  <c r="AF934" i="1"/>
  <c r="AG934" i="1"/>
  <c r="AF280" i="1"/>
  <c r="AG280" i="1"/>
  <c r="AF935" i="1"/>
  <c r="AG935" i="1"/>
  <c r="AF936" i="1"/>
  <c r="AG936" i="1"/>
  <c r="AF937" i="1"/>
  <c r="AG937" i="1"/>
  <c r="AF938" i="1"/>
  <c r="AG938" i="1"/>
  <c r="AF939" i="1"/>
  <c r="AG939" i="1"/>
  <c r="AF281" i="1"/>
  <c r="AG281" i="1"/>
  <c r="AF282" i="1"/>
  <c r="AG282" i="1"/>
  <c r="AF283" i="1"/>
  <c r="AG283" i="1"/>
  <c r="AF284" i="1"/>
  <c r="AG284" i="1"/>
  <c r="AF285" i="1"/>
  <c r="AG285" i="1"/>
  <c r="AF286" i="1"/>
  <c r="AG286" i="1"/>
  <c r="AF287" i="1"/>
  <c r="AG287" i="1"/>
  <c r="AF288" i="1"/>
  <c r="AG288" i="1"/>
  <c r="AF289" i="1"/>
  <c r="AG289" i="1"/>
  <c r="AF290" i="1"/>
  <c r="AG290" i="1"/>
  <c r="AF291" i="1"/>
  <c r="AG291" i="1"/>
  <c r="AF292" i="1"/>
  <c r="AG292" i="1"/>
  <c r="AF940" i="1"/>
  <c r="AG940" i="1"/>
  <c r="AF293" i="1"/>
  <c r="AG293" i="1"/>
  <c r="AF294" i="1"/>
  <c r="AG294" i="1"/>
  <c r="AF295" i="1"/>
  <c r="AG295" i="1"/>
  <c r="AF296" i="1"/>
  <c r="AG296" i="1"/>
  <c r="AF941" i="1"/>
  <c r="AG941" i="1"/>
  <c r="AF942" i="1"/>
  <c r="AG942" i="1"/>
  <c r="AF297" i="1"/>
  <c r="AG297" i="1"/>
  <c r="AF298" i="1"/>
  <c r="AG298" i="1"/>
  <c r="AF299" i="1"/>
  <c r="AG299" i="1"/>
  <c r="AF943" i="1"/>
  <c r="AG943" i="1"/>
  <c r="AF300" i="1"/>
  <c r="AG300" i="1"/>
  <c r="AF301" i="1"/>
  <c r="AG301" i="1"/>
  <c r="AF302" i="1"/>
  <c r="AG302" i="1"/>
  <c r="AF303" i="1"/>
  <c r="AG303" i="1"/>
  <c r="AF304" i="1"/>
  <c r="AG304" i="1"/>
  <c r="AF944" i="1"/>
  <c r="AG944" i="1"/>
  <c r="AF305" i="1"/>
  <c r="AG305" i="1"/>
  <c r="AF945" i="1"/>
  <c r="AG945" i="1"/>
  <c r="AF306" i="1"/>
  <c r="AG306" i="1"/>
  <c r="AF307" i="1"/>
  <c r="AG307" i="1"/>
  <c r="AF308" i="1"/>
  <c r="AG308" i="1"/>
  <c r="AF946" i="1"/>
  <c r="AG946" i="1"/>
  <c r="AF947" i="1"/>
  <c r="AG947" i="1"/>
  <c r="AF309" i="1"/>
  <c r="AG309" i="1"/>
  <c r="AF948" i="1"/>
  <c r="AG948" i="1"/>
  <c r="AF949" i="1"/>
  <c r="AG949" i="1"/>
  <c r="AF310" i="1"/>
  <c r="AG310" i="1"/>
  <c r="AF311" i="1"/>
  <c r="AG311" i="1"/>
  <c r="AF312" i="1"/>
  <c r="AG312" i="1"/>
  <c r="AF313" i="1"/>
  <c r="AG313" i="1"/>
  <c r="AF314" i="1"/>
  <c r="AG314" i="1"/>
  <c r="AF315" i="1"/>
  <c r="AG315" i="1"/>
  <c r="AF950" i="1"/>
  <c r="AG950" i="1"/>
  <c r="AF951" i="1"/>
  <c r="AG951" i="1"/>
  <c r="AF952" i="1"/>
  <c r="AG952" i="1"/>
  <c r="AF953" i="1"/>
  <c r="AG953" i="1"/>
  <c r="AF316" i="1"/>
  <c r="AG316" i="1"/>
  <c r="AF954" i="1"/>
  <c r="AG954" i="1"/>
  <c r="AF955" i="1"/>
  <c r="AG955" i="1"/>
  <c r="AF317" i="1"/>
  <c r="AG317" i="1"/>
  <c r="AF318" i="1"/>
  <c r="AG318" i="1"/>
  <c r="AF956" i="1"/>
  <c r="AG956" i="1"/>
  <c r="AF957" i="1"/>
  <c r="AG957" i="1"/>
  <c r="AF319" i="1"/>
  <c r="AG319" i="1"/>
  <c r="AF958" i="1"/>
  <c r="AG958" i="1"/>
  <c r="AF959" i="1"/>
  <c r="AG959" i="1"/>
  <c r="AF320" i="1"/>
  <c r="AG320" i="1"/>
  <c r="AF321" i="1"/>
  <c r="AG321" i="1"/>
  <c r="AF322" i="1"/>
  <c r="AG322" i="1"/>
  <c r="AF323" i="1"/>
  <c r="AG323" i="1"/>
  <c r="AF324" i="1"/>
  <c r="AG324" i="1"/>
  <c r="AF960" i="1"/>
  <c r="AG960" i="1"/>
  <c r="AF325" i="1"/>
  <c r="AG325" i="1"/>
  <c r="AF326" i="1"/>
  <c r="AG326" i="1"/>
  <c r="AF961" i="1"/>
  <c r="AG961" i="1"/>
  <c r="AF327" i="1"/>
  <c r="AG327" i="1"/>
  <c r="AF328" i="1"/>
  <c r="AG328" i="1"/>
  <c r="AF329" i="1"/>
  <c r="AG329" i="1"/>
  <c r="AF330" i="1"/>
  <c r="AG330" i="1"/>
  <c r="AF331" i="1"/>
  <c r="AG331" i="1"/>
  <c r="AF332" i="1"/>
  <c r="AG332" i="1"/>
  <c r="AF333" i="1"/>
  <c r="AG333" i="1"/>
  <c r="AF334" i="1"/>
  <c r="AG334" i="1"/>
  <c r="AF962" i="1"/>
  <c r="AG962" i="1"/>
  <c r="AF963" i="1"/>
  <c r="AG963" i="1"/>
  <c r="AF335" i="1"/>
  <c r="AG335" i="1"/>
  <c r="AF964" i="1"/>
  <c r="AG964" i="1"/>
  <c r="AF965" i="1"/>
  <c r="AG965" i="1"/>
  <c r="AF966" i="1"/>
  <c r="AG966" i="1"/>
  <c r="AF336" i="1"/>
  <c r="AG336" i="1"/>
  <c r="AF337" i="1"/>
  <c r="AG337" i="1"/>
  <c r="AF338" i="1"/>
  <c r="AG338" i="1"/>
  <c r="AF339" i="1"/>
  <c r="AG339" i="1"/>
  <c r="AF340" i="1"/>
  <c r="AG340" i="1"/>
  <c r="AF341" i="1"/>
  <c r="AG341" i="1"/>
  <c r="AF991" i="1"/>
  <c r="AG991" i="1"/>
  <c r="AF992" i="1"/>
  <c r="AG992" i="1"/>
  <c r="AF969" i="1"/>
  <c r="AG969" i="1"/>
  <c r="AF970" i="1"/>
  <c r="AG970" i="1"/>
  <c r="AF971" i="1"/>
  <c r="AG971" i="1"/>
  <c r="AF993" i="1"/>
  <c r="AG993" i="1"/>
  <c r="AF994" i="1"/>
  <c r="AG994" i="1"/>
  <c r="AF972" i="1"/>
  <c r="AG972" i="1"/>
  <c r="AF973" i="1"/>
  <c r="AG973" i="1"/>
  <c r="AF995" i="1"/>
  <c r="AG995" i="1"/>
  <c r="AF996" i="1"/>
  <c r="AG996" i="1"/>
  <c r="AF997" i="1"/>
  <c r="AG997" i="1"/>
  <c r="AF998" i="1"/>
  <c r="AG998" i="1"/>
  <c r="AF974" i="1"/>
  <c r="AG974" i="1"/>
  <c r="AF975" i="1"/>
  <c r="AG975" i="1"/>
  <c r="AF976" i="1"/>
  <c r="AG976" i="1"/>
  <c r="AF999" i="1"/>
  <c r="AG999" i="1"/>
  <c r="AF1000" i="1"/>
  <c r="AG1000" i="1"/>
  <c r="AF1001" i="1"/>
  <c r="AG1001" i="1"/>
  <c r="AF1002" i="1"/>
  <c r="AG1002" i="1"/>
  <c r="AF977" i="1"/>
  <c r="AG977" i="1"/>
  <c r="AF978" i="1"/>
  <c r="AG978" i="1"/>
  <c r="AF979" i="1"/>
  <c r="AG979" i="1"/>
  <c r="AF1003" i="1"/>
  <c r="AG1003" i="1"/>
  <c r="AF1004" i="1"/>
  <c r="AG1004" i="1"/>
  <c r="AF1005" i="1"/>
  <c r="AG1005" i="1"/>
  <c r="AF1006" i="1"/>
  <c r="AG1006" i="1"/>
  <c r="AF1007" i="1"/>
  <c r="AG1007" i="1"/>
  <c r="AF1008" i="1"/>
  <c r="AG1008" i="1"/>
  <c r="AF1009" i="1"/>
  <c r="AG1009" i="1"/>
  <c r="AF980" i="1"/>
  <c r="AG980" i="1"/>
  <c r="AF981" i="1"/>
  <c r="AG981" i="1"/>
  <c r="AF1010" i="1"/>
  <c r="AG1010" i="1"/>
  <c r="AF1011" i="1"/>
  <c r="AG1011" i="1"/>
  <c r="AF982" i="1"/>
  <c r="AG982" i="1"/>
  <c r="AF983" i="1"/>
  <c r="AG983" i="1"/>
  <c r="AF984" i="1"/>
  <c r="AG984" i="1"/>
  <c r="AF985" i="1"/>
  <c r="AG985" i="1"/>
  <c r="AF986" i="1"/>
  <c r="AG986" i="1"/>
  <c r="AF1012" i="1"/>
  <c r="AG1012" i="1"/>
  <c r="AF1013" i="1"/>
  <c r="AG1013" i="1"/>
  <c r="AF1014" i="1"/>
  <c r="AG1014" i="1"/>
  <c r="AF987" i="1"/>
  <c r="AG987" i="1"/>
  <c r="AF988" i="1"/>
  <c r="AG988" i="1"/>
  <c r="AF989" i="1"/>
  <c r="AG989" i="1"/>
  <c r="AF1015" i="1"/>
  <c r="AG1015" i="1"/>
  <c r="AF990" i="1"/>
  <c r="AG990" i="1"/>
  <c r="AF1031" i="1"/>
  <c r="AG1031" i="1"/>
  <c r="AF1032" i="1"/>
  <c r="AG1032" i="1"/>
  <c r="AF1033" i="1"/>
  <c r="AG1033" i="1"/>
  <c r="AF1034" i="1"/>
  <c r="AG1034" i="1"/>
  <c r="AF1035" i="1"/>
  <c r="AG1035" i="1"/>
  <c r="AF1036" i="1"/>
  <c r="AG1036" i="1"/>
  <c r="AF1037" i="1"/>
  <c r="AG1037" i="1"/>
  <c r="AF1018" i="1"/>
  <c r="AG1018" i="1"/>
  <c r="AF1019" i="1"/>
  <c r="AG1019" i="1"/>
  <c r="AF1020" i="1"/>
  <c r="AG1020" i="1"/>
  <c r="AF1021" i="1"/>
  <c r="AG1021" i="1"/>
  <c r="AF1022" i="1"/>
  <c r="AG1022" i="1"/>
  <c r="AF1038" i="1"/>
  <c r="AG1038" i="1"/>
  <c r="AF1023" i="1"/>
  <c r="AG1023" i="1"/>
  <c r="AF1039" i="1"/>
  <c r="AG1039" i="1"/>
  <c r="AF1040" i="1"/>
  <c r="AG1040" i="1"/>
  <c r="AF1024" i="1"/>
  <c r="AG1024" i="1"/>
  <c r="AF1041" i="1"/>
  <c r="AG1041" i="1"/>
  <c r="AF1042" i="1"/>
  <c r="AG1042" i="1"/>
  <c r="AF1043" i="1"/>
  <c r="AG1043" i="1"/>
  <c r="AF1044" i="1"/>
  <c r="AG1044" i="1"/>
  <c r="AF1045" i="1"/>
  <c r="AG1045" i="1"/>
  <c r="AF1046" i="1"/>
  <c r="AG1046" i="1"/>
  <c r="AF1047" i="1"/>
  <c r="AG1047" i="1"/>
  <c r="AF1048" i="1"/>
  <c r="AG1048" i="1"/>
  <c r="AF1049" i="1"/>
  <c r="AG1049" i="1"/>
  <c r="AF1063" i="1"/>
  <c r="AG1063" i="1"/>
  <c r="AF1064" i="1"/>
  <c r="AG1064" i="1"/>
  <c r="AF1050" i="1"/>
  <c r="AG1050" i="1"/>
  <c r="AF1025" i="1"/>
  <c r="AG1025" i="1"/>
  <c r="AF1051" i="1"/>
  <c r="AG1051" i="1"/>
  <c r="AF1052" i="1"/>
  <c r="AG1052" i="1"/>
  <c r="AF1053" i="1"/>
  <c r="AG1053" i="1"/>
  <c r="AF1054" i="1"/>
  <c r="AG1054" i="1"/>
  <c r="AF1055" i="1"/>
  <c r="AG1055" i="1"/>
  <c r="AF1056" i="1"/>
  <c r="AG1056" i="1"/>
  <c r="AF1057" i="1"/>
  <c r="AG1057" i="1"/>
  <c r="AF1026" i="1"/>
  <c r="AG1026" i="1"/>
  <c r="AF1027" i="1"/>
  <c r="AG1027" i="1"/>
  <c r="AF1028" i="1"/>
  <c r="AG1028" i="1"/>
  <c r="AF1029" i="1"/>
  <c r="AG1029" i="1"/>
  <c r="AF1030" i="1"/>
  <c r="AG1030" i="1"/>
  <c r="AF1058" i="1"/>
  <c r="AG1058" i="1"/>
  <c r="AF1059" i="1"/>
  <c r="AG1059" i="1"/>
  <c r="AF1060" i="1"/>
  <c r="AG1060" i="1"/>
  <c r="AF1061" i="1"/>
  <c r="AG1061" i="1"/>
  <c r="AF1062" i="1"/>
  <c r="AG1062" i="1"/>
  <c r="AF1065" i="1"/>
  <c r="AG1065" i="1"/>
  <c r="AF1066" i="1"/>
  <c r="AG1066" i="1"/>
  <c r="AF1067" i="1"/>
  <c r="AG1067" i="1"/>
  <c r="AF1068" i="1"/>
  <c r="AG1068" i="1"/>
  <c r="AF342" i="1"/>
  <c r="AG342" i="1"/>
  <c r="AF343" i="1"/>
  <c r="AG343" i="1"/>
  <c r="AF344" i="1"/>
  <c r="AG344" i="1"/>
  <c r="AF345" i="1"/>
  <c r="AG345" i="1"/>
  <c r="AF346" i="1"/>
  <c r="AG346" i="1"/>
  <c r="AF347" i="1"/>
  <c r="AG347" i="1"/>
  <c r="AF348" i="1"/>
  <c r="AG348" i="1"/>
  <c r="AF349" i="1"/>
  <c r="AG349" i="1"/>
  <c r="AF350" i="1"/>
  <c r="AG350" i="1"/>
  <c r="AF351" i="1"/>
  <c r="AG351" i="1"/>
  <c r="AF352" i="1"/>
  <c r="AG352" i="1"/>
  <c r="AF353" i="1"/>
  <c r="AG353" i="1"/>
  <c r="AF354" i="1"/>
  <c r="AG354" i="1"/>
  <c r="AF355" i="1"/>
  <c r="AG355" i="1"/>
  <c r="AF356" i="1"/>
  <c r="AG356" i="1"/>
  <c r="AF357" i="1"/>
  <c r="AG357" i="1"/>
  <c r="AF358" i="1"/>
  <c r="AG358" i="1"/>
  <c r="AF359" i="1"/>
  <c r="AG359" i="1"/>
  <c r="AF360" i="1"/>
  <c r="AG360" i="1"/>
  <c r="AF361" i="1"/>
  <c r="AG361" i="1"/>
  <c r="AF362" i="1"/>
  <c r="AG362" i="1"/>
  <c r="AF363" i="1"/>
  <c r="AG363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1" i="1"/>
  <c r="AG371" i="1"/>
  <c r="AF372" i="1"/>
  <c r="AG372" i="1"/>
  <c r="AF373" i="1"/>
  <c r="AG373" i="1"/>
  <c r="AF374" i="1"/>
  <c r="AG374" i="1"/>
  <c r="AF375" i="1"/>
  <c r="AG375" i="1"/>
  <c r="AF376" i="1"/>
  <c r="AG376" i="1"/>
  <c r="AF377" i="1"/>
  <c r="AG377" i="1"/>
  <c r="AF378" i="1"/>
  <c r="AG378" i="1"/>
  <c r="AF379" i="1"/>
  <c r="AG379" i="1"/>
  <c r="AF380" i="1"/>
  <c r="AG380" i="1"/>
  <c r="AF381" i="1"/>
  <c r="AG381" i="1"/>
  <c r="AF382" i="1"/>
  <c r="AG382" i="1"/>
  <c r="AF383" i="1"/>
  <c r="AG383" i="1"/>
  <c r="AF384" i="1"/>
  <c r="AG384" i="1"/>
  <c r="AF385" i="1"/>
  <c r="AG385" i="1"/>
  <c r="AF386" i="1"/>
  <c r="AG386" i="1"/>
  <c r="AF1069" i="1"/>
  <c r="AG1069" i="1"/>
  <c r="AF387" i="1"/>
  <c r="AG387" i="1"/>
  <c r="AF447" i="1"/>
  <c r="AG447" i="1"/>
  <c r="AF388" i="1"/>
  <c r="AG388" i="1"/>
  <c r="AF1070" i="1"/>
  <c r="AG1070" i="1"/>
  <c r="AF448" i="1"/>
  <c r="AG448" i="1"/>
  <c r="AF449" i="1"/>
  <c r="AG449" i="1"/>
  <c r="AF389" i="1"/>
  <c r="AG389" i="1"/>
  <c r="AF390" i="1"/>
  <c r="AG390" i="1"/>
  <c r="AF391" i="1"/>
  <c r="AG391" i="1"/>
  <c r="AF392" i="1"/>
  <c r="AG392" i="1"/>
  <c r="AF393" i="1"/>
  <c r="AG393" i="1"/>
  <c r="AF394" i="1"/>
  <c r="AG394" i="1"/>
  <c r="AF395" i="1"/>
  <c r="AG395" i="1"/>
  <c r="AF1071" i="1"/>
  <c r="AG1071" i="1"/>
  <c r="AF396" i="1"/>
  <c r="AG396" i="1"/>
  <c r="AF397" i="1"/>
  <c r="AG397" i="1"/>
  <c r="AF450" i="1"/>
  <c r="AG450" i="1"/>
  <c r="AF451" i="1"/>
  <c r="AG451" i="1"/>
  <c r="AF1072" i="1"/>
  <c r="AG1072" i="1"/>
  <c r="AF1073" i="1"/>
  <c r="AG1073" i="1"/>
  <c r="AF1074" i="1"/>
  <c r="AG1074" i="1"/>
  <c r="AF398" i="1"/>
  <c r="AG398" i="1"/>
  <c r="AF452" i="1"/>
  <c r="AG452" i="1"/>
  <c r="AF399" i="1"/>
  <c r="AG399" i="1"/>
  <c r="AF400" i="1"/>
  <c r="AG400" i="1"/>
  <c r="AF401" i="1"/>
  <c r="AG401" i="1"/>
  <c r="AF402" i="1"/>
  <c r="AG402" i="1"/>
  <c r="AF403" i="1"/>
  <c r="AG403" i="1"/>
  <c r="AF502" i="1"/>
  <c r="AG502" i="1"/>
  <c r="AF503" i="1"/>
  <c r="AG503" i="1"/>
  <c r="AF1075" i="1"/>
  <c r="AG1075" i="1"/>
  <c r="AF404" i="1"/>
  <c r="AG404" i="1"/>
  <c r="AF405" i="1"/>
  <c r="AG405" i="1"/>
  <c r="AF453" i="1"/>
  <c r="AG453" i="1"/>
  <c r="AF454" i="1"/>
  <c r="AG454" i="1"/>
  <c r="AF406" i="1"/>
  <c r="AG406" i="1"/>
  <c r="AF455" i="1"/>
  <c r="AG455" i="1"/>
  <c r="AF456" i="1"/>
  <c r="AG456" i="1"/>
  <c r="AF457" i="1"/>
  <c r="AG457" i="1"/>
  <c r="AF458" i="1"/>
  <c r="AG458" i="1"/>
  <c r="AF504" i="1"/>
  <c r="AG504" i="1"/>
  <c r="AF459" i="1"/>
  <c r="AG459" i="1"/>
  <c r="AF460" i="1"/>
  <c r="AG460" i="1"/>
  <c r="AF461" i="1"/>
  <c r="AG461" i="1"/>
  <c r="AF407" i="1"/>
  <c r="AG407" i="1"/>
  <c r="AF462" i="1"/>
  <c r="AG462" i="1"/>
  <c r="AF463" i="1"/>
  <c r="AG463" i="1"/>
  <c r="AF464" i="1"/>
  <c r="AG464" i="1"/>
  <c r="AF465" i="1"/>
  <c r="AG465" i="1"/>
  <c r="AF466" i="1"/>
  <c r="AG466" i="1"/>
  <c r="AF408" i="1"/>
  <c r="AG408" i="1"/>
  <c r="AF409" i="1"/>
  <c r="AG409" i="1"/>
  <c r="AF410" i="1"/>
  <c r="AG410" i="1"/>
  <c r="AF411" i="1"/>
  <c r="AG411" i="1"/>
  <c r="AF467" i="1"/>
  <c r="AG467" i="1"/>
  <c r="AF468" i="1"/>
  <c r="AG468" i="1"/>
  <c r="AF412" i="1"/>
  <c r="AG412" i="1"/>
  <c r="AF469" i="1"/>
  <c r="AG469" i="1"/>
  <c r="AF413" i="1"/>
  <c r="AG413" i="1"/>
  <c r="AF505" i="1"/>
  <c r="AG505" i="1"/>
  <c r="AF414" i="1"/>
  <c r="AG414" i="1"/>
  <c r="AF506" i="1"/>
  <c r="AG506" i="1"/>
  <c r="AF415" i="1"/>
  <c r="AG415" i="1"/>
  <c r="AF416" i="1"/>
  <c r="AG416" i="1"/>
  <c r="AF1076" i="1"/>
  <c r="AG1076" i="1"/>
  <c r="AF417" i="1"/>
  <c r="AG417" i="1"/>
  <c r="AF418" i="1"/>
  <c r="AG418" i="1"/>
  <c r="AF419" i="1"/>
  <c r="AG419" i="1"/>
  <c r="AF470" i="1"/>
  <c r="AG470" i="1"/>
  <c r="AF471" i="1"/>
  <c r="AG471" i="1"/>
  <c r="AF472" i="1"/>
  <c r="AG472" i="1"/>
  <c r="AF473" i="1"/>
  <c r="AG473" i="1"/>
  <c r="AF1077" i="1"/>
  <c r="AG1077" i="1"/>
  <c r="AF474" i="1"/>
  <c r="AG474" i="1"/>
  <c r="AF420" i="1"/>
  <c r="AG420" i="1"/>
  <c r="AF421" i="1"/>
  <c r="AG421" i="1"/>
  <c r="AF475" i="1"/>
  <c r="AG475" i="1"/>
  <c r="AF422" i="1"/>
  <c r="AG422" i="1"/>
  <c r="AF476" i="1"/>
  <c r="AG476" i="1"/>
  <c r="AF1078" i="1"/>
  <c r="AG1078" i="1"/>
  <c r="AF423" i="1"/>
  <c r="AG423" i="1"/>
  <c r="AF477" i="1"/>
  <c r="AG477" i="1"/>
  <c r="AF478" i="1"/>
  <c r="AG478" i="1"/>
  <c r="AF424" i="1"/>
  <c r="AG424" i="1"/>
  <c r="AF479" i="1"/>
  <c r="AG479" i="1"/>
  <c r="AF480" i="1"/>
  <c r="AG480" i="1"/>
  <c r="AF481" i="1"/>
  <c r="AG481" i="1"/>
  <c r="AF482" i="1"/>
  <c r="AG482" i="1"/>
  <c r="AF483" i="1"/>
  <c r="AG483" i="1"/>
  <c r="AF425" i="1"/>
  <c r="AG425" i="1"/>
  <c r="AF426" i="1"/>
  <c r="AG426" i="1"/>
  <c r="AF484" i="1"/>
  <c r="AG484" i="1"/>
  <c r="AF1079" i="1"/>
  <c r="AG1079" i="1"/>
  <c r="AF427" i="1"/>
  <c r="AG427" i="1"/>
  <c r="AF485" i="1"/>
  <c r="AG485" i="1"/>
  <c r="AF1080" i="1"/>
  <c r="AG1080" i="1"/>
  <c r="AF507" i="1"/>
  <c r="AG507" i="1"/>
  <c r="AF486" i="1"/>
  <c r="AG486" i="1"/>
  <c r="AF487" i="1"/>
  <c r="AG487" i="1"/>
  <c r="AF508" i="1"/>
  <c r="AG508" i="1"/>
  <c r="AF488" i="1"/>
  <c r="AG488" i="1"/>
  <c r="AF489" i="1"/>
  <c r="AG489" i="1"/>
  <c r="AF428" i="1"/>
  <c r="AG428" i="1"/>
  <c r="AF1081" i="1"/>
  <c r="AG1081" i="1"/>
  <c r="AF429" i="1"/>
  <c r="AG429" i="1"/>
  <c r="AF430" i="1"/>
  <c r="AG430" i="1"/>
  <c r="AF431" i="1"/>
  <c r="AG431" i="1"/>
  <c r="AF490" i="1"/>
  <c r="AG490" i="1"/>
  <c r="AF491" i="1"/>
  <c r="AG491" i="1"/>
  <c r="AF432" i="1"/>
  <c r="AG432" i="1"/>
  <c r="AF433" i="1"/>
  <c r="AG433" i="1"/>
  <c r="AF434" i="1"/>
  <c r="AG434" i="1"/>
  <c r="AF435" i="1"/>
  <c r="AG435" i="1"/>
  <c r="AF492" i="1"/>
  <c r="AG492" i="1"/>
  <c r="AF493" i="1"/>
  <c r="AG493" i="1"/>
  <c r="AF494" i="1"/>
  <c r="AG494" i="1"/>
  <c r="AF495" i="1"/>
  <c r="AG495" i="1"/>
  <c r="AF436" i="1"/>
  <c r="AG436" i="1"/>
  <c r="AF1082" i="1"/>
  <c r="AG1082" i="1"/>
  <c r="AF509" i="1"/>
  <c r="AG509" i="1"/>
  <c r="AF437" i="1"/>
  <c r="AG437" i="1"/>
  <c r="AF1083" i="1"/>
  <c r="AG1083" i="1"/>
  <c r="AF438" i="1"/>
  <c r="AG438" i="1"/>
  <c r="AF439" i="1"/>
  <c r="AG439" i="1"/>
  <c r="AF440" i="1"/>
  <c r="AG440" i="1"/>
  <c r="AF496" i="1"/>
  <c r="AG496" i="1"/>
  <c r="AF1084" i="1"/>
  <c r="AG1084" i="1"/>
  <c r="AF1085" i="1"/>
  <c r="AG1085" i="1"/>
  <c r="AF1086" i="1"/>
  <c r="AG1086" i="1"/>
  <c r="AF510" i="1"/>
  <c r="AG510" i="1"/>
  <c r="AF441" i="1"/>
  <c r="AG441" i="1"/>
  <c r="AF442" i="1"/>
  <c r="AG442" i="1"/>
  <c r="AF1087" i="1"/>
  <c r="AG1087" i="1"/>
  <c r="AF443" i="1"/>
  <c r="AG443" i="1"/>
  <c r="AF497" i="1"/>
  <c r="AG497" i="1"/>
  <c r="AF1088" i="1"/>
  <c r="AG1088" i="1"/>
  <c r="AF1089" i="1"/>
  <c r="AG1089" i="1"/>
  <c r="AF498" i="1"/>
  <c r="AG498" i="1"/>
  <c r="AF499" i="1"/>
  <c r="AG499" i="1"/>
  <c r="AF444" i="1"/>
  <c r="AG444" i="1"/>
  <c r="AF445" i="1"/>
  <c r="AG445" i="1"/>
  <c r="AF446" i="1"/>
  <c r="AG446" i="1"/>
  <c r="AF500" i="1"/>
  <c r="AG500" i="1"/>
  <c r="AF501" i="1"/>
  <c r="AG501" i="1"/>
  <c r="AF511" i="1"/>
  <c r="AG511" i="1"/>
  <c r="AF512" i="1"/>
  <c r="AG512" i="1"/>
  <c r="AF513" i="1"/>
  <c r="AG513" i="1"/>
  <c r="AF514" i="1"/>
  <c r="AG514" i="1"/>
  <c r="AF515" i="1"/>
  <c r="AG515" i="1"/>
  <c r="AF516" i="1"/>
  <c r="AG516" i="1"/>
  <c r="AF517" i="1"/>
  <c r="AG517" i="1"/>
  <c r="AF518" i="1"/>
  <c r="AG518" i="1"/>
  <c r="AF519" i="1"/>
  <c r="AG519" i="1"/>
  <c r="AF520" i="1"/>
  <c r="AG520" i="1"/>
  <c r="AF521" i="1"/>
  <c r="AG521" i="1"/>
  <c r="AF522" i="1"/>
  <c r="AG522" i="1"/>
  <c r="AF523" i="1"/>
  <c r="AG523" i="1"/>
  <c r="AF1091" i="1"/>
  <c r="AG1091" i="1"/>
  <c r="AF1092" i="1"/>
  <c r="AG1092" i="1"/>
  <c r="AF1093" i="1"/>
  <c r="AG1093" i="1"/>
  <c r="AF1094" i="1"/>
  <c r="AG1094" i="1"/>
  <c r="AF1095" i="1"/>
  <c r="AG1095" i="1"/>
  <c r="AF1096" i="1"/>
  <c r="AG1096" i="1"/>
  <c r="AF1097" i="1"/>
  <c r="AG1097" i="1"/>
  <c r="AF1098" i="1"/>
  <c r="AG1098" i="1"/>
  <c r="AF1099" i="1"/>
  <c r="AG1099" i="1"/>
  <c r="AF1100" i="1"/>
  <c r="AG1100" i="1"/>
  <c r="AF1101" i="1"/>
  <c r="AG1101" i="1"/>
  <c r="AF1102" i="1"/>
  <c r="AG1102" i="1"/>
  <c r="AF1103" i="1"/>
  <c r="AG1103" i="1"/>
  <c r="AF1104" i="1"/>
  <c r="AG1104" i="1"/>
  <c r="AF847" i="1"/>
  <c r="AG847" i="1"/>
  <c r="AF1090" i="1"/>
  <c r="AG1090" i="1"/>
  <c r="AF848" i="1"/>
  <c r="AG848" i="1"/>
  <c r="AF1016" i="1"/>
  <c r="AG1016" i="1"/>
  <c r="AF1017" i="1"/>
  <c r="AG1017" i="1"/>
  <c r="AF849" i="1"/>
  <c r="AG849" i="1"/>
  <c r="AF967" i="1"/>
  <c r="AG967" i="1"/>
  <c r="AF968" i="1"/>
  <c r="AG968" i="1"/>
  <c r="AF899" i="1"/>
  <c r="AG899" i="1"/>
  <c r="AF929" i="1"/>
  <c r="AG929" i="1"/>
  <c r="AF797" i="1"/>
  <c r="AG797" i="1"/>
  <c r="AH797" i="1"/>
  <c r="AH929" i="1"/>
  <c r="AH899" i="1"/>
  <c r="AH968" i="1"/>
  <c r="AH967" i="1"/>
  <c r="AH849" i="1"/>
  <c r="AH1017" i="1"/>
  <c r="AH1016" i="1"/>
  <c r="AH848" i="1"/>
  <c r="AH1090" i="1"/>
  <c r="AH847" i="1"/>
  <c r="AH1033" i="1"/>
  <c r="AH1032" i="1"/>
  <c r="AH1031" i="1"/>
  <c r="AH1037" i="1"/>
  <c r="AH1036" i="1"/>
  <c r="AH1035" i="1"/>
  <c r="AH1034" i="1"/>
  <c r="AH1021" i="1"/>
  <c r="AH1020" i="1"/>
  <c r="AH1019" i="1"/>
  <c r="AH1018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1068" i="1"/>
  <c r="AH1067" i="1"/>
  <c r="AH1066" i="1"/>
  <c r="AH1065" i="1"/>
  <c r="AH1062" i="1"/>
  <c r="AH1061" i="1"/>
  <c r="AH1060" i="1"/>
  <c r="AH1059" i="1"/>
  <c r="AH1058" i="1"/>
  <c r="AH1030" i="1"/>
  <c r="AH1029" i="1"/>
  <c r="AH1028" i="1"/>
  <c r="AH1027" i="1"/>
  <c r="AH1026" i="1"/>
  <c r="AH1057" i="1"/>
  <c r="AH1056" i="1"/>
  <c r="AH1055" i="1"/>
  <c r="AH1054" i="1"/>
  <c r="AH1053" i="1"/>
  <c r="AH1052" i="1"/>
  <c r="AH1051" i="1"/>
  <c r="AH1025" i="1"/>
  <c r="AH1050" i="1"/>
  <c r="AH1064" i="1"/>
  <c r="AH1063" i="1"/>
  <c r="AH1049" i="1"/>
  <c r="AH1048" i="1"/>
  <c r="AH1047" i="1"/>
  <c r="AH1046" i="1"/>
  <c r="AH1045" i="1"/>
  <c r="AH1044" i="1"/>
  <c r="AH1043" i="1"/>
  <c r="AH1042" i="1"/>
  <c r="AH1041" i="1"/>
  <c r="AH1024" i="1"/>
  <c r="AH1040" i="1"/>
  <c r="AH1039" i="1"/>
  <c r="AH1023" i="1"/>
  <c r="AH1038" i="1"/>
  <c r="AH1022" i="1"/>
  <c r="AH361" i="1"/>
  <c r="AH360" i="1"/>
  <c r="AH359" i="1"/>
  <c r="AH422" i="1"/>
  <c r="AH475" i="1"/>
  <c r="AH421" i="1"/>
  <c r="AH420" i="1"/>
  <c r="AH474" i="1"/>
  <c r="AH1077" i="1"/>
  <c r="AH473" i="1"/>
  <c r="AH472" i="1"/>
  <c r="AH471" i="1"/>
  <c r="AH470" i="1"/>
  <c r="AH419" i="1"/>
  <c r="AH418" i="1"/>
  <c r="AH417" i="1"/>
  <c r="AH1076" i="1"/>
  <c r="AH416" i="1"/>
  <c r="AH415" i="1"/>
  <c r="AH506" i="1"/>
  <c r="AH414" i="1"/>
  <c r="AH505" i="1"/>
  <c r="AH413" i="1"/>
  <c r="AH469" i="1"/>
  <c r="AH412" i="1"/>
  <c r="AH468" i="1"/>
  <c r="AH467" i="1"/>
  <c r="AH411" i="1"/>
  <c r="AH410" i="1"/>
  <c r="AH409" i="1"/>
  <c r="AH408" i="1"/>
  <c r="AH466" i="1"/>
  <c r="AH465" i="1"/>
  <c r="AH464" i="1"/>
  <c r="AH463" i="1"/>
  <c r="AH462" i="1"/>
  <c r="AH407" i="1"/>
  <c r="AH461" i="1"/>
  <c r="AH460" i="1"/>
  <c r="AH459" i="1"/>
  <c r="AH504" i="1"/>
  <c r="AH458" i="1"/>
  <c r="AH457" i="1"/>
  <c r="AH456" i="1"/>
  <c r="AH455" i="1"/>
  <c r="AH406" i="1"/>
  <c r="AH454" i="1"/>
  <c r="AH453" i="1"/>
  <c r="AH405" i="1"/>
  <c r="AH404" i="1"/>
  <c r="AH1075" i="1"/>
  <c r="AH503" i="1"/>
  <c r="AH502" i="1"/>
  <c r="AH403" i="1"/>
  <c r="AH402" i="1"/>
  <c r="AH401" i="1"/>
  <c r="AH400" i="1"/>
  <c r="AH399" i="1"/>
  <c r="AH452" i="1"/>
  <c r="AH398" i="1"/>
  <c r="AH1074" i="1"/>
  <c r="AH1073" i="1"/>
  <c r="AH1072" i="1"/>
  <c r="AH451" i="1"/>
  <c r="AH450" i="1"/>
  <c r="AH397" i="1"/>
  <c r="AH396" i="1"/>
  <c r="AH1071" i="1"/>
  <c r="AH395" i="1"/>
  <c r="AH394" i="1"/>
  <c r="AH393" i="1"/>
  <c r="AH392" i="1"/>
  <c r="AH391" i="1"/>
  <c r="AH390" i="1"/>
  <c r="AH389" i="1"/>
  <c r="AH449" i="1"/>
  <c r="AH448" i="1"/>
  <c r="AH1070" i="1"/>
  <c r="AH388" i="1"/>
  <c r="AH447" i="1"/>
  <c r="AH387" i="1"/>
  <c r="AH1069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478" i="1"/>
  <c r="AH477" i="1"/>
  <c r="AH423" i="1"/>
  <c r="AH1078" i="1"/>
  <c r="AH476" i="1"/>
  <c r="AH1088" i="1"/>
  <c r="AH497" i="1"/>
  <c r="AH443" i="1"/>
  <c r="AH1087" i="1"/>
  <c r="AH442" i="1"/>
  <c r="AH441" i="1"/>
  <c r="AH510" i="1"/>
  <c r="AH1086" i="1"/>
  <c r="AH1085" i="1"/>
  <c r="AH1084" i="1"/>
  <c r="AH496" i="1"/>
  <c r="AH440" i="1"/>
  <c r="AH439" i="1"/>
  <c r="AH438" i="1"/>
  <c r="AH1083" i="1"/>
  <c r="AH437" i="1"/>
  <c r="AH509" i="1"/>
  <c r="AH1082" i="1"/>
  <c r="AH436" i="1"/>
  <c r="AH495" i="1"/>
  <c r="AH494" i="1"/>
  <c r="AH493" i="1"/>
  <c r="AH492" i="1"/>
  <c r="AH435" i="1"/>
  <c r="AH434" i="1"/>
  <c r="AH433" i="1"/>
  <c r="AH432" i="1"/>
  <c r="AH491" i="1"/>
  <c r="AH490" i="1"/>
  <c r="AH431" i="1"/>
  <c r="AH430" i="1"/>
  <c r="AH429" i="1"/>
  <c r="AH1081" i="1"/>
  <c r="AH428" i="1"/>
  <c r="AH489" i="1"/>
  <c r="AH488" i="1"/>
  <c r="AH508" i="1"/>
  <c r="AH487" i="1"/>
  <c r="AH486" i="1"/>
  <c r="AH507" i="1"/>
  <c r="AH1080" i="1"/>
  <c r="AH485" i="1"/>
  <c r="AH427" i="1"/>
  <c r="AH1079" i="1"/>
  <c r="AH484" i="1"/>
  <c r="AH426" i="1"/>
  <c r="AH425" i="1"/>
  <c r="AH483" i="1"/>
  <c r="AH482" i="1"/>
  <c r="AH481" i="1"/>
  <c r="AH480" i="1"/>
  <c r="AH479" i="1"/>
  <c r="AH424" i="1"/>
  <c r="AH444" i="1"/>
  <c r="AH499" i="1"/>
  <c r="AH498" i="1"/>
  <c r="AH1089" i="1"/>
  <c r="AH500" i="1"/>
  <c r="AH446" i="1"/>
  <c r="AH445" i="1"/>
  <c r="AH501" i="1"/>
  <c r="AH990" i="1"/>
  <c r="AH1015" i="1"/>
  <c r="AH989" i="1"/>
  <c r="AH988" i="1"/>
  <c r="AH987" i="1"/>
  <c r="AH1014" i="1"/>
  <c r="AH1013" i="1"/>
  <c r="AH1012" i="1"/>
  <c r="AH986" i="1"/>
  <c r="AH985" i="1"/>
  <c r="AH984" i="1"/>
  <c r="AH983" i="1"/>
  <c r="AH982" i="1"/>
  <c r="AH1011" i="1"/>
  <c r="AH1010" i="1"/>
  <c r="AH981" i="1"/>
  <c r="AH980" i="1"/>
  <c r="AH1009" i="1"/>
  <c r="AH1008" i="1"/>
  <c r="AH1007" i="1"/>
  <c r="AH1006" i="1"/>
  <c r="AH1005" i="1"/>
  <c r="AH1004" i="1"/>
  <c r="AH1003" i="1"/>
  <c r="AH979" i="1"/>
  <c r="AH978" i="1"/>
  <c r="AH977" i="1"/>
  <c r="AH1002" i="1"/>
  <c r="AH1001" i="1"/>
  <c r="AH1000" i="1"/>
  <c r="AH999" i="1"/>
  <c r="AH976" i="1"/>
  <c r="AH975" i="1"/>
  <c r="AH974" i="1"/>
  <c r="AH998" i="1"/>
  <c r="AH997" i="1"/>
  <c r="AH996" i="1"/>
  <c r="AH995" i="1"/>
  <c r="AH973" i="1"/>
  <c r="AH972" i="1"/>
  <c r="AH994" i="1"/>
  <c r="AH993" i="1"/>
  <c r="AH971" i="1"/>
  <c r="AH970" i="1"/>
  <c r="AH969" i="1"/>
  <c r="AH992" i="1"/>
  <c r="AH991" i="1"/>
  <c r="AH341" i="1"/>
  <c r="AH340" i="1"/>
  <c r="AH339" i="1"/>
  <c r="AH338" i="1"/>
  <c r="AH337" i="1"/>
  <c r="AH336" i="1"/>
  <c r="AH966" i="1"/>
  <c r="AH965" i="1"/>
  <c r="AH964" i="1"/>
  <c r="AH335" i="1"/>
  <c r="AH963" i="1"/>
  <c r="AH962" i="1"/>
  <c r="AH334" i="1"/>
  <c r="AH333" i="1"/>
  <c r="AH332" i="1"/>
  <c r="AH331" i="1"/>
  <c r="AH330" i="1"/>
  <c r="AH329" i="1"/>
  <c r="AH328" i="1"/>
  <c r="AH327" i="1"/>
  <c r="AH961" i="1"/>
  <c r="AH326" i="1"/>
  <c r="AH325" i="1"/>
  <c r="AH960" i="1"/>
  <c r="AH324" i="1"/>
  <c r="AH323" i="1"/>
  <c r="AH322" i="1"/>
  <c r="AH321" i="1"/>
  <c r="AH320" i="1"/>
  <c r="AH959" i="1"/>
  <c r="AH958" i="1"/>
  <c r="AH319" i="1"/>
  <c r="AH957" i="1"/>
  <c r="AH956" i="1"/>
  <c r="AH318" i="1"/>
  <c r="AH317" i="1"/>
  <c r="AH955" i="1"/>
  <c r="AH954" i="1"/>
  <c r="AH316" i="1"/>
  <c r="AH953" i="1"/>
  <c r="AH952" i="1"/>
  <c r="AH951" i="1"/>
  <c r="AH950" i="1"/>
  <c r="AH315" i="1"/>
  <c r="AH314" i="1"/>
  <c r="AH313" i="1"/>
  <c r="AH312" i="1"/>
  <c r="AH311" i="1"/>
  <c r="AH310" i="1"/>
  <c r="AH949" i="1"/>
  <c r="AH948" i="1"/>
  <c r="AH309" i="1"/>
  <c r="AH947" i="1"/>
  <c r="AH946" i="1"/>
  <c r="AH308" i="1"/>
  <c r="AH307" i="1"/>
  <c r="AH306" i="1"/>
  <c r="AH945" i="1"/>
  <c r="AH305" i="1"/>
  <c r="AH944" i="1"/>
  <c r="AH304" i="1"/>
  <c r="AH303" i="1"/>
  <c r="AH302" i="1"/>
  <c r="AH301" i="1"/>
  <c r="AH300" i="1"/>
  <c r="AH943" i="1"/>
  <c r="AH299" i="1"/>
  <c r="AH298" i="1"/>
  <c r="AH297" i="1"/>
  <c r="AH942" i="1"/>
  <c r="AH941" i="1"/>
  <c r="AH296" i="1"/>
  <c r="AH295" i="1"/>
  <c r="AH294" i="1"/>
  <c r="AH293" i="1"/>
  <c r="AH940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939" i="1"/>
  <c r="AH938" i="1"/>
  <c r="AH937" i="1"/>
  <c r="AH936" i="1"/>
  <c r="AH935" i="1"/>
  <c r="AH280" i="1"/>
  <c r="AH934" i="1"/>
  <c r="AH933" i="1"/>
  <c r="AH279" i="1"/>
  <c r="AH932" i="1"/>
  <c r="AH278" i="1"/>
  <c r="AH931" i="1"/>
  <c r="AH277" i="1"/>
  <c r="AH276" i="1"/>
  <c r="AH275" i="1"/>
  <c r="AH274" i="1"/>
  <c r="AH930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219" i="1"/>
  <c r="AH898" i="1"/>
  <c r="AH218" i="1"/>
  <c r="AH897" i="1"/>
  <c r="AH217" i="1"/>
  <c r="AH896" i="1"/>
  <c r="AH159" i="1"/>
  <c r="AH895" i="1"/>
  <c r="AH894" i="1"/>
  <c r="AH893" i="1"/>
  <c r="AH928" i="1"/>
  <c r="AH927" i="1"/>
  <c r="AH216" i="1"/>
  <c r="AH215" i="1"/>
  <c r="AH214" i="1"/>
  <c r="AH926" i="1"/>
  <c r="AH158" i="1"/>
  <c r="AH213" i="1"/>
  <c r="AH212" i="1"/>
  <c r="AH211" i="1"/>
  <c r="AH210" i="1"/>
  <c r="AH925" i="1"/>
  <c r="AH209" i="1"/>
  <c r="AH208" i="1"/>
  <c r="AH207" i="1"/>
  <c r="AH206" i="1"/>
  <c r="AH924" i="1"/>
  <c r="AH923" i="1"/>
  <c r="AH922" i="1"/>
  <c r="AH205" i="1"/>
  <c r="AH204" i="1"/>
  <c r="AH892" i="1"/>
  <c r="AH891" i="1"/>
  <c r="AH890" i="1"/>
  <c r="AH203" i="1"/>
  <c r="AH889" i="1"/>
  <c r="AH921" i="1"/>
  <c r="AH202" i="1"/>
  <c r="AH920" i="1"/>
  <c r="AH919" i="1"/>
  <c r="AH888" i="1"/>
  <c r="AH918" i="1"/>
  <c r="AH887" i="1"/>
  <c r="AH917" i="1"/>
  <c r="AH886" i="1"/>
  <c r="AH885" i="1"/>
  <c r="AH916" i="1"/>
  <c r="AH884" i="1"/>
  <c r="AH915" i="1"/>
  <c r="AH201" i="1"/>
  <c r="AH883" i="1"/>
  <c r="AH882" i="1"/>
  <c r="AH881" i="1"/>
  <c r="AH880" i="1"/>
  <c r="AH879" i="1"/>
  <c r="AH878" i="1"/>
  <c r="AH914" i="1"/>
  <c r="AH913" i="1"/>
  <c r="AH877" i="1"/>
  <c r="AH876" i="1"/>
  <c r="AH912" i="1"/>
  <c r="AH875" i="1"/>
  <c r="AH874" i="1"/>
  <c r="AH873" i="1"/>
  <c r="AH872" i="1"/>
  <c r="AH200" i="1"/>
  <c r="AH199" i="1"/>
  <c r="AH198" i="1"/>
  <c r="AH197" i="1"/>
  <c r="AH157" i="1"/>
  <c r="AH871" i="1"/>
  <c r="AH870" i="1"/>
  <c r="AH196" i="1"/>
  <c r="AH195" i="1"/>
  <c r="AH194" i="1"/>
  <c r="AH869" i="1"/>
  <c r="AH193" i="1"/>
  <c r="AH192" i="1"/>
  <c r="AH868" i="1"/>
  <c r="AH191" i="1"/>
  <c r="AH911" i="1"/>
  <c r="AH190" i="1"/>
  <c r="AH189" i="1"/>
  <c r="AH188" i="1"/>
  <c r="AH867" i="1"/>
  <c r="AH187" i="1"/>
  <c r="AH156" i="1"/>
  <c r="AH866" i="1"/>
  <c r="AH186" i="1"/>
  <c r="AH185" i="1"/>
  <c r="AH184" i="1"/>
  <c r="AH183" i="1"/>
  <c r="AH182" i="1"/>
  <c r="AH155" i="1"/>
  <c r="AH910" i="1"/>
  <c r="AH909" i="1"/>
  <c r="AH181" i="1"/>
  <c r="AH180" i="1"/>
  <c r="AH179" i="1"/>
  <c r="AH178" i="1"/>
  <c r="AH177" i="1"/>
  <c r="AH176" i="1"/>
  <c r="AH175" i="1"/>
  <c r="AH174" i="1"/>
  <c r="AH908" i="1"/>
  <c r="AH865" i="1"/>
  <c r="AH864" i="1"/>
  <c r="AH907" i="1"/>
  <c r="AH906" i="1"/>
  <c r="AH863" i="1"/>
  <c r="AH905" i="1"/>
  <c r="AH862" i="1"/>
  <c r="AH173" i="1"/>
  <c r="AH154" i="1"/>
  <c r="AH172" i="1"/>
  <c r="AH904" i="1"/>
  <c r="AH903" i="1"/>
  <c r="AH153" i="1"/>
  <c r="AH861" i="1"/>
  <c r="AH152" i="1"/>
  <c r="AH151" i="1"/>
  <c r="AH860" i="1"/>
  <c r="AH902" i="1"/>
  <c r="AH171" i="1"/>
  <c r="AH170" i="1"/>
  <c r="AH169" i="1"/>
  <c r="AH168" i="1"/>
  <c r="AH167" i="1"/>
  <c r="AH901" i="1"/>
  <c r="AH900" i="1"/>
  <c r="AH166" i="1"/>
  <c r="AH165" i="1"/>
  <c r="AH164" i="1"/>
  <c r="AH163" i="1"/>
  <c r="AH162" i="1"/>
  <c r="AH161" i="1"/>
  <c r="AH160" i="1"/>
  <c r="AH150" i="1"/>
  <c r="AH149" i="1"/>
  <c r="AH859" i="1"/>
  <c r="AH858" i="1"/>
  <c r="AH857" i="1"/>
  <c r="AH856" i="1"/>
  <c r="AH855" i="1"/>
  <c r="AH854" i="1"/>
  <c r="AH853" i="1"/>
  <c r="AH852" i="1"/>
  <c r="AH851" i="1"/>
  <c r="AH850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12" i="1"/>
  <c r="AH111" i="1"/>
  <c r="AH134" i="1"/>
  <c r="AH133" i="1"/>
  <c r="AH132" i="1"/>
  <c r="AH131" i="1"/>
  <c r="AH130" i="1"/>
  <c r="AH110" i="1"/>
  <c r="AH109" i="1"/>
  <c r="AH129" i="1"/>
  <c r="AH108" i="1"/>
  <c r="AH107" i="1"/>
  <c r="AH106" i="1"/>
  <c r="AH128" i="1"/>
  <c r="AH127" i="1"/>
  <c r="AH126" i="1"/>
  <c r="AH105" i="1"/>
  <c r="AH125" i="1"/>
  <c r="AH124" i="1"/>
  <c r="AH123" i="1"/>
  <c r="AH122" i="1"/>
  <c r="AH121" i="1"/>
  <c r="AH120" i="1"/>
  <c r="AH119" i="1"/>
  <c r="AH118" i="1"/>
  <c r="AH104" i="1"/>
  <c r="AH103" i="1"/>
  <c r="AH102" i="1"/>
  <c r="AH101" i="1"/>
  <c r="AH117" i="1"/>
  <c r="AH100" i="1"/>
  <c r="AH116" i="1"/>
  <c r="AH99" i="1"/>
  <c r="AH98" i="1"/>
  <c r="AH97" i="1"/>
  <c r="AH96" i="1"/>
  <c r="AH95" i="1"/>
  <c r="AH94" i="1"/>
  <c r="AH93" i="1"/>
  <c r="AH115" i="1"/>
  <c r="AH92" i="1"/>
  <c r="AH114" i="1"/>
  <c r="AH91" i="1"/>
  <c r="AH90" i="1"/>
  <c r="AH89" i="1"/>
  <c r="AH113" i="1"/>
  <c r="AH88" i="1"/>
  <c r="AH796" i="1"/>
  <c r="AH795" i="1"/>
  <c r="AH794" i="1"/>
  <c r="AH846" i="1"/>
  <c r="AH793" i="1"/>
  <c r="AH792" i="1"/>
  <c r="AH791" i="1"/>
  <c r="AH790" i="1"/>
  <c r="AH789" i="1"/>
  <c r="AH788" i="1"/>
  <c r="AH787" i="1"/>
  <c r="AH786" i="1"/>
  <c r="AH785" i="1"/>
  <c r="AH87" i="1"/>
  <c r="AH784" i="1"/>
  <c r="AH783" i="1"/>
  <c r="AH782" i="1"/>
  <c r="AH781" i="1"/>
  <c r="AH780" i="1"/>
  <c r="AH779" i="1"/>
  <c r="AH778" i="1"/>
  <c r="AH777" i="1"/>
  <c r="AH86" i="1"/>
  <c r="AH776" i="1"/>
  <c r="AH775" i="1"/>
  <c r="AH774" i="1"/>
  <c r="AH773" i="1"/>
  <c r="AH845" i="1"/>
  <c r="AH844" i="1"/>
  <c r="AH843" i="1"/>
  <c r="AH842" i="1"/>
  <c r="AH85" i="1"/>
  <c r="AH84" i="1"/>
  <c r="AH772" i="1"/>
  <c r="AH83" i="1"/>
  <c r="AH771" i="1"/>
  <c r="AH841" i="1"/>
  <c r="AH840" i="1"/>
  <c r="AH839" i="1"/>
  <c r="AH838" i="1"/>
  <c r="AH770" i="1"/>
  <c r="AH769" i="1"/>
  <c r="AH768" i="1"/>
  <c r="AH837" i="1"/>
  <c r="AH767" i="1"/>
  <c r="AH836" i="1"/>
  <c r="AH766" i="1"/>
  <c r="AH82" i="1"/>
  <c r="AH765" i="1"/>
  <c r="AH835" i="1"/>
  <c r="AH764" i="1"/>
  <c r="AH763" i="1"/>
  <c r="AH762" i="1"/>
  <c r="AH761" i="1"/>
  <c r="AH760" i="1"/>
  <c r="AH759" i="1"/>
  <c r="AH758" i="1"/>
  <c r="AH757" i="1"/>
  <c r="AH834" i="1"/>
  <c r="AH81" i="1"/>
  <c r="AH833" i="1"/>
  <c r="AH80" i="1"/>
  <c r="AH756" i="1"/>
  <c r="AH755" i="1"/>
  <c r="AH754" i="1"/>
  <c r="AH832" i="1"/>
  <c r="AH753" i="1"/>
  <c r="AH752" i="1"/>
  <c r="AH751" i="1"/>
  <c r="AH831" i="1"/>
  <c r="AH79" i="1"/>
  <c r="AH830" i="1"/>
  <c r="AH829" i="1"/>
  <c r="AH828" i="1"/>
  <c r="AH827" i="1"/>
  <c r="AH826" i="1"/>
  <c r="AH750" i="1"/>
  <c r="AH749" i="1"/>
  <c r="AH825" i="1"/>
  <c r="AH824" i="1"/>
  <c r="AH78" i="1"/>
  <c r="AH748" i="1"/>
  <c r="AH747" i="1"/>
  <c r="AH77" i="1"/>
  <c r="AH76" i="1"/>
  <c r="AH75" i="1"/>
  <c r="AH823" i="1"/>
  <c r="AH822" i="1"/>
  <c r="AH821" i="1"/>
  <c r="AH74" i="1"/>
  <c r="AH820" i="1"/>
  <c r="AH73" i="1"/>
  <c r="AH72" i="1"/>
  <c r="AH71" i="1"/>
  <c r="AH746" i="1"/>
  <c r="AH745" i="1"/>
  <c r="AH744" i="1"/>
  <c r="AH819" i="1"/>
  <c r="AH818" i="1"/>
  <c r="AH817" i="1"/>
  <c r="AH816" i="1"/>
  <c r="AH743" i="1"/>
  <c r="AH742" i="1"/>
  <c r="AH741" i="1"/>
  <c r="AH740" i="1"/>
  <c r="AH815" i="1"/>
  <c r="AH814" i="1"/>
  <c r="AH739" i="1"/>
  <c r="AH738" i="1"/>
  <c r="AH813" i="1"/>
  <c r="AH812" i="1"/>
  <c r="AH811" i="1"/>
  <c r="AH737" i="1"/>
  <c r="AH736" i="1"/>
  <c r="AH810" i="1"/>
  <c r="AH809" i="1"/>
  <c r="AH735" i="1"/>
  <c r="AH808" i="1"/>
  <c r="AH70" i="1"/>
  <c r="AH807" i="1"/>
  <c r="AH69" i="1"/>
  <c r="AH806" i="1"/>
  <c r="AH805" i="1"/>
  <c r="AH804" i="1"/>
  <c r="AH803" i="1"/>
  <c r="AH802" i="1"/>
  <c r="AH801" i="1"/>
  <c r="AH68" i="1"/>
  <c r="AH800" i="1"/>
  <c r="AH799" i="1"/>
  <c r="AH79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734" i="1"/>
  <c r="AH733" i="1"/>
  <c r="AH732" i="1"/>
  <c r="AH731" i="1"/>
  <c r="AH730" i="1"/>
  <c r="AH729" i="1"/>
  <c r="AH728" i="1"/>
  <c r="AH727" i="1"/>
  <c r="AH726" i="1"/>
  <c r="AH52" i="1"/>
  <c r="AH51" i="1"/>
  <c r="AH50" i="1"/>
  <c r="AH49" i="1"/>
  <c r="AH48" i="1"/>
  <c r="AH21" i="1"/>
  <c r="AH28" i="1"/>
  <c r="AH6" i="1"/>
  <c r="AH5" i="1"/>
  <c r="AH7" i="1"/>
  <c r="AH9" i="1"/>
  <c r="AH13" i="1"/>
  <c r="AH18" i="1"/>
  <c r="AH14" i="1"/>
  <c r="AH35" i="1"/>
  <c r="AH27" i="1"/>
  <c r="AH26" i="1"/>
  <c r="AH8" i="1"/>
  <c r="AH10" i="1"/>
  <c r="AH29" i="1"/>
  <c r="AH40" i="1"/>
  <c r="AH25" i="1"/>
  <c r="AH24" i="1"/>
  <c r="AH23" i="1"/>
  <c r="AH16" i="1"/>
  <c r="AH39" i="1"/>
  <c r="AH38" i="1"/>
  <c r="AH37" i="1"/>
  <c r="AH22" i="1"/>
  <c r="AH47" i="1"/>
  <c r="AH46" i="1"/>
  <c r="AH34" i="1"/>
  <c r="AH36" i="1"/>
  <c r="AH20" i="1"/>
  <c r="AH45" i="1"/>
  <c r="AH12" i="1"/>
  <c r="AH17" i="1"/>
  <c r="AH11" i="1"/>
  <c r="AH15" i="1"/>
  <c r="AH19" i="1"/>
  <c r="AH44" i="1"/>
  <c r="AH43" i="1"/>
  <c r="AH42" i="1"/>
  <c r="AH41" i="1"/>
  <c r="AH31" i="1"/>
  <c r="AH30" i="1"/>
  <c r="AH32" i="1"/>
  <c r="AE51" i="1"/>
  <c r="AE50" i="1"/>
  <c r="AE1104" i="1"/>
  <c r="AE49" i="1"/>
  <c r="AE48" i="1"/>
  <c r="AE21" i="1"/>
  <c r="AE28" i="1"/>
  <c r="AE219" i="1"/>
  <c r="AE6" i="1"/>
  <c r="AE5" i="1"/>
  <c r="AE7" i="1"/>
  <c r="AE9" i="1"/>
  <c r="AE13" i="1"/>
  <c r="AE112" i="1"/>
  <c r="AE111" i="1"/>
  <c r="AE14" i="1"/>
  <c r="AE340" i="1"/>
  <c r="AE339" i="1"/>
  <c r="AE523" i="1"/>
  <c r="AE522" i="1"/>
  <c r="AE796" i="1"/>
  <c r="AE1068" i="1"/>
  <c r="AE1067" i="1"/>
  <c r="AE1066" i="1"/>
  <c r="AE1065" i="1"/>
  <c r="AE148" i="1"/>
  <c r="AE990" i="1"/>
  <c r="AE1015" i="1"/>
  <c r="AE898" i="1"/>
  <c r="AE1062" i="1"/>
  <c r="AE218" i="1"/>
  <c r="AE134" i="1"/>
  <c r="AE133" i="1"/>
  <c r="AE147" i="1"/>
  <c r="AE132" i="1"/>
  <c r="AE795" i="1"/>
  <c r="AE794" i="1"/>
  <c r="AE500" i="1"/>
  <c r="AE446" i="1"/>
  <c r="AE445" i="1"/>
  <c r="AE444" i="1"/>
  <c r="AE338" i="1"/>
  <c r="AE260" i="1"/>
  <c r="AE259" i="1"/>
  <c r="AE258" i="1"/>
  <c r="AE499" i="1"/>
  <c r="AE989" i="1"/>
  <c r="AE897" i="1"/>
  <c r="AE846" i="1"/>
  <c r="AE988" i="1"/>
  <c r="AE217" i="1"/>
  <c r="AE1061" i="1"/>
  <c r="AE1060" i="1"/>
  <c r="AE896" i="1"/>
  <c r="AE793" i="1"/>
  <c r="AE792" i="1"/>
  <c r="AE791" i="1"/>
  <c r="AE790" i="1"/>
  <c r="AE789" i="1"/>
  <c r="AE788" i="1"/>
  <c r="AE787" i="1"/>
  <c r="AE35" i="1"/>
  <c r="AE786" i="1"/>
  <c r="AE498" i="1"/>
  <c r="AE785" i="1"/>
  <c r="AE87" i="1"/>
  <c r="AE257" i="1"/>
  <c r="AE385" i="1"/>
  <c r="AE131" i="1"/>
  <c r="AE130" i="1"/>
  <c r="AE146" i="1"/>
  <c r="AE337" i="1"/>
  <c r="AE784" i="1"/>
  <c r="AE336" i="1"/>
  <c r="AE159" i="1"/>
  <c r="AE1089" i="1"/>
  <c r="AE1088" i="1"/>
  <c r="AE966" i="1"/>
  <c r="AE1030" i="1"/>
  <c r="AE1029" i="1"/>
  <c r="AE987" i="1"/>
  <c r="AE783" i="1"/>
  <c r="AE782" i="1"/>
  <c r="AE895" i="1"/>
  <c r="AE965" i="1"/>
  <c r="AE964" i="1"/>
  <c r="AE781" i="1"/>
  <c r="AE780" i="1"/>
  <c r="AE1014" i="1"/>
  <c r="AE1013" i="1"/>
  <c r="AE1028" i="1"/>
  <c r="AE1027" i="1"/>
  <c r="AE335" i="1"/>
  <c r="AE894" i="1"/>
  <c r="AE1012" i="1"/>
  <c r="AE779" i="1"/>
  <c r="AE1026" i="1"/>
  <c r="AE893" i="1"/>
  <c r="AE497" i="1"/>
  <c r="AE443" i="1"/>
  <c r="AE928" i="1"/>
  <c r="AE963" i="1"/>
  <c r="AE962" i="1"/>
  <c r="AE778" i="1"/>
  <c r="AE1087" i="1"/>
  <c r="AE927" i="1"/>
  <c r="AE986" i="1"/>
  <c r="AE384" i="1"/>
  <c r="AE383" i="1"/>
  <c r="AE442" i="1"/>
  <c r="AE777" i="1"/>
  <c r="AE985" i="1"/>
  <c r="AE27" i="1"/>
  <c r="AE26" i="1"/>
  <c r="AE8" i="1"/>
  <c r="AE382" i="1"/>
  <c r="AE441" i="1"/>
  <c r="AE381" i="1"/>
  <c r="AE334" i="1"/>
  <c r="AE110" i="1"/>
  <c r="AE109" i="1"/>
  <c r="AE510" i="1"/>
  <c r="AE10" i="1"/>
  <c r="AE29" i="1"/>
  <c r="AE984" i="1"/>
  <c r="AE983" i="1"/>
  <c r="AE86" i="1"/>
  <c r="AE66" i="1"/>
  <c r="AE333" i="1"/>
  <c r="AE216" i="1"/>
  <c r="AE215" i="1"/>
  <c r="AE129" i="1"/>
  <c r="AE1057" i="1"/>
  <c r="AE776" i="1"/>
  <c r="AE775" i="1"/>
  <c r="AE797" i="1"/>
  <c r="AE1086" i="1"/>
  <c r="AE774" i="1"/>
  <c r="AE1085" i="1"/>
  <c r="AE1084" i="1"/>
  <c r="AE496" i="1"/>
  <c r="AE380" i="1"/>
  <c r="AE214" i="1"/>
  <c r="AE440" i="1"/>
  <c r="AE439" i="1"/>
  <c r="AE40" i="1"/>
  <c r="AE332" i="1"/>
  <c r="AE108" i="1"/>
  <c r="AE982" i="1"/>
  <c r="AE773" i="1"/>
  <c r="AE331" i="1"/>
  <c r="AE926" i="1"/>
  <c r="AE256" i="1"/>
  <c r="AE145" i="1"/>
  <c r="AE158" i="1"/>
  <c r="AE213" i="1"/>
  <c r="AE212" i="1"/>
  <c r="AE330" i="1"/>
  <c r="AE144" i="1"/>
  <c r="AE255" i="1"/>
  <c r="AE211" i="1"/>
  <c r="AE210" i="1"/>
  <c r="AE438" i="1"/>
  <c r="AE859" i="1"/>
  <c r="AE858" i="1"/>
  <c r="AE329" i="1"/>
  <c r="AE328" i="1"/>
  <c r="AE327" i="1"/>
  <c r="AE1056" i="1"/>
  <c r="AE961" i="1"/>
  <c r="AE845" i="1"/>
  <c r="AE1083" i="1"/>
  <c r="AE734" i="1"/>
  <c r="AE844" i="1"/>
  <c r="AE1011" i="1"/>
  <c r="AE1010" i="1"/>
  <c r="AE925" i="1"/>
  <c r="AE437" i="1"/>
  <c r="AE326" i="1"/>
  <c r="AE509" i="1"/>
  <c r="AE209" i="1"/>
  <c r="AE208" i="1"/>
  <c r="AE207" i="1"/>
  <c r="AE325" i="1"/>
  <c r="AE25" i="1"/>
  <c r="AE206" i="1"/>
  <c r="AE924" i="1"/>
  <c r="AE1055" i="1"/>
  <c r="AE960" i="1"/>
  <c r="AE1054" i="1"/>
  <c r="AE1082" i="1"/>
  <c r="AE843" i="1"/>
  <c r="AE923" i="1"/>
  <c r="AE379" i="1"/>
  <c r="AE378" i="1"/>
  <c r="AE436" i="1"/>
  <c r="AE254" i="1"/>
  <c r="AE495" i="1"/>
  <c r="AE494" i="1"/>
  <c r="AE493" i="1"/>
  <c r="AE492" i="1"/>
  <c r="AE842" i="1"/>
  <c r="AE24" i="1"/>
  <c r="AE435" i="1"/>
  <c r="AE434" i="1"/>
  <c r="AE23" i="1"/>
  <c r="AE433" i="1"/>
  <c r="AE432" i="1"/>
  <c r="AE491" i="1"/>
  <c r="AE490" i="1"/>
  <c r="AE16" i="1"/>
  <c r="AE85" i="1"/>
  <c r="AE431" i="1"/>
  <c r="AE430" i="1"/>
  <c r="AE429" i="1"/>
  <c r="AE1081" i="1"/>
  <c r="AE922" i="1"/>
  <c r="AE428" i="1"/>
  <c r="AE489" i="1"/>
  <c r="AE488" i="1"/>
  <c r="AE508" i="1"/>
  <c r="AE487" i="1"/>
  <c r="AE486" i="1"/>
  <c r="AE507" i="1"/>
  <c r="AE981" i="1"/>
  <c r="AE324" i="1"/>
  <c r="AE323" i="1"/>
  <c r="AE377" i="1"/>
  <c r="AE205" i="1"/>
  <c r="AE204" i="1"/>
  <c r="AE1080" i="1"/>
  <c r="AE980" i="1"/>
  <c r="AE322" i="1"/>
  <c r="AE321" i="1"/>
  <c r="AE485" i="1"/>
  <c r="AE84" i="1"/>
  <c r="AE1053" i="1"/>
  <c r="AE1052" i="1"/>
  <c r="AE892" i="1"/>
  <c r="AE891" i="1"/>
  <c r="AE143" i="1"/>
  <c r="AE890" i="1"/>
  <c r="AE772" i="1"/>
  <c r="AE107" i="1"/>
  <c r="AE106" i="1"/>
  <c r="AE1009" i="1"/>
  <c r="AE203" i="1"/>
  <c r="AE376" i="1"/>
  <c r="AE427" i="1"/>
  <c r="AE83" i="1"/>
  <c r="AE320" i="1"/>
  <c r="AE889" i="1"/>
  <c r="AE771" i="1"/>
  <c r="AE1008" i="1"/>
  <c r="AE841" i="1"/>
  <c r="AE1051" i="1"/>
  <c r="AE840" i="1"/>
  <c r="AE39" i="1"/>
  <c r="AE1103" i="1"/>
  <c r="AE839" i="1"/>
  <c r="AE921" i="1"/>
  <c r="AE1079" i="1"/>
  <c r="AE1025" i="1"/>
  <c r="AE959" i="1"/>
  <c r="AE838" i="1"/>
  <c r="AE770" i="1"/>
  <c r="AE484" i="1"/>
  <c r="AE958" i="1"/>
  <c r="AE1007" i="1"/>
  <c r="AE38" i="1"/>
  <c r="AE37" i="1"/>
  <c r="AE375" i="1"/>
  <c r="AE202" i="1"/>
  <c r="AE920" i="1"/>
  <c r="AE1006" i="1"/>
  <c r="AE1005" i="1"/>
  <c r="AE1050" i="1"/>
  <c r="AE919" i="1"/>
  <c r="AE319" i="1"/>
  <c r="AE957" i="1"/>
  <c r="AE1102" i="1"/>
  <c r="AE426" i="1"/>
  <c r="AE1101" i="1"/>
  <c r="AE956" i="1"/>
  <c r="AE888" i="1"/>
  <c r="AE22" i="1"/>
  <c r="AE374" i="1"/>
  <c r="AE425" i="1"/>
  <c r="AE318" i="1"/>
  <c r="AE483" i="1"/>
  <c r="AE482" i="1"/>
  <c r="AE1064" i="1"/>
  <c r="AE1063" i="1"/>
  <c r="AE1100" i="1"/>
  <c r="AE1099" i="1"/>
  <c r="AE1049" i="1"/>
  <c r="AE769" i="1"/>
  <c r="AE481" i="1"/>
  <c r="AE480" i="1"/>
  <c r="AE479" i="1"/>
  <c r="AE768" i="1"/>
  <c r="AE424" i="1"/>
  <c r="AE837" i="1"/>
  <c r="AE767" i="1"/>
  <c r="AE1004" i="1"/>
  <c r="AE1003" i="1"/>
  <c r="AE979" i="1"/>
  <c r="AE1048" i="1"/>
  <c r="AE918" i="1"/>
  <c r="AE478" i="1"/>
  <c r="AE477" i="1"/>
  <c r="AE47" i="1"/>
  <c r="AE423" i="1"/>
  <c r="AE836" i="1"/>
  <c r="AE766" i="1"/>
  <c r="AE65" i="1"/>
  <c r="AE64" i="1"/>
  <c r="AE128" i="1"/>
  <c r="AE127" i="1"/>
  <c r="AE126" i="1"/>
  <c r="AE46" i="1"/>
  <c r="AE887" i="1"/>
  <c r="AE917" i="1"/>
  <c r="AE82" i="1"/>
  <c r="AE886" i="1"/>
  <c r="AE765" i="1"/>
  <c r="AE835" i="1"/>
  <c r="AE885" i="1"/>
  <c r="AE317" i="1"/>
  <c r="AE857" i="1"/>
  <c r="AE764" i="1"/>
  <c r="AE763" i="1"/>
  <c r="AE762" i="1"/>
  <c r="AE916" i="1"/>
  <c r="AE1047" i="1"/>
  <c r="AE884" i="1"/>
  <c r="AE915" i="1"/>
  <c r="AE253" i="1"/>
  <c r="AE142" i="1"/>
  <c r="AE201" i="1"/>
  <c r="AE883" i="1"/>
  <c r="AE882" i="1"/>
  <c r="AE881" i="1"/>
  <c r="AE733" i="1"/>
  <c r="AE761" i="1"/>
  <c r="AE760" i="1"/>
  <c r="AE759" i="1"/>
  <c r="AE758" i="1"/>
  <c r="AE757" i="1"/>
  <c r="AE978" i="1"/>
  <c r="AE880" i="1"/>
  <c r="AE1046" i="1"/>
  <c r="AE1078" i="1"/>
  <c r="AE879" i="1"/>
  <c r="AE955" i="1"/>
  <c r="AE878" i="1"/>
  <c r="AE914" i="1"/>
  <c r="AE913" i="1"/>
  <c r="AE954" i="1"/>
  <c r="AE877" i="1"/>
  <c r="AE876" i="1"/>
  <c r="AE1045" i="1"/>
  <c r="AE834" i="1"/>
  <c r="AE912" i="1"/>
  <c r="AE1044" i="1"/>
  <c r="AE476" i="1"/>
  <c r="AE81" i="1"/>
  <c r="AE833" i="1"/>
  <c r="AE875" i="1"/>
  <c r="AE977" i="1"/>
  <c r="AE1043" i="1"/>
  <c r="AE422" i="1"/>
  <c r="AE874" i="1"/>
  <c r="AE373" i="1"/>
  <c r="AE252" i="1"/>
  <c r="AE475" i="1"/>
  <c r="AE372" i="1"/>
  <c r="AE251" i="1"/>
  <c r="AE80" i="1"/>
  <c r="AE421" i="1"/>
  <c r="AE756" i="1"/>
  <c r="AE34" i="1"/>
  <c r="AE420" i="1"/>
  <c r="AE316" i="1"/>
  <c r="AE1002" i="1"/>
  <c r="AE474" i="1"/>
  <c r="AE1098" i="1"/>
  <c r="AE755" i="1"/>
  <c r="AE1097" i="1"/>
  <c r="AE754" i="1"/>
  <c r="AE1096" i="1"/>
  <c r="AE1095" i="1"/>
  <c r="AE832" i="1"/>
  <c r="AE953" i="1"/>
  <c r="AE753" i="1"/>
  <c r="AE952" i="1"/>
  <c r="AE1077" i="1"/>
  <c r="AE951" i="1"/>
  <c r="AE950" i="1"/>
  <c r="AE873" i="1"/>
  <c r="AE752" i="1"/>
  <c r="AE751" i="1"/>
  <c r="AE371" i="1"/>
  <c r="AE250" i="1"/>
  <c r="AE831" i="1"/>
  <c r="AE872" i="1"/>
  <c r="AE200" i="1"/>
  <c r="AE370" i="1"/>
  <c r="AE369" i="1"/>
  <c r="AE473" i="1"/>
  <c r="AE472" i="1"/>
  <c r="AE471" i="1"/>
  <c r="AE470" i="1"/>
  <c r="AE315" i="1"/>
  <c r="AE249" i="1"/>
  <c r="AE419" i="1"/>
  <c r="AE314" i="1"/>
  <c r="AE418" i="1"/>
  <c r="AE199" i="1"/>
  <c r="AE368" i="1"/>
  <c r="AE313" i="1"/>
  <c r="AE248" i="1"/>
  <c r="AE198" i="1"/>
  <c r="AE367" i="1"/>
  <c r="AE366" i="1"/>
  <c r="AE312" i="1"/>
  <c r="AE247" i="1"/>
  <c r="AE311" i="1"/>
  <c r="AE197" i="1"/>
  <c r="AE105" i="1"/>
  <c r="AE125" i="1"/>
  <c r="AE157" i="1"/>
  <c r="AE79" i="1"/>
  <c r="AE310" i="1"/>
  <c r="AE732" i="1"/>
  <c r="AE871" i="1"/>
  <c r="AE830" i="1"/>
  <c r="AE829" i="1"/>
  <c r="AE870" i="1"/>
  <c r="AE196" i="1"/>
  <c r="AE949" i="1"/>
  <c r="AE828" i="1"/>
  <c r="AE1042" i="1"/>
  <c r="AE827" i="1"/>
  <c r="AE246" i="1"/>
  <c r="AE826" i="1"/>
  <c r="AE750" i="1"/>
  <c r="AE948" i="1"/>
  <c r="AE749" i="1"/>
  <c r="AE309" i="1"/>
  <c r="AE825" i="1"/>
  <c r="AE824" i="1"/>
  <c r="AE78" i="1"/>
  <c r="AE1041" i="1"/>
  <c r="AE947" i="1"/>
  <c r="AE195" i="1"/>
  <c r="AE36" i="1"/>
  <c r="AE194" i="1"/>
  <c r="AE1024" i="1"/>
  <c r="AE141" i="1"/>
  <c r="AE1001" i="1"/>
  <c r="AE946" i="1"/>
  <c r="AE748" i="1"/>
  <c r="AE1040" i="1"/>
  <c r="AE1039" i="1"/>
  <c r="AE869" i="1"/>
  <c r="AE1094" i="1"/>
  <c r="AE417" i="1"/>
  <c r="AE1076" i="1"/>
  <c r="AE308" i="1"/>
  <c r="AE307" i="1"/>
  <c r="AE1093" i="1"/>
  <c r="AE747" i="1"/>
  <c r="AE193" i="1"/>
  <c r="AE856" i="1"/>
  <c r="AE416" i="1"/>
  <c r="AE192" i="1"/>
  <c r="AE855" i="1"/>
  <c r="AE415" i="1"/>
  <c r="AE506" i="1"/>
  <c r="AE414" i="1"/>
  <c r="AE365" i="1"/>
  <c r="AE505" i="1"/>
  <c r="AE20" i="1"/>
  <c r="AE45" i="1"/>
  <c r="AE868" i="1"/>
  <c r="AE413" i="1"/>
  <c r="AE191" i="1"/>
  <c r="AE124" i="1"/>
  <c r="AE123" i="1"/>
  <c r="AE469" i="1"/>
  <c r="AE77" i="1"/>
  <c r="AE245" i="1"/>
  <c r="AE76" i="1"/>
  <c r="AE75" i="1"/>
  <c r="AE412" i="1"/>
  <c r="AE306" i="1"/>
  <c r="AE945" i="1"/>
  <c r="AE1092" i="1"/>
  <c r="AE911" i="1"/>
  <c r="AE190" i="1"/>
  <c r="AE468" i="1"/>
  <c r="AE467" i="1"/>
  <c r="AE189" i="1"/>
  <c r="AE122" i="1"/>
  <c r="AE305" i="1"/>
  <c r="AE140" i="1"/>
  <c r="AE944" i="1"/>
  <c r="AE1023" i="1"/>
  <c r="AE304" i="1"/>
  <c r="AE303" i="1"/>
  <c r="AE411" i="1"/>
  <c r="AE56" i="1"/>
  <c r="AE302" i="1"/>
  <c r="AE301" i="1"/>
  <c r="AE300" i="1"/>
  <c r="AE188" i="1"/>
  <c r="AE244" i="1"/>
  <c r="AE121" i="1"/>
  <c r="AE243" i="1"/>
  <c r="AE63" i="1"/>
  <c r="AE1038" i="1"/>
  <c r="AE120" i="1"/>
  <c r="AE1000" i="1"/>
  <c r="AE999" i="1"/>
  <c r="AE242" i="1"/>
  <c r="AE867" i="1"/>
  <c r="AE823" i="1"/>
  <c r="AE187" i="1"/>
  <c r="AE156" i="1"/>
  <c r="AE866" i="1"/>
  <c r="AE976" i="1"/>
  <c r="AE975" i="1"/>
  <c r="AE822" i="1"/>
  <c r="AE943" i="1"/>
  <c r="AE1022" i="1"/>
  <c r="AE1021" i="1"/>
  <c r="AE1020" i="1"/>
  <c r="AE821" i="1"/>
  <c r="AE1019" i="1"/>
  <c r="AE1018" i="1"/>
  <c r="AE1091" i="1"/>
  <c r="AE364" i="1"/>
  <c r="AE363" i="1"/>
  <c r="AE139" i="1"/>
  <c r="AE74" i="1"/>
  <c r="AE119" i="1"/>
  <c r="AE186" i="1"/>
  <c r="AE118" i="1"/>
  <c r="AE185" i="1"/>
  <c r="AE820" i="1"/>
  <c r="AE241" i="1"/>
  <c r="AE240" i="1"/>
  <c r="AE299" i="1"/>
  <c r="AE362" i="1"/>
  <c r="AE410" i="1"/>
  <c r="AE361" i="1"/>
  <c r="AE239" i="1"/>
  <c r="AE73" i="1"/>
  <c r="AE360" i="1"/>
  <c r="AE359" i="1"/>
  <c r="AE12" i="1"/>
  <c r="AE72" i="1"/>
  <c r="AE358" i="1"/>
  <c r="AE71" i="1"/>
  <c r="AE104" i="1"/>
  <c r="AE184" i="1"/>
  <c r="AE183" i="1"/>
  <c r="AE103" i="1"/>
  <c r="AE298" i="1"/>
  <c r="AE182" i="1"/>
  <c r="AE409" i="1"/>
  <c r="AE102" i="1"/>
  <c r="AE238" i="1"/>
  <c r="AE408" i="1"/>
  <c r="AE297" i="1"/>
  <c r="AE237" i="1"/>
  <c r="AE101" i="1"/>
  <c r="AE746" i="1"/>
  <c r="AE117" i="1"/>
  <c r="AE466" i="1"/>
  <c r="AE465" i="1"/>
  <c r="AE155" i="1"/>
  <c r="AE357" i="1"/>
  <c r="AE236" i="1"/>
  <c r="AE235" i="1"/>
  <c r="AE464" i="1"/>
  <c r="AE100" i="1"/>
  <c r="AE942" i="1"/>
  <c r="AE974" i="1"/>
  <c r="AE1037" i="1"/>
  <c r="AE55" i="1"/>
  <c r="AE356" i="1"/>
  <c r="AE745" i="1"/>
  <c r="AE744" i="1"/>
  <c r="AE116" i="1"/>
  <c r="AE941" i="1"/>
  <c r="AE910" i="1"/>
  <c r="AE909" i="1"/>
  <c r="AE819" i="1"/>
  <c r="AE99" i="1"/>
  <c r="AE296" i="1"/>
  <c r="AE181" i="1"/>
  <c r="AE98" i="1"/>
  <c r="AE180" i="1"/>
  <c r="AE355" i="1"/>
  <c r="AE234" i="1"/>
  <c r="AE233" i="1"/>
  <c r="AE17" i="1"/>
  <c r="AE11" i="1"/>
  <c r="AE295" i="1"/>
  <c r="AE294" i="1"/>
  <c r="AE15" i="1"/>
  <c r="AE354" i="1"/>
  <c r="AE463" i="1"/>
  <c r="AE462" i="1"/>
  <c r="AE353" i="1"/>
  <c r="AE179" i="1"/>
  <c r="AE178" i="1"/>
  <c r="AE177" i="1"/>
  <c r="AE731" i="1"/>
  <c r="AE293" i="1"/>
  <c r="AE176" i="1"/>
  <c r="AE97" i="1"/>
  <c r="AE940" i="1"/>
  <c r="AE1036" i="1"/>
  <c r="AE818" i="1"/>
  <c r="AE817" i="1"/>
  <c r="AE175" i="1"/>
  <c r="AE174" i="1"/>
  <c r="AE292" i="1"/>
  <c r="AE908" i="1"/>
  <c r="AE865" i="1"/>
  <c r="AE864" i="1"/>
  <c r="AE96" i="1"/>
  <c r="AE95" i="1"/>
  <c r="AE54" i="1"/>
  <c r="AE291" i="1"/>
  <c r="AE907" i="1"/>
  <c r="AE906" i="1"/>
  <c r="AE290" i="1"/>
  <c r="AE289" i="1"/>
  <c r="AE288" i="1"/>
  <c r="AE287" i="1"/>
  <c r="AE863" i="1"/>
  <c r="AE905" i="1"/>
  <c r="AE862" i="1"/>
  <c r="AE407" i="1"/>
  <c r="AE286" i="1"/>
  <c r="AE285" i="1"/>
  <c r="AE284" i="1"/>
  <c r="AE461" i="1"/>
  <c r="AE460" i="1"/>
  <c r="AE459" i="1"/>
  <c r="AE283" i="1"/>
  <c r="AE282" i="1"/>
  <c r="AE504" i="1"/>
  <c r="AE458" i="1"/>
  <c r="AE457" i="1"/>
  <c r="AE138" i="1"/>
  <c r="AE19" i="1"/>
  <c r="AE816" i="1"/>
  <c r="AE730" i="1"/>
  <c r="AE281" i="1"/>
  <c r="AE137" i="1"/>
  <c r="AE44" i="1"/>
  <c r="AE173" i="1"/>
  <c r="AE43" i="1"/>
  <c r="AE939" i="1"/>
  <c r="AE743" i="1"/>
  <c r="AE742" i="1"/>
  <c r="AE854" i="1"/>
  <c r="AE42" i="1"/>
  <c r="AE154" i="1"/>
  <c r="AE41" i="1"/>
  <c r="AE938" i="1"/>
  <c r="AE729" i="1"/>
  <c r="AE62" i="1"/>
  <c r="AE741" i="1"/>
  <c r="AE937" i="1"/>
  <c r="AE936" i="1"/>
  <c r="AE1035" i="1"/>
  <c r="AE740" i="1"/>
  <c r="AE815" i="1"/>
  <c r="AE814" i="1"/>
  <c r="AE739" i="1"/>
  <c r="AE935" i="1"/>
  <c r="AE738" i="1"/>
  <c r="AE998" i="1"/>
  <c r="AE997" i="1"/>
  <c r="AE31" i="1"/>
  <c r="AE456" i="1"/>
  <c r="AE172" i="1"/>
  <c r="AE996" i="1"/>
  <c r="AE30" i="1"/>
  <c r="AE32" i="1"/>
  <c r="AE813" i="1"/>
  <c r="AE904" i="1"/>
  <c r="AE280" i="1"/>
  <c r="AE94" i="1"/>
  <c r="AE136" i="1"/>
  <c r="AE934" i="1"/>
  <c r="AE853" i="1"/>
  <c r="AE995" i="1"/>
  <c r="AE1034" i="1"/>
  <c r="AE455" i="1"/>
  <c r="AE352" i="1"/>
  <c r="AE232" i="1"/>
  <c r="AE903" i="1"/>
  <c r="AE406" i="1"/>
  <c r="AE351" i="1"/>
  <c r="AE454" i="1"/>
  <c r="AE350" i="1"/>
  <c r="AE973" i="1"/>
  <c r="AE349" i="1"/>
  <c r="AE93" i="1"/>
  <c r="AE933" i="1"/>
  <c r="AE521" i="1"/>
  <c r="AE135" i="1"/>
  <c r="AE453" i="1"/>
  <c r="AE405" i="1"/>
  <c r="AE404" i="1"/>
  <c r="AE279" i="1"/>
  <c r="AE115" i="1"/>
  <c r="AE92" i="1"/>
  <c r="AE520" i="1"/>
  <c r="AE231" i="1"/>
  <c r="AE153" i="1"/>
  <c r="AE812" i="1"/>
  <c r="AE728" i="1"/>
  <c r="AE972" i="1"/>
  <c r="AE861" i="1"/>
  <c r="AE61" i="1"/>
  <c r="AE811" i="1"/>
  <c r="AE994" i="1"/>
  <c r="AE932" i="1"/>
  <c r="AE737" i="1"/>
  <c r="AE727" i="1"/>
  <c r="AG33" i="1"/>
  <c r="AF33" i="1"/>
  <c r="AE33" i="1"/>
  <c r="AE1075" i="1"/>
  <c r="AE1033" i="1"/>
  <c r="AE736" i="1"/>
  <c r="AE152" i="1"/>
  <c r="AE151" i="1"/>
  <c r="AE860" i="1"/>
  <c r="AE278" i="1"/>
  <c r="AE726" i="1"/>
  <c r="AE230" i="1"/>
  <c r="AE902" i="1"/>
  <c r="AE852" i="1"/>
  <c r="AE810" i="1"/>
  <c r="AE503" i="1"/>
  <c r="AE502" i="1"/>
  <c r="AE931" i="1"/>
  <c r="AE809" i="1"/>
  <c r="AE851" i="1"/>
  <c r="AE850" i="1"/>
  <c r="AE171" i="1"/>
  <c r="AE993" i="1"/>
  <c r="AE735" i="1"/>
  <c r="AE403" i="1"/>
  <c r="AE402" i="1"/>
  <c r="AE401" i="1"/>
  <c r="AE277" i="1"/>
  <c r="AE276" i="1"/>
  <c r="AE275" i="1"/>
  <c r="AE274" i="1"/>
  <c r="AE170" i="1"/>
  <c r="AE400" i="1"/>
  <c r="AE399" i="1"/>
  <c r="AE519" i="1"/>
  <c r="AE169" i="1"/>
  <c r="AE808" i="1"/>
  <c r="AE930" i="1"/>
  <c r="AE452" i="1"/>
  <c r="AE398" i="1"/>
  <c r="AE273" i="1"/>
  <c r="AE518" i="1"/>
  <c r="AE517" i="1"/>
  <c r="AE1074" i="1"/>
  <c r="AE1073" i="1"/>
  <c r="AE725" i="1"/>
  <c r="AE1072" i="1"/>
  <c r="AE1032" i="1"/>
  <c r="AE348" i="1"/>
  <c r="AE451" i="1"/>
  <c r="AE168" i="1"/>
  <c r="AE450" i="1"/>
  <c r="AE272" i="1"/>
  <c r="AE397" i="1"/>
  <c r="AE347" i="1"/>
  <c r="AE346" i="1"/>
  <c r="AE271" i="1"/>
  <c r="AE345" i="1"/>
  <c r="AE229" i="1"/>
  <c r="AE396" i="1"/>
  <c r="AE270" i="1"/>
  <c r="AE1071" i="1"/>
  <c r="AE344" i="1"/>
  <c r="AE395" i="1"/>
  <c r="AE70" i="1"/>
  <c r="AE1031" i="1"/>
  <c r="AE394" i="1"/>
  <c r="AE393" i="1"/>
  <c r="AE269" i="1"/>
  <c r="AE807" i="1"/>
  <c r="AE971" i="1"/>
  <c r="AE970" i="1"/>
  <c r="AE167" i="1"/>
  <c r="AE392" i="1"/>
  <c r="AE69" i="1"/>
  <c r="AE806" i="1"/>
  <c r="AE805" i="1"/>
  <c r="AE228" i="1"/>
  <c r="AE227" i="1"/>
  <c r="AE804" i="1"/>
  <c r="AE803" i="1"/>
  <c r="AE802" i="1"/>
  <c r="AE268" i="1"/>
  <c r="AE901" i="1"/>
  <c r="AE801" i="1"/>
  <c r="AE900" i="1"/>
  <c r="AE267" i="1"/>
  <c r="AE166" i="1"/>
  <c r="AE165" i="1"/>
  <c r="AE226" i="1"/>
  <c r="AE266" i="1"/>
  <c r="AE225" i="1"/>
  <c r="AE114" i="1"/>
  <c r="AE969" i="1"/>
  <c r="AE992" i="1"/>
  <c r="AE68" i="1"/>
  <c r="AE224" i="1"/>
  <c r="AE91" i="1"/>
  <c r="AE800" i="1"/>
  <c r="AE391" i="1"/>
  <c r="AE390" i="1"/>
  <c r="AE389" i="1"/>
  <c r="AE90" i="1"/>
  <c r="AE223" i="1"/>
  <c r="AE222" i="1"/>
  <c r="AE799" i="1"/>
  <c r="AE221" i="1"/>
  <c r="AE798" i="1"/>
  <c r="AE164" i="1"/>
  <c r="AE163" i="1"/>
  <c r="AE162" i="1"/>
  <c r="AE449" i="1"/>
  <c r="AE448" i="1"/>
  <c r="AE1070" i="1"/>
  <c r="AE343" i="1"/>
  <c r="AE388" i="1"/>
  <c r="AE342" i="1"/>
  <c r="AE447" i="1"/>
  <c r="AE991" i="1"/>
  <c r="AE387" i="1"/>
  <c r="AE161" i="1"/>
  <c r="AE60" i="1"/>
  <c r="AE1069" i="1"/>
  <c r="AE265" i="1"/>
  <c r="AE89" i="1"/>
  <c r="AE59" i="1"/>
  <c r="AE67" i="1"/>
  <c r="AE160" i="1"/>
  <c r="AE53" i="1"/>
  <c r="AE516" i="1"/>
  <c r="AE515" i="1"/>
  <c r="AE264" i="1"/>
  <c r="AE58" i="1"/>
  <c r="AE263" i="1"/>
  <c r="AE262" i="1"/>
  <c r="AE261" i="1"/>
  <c r="AE514" i="1"/>
  <c r="AE220" i="1"/>
  <c r="AE150" i="1"/>
  <c r="AE149" i="1"/>
  <c r="AE113" i="1"/>
  <c r="AE57" i="1"/>
  <c r="AE513" i="1"/>
  <c r="AE512" i="1"/>
  <c r="AE511" i="1"/>
  <c r="J38" i="15" l="1"/>
  <c r="J34" i="15"/>
  <c r="J30" i="15"/>
  <c r="J26" i="15"/>
  <c r="J22" i="15"/>
  <c r="J18" i="15"/>
  <c r="J14" i="15"/>
  <c r="J40" i="15"/>
  <c r="J36" i="15"/>
  <c r="J32" i="15"/>
  <c r="J28" i="15"/>
  <c r="J24" i="15"/>
  <c r="J20" i="15"/>
  <c r="J16" i="15"/>
  <c r="J12" i="15"/>
  <c r="AI2" i="1"/>
  <c r="AP341" i="1"/>
  <c r="AP18" i="1"/>
  <c r="AP386" i="1"/>
  <c r="AP148" i="1"/>
  <c r="AP846" i="1"/>
  <c r="AP988" i="1"/>
  <c r="AP217" i="1"/>
  <c r="AP1061" i="1"/>
  <c r="AP1060" i="1"/>
  <c r="AP896" i="1"/>
  <c r="AP789" i="1"/>
  <c r="AP788" i="1"/>
  <c r="AP787" i="1"/>
  <c r="AP35" i="1"/>
  <c r="AP786" i="1"/>
  <c r="AP87" i="1"/>
  <c r="AP257" i="1"/>
  <c r="AP385" i="1"/>
  <c r="AP131" i="1"/>
  <c r="AP130" i="1"/>
  <c r="AP146" i="1"/>
  <c r="AP336" i="1"/>
  <c r="AP159" i="1"/>
  <c r="AP1089" i="1"/>
  <c r="AP1088" i="1"/>
  <c r="AP966" i="1"/>
  <c r="AP1030" i="1"/>
  <c r="AP1029" i="1"/>
  <c r="AP987" i="1"/>
  <c r="AP783" i="1"/>
  <c r="AP782" i="1"/>
  <c r="AP965" i="1"/>
  <c r="AP964" i="1"/>
  <c r="AP781" i="1"/>
  <c r="AP780" i="1"/>
  <c r="AP1014" i="1"/>
  <c r="AP1013" i="1"/>
  <c r="AP1028" i="1"/>
  <c r="AP1027" i="1"/>
  <c r="AP335" i="1"/>
  <c r="AP1012" i="1"/>
  <c r="AP779" i="1"/>
  <c r="AP1026" i="1"/>
  <c r="AP443" i="1"/>
  <c r="AP963" i="1"/>
  <c r="AP962" i="1"/>
  <c r="AP986" i="1"/>
  <c r="AP384" i="1"/>
  <c r="AP383" i="1"/>
  <c r="AP442" i="1"/>
  <c r="AP777" i="1"/>
  <c r="AP985" i="1"/>
  <c r="AP27" i="1"/>
  <c r="AP26" i="1"/>
  <c r="AP382" i="1"/>
  <c r="AP441" i="1"/>
  <c r="AP381" i="1"/>
  <c r="AP334" i="1"/>
  <c r="AP10" i="1"/>
  <c r="AP29" i="1"/>
  <c r="AP983" i="1"/>
  <c r="AP333" i="1"/>
  <c r="AP129" i="1"/>
  <c r="AP776" i="1"/>
  <c r="AP775" i="1"/>
  <c r="AP496" i="1"/>
  <c r="AP380" i="1"/>
  <c r="AP440" i="1"/>
  <c r="AP439" i="1"/>
  <c r="AP331" i="1"/>
  <c r="AP929" i="1"/>
  <c r="AP158" i="1"/>
  <c r="AP212" i="1"/>
  <c r="AP211" i="1"/>
  <c r="AP210" i="1"/>
  <c r="AP1056" i="1"/>
  <c r="AP254" i="1"/>
  <c r="AP489" i="1"/>
  <c r="AP487" i="1"/>
  <c r="AP377" i="1"/>
  <c r="AP84" i="1"/>
  <c r="AP899" i="1"/>
  <c r="AP482" i="1"/>
  <c r="AP481" i="1"/>
  <c r="AP1002" i="1"/>
  <c r="AP968" i="1"/>
  <c r="AP474" i="1"/>
  <c r="AP967" i="1"/>
  <c r="AP849" i="1"/>
  <c r="AP831" i="1"/>
  <c r="AP473" i="1"/>
  <c r="AP471" i="1"/>
  <c r="AP249" i="1"/>
  <c r="AP199" i="1"/>
  <c r="AP157" i="1"/>
  <c r="AP1040" i="1"/>
  <c r="AP75" i="1"/>
  <c r="AP304" i="1"/>
  <c r="AP302" i="1"/>
  <c r="AP188" i="1"/>
  <c r="AP1017" i="1"/>
  <c r="AP1016" i="1"/>
  <c r="AP364" i="1"/>
  <c r="AP363" i="1"/>
  <c r="AP235" i="1"/>
  <c r="AP745" i="1"/>
  <c r="AP116" i="1"/>
  <c r="AP175" i="1"/>
  <c r="AP96" i="1"/>
  <c r="AP95" i="1"/>
  <c r="AP290" i="1"/>
  <c r="AP289" i="1"/>
  <c r="AP285" i="1"/>
  <c r="AP284" i="1"/>
  <c r="AP461" i="1"/>
  <c r="AP460" i="1"/>
  <c r="AP459" i="1"/>
  <c r="AP283" i="1"/>
  <c r="AP282" i="1"/>
  <c r="AP457" i="1"/>
  <c r="AP138" i="1"/>
  <c r="AP137" i="1"/>
  <c r="AP154" i="1"/>
  <c r="AP94" i="1"/>
  <c r="AP136" i="1"/>
  <c r="AP406" i="1"/>
  <c r="AP521" i="1"/>
  <c r="AP115" i="1"/>
  <c r="AP520" i="1"/>
  <c r="AP153" i="1"/>
  <c r="AP152" i="1"/>
  <c r="AP151" i="1"/>
  <c r="AP851" i="1"/>
  <c r="AP850" i="1"/>
  <c r="AP848" i="1"/>
  <c r="AP402" i="1"/>
  <c r="AP401" i="1"/>
  <c r="AP277" i="1"/>
  <c r="AP275" i="1"/>
  <c r="AP274" i="1"/>
  <c r="AP400" i="1"/>
  <c r="AP399" i="1"/>
  <c r="AP519" i="1"/>
  <c r="AP518" i="1"/>
  <c r="AP517" i="1"/>
  <c r="AP272" i="1"/>
  <c r="AP345" i="1"/>
  <c r="AP344" i="1"/>
  <c r="AP395" i="1"/>
  <c r="AP70" i="1"/>
  <c r="AP394" i="1"/>
  <c r="AP393" i="1"/>
  <c r="AP269" i="1"/>
  <c r="AP226" i="1"/>
  <c r="AP91" i="1"/>
  <c r="AP391" i="1"/>
  <c r="AP390" i="1"/>
  <c r="AP90" i="1"/>
  <c r="AP221" i="1"/>
  <c r="AP161" i="1"/>
  <c r="AP60" i="1"/>
  <c r="AP59" i="1"/>
  <c r="AP516" i="1"/>
  <c r="AP264" i="1"/>
  <c r="AP58" i="1"/>
  <c r="AP263" i="1"/>
  <c r="AP262" i="1"/>
  <c r="AP261" i="1"/>
  <c r="AP514" i="1"/>
  <c r="AP113" i="1"/>
  <c r="AP512" i="1"/>
  <c r="X52" i="1"/>
  <c r="X51" i="1"/>
  <c r="X50" i="1"/>
  <c r="X1104" i="1"/>
  <c r="X49" i="1"/>
  <c r="X48" i="1"/>
  <c r="X21" i="1"/>
  <c r="X28" i="1"/>
  <c r="X219" i="1"/>
  <c r="X6" i="1"/>
  <c r="X5" i="1"/>
  <c r="X7" i="1"/>
  <c r="X9" i="1"/>
  <c r="X13" i="1"/>
  <c r="X112" i="1"/>
  <c r="X111" i="1"/>
  <c r="X341" i="1"/>
  <c r="X501" i="1"/>
  <c r="X18" i="1"/>
  <c r="X386" i="1"/>
  <c r="X14" i="1"/>
  <c r="X340" i="1"/>
  <c r="X339" i="1"/>
  <c r="X523" i="1"/>
  <c r="X522" i="1"/>
  <c r="X796" i="1"/>
  <c r="X1068" i="1"/>
  <c r="X1067" i="1"/>
  <c r="X1066" i="1"/>
  <c r="X1065" i="1"/>
  <c r="X148" i="1"/>
  <c r="X990" i="1"/>
  <c r="X1015" i="1"/>
  <c r="X898" i="1"/>
  <c r="X1062" i="1"/>
  <c r="X218" i="1"/>
  <c r="X134" i="1"/>
  <c r="X133" i="1"/>
  <c r="X147" i="1"/>
  <c r="X132" i="1"/>
  <c r="X795" i="1"/>
  <c r="X794" i="1"/>
  <c r="X500" i="1"/>
  <c r="X446" i="1"/>
  <c r="X445" i="1"/>
  <c r="X444" i="1"/>
  <c r="X338" i="1"/>
  <c r="X260" i="1"/>
  <c r="X259" i="1"/>
  <c r="X258" i="1"/>
  <c r="X499" i="1"/>
  <c r="X989" i="1"/>
  <c r="X897" i="1"/>
  <c r="X846" i="1"/>
  <c r="X988" i="1"/>
  <c r="X217" i="1"/>
  <c r="X1061" i="1"/>
  <c r="X1060" i="1"/>
  <c r="X1059" i="1"/>
  <c r="X1058" i="1"/>
  <c r="X896" i="1"/>
  <c r="X793" i="1"/>
  <c r="X792" i="1"/>
  <c r="X791" i="1"/>
  <c r="X790" i="1"/>
  <c r="X789" i="1"/>
  <c r="X788" i="1"/>
  <c r="X787" i="1"/>
  <c r="X35" i="1"/>
  <c r="X786" i="1"/>
  <c r="X498" i="1"/>
  <c r="X785" i="1"/>
  <c r="X87" i="1"/>
  <c r="X257" i="1"/>
  <c r="X385" i="1"/>
  <c r="X131" i="1"/>
  <c r="X130" i="1"/>
  <c r="X146" i="1"/>
  <c r="X337" i="1"/>
  <c r="X784" i="1"/>
  <c r="X336" i="1"/>
  <c r="X159" i="1"/>
  <c r="X1089" i="1"/>
  <c r="X1088" i="1"/>
  <c r="X966" i="1"/>
  <c r="X1030" i="1"/>
  <c r="X1029" i="1"/>
  <c r="X987" i="1"/>
  <c r="X783" i="1"/>
  <c r="X782" i="1"/>
  <c r="X895" i="1"/>
  <c r="X965" i="1"/>
  <c r="X964" i="1"/>
  <c r="X781" i="1"/>
  <c r="X780" i="1"/>
  <c r="X1014" i="1"/>
  <c r="X1013" i="1"/>
  <c r="X1028" i="1"/>
  <c r="X1027" i="1"/>
  <c r="X335" i="1"/>
  <c r="X894" i="1"/>
  <c r="X1012" i="1"/>
  <c r="X779" i="1"/>
  <c r="X1026" i="1"/>
  <c r="X893" i="1"/>
  <c r="X497" i="1"/>
  <c r="X443" i="1"/>
  <c r="X928" i="1"/>
  <c r="X963" i="1"/>
  <c r="X962" i="1"/>
  <c r="X778" i="1"/>
  <c r="X1087" i="1"/>
  <c r="X927" i="1"/>
  <c r="X986" i="1"/>
  <c r="X384" i="1"/>
  <c r="X383" i="1"/>
  <c r="X442" i="1"/>
  <c r="X777" i="1"/>
  <c r="X985" i="1"/>
  <c r="X27" i="1"/>
  <c r="X26" i="1"/>
  <c r="X8" i="1"/>
  <c r="X382" i="1"/>
  <c r="X441" i="1"/>
  <c r="X381" i="1"/>
  <c r="X334" i="1"/>
  <c r="X110" i="1"/>
  <c r="X109" i="1"/>
  <c r="X510" i="1"/>
  <c r="X10" i="1"/>
  <c r="X29" i="1"/>
  <c r="X984" i="1"/>
  <c r="X983" i="1"/>
  <c r="X86" i="1"/>
  <c r="X66" i="1"/>
  <c r="X333" i="1"/>
  <c r="X216" i="1"/>
  <c r="X215" i="1"/>
  <c r="X129" i="1"/>
  <c r="X1057" i="1"/>
  <c r="X776" i="1"/>
  <c r="X775" i="1"/>
  <c r="X797" i="1"/>
  <c r="X1086" i="1"/>
  <c r="X774" i="1"/>
  <c r="X1085" i="1"/>
  <c r="X1084" i="1"/>
  <c r="X496" i="1"/>
  <c r="X380" i="1"/>
  <c r="X214" i="1"/>
  <c r="X440" i="1"/>
  <c r="X439" i="1"/>
  <c r="X40" i="1"/>
  <c r="X332" i="1"/>
  <c r="X108" i="1"/>
  <c r="X982" i="1"/>
  <c r="X773" i="1"/>
  <c r="X331" i="1"/>
  <c r="X929" i="1"/>
  <c r="X926" i="1"/>
  <c r="X256" i="1"/>
  <c r="X145" i="1"/>
  <c r="X158" i="1"/>
  <c r="X213" i="1"/>
  <c r="X212" i="1"/>
  <c r="X330" i="1"/>
  <c r="X144" i="1"/>
  <c r="X255" i="1"/>
  <c r="X211" i="1"/>
  <c r="X210" i="1"/>
  <c r="X438" i="1"/>
  <c r="X859" i="1"/>
  <c r="X858" i="1"/>
  <c r="X329" i="1"/>
  <c r="X328" i="1"/>
  <c r="X327" i="1"/>
  <c r="X1056" i="1"/>
  <c r="X961" i="1"/>
  <c r="X845" i="1"/>
  <c r="X1083" i="1"/>
  <c r="X734" i="1"/>
  <c r="X844" i="1"/>
  <c r="X1011" i="1"/>
  <c r="X1010" i="1"/>
  <c r="X925" i="1"/>
  <c r="X437" i="1"/>
  <c r="X326" i="1"/>
  <c r="X509" i="1"/>
  <c r="X209" i="1"/>
  <c r="X208" i="1"/>
  <c r="X207" i="1"/>
  <c r="X325" i="1"/>
  <c r="X25" i="1"/>
  <c r="X206" i="1"/>
  <c r="X924" i="1"/>
  <c r="X1055" i="1"/>
  <c r="X960" i="1"/>
  <c r="X1054" i="1"/>
  <c r="X1082" i="1"/>
  <c r="X843" i="1"/>
  <c r="X923" i="1"/>
  <c r="X379" i="1"/>
  <c r="X378" i="1"/>
  <c r="X436" i="1"/>
  <c r="X254" i="1"/>
  <c r="X495" i="1"/>
  <c r="X494" i="1"/>
  <c r="X493" i="1"/>
  <c r="X492" i="1"/>
  <c r="X842" i="1"/>
  <c r="X24" i="1"/>
  <c r="X435" i="1"/>
  <c r="X434" i="1"/>
  <c r="X23" i="1"/>
  <c r="X433" i="1"/>
  <c r="X432" i="1"/>
  <c r="X491" i="1"/>
  <c r="X490" i="1"/>
  <c r="X16" i="1"/>
  <c r="X85" i="1"/>
  <c r="X431" i="1"/>
  <c r="X430" i="1"/>
  <c r="X429" i="1"/>
  <c r="X1081" i="1"/>
  <c r="X922" i="1"/>
  <c r="X428" i="1"/>
  <c r="X489" i="1"/>
  <c r="X488" i="1"/>
  <c r="X508" i="1"/>
  <c r="X487" i="1"/>
  <c r="X486" i="1"/>
  <c r="X507" i="1"/>
  <c r="X981" i="1"/>
  <c r="X324" i="1"/>
  <c r="X323" i="1"/>
  <c r="X377" i="1"/>
  <c r="X205" i="1"/>
  <c r="X204" i="1"/>
  <c r="X1080" i="1"/>
  <c r="X980" i="1"/>
  <c r="X322" i="1"/>
  <c r="X321" i="1"/>
  <c r="X485" i="1"/>
  <c r="X84" i="1"/>
  <c r="X1053" i="1"/>
  <c r="X1052" i="1"/>
  <c r="X892" i="1"/>
  <c r="X891" i="1"/>
  <c r="X143" i="1"/>
  <c r="X890" i="1"/>
  <c r="X772" i="1"/>
  <c r="X107" i="1"/>
  <c r="X106" i="1"/>
  <c r="X1009" i="1"/>
  <c r="X203" i="1"/>
  <c r="X376" i="1"/>
  <c r="X427" i="1"/>
  <c r="X83" i="1"/>
  <c r="X320" i="1"/>
  <c r="X889" i="1"/>
  <c r="X771" i="1"/>
  <c r="X899" i="1"/>
  <c r="X1008" i="1"/>
  <c r="X841" i="1"/>
  <c r="X1051" i="1"/>
  <c r="X840" i="1"/>
  <c r="X39" i="1"/>
  <c r="X1103" i="1"/>
  <c r="X839" i="1"/>
  <c r="X921" i="1"/>
  <c r="X1079" i="1"/>
  <c r="X1025" i="1"/>
  <c r="X959" i="1"/>
  <c r="X838" i="1"/>
  <c r="X770" i="1"/>
  <c r="X484" i="1"/>
  <c r="X958" i="1"/>
  <c r="X1007" i="1"/>
  <c r="X38" i="1"/>
  <c r="X37" i="1"/>
  <c r="X375" i="1"/>
  <c r="X202" i="1"/>
  <c r="X920" i="1"/>
  <c r="X1006" i="1"/>
  <c r="X1005" i="1"/>
  <c r="X1050" i="1"/>
  <c r="X919" i="1"/>
  <c r="X319" i="1"/>
  <c r="X957" i="1"/>
  <c r="X1102" i="1"/>
  <c r="X426" i="1"/>
  <c r="X1101" i="1"/>
  <c r="X956" i="1"/>
  <c r="X888" i="1"/>
  <c r="X22" i="1"/>
  <c r="X374" i="1"/>
  <c r="X425" i="1"/>
  <c r="X318" i="1"/>
  <c r="X483" i="1"/>
  <c r="X482" i="1"/>
  <c r="X1064" i="1"/>
  <c r="X1063" i="1"/>
  <c r="X1100" i="1"/>
  <c r="X1099" i="1"/>
  <c r="X1049" i="1"/>
  <c r="X769" i="1"/>
  <c r="X481" i="1"/>
  <c r="X480" i="1"/>
  <c r="X479" i="1"/>
  <c r="X768" i="1"/>
  <c r="X424" i="1"/>
  <c r="X837" i="1"/>
  <c r="X767" i="1"/>
  <c r="X1004" i="1"/>
  <c r="X1003" i="1"/>
  <c r="X979" i="1"/>
  <c r="X1048" i="1"/>
  <c r="X918" i="1"/>
  <c r="X478" i="1"/>
  <c r="X477" i="1"/>
  <c r="X47" i="1"/>
  <c r="X423" i="1"/>
  <c r="X836" i="1"/>
  <c r="X766" i="1"/>
  <c r="X65" i="1"/>
  <c r="X64" i="1"/>
  <c r="X128" i="1"/>
  <c r="X127" i="1"/>
  <c r="X126" i="1"/>
  <c r="X46" i="1"/>
  <c r="X887" i="1"/>
  <c r="X917" i="1"/>
  <c r="X82" i="1"/>
  <c r="X886" i="1"/>
  <c r="X765" i="1"/>
  <c r="X835" i="1"/>
  <c r="X885" i="1"/>
  <c r="X317" i="1"/>
  <c r="X857" i="1"/>
  <c r="X764" i="1"/>
  <c r="X763" i="1"/>
  <c r="X762" i="1"/>
  <c r="X916" i="1"/>
  <c r="X1047" i="1"/>
  <c r="X884" i="1"/>
  <c r="X915" i="1"/>
  <c r="X253" i="1"/>
  <c r="X142" i="1"/>
  <c r="X201" i="1"/>
  <c r="X883" i="1"/>
  <c r="X882" i="1"/>
  <c r="X881" i="1"/>
  <c r="X733" i="1"/>
  <c r="X761" i="1"/>
  <c r="X760" i="1"/>
  <c r="X759" i="1"/>
  <c r="X758" i="1"/>
  <c r="X757" i="1"/>
  <c r="X978" i="1"/>
  <c r="X880" i="1"/>
  <c r="X1046" i="1"/>
  <c r="X1078" i="1"/>
  <c r="X879" i="1"/>
  <c r="X955" i="1"/>
  <c r="X878" i="1"/>
  <c r="X914" i="1"/>
  <c r="X913" i="1"/>
  <c r="X954" i="1"/>
  <c r="X877" i="1"/>
  <c r="X876" i="1"/>
  <c r="X1045" i="1"/>
  <c r="X834" i="1"/>
  <c r="X912" i="1"/>
  <c r="X1044" i="1"/>
  <c r="X476" i="1"/>
  <c r="X81" i="1"/>
  <c r="X833" i="1"/>
  <c r="X875" i="1"/>
  <c r="X977" i="1"/>
  <c r="X1043" i="1"/>
  <c r="X422" i="1"/>
  <c r="X874" i="1"/>
  <c r="X373" i="1"/>
  <c r="X252" i="1"/>
  <c r="X475" i="1"/>
  <c r="X372" i="1"/>
  <c r="X251" i="1"/>
  <c r="X80" i="1"/>
  <c r="X421" i="1"/>
  <c r="X756" i="1"/>
  <c r="X34" i="1"/>
  <c r="X420" i="1"/>
  <c r="X316" i="1"/>
  <c r="X1002" i="1"/>
  <c r="X968" i="1"/>
  <c r="X474" i="1"/>
  <c r="X967" i="1"/>
  <c r="X1098" i="1"/>
  <c r="X755" i="1"/>
  <c r="X1097" i="1"/>
  <c r="X754" i="1"/>
  <c r="X1096" i="1"/>
  <c r="X1095" i="1"/>
  <c r="X832" i="1"/>
  <c r="X953" i="1"/>
  <c r="X753" i="1"/>
  <c r="X952" i="1"/>
  <c r="X1077" i="1"/>
  <c r="X951" i="1"/>
  <c r="X950" i="1"/>
  <c r="X873" i="1"/>
  <c r="X752" i="1"/>
  <c r="X849" i="1"/>
  <c r="X751" i="1"/>
  <c r="X371" i="1"/>
  <c r="X250" i="1"/>
  <c r="X831" i="1"/>
  <c r="X872" i="1"/>
  <c r="X200" i="1"/>
  <c r="X370" i="1"/>
  <c r="X369" i="1"/>
  <c r="X473" i="1"/>
  <c r="X472" i="1"/>
  <c r="X471" i="1"/>
  <c r="X470" i="1"/>
  <c r="X315" i="1"/>
  <c r="X249" i="1"/>
  <c r="X419" i="1"/>
  <c r="X314" i="1"/>
  <c r="X418" i="1"/>
  <c r="X199" i="1"/>
  <c r="X368" i="1"/>
  <c r="X313" i="1"/>
  <c r="X248" i="1"/>
  <c r="X198" i="1"/>
  <c r="X367" i="1"/>
  <c r="X366" i="1"/>
  <c r="X312" i="1"/>
  <c r="X247" i="1"/>
  <c r="X311" i="1"/>
  <c r="X197" i="1"/>
  <c r="X105" i="1"/>
  <c r="X125" i="1"/>
  <c r="X157" i="1"/>
  <c r="X79" i="1"/>
  <c r="X310" i="1"/>
  <c r="X732" i="1"/>
  <c r="X871" i="1"/>
  <c r="X830" i="1"/>
  <c r="X829" i="1"/>
  <c r="X870" i="1"/>
  <c r="X196" i="1"/>
  <c r="X949" i="1"/>
  <c r="X828" i="1"/>
  <c r="X1042" i="1"/>
  <c r="X827" i="1"/>
  <c r="X246" i="1"/>
  <c r="X826" i="1"/>
  <c r="X750" i="1"/>
  <c r="X948" i="1"/>
  <c r="X749" i="1"/>
  <c r="X309" i="1"/>
  <c r="X825" i="1"/>
  <c r="X824" i="1"/>
  <c r="X78" i="1"/>
  <c r="X1041" i="1"/>
  <c r="X947" i="1"/>
  <c r="X195" i="1"/>
  <c r="X36" i="1"/>
  <c r="X194" i="1"/>
  <c r="X1024" i="1"/>
  <c r="X141" i="1"/>
  <c r="X1001" i="1"/>
  <c r="X946" i="1"/>
  <c r="X748" i="1"/>
  <c r="X1040" i="1"/>
  <c r="X1039" i="1"/>
  <c r="X869" i="1"/>
  <c r="X1094" i="1"/>
  <c r="X417" i="1"/>
  <c r="X1076" i="1"/>
  <c r="X308" i="1"/>
  <c r="X307" i="1"/>
  <c r="X1093" i="1"/>
  <c r="X747" i="1"/>
  <c r="X193" i="1"/>
  <c r="X856" i="1"/>
  <c r="X416" i="1"/>
  <c r="X192" i="1"/>
  <c r="X855" i="1"/>
  <c r="X415" i="1"/>
  <c r="X506" i="1"/>
  <c r="X414" i="1"/>
  <c r="X365" i="1"/>
  <c r="X505" i="1"/>
  <c r="X20" i="1"/>
  <c r="X45" i="1"/>
  <c r="X868" i="1"/>
  <c r="X413" i="1"/>
  <c r="X191" i="1"/>
  <c r="X124" i="1"/>
  <c r="X123" i="1"/>
  <c r="X469" i="1"/>
  <c r="X77" i="1"/>
  <c r="X245" i="1"/>
  <c r="X76" i="1"/>
  <c r="X75" i="1"/>
  <c r="X412" i="1"/>
  <c r="X306" i="1"/>
  <c r="X945" i="1"/>
  <c r="X1092" i="1"/>
  <c r="X911" i="1"/>
  <c r="X190" i="1"/>
  <c r="X468" i="1"/>
  <c r="X467" i="1"/>
  <c r="X189" i="1"/>
  <c r="X122" i="1"/>
  <c r="X305" i="1"/>
  <c r="X140" i="1"/>
  <c r="X944" i="1"/>
  <c r="X1023" i="1"/>
  <c r="X304" i="1"/>
  <c r="X303" i="1"/>
  <c r="X411" i="1"/>
  <c r="X56" i="1"/>
  <c r="X302" i="1"/>
  <c r="X301" i="1"/>
  <c r="X300" i="1"/>
  <c r="X188" i="1"/>
  <c r="X244" i="1"/>
  <c r="X121" i="1"/>
  <c r="X1017" i="1"/>
  <c r="X1016" i="1"/>
  <c r="X243" i="1"/>
  <c r="X63" i="1"/>
  <c r="X1038" i="1"/>
  <c r="X120" i="1"/>
  <c r="X1000" i="1"/>
  <c r="X999" i="1"/>
  <c r="X242" i="1"/>
  <c r="X867" i="1"/>
  <c r="X823" i="1"/>
  <c r="X187" i="1"/>
  <c r="X156" i="1"/>
  <c r="X866" i="1"/>
  <c r="X976" i="1"/>
  <c r="X975" i="1"/>
  <c r="X822" i="1"/>
  <c r="X943" i="1"/>
  <c r="X1022" i="1"/>
  <c r="X1021" i="1"/>
  <c r="X1020" i="1"/>
  <c r="X821" i="1"/>
  <c r="X1019" i="1"/>
  <c r="X1018" i="1"/>
  <c r="X1091" i="1"/>
  <c r="X364" i="1"/>
  <c r="X363" i="1"/>
  <c r="X139" i="1"/>
  <c r="X74" i="1"/>
  <c r="X119" i="1"/>
  <c r="X186" i="1"/>
  <c r="X118" i="1"/>
  <c r="X185" i="1"/>
  <c r="X820" i="1"/>
  <c r="X241" i="1"/>
  <c r="X240" i="1"/>
  <c r="X299" i="1"/>
  <c r="X362" i="1"/>
  <c r="X410" i="1"/>
  <c r="X361" i="1"/>
  <c r="X239" i="1"/>
  <c r="X73" i="1"/>
  <c r="X360" i="1"/>
  <c r="X359" i="1"/>
  <c r="X12" i="1"/>
  <c r="X72" i="1"/>
  <c r="X358" i="1"/>
  <c r="X71" i="1"/>
  <c r="X104" i="1"/>
  <c r="X184" i="1"/>
  <c r="X183" i="1"/>
  <c r="X103" i="1"/>
  <c r="X298" i="1"/>
  <c r="X182" i="1"/>
  <c r="X409" i="1"/>
  <c r="X102" i="1"/>
  <c r="X238" i="1"/>
  <c r="X408" i="1"/>
  <c r="X297" i="1"/>
  <c r="X237" i="1"/>
  <c r="X101" i="1"/>
  <c r="X746" i="1"/>
  <c r="X117" i="1"/>
  <c r="X466" i="1"/>
  <c r="X465" i="1"/>
  <c r="X155" i="1"/>
  <c r="X357" i="1"/>
  <c r="X236" i="1"/>
  <c r="X235" i="1"/>
  <c r="X464" i="1"/>
  <c r="X100" i="1"/>
  <c r="X942" i="1"/>
  <c r="X974" i="1"/>
  <c r="X1037" i="1"/>
  <c r="X55" i="1"/>
  <c r="X356" i="1"/>
  <c r="X745" i="1"/>
  <c r="X744" i="1"/>
  <c r="X116" i="1"/>
  <c r="X941" i="1"/>
  <c r="X910" i="1"/>
  <c r="X909" i="1"/>
  <c r="X819" i="1"/>
  <c r="X99" i="1"/>
  <c r="X296" i="1"/>
  <c r="X181" i="1"/>
  <c r="X98" i="1"/>
  <c r="X180" i="1"/>
  <c r="X355" i="1"/>
  <c r="X234" i="1"/>
  <c r="X233" i="1"/>
  <c r="X17" i="1"/>
  <c r="X11" i="1"/>
  <c r="X295" i="1"/>
  <c r="X294" i="1"/>
  <c r="X15" i="1"/>
  <c r="X354" i="1"/>
  <c r="X463" i="1"/>
  <c r="X462" i="1"/>
  <c r="X353" i="1"/>
  <c r="X179" i="1"/>
  <c r="X178" i="1"/>
  <c r="X177" i="1"/>
  <c r="X731" i="1"/>
  <c r="X293" i="1"/>
  <c r="X176" i="1"/>
  <c r="X97" i="1"/>
  <c r="X940" i="1"/>
  <c r="X1036" i="1"/>
  <c r="X818" i="1"/>
  <c r="X817" i="1"/>
  <c r="X175" i="1"/>
  <c r="X174" i="1"/>
  <c r="X292" i="1"/>
  <c r="X908" i="1"/>
  <c r="X865" i="1"/>
  <c r="X864" i="1"/>
  <c r="X96" i="1"/>
  <c r="X95" i="1"/>
  <c r="X54" i="1"/>
  <c r="X291" i="1"/>
  <c r="X907" i="1"/>
  <c r="X906" i="1"/>
  <c r="X290" i="1"/>
  <c r="X289" i="1"/>
  <c r="X288" i="1"/>
  <c r="X287" i="1"/>
  <c r="X863" i="1"/>
  <c r="X905" i="1"/>
  <c r="X862" i="1"/>
  <c r="X407" i="1"/>
  <c r="X286" i="1"/>
  <c r="X285" i="1"/>
  <c r="X284" i="1"/>
  <c r="X461" i="1"/>
  <c r="X460" i="1"/>
  <c r="X459" i="1"/>
  <c r="X283" i="1"/>
  <c r="X282" i="1"/>
  <c r="X504" i="1"/>
  <c r="X458" i="1"/>
  <c r="X457" i="1"/>
  <c r="X138" i="1"/>
  <c r="X19" i="1"/>
  <c r="X816" i="1"/>
  <c r="X730" i="1"/>
  <c r="X281" i="1"/>
  <c r="X137" i="1"/>
  <c r="X44" i="1"/>
  <c r="X173" i="1"/>
  <c r="X43" i="1"/>
  <c r="X939" i="1"/>
  <c r="X743" i="1"/>
  <c r="X742" i="1"/>
  <c r="X854" i="1"/>
  <c r="X42" i="1"/>
  <c r="X154" i="1"/>
  <c r="X41" i="1"/>
  <c r="X938" i="1"/>
  <c r="X729" i="1"/>
  <c r="X62" i="1"/>
  <c r="X741" i="1"/>
  <c r="X937" i="1"/>
  <c r="X936" i="1"/>
  <c r="X1035" i="1"/>
  <c r="X740" i="1"/>
  <c r="X815" i="1"/>
  <c r="X814" i="1"/>
  <c r="X739" i="1"/>
  <c r="X935" i="1"/>
  <c r="X738" i="1"/>
  <c r="X998" i="1"/>
  <c r="X997" i="1"/>
  <c r="X31" i="1"/>
  <c r="X456" i="1"/>
  <c r="X172" i="1"/>
  <c r="X996" i="1"/>
  <c r="X30" i="1"/>
  <c r="X32" i="1"/>
  <c r="X813" i="1"/>
  <c r="X904" i="1"/>
  <c r="X280" i="1"/>
  <c r="X94" i="1"/>
  <c r="X136" i="1"/>
  <c r="X934" i="1"/>
  <c r="X853" i="1"/>
  <c r="X995" i="1"/>
  <c r="X1034" i="1"/>
  <c r="X455" i="1"/>
  <c r="X352" i="1"/>
  <c r="X232" i="1"/>
  <c r="X903" i="1"/>
  <c r="X406" i="1"/>
  <c r="X351" i="1"/>
  <c r="X454" i="1"/>
  <c r="X350" i="1"/>
  <c r="X973" i="1"/>
  <c r="X349" i="1"/>
  <c r="X93" i="1"/>
  <c r="X933" i="1"/>
  <c r="X521" i="1"/>
  <c r="X135" i="1"/>
  <c r="X453" i="1"/>
  <c r="X405" i="1"/>
  <c r="X404" i="1"/>
  <c r="X279" i="1"/>
  <c r="X115" i="1"/>
  <c r="X92" i="1"/>
  <c r="X520" i="1"/>
  <c r="X231" i="1"/>
  <c r="X153" i="1"/>
  <c r="X812" i="1"/>
  <c r="X728" i="1"/>
  <c r="X972" i="1"/>
  <c r="X861" i="1"/>
  <c r="X61" i="1"/>
  <c r="X811" i="1"/>
  <c r="X994" i="1"/>
  <c r="X932" i="1"/>
  <c r="X737" i="1"/>
  <c r="X727" i="1"/>
  <c r="X33" i="1"/>
  <c r="X1075" i="1"/>
  <c r="X1033" i="1"/>
  <c r="X736" i="1"/>
  <c r="X152" i="1"/>
  <c r="X151" i="1"/>
  <c r="X860" i="1"/>
  <c r="X278" i="1"/>
  <c r="X726" i="1"/>
  <c r="X230" i="1"/>
  <c r="X902" i="1"/>
  <c r="X852" i="1"/>
  <c r="X810" i="1"/>
  <c r="X503" i="1"/>
  <c r="X502" i="1"/>
  <c r="X931" i="1"/>
  <c r="X809" i="1"/>
  <c r="X851" i="1"/>
  <c r="X850" i="1"/>
  <c r="X171" i="1"/>
  <c r="X848" i="1"/>
  <c r="X993" i="1"/>
  <c r="X735" i="1"/>
  <c r="X403" i="1"/>
  <c r="X402" i="1"/>
  <c r="X401" i="1"/>
  <c r="X277" i="1"/>
  <c r="X276" i="1"/>
  <c r="X275" i="1"/>
  <c r="X274" i="1"/>
  <c r="X170" i="1"/>
  <c r="X400" i="1"/>
  <c r="X399" i="1"/>
  <c r="X519" i="1"/>
  <c r="X169" i="1"/>
  <c r="X808" i="1"/>
  <c r="X930" i="1"/>
  <c r="X452" i="1"/>
  <c r="X398" i="1"/>
  <c r="X273" i="1"/>
  <c r="X518" i="1"/>
  <c r="X517" i="1"/>
  <c r="X1074" i="1"/>
  <c r="X1073" i="1"/>
  <c r="X725" i="1"/>
  <c r="X1072" i="1"/>
  <c r="X1032" i="1"/>
  <c r="X348" i="1"/>
  <c r="X451" i="1"/>
  <c r="X168" i="1"/>
  <c r="X450" i="1"/>
  <c r="X272" i="1"/>
  <c r="X397" i="1"/>
  <c r="X347" i="1"/>
  <c r="X346" i="1"/>
  <c r="X271" i="1"/>
  <c r="X345" i="1"/>
  <c r="X229" i="1"/>
  <c r="X396" i="1"/>
  <c r="X270" i="1"/>
  <c r="X1071" i="1"/>
  <c r="X344" i="1"/>
  <c r="X395" i="1"/>
  <c r="X70" i="1"/>
  <c r="X1031" i="1"/>
  <c r="X394" i="1"/>
  <c r="X393" i="1"/>
  <c r="X269" i="1"/>
  <c r="X807" i="1"/>
  <c r="X971" i="1"/>
  <c r="X970" i="1"/>
  <c r="X167" i="1"/>
  <c r="X392" i="1"/>
  <c r="X69" i="1"/>
  <c r="X806" i="1"/>
  <c r="X805" i="1"/>
  <c r="X228" i="1"/>
  <c r="X227" i="1"/>
  <c r="X804" i="1"/>
  <c r="X803" i="1"/>
  <c r="X802" i="1"/>
  <c r="X268" i="1"/>
  <c r="X901" i="1"/>
  <c r="X801" i="1"/>
  <c r="X900" i="1"/>
  <c r="X267" i="1"/>
  <c r="X166" i="1"/>
  <c r="X165" i="1"/>
  <c r="X1090" i="1"/>
  <c r="X226" i="1"/>
  <c r="X266" i="1"/>
  <c r="X225" i="1"/>
  <c r="X114" i="1"/>
  <c r="X969" i="1"/>
  <c r="X992" i="1"/>
  <c r="X68" i="1"/>
  <c r="X224" i="1"/>
  <c r="X91" i="1"/>
  <c r="X800" i="1"/>
  <c r="X391" i="1"/>
  <c r="X390" i="1"/>
  <c r="X389" i="1"/>
  <c r="X90" i="1"/>
  <c r="X223" i="1"/>
  <c r="X222" i="1"/>
  <c r="X799" i="1"/>
  <c r="X221" i="1"/>
  <c r="X847" i="1"/>
  <c r="X798" i="1"/>
  <c r="X164" i="1"/>
  <c r="X163" i="1"/>
  <c r="X162" i="1"/>
  <c r="X449" i="1"/>
  <c r="X448" i="1"/>
  <c r="X1070" i="1"/>
  <c r="X343" i="1"/>
  <c r="X388" i="1"/>
  <c r="X342" i="1"/>
  <c r="X447" i="1"/>
  <c r="X991" i="1"/>
  <c r="X387" i="1"/>
  <c r="X161" i="1"/>
  <c r="X60" i="1"/>
  <c r="X1069" i="1"/>
  <c r="X265" i="1"/>
  <c r="X89" i="1"/>
  <c r="X59" i="1"/>
  <c r="X67" i="1"/>
  <c r="X160" i="1"/>
  <c r="X53" i="1"/>
  <c r="X516" i="1"/>
  <c r="X515" i="1"/>
  <c r="X264" i="1"/>
  <c r="X58" i="1"/>
  <c r="X263" i="1"/>
  <c r="X262" i="1"/>
  <c r="X261" i="1"/>
  <c r="X514" i="1"/>
  <c r="X220" i="1"/>
  <c r="X150" i="1"/>
  <c r="X149" i="1"/>
  <c r="X113" i="1"/>
  <c r="X57" i="1"/>
  <c r="X513" i="1"/>
  <c r="X512" i="1"/>
  <c r="X511" i="1"/>
  <c r="Y511" i="1"/>
  <c r="AA511" i="1"/>
  <c r="Y512" i="1"/>
  <c r="AA512" i="1"/>
  <c r="Y513" i="1"/>
  <c r="AA513" i="1"/>
  <c r="Y57" i="1"/>
  <c r="AA57" i="1"/>
  <c r="Y113" i="1"/>
  <c r="AA113" i="1"/>
  <c r="Y149" i="1"/>
  <c r="AA149" i="1"/>
  <c r="Y150" i="1"/>
  <c r="AA150" i="1"/>
  <c r="Y220" i="1"/>
  <c r="AA220" i="1"/>
  <c r="Y514" i="1"/>
  <c r="AA514" i="1"/>
  <c r="Y261" i="1"/>
  <c r="AA261" i="1"/>
  <c r="Y262" i="1"/>
  <c r="AA262" i="1"/>
  <c r="Y263" i="1"/>
  <c r="AA263" i="1"/>
  <c r="Y58" i="1"/>
  <c r="AA58" i="1"/>
  <c r="Y264" i="1"/>
  <c r="AA264" i="1"/>
  <c r="Y515" i="1"/>
  <c r="AA515" i="1"/>
  <c r="Y516" i="1"/>
  <c r="AA516" i="1"/>
  <c r="Y53" i="1"/>
  <c r="AA53" i="1"/>
  <c r="Y160" i="1"/>
  <c r="AA160" i="1"/>
  <c r="Y67" i="1"/>
  <c r="AA67" i="1"/>
  <c r="Y59" i="1"/>
  <c r="AA59" i="1"/>
  <c r="Y89" i="1"/>
  <c r="AA89" i="1"/>
  <c r="Y265" i="1"/>
  <c r="AA265" i="1"/>
  <c r="Y1069" i="1"/>
  <c r="AA1069" i="1"/>
  <c r="Y60" i="1"/>
  <c r="AA60" i="1"/>
  <c r="Y161" i="1"/>
  <c r="AA161" i="1"/>
  <c r="Y387" i="1"/>
  <c r="AA387" i="1"/>
  <c r="Y991" i="1"/>
  <c r="AA991" i="1"/>
  <c r="Y447" i="1"/>
  <c r="AA447" i="1"/>
  <c r="Y342" i="1"/>
  <c r="AA342" i="1"/>
  <c r="Y388" i="1"/>
  <c r="AA388" i="1"/>
  <c r="Y343" i="1"/>
  <c r="AA343" i="1"/>
  <c r="Y1070" i="1"/>
  <c r="AA1070" i="1"/>
  <c r="Y448" i="1"/>
  <c r="AA448" i="1"/>
  <c r="Y449" i="1"/>
  <c r="AA449" i="1"/>
  <c r="Y162" i="1"/>
  <c r="AA162" i="1"/>
  <c r="Y163" i="1"/>
  <c r="AA163" i="1"/>
  <c r="Y164" i="1"/>
  <c r="AA164" i="1"/>
  <c r="Y798" i="1"/>
  <c r="AA798" i="1"/>
  <c r="Y847" i="1"/>
  <c r="AA847" i="1"/>
  <c r="Y221" i="1"/>
  <c r="AA221" i="1"/>
  <c r="Y799" i="1"/>
  <c r="AA799" i="1"/>
  <c r="Y222" i="1"/>
  <c r="AA222" i="1"/>
  <c r="Y223" i="1"/>
  <c r="AA223" i="1"/>
  <c r="Y90" i="1"/>
  <c r="AA90" i="1"/>
  <c r="Y389" i="1"/>
  <c r="AA389" i="1"/>
  <c r="Y390" i="1"/>
  <c r="AA390" i="1"/>
  <c r="Y391" i="1"/>
  <c r="AA391" i="1"/>
  <c r="Y800" i="1"/>
  <c r="AA800" i="1"/>
  <c r="Y91" i="1"/>
  <c r="AA91" i="1"/>
  <c r="Y224" i="1"/>
  <c r="AA224" i="1"/>
  <c r="Y68" i="1"/>
  <c r="AA68" i="1"/>
  <c r="Y992" i="1"/>
  <c r="AA992" i="1"/>
  <c r="Y969" i="1"/>
  <c r="AA969" i="1"/>
  <c r="Y114" i="1"/>
  <c r="AA114" i="1"/>
  <c r="Y225" i="1"/>
  <c r="AA225" i="1"/>
  <c r="Y266" i="1"/>
  <c r="AA266" i="1"/>
  <c r="Y226" i="1"/>
  <c r="AA226" i="1"/>
  <c r="Y1090" i="1"/>
  <c r="AA1090" i="1"/>
  <c r="Y165" i="1"/>
  <c r="AA165" i="1"/>
  <c r="Y166" i="1"/>
  <c r="AA166" i="1"/>
  <c r="Y267" i="1"/>
  <c r="AA267" i="1"/>
  <c r="Y900" i="1"/>
  <c r="AA900" i="1"/>
  <c r="Y801" i="1"/>
  <c r="AA801" i="1"/>
  <c r="Y901" i="1"/>
  <c r="AA901" i="1"/>
  <c r="Y268" i="1"/>
  <c r="AA268" i="1"/>
  <c r="Y802" i="1"/>
  <c r="AA802" i="1"/>
  <c r="Y803" i="1"/>
  <c r="AA803" i="1"/>
  <c r="Y804" i="1"/>
  <c r="AA804" i="1"/>
  <c r="Y227" i="1"/>
  <c r="AA227" i="1"/>
  <c r="Y228" i="1"/>
  <c r="AA228" i="1"/>
  <c r="Y805" i="1"/>
  <c r="AA805" i="1"/>
  <c r="Y806" i="1"/>
  <c r="AA806" i="1"/>
  <c r="Y69" i="1"/>
  <c r="AA69" i="1"/>
  <c r="Y392" i="1"/>
  <c r="AA392" i="1"/>
  <c r="Y167" i="1"/>
  <c r="AA167" i="1"/>
  <c r="Y970" i="1"/>
  <c r="AA970" i="1"/>
  <c r="Y971" i="1"/>
  <c r="AA971" i="1"/>
  <c r="Y807" i="1"/>
  <c r="AA807" i="1"/>
  <c r="Y269" i="1"/>
  <c r="AA269" i="1"/>
  <c r="Y393" i="1"/>
  <c r="AA393" i="1"/>
  <c r="Y394" i="1"/>
  <c r="AA394" i="1"/>
  <c r="Y1031" i="1"/>
  <c r="AA1031" i="1"/>
  <c r="Y70" i="1"/>
  <c r="AA70" i="1"/>
  <c r="Y395" i="1"/>
  <c r="AA395" i="1"/>
  <c r="Y344" i="1"/>
  <c r="AA344" i="1"/>
  <c r="Y1071" i="1"/>
  <c r="AA1071" i="1"/>
  <c r="Y270" i="1"/>
  <c r="AA270" i="1"/>
  <c r="Y396" i="1"/>
  <c r="AA396" i="1"/>
  <c r="Y229" i="1"/>
  <c r="AA229" i="1"/>
  <c r="Y345" i="1"/>
  <c r="AA345" i="1"/>
  <c r="Y271" i="1"/>
  <c r="AA271" i="1"/>
  <c r="Y346" i="1"/>
  <c r="AA346" i="1"/>
  <c r="Y347" i="1"/>
  <c r="AA347" i="1"/>
  <c r="Y397" i="1"/>
  <c r="AA397" i="1"/>
  <c r="Y272" i="1"/>
  <c r="AA272" i="1"/>
  <c r="Y450" i="1"/>
  <c r="AA450" i="1"/>
  <c r="Y168" i="1"/>
  <c r="AA168" i="1"/>
  <c r="Y451" i="1"/>
  <c r="AA451" i="1"/>
  <c r="Y348" i="1"/>
  <c r="AA348" i="1"/>
  <c r="Y1032" i="1"/>
  <c r="AA1032" i="1"/>
  <c r="Y1072" i="1"/>
  <c r="AA1072" i="1"/>
  <c r="Y725" i="1"/>
  <c r="AA725" i="1"/>
  <c r="Y1073" i="1"/>
  <c r="AA1073" i="1"/>
  <c r="Y1074" i="1"/>
  <c r="AA1074" i="1"/>
  <c r="Y517" i="1"/>
  <c r="AA517" i="1"/>
  <c r="Y518" i="1"/>
  <c r="AA518" i="1"/>
  <c r="Y273" i="1"/>
  <c r="AA273" i="1"/>
  <c r="Y398" i="1"/>
  <c r="AA398" i="1"/>
  <c r="Y452" i="1"/>
  <c r="AA452" i="1"/>
  <c r="Y930" i="1"/>
  <c r="AA930" i="1"/>
  <c r="Y808" i="1"/>
  <c r="AA808" i="1"/>
  <c r="Y169" i="1"/>
  <c r="AA169" i="1"/>
  <c r="Y519" i="1"/>
  <c r="AA519" i="1"/>
  <c r="Y399" i="1"/>
  <c r="AA399" i="1"/>
  <c r="Y400" i="1"/>
  <c r="AA400" i="1"/>
  <c r="Y170" i="1"/>
  <c r="AA170" i="1"/>
  <c r="Y274" i="1"/>
  <c r="AA274" i="1"/>
  <c r="Y275" i="1"/>
  <c r="AA275" i="1"/>
  <c r="Y276" i="1"/>
  <c r="AA276" i="1"/>
  <c r="Y277" i="1"/>
  <c r="AA277" i="1"/>
  <c r="Y401" i="1"/>
  <c r="AA401" i="1"/>
  <c r="Y402" i="1"/>
  <c r="AA402" i="1"/>
  <c r="Y403" i="1"/>
  <c r="AA403" i="1"/>
  <c r="Y735" i="1"/>
  <c r="AA735" i="1"/>
  <c r="Y993" i="1"/>
  <c r="AA993" i="1"/>
  <c r="Y848" i="1"/>
  <c r="AA848" i="1"/>
  <c r="Y171" i="1"/>
  <c r="AA171" i="1"/>
  <c r="Y850" i="1"/>
  <c r="AA850" i="1"/>
  <c r="Y851" i="1"/>
  <c r="AA851" i="1"/>
  <c r="Y809" i="1"/>
  <c r="AA809" i="1"/>
  <c r="Y931" i="1"/>
  <c r="AA931" i="1"/>
  <c r="Y502" i="1"/>
  <c r="AA502" i="1"/>
  <c r="Y503" i="1"/>
  <c r="AA503" i="1"/>
  <c r="Y810" i="1"/>
  <c r="AA810" i="1"/>
  <c r="Y852" i="1"/>
  <c r="AA852" i="1"/>
  <c r="Y902" i="1"/>
  <c r="AA902" i="1"/>
  <c r="Y230" i="1"/>
  <c r="AA230" i="1"/>
  <c r="Y726" i="1"/>
  <c r="AA726" i="1"/>
  <c r="Y278" i="1"/>
  <c r="AA278" i="1"/>
  <c r="Y860" i="1"/>
  <c r="AA860" i="1"/>
  <c r="Y151" i="1"/>
  <c r="AA151" i="1"/>
  <c r="Y152" i="1"/>
  <c r="AA152" i="1"/>
  <c r="Y736" i="1"/>
  <c r="AA736" i="1"/>
  <c r="Y1033" i="1"/>
  <c r="AA1033" i="1"/>
  <c r="Y1075" i="1"/>
  <c r="AA1075" i="1"/>
  <c r="Y33" i="1"/>
  <c r="AA33" i="1"/>
  <c r="Y727" i="1"/>
  <c r="AA727" i="1"/>
  <c r="Y737" i="1"/>
  <c r="AA737" i="1"/>
  <c r="Y932" i="1"/>
  <c r="AA932" i="1"/>
  <c r="Y994" i="1"/>
  <c r="AA994" i="1"/>
  <c r="Y811" i="1"/>
  <c r="AA811" i="1"/>
  <c r="Y61" i="1"/>
  <c r="AA61" i="1"/>
  <c r="Y861" i="1"/>
  <c r="AA861" i="1"/>
  <c r="Y972" i="1"/>
  <c r="AA972" i="1"/>
  <c r="Y728" i="1"/>
  <c r="AA728" i="1"/>
  <c r="Y812" i="1"/>
  <c r="AA812" i="1"/>
  <c r="Y153" i="1"/>
  <c r="AA153" i="1"/>
  <c r="Y231" i="1"/>
  <c r="AA231" i="1"/>
  <c r="Y520" i="1"/>
  <c r="AA520" i="1"/>
  <c r="Y92" i="1"/>
  <c r="AA92" i="1"/>
  <c r="Y115" i="1"/>
  <c r="AA115" i="1"/>
  <c r="Y279" i="1"/>
  <c r="AA279" i="1"/>
  <c r="Y404" i="1"/>
  <c r="AA404" i="1"/>
  <c r="Y405" i="1"/>
  <c r="AA405" i="1"/>
  <c r="Y453" i="1"/>
  <c r="AA453" i="1"/>
  <c r="Y135" i="1"/>
  <c r="AA135" i="1"/>
  <c r="Y521" i="1"/>
  <c r="AA521" i="1"/>
  <c r="Y933" i="1"/>
  <c r="AA933" i="1"/>
  <c r="Y93" i="1"/>
  <c r="AA93" i="1"/>
  <c r="Y349" i="1"/>
  <c r="AA349" i="1"/>
  <c r="Y973" i="1"/>
  <c r="AA973" i="1"/>
  <c r="Y350" i="1"/>
  <c r="AA350" i="1"/>
  <c r="Y454" i="1"/>
  <c r="AA454" i="1"/>
  <c r="Y351" i="1"/>
  <c r="AA351" i="1"/>
  <c r="Y406" i="1"/>
  <c r="AA406" i="1"/>
  <c r="Y903" i="1"/>
  <c r="AA903" i="1"/>
  <c r="Y232" i="1"/>
  <c r="AA232" i="1"/>
  <c r="Y352" i="1"/>
  <c r="AA352" i="1"/>
  <c r="Y455" i="1"/>
  <c r="AA455" i="1"/>
  <c r="Y1034" i="1"/>
  <c r="AA1034" i="1"/>
  <c r="Y995" i="1"/>
  <c r="AA995" i="1"/>
  <c r="Y853" i="1"/>
  <c r="AA853" i="1"/>
  <c r="Y934" i="1"/>
  <c r="AA934" i="1"/>
  <c r="Y136" i="1"/>
  <c r="AA136" i="1"/>
  <c r="Y94" i="1"/>
  <c r="AA94" i="1"/>
  <c r="Y280" i="1"/>
  <c r="AA280" i="1"/>
  <c r="Y904" i="1"/>
  <c r="AA904" i="1"/>
  <c r="Y813" i="1"/>
  <c r="AA813" i="1"/>
  <c r="Y32" i="1"/>
  <c r="AA32" i="1"/>
  <c r="Y30" i="1"/>
  <c r="AA30" i="1"/>
  <c r="Y996" i="1"/>
  <c r="AA996" i="1"/>
  <c r="Y172" i="1"/>
  <c r="AA172" i="1"/>
  <c r="Y456" i="1"/>
  <c r="AA456" i="1"/>
  <c r="Y31" i="1"/>
  <c r="AA31" i="1"/>
  <c r="Y997" i="1"/>
  <c r="AA997" i="1"/>
  <c r="Y998" i="1"/>
  <c r="AA998" i="1"/>
  <c r="Y738" i="1"/>
  <c r="AA738" i="1"/>
  <c r="Y935" i="1"/>
  <c r="AA935" i="1"/>
  <c r="Y739" i="1"/>
  <c r="AA739" i="1"/>
  <c r="Y814" i="1"/>
  <c r="AA814" i="1"/>
  <c r="Y815" i="1"/>
  <c r="AA815" i="1"/>
  <c r="Y740" i="1"/>
  <c r="AA740" i="1"/>
  <c r="Y1035" i="1"/>
  <c r="AA1035" i="1"/>
  <c r="Y936" i="1"/>
  <c r="AA936" i="1"/>
  <c r="Y937" i="1"/>
  <c r="AA937" i="1"/>
  <c r="Y741" i="1"/>
  <c r="AA741" i="1"/>
  <c r="Y62" i="1"/>
  <c r="AA62" i="1"/>
  <c r="Y729" i="1"/>
  <c r="AA729" i="1"/>
  <c r="Y938" i="1"/>
  <c r="AA938" i="1"/>
  <c r="Y41" i="1"/>
  <c r="AA41" i="1"/>
  <c r="Y154" i="1"/>
  <c r="AA154" i="1"/>
  <c r="Y42" i="1"/>
  <c r="AA42" i="1"/>
  <c r="Y854" i="1"/>
  <c r="AA854" i="1"/>
  <c r="Y742" i="1"/>
  <c r="AA742" i="1"/>
  <c r="Y743" i="1"/>
  <c r="AA743" i="1"/>
  <c r="Y939" i="1"/>
  <c r="AA939" i="1"/>
  <c r="Y43" i="1"/>
  <c r="AA43" i="1"/>
  <c r="Y173" i="1"/>
  <c r="AA173" i="1"/>
  <c r="Y44" i="1"/>
  <c r="AA44" i="1"/>
  <c r="Y137" i="1"/>
  <c r="AA137" i="1"/>
  <c r="Y281" i="1"/>
  <c r="AA281" i="1"/>
  <c r="Y730" i="1"/>
  <c r="AA730" i="1"/>
  <c r="Y816" i="1"/>
  <c r="AA816" i="1"/>
  <c r="Y19" i="1"/>
  <c r="AA19" i="1"/>
  <c r="Y138" i="1"/>
  <c r="AA138" i="1"/>
  <c r="Y457" i="1"/>
  <c r="AA457" i="1"/>
  <c r="Y458" i="1"/>
  <c r="AA458" i="1"/>
  <c r="Y504" i="1"/>
  <c r="AA504" i="1"/>
  <c r="Y282" i="1"/>
  <c r="AA282" i="1"/>
  <c r="Y283" i="1"/>
  <c r="AA283" i="1"/>
  <c r="Y459" i="1"/>
  <c r="AA459" i="1"/>
  <c r="Y460" i="1"/>
  <c r="AA460" i="1"/>
  <c r="Y461" i="1"/>
  <c r="AA461" i="1"/>
  <c r="Y284" i="1"/>
  <c r="AA284" i="1"/>
  <c r="Y285" i="1"/>
  <c r="AA285" i="1"/>
  <c r="Y286" i="1"/>
  <c r="AA286" i="1"/>
  <c r="Y407" i="1"/>
  <c r="AA407" i="1"/>
  <c r="Y862" i="1"/>
  <c r="AA862" i="1"/>
  <c r="Y905" i="1"/>
  <c r="AA905" i="1"/>
  <c r="Y863" i="1"/>
  <c r="AA863" i="1"/>
  <c r="Y287" i="1"/>
  <c r="AA287" i="1"/>
  <c r="Y288" i="1"/>
  <c r="AA288" i="1"/>
  <c r="Y289" i="1"/>
  <c r="AA289" i="1"/>
  <c r="Y290" i="1"/>
  <c r="AA290" i="1"/>
  <c r="Y906" i="1"/>
  <c r="AA906" i="1"/>
  <c r="Y907" i="1"/>
  <c r="AA907" i="1"/>
  <c r="Y291" i="1"/>
  <c r="AA291" i="1"/>
  <c r="Y54" i="1"/>
  <c r="AA54" i="1"/>
  <c r="Y95" i="1"/>
  <c r="AA95" i="1"/>
  <c r="Y96" i="1"/>
  <c r="AA96" i="1"/>
  <c r="Y864" i="1"/>
  <c r="AA864" i="1"/>
  <c r="Y865" i="1"/>
  <c r="AA865" i="1"/>
  <c r="Y908" i="1"/>
  <c r="AA908" i="1"/>
  <c r="Y292" i="1"/>
  <c r="AA292" i="1"/>
  <c r="Y174" i="1"/>
  <c r="AA174" i="1"/>
  <c r="Y175" i="1"/>
  <c r="AA175" i="1"/>
  <c r="Y817" i="1"/>
  <c r="AA817" i="1"/>
  <c r="Y818" i="1"/>
  <c r="AA818" i="1"/>
  <c r="Y1036" i="1"/>
  <c r="AA1036" i="1"/>
  <c r="Y940" i="1"/>
  <c r="AA940" i="1"/>
  <c r="Y97" i="1"/>
  <c r="AA97" i="1"/>
  <c r="Y176" i="1"/>
  <c r="AA176" i="1"/>
  <c r="Y293" i="1"/>
  <c r="AA293" i="1"/>
  <c r="Y731" i="1"/>
  <c r="AA731" i="1"/>
  <c r="Y177" i="1"/>
  <c r="AA177" i="1"/>
  <c r="Y178" i="1"/>
  <c r="AA178" i="1"/>
  <c r="Y179" i="1"/>
  <c r="AA179" i="1"/>
  <c r="Y353" i="1"/>
  <c r="AA353" i="1"/>
  <c r="Y462" i="1"/>
  <c r="AA462" i="1"/>
  <c r="Y463" i="1"/>
  <c r="AA463" i="1"/>
  <c r="Y354" i="1"/>
  <c r="AA354" i="1"/>
  <c r="Y15" i="1"/>
  <c r="AA15" i="1"/>
  <c r="Y294" i="1"/>
  <c r="AA294" i="1"/>
  <c r="Y295" i="1"/>
  <c r="AA295" i="1"/>
  <c r="Y11" i="1"/>
  <c r="AA11" i="1"/>
  <c r="Y17" i="1"/>
  <c r="AA17" i="1"/>
  <c r="Y233" i="1"/>
  <c r="AA233" i="1"/>
  <c r="Y234" i="1"/>
  <c r="AA234" i="1"/>
  <c r="Y355" i="1"/>
  <c r="AA355" i="1"/>
  <c r="Y180" i="1"/>
  <c r="AA180" i="1"/>
  <c r="Y98" i="1"/>
  <c r="AA98" i="1"/>
  <c r="Y181" i="1"/>
  <c r="AA181" i="1"/>
  <c r="Y296" i="1"/>
  <c r="AA296" i="1"/>
  <c r="Y99" i="1"/>
  <c r="AA99" i="1"/>
  <c r="Y819" i="1"/>
  <c r="AA819" i="1"/>
  <c r="Y909" i="1"/>
  <c r="AA909" i="1"/>
  <c r="Y910" i="1"/>
  <c r="AA910" i="1"/>
  <c r="Y941" i="1"/>
  <c r="AA941" i="1"/>
  <c r="Y116" i="1"/>
  <c r="AA116" i="1"/>
  <c r="Y744" i="1"/>
  <c r="AA744" i="1"/>
  <c r="Y745" i="1"/>
  <c r="AA745" i="1"/>
  <c r="Y356" i="1"/>
  <c r="AA356" i="1"/>
  <c r="Y55" i="1"/>
  <c r="AA55" i="1"/>
  <c r="Y1037" i="1"/>
  <c r="AA1037" i="1"/>
  <c r="Y974" i="1"/>
  <c r="AA974" i="1"/>
  <c r="Y942" i="1"/>
  <c r="AA942" i="1"/>
  <c r="Y100" i="1"/>
  <c r="AA100" i="1"/>
  <c r="Y464" i="1"/>
  <c r="AA464" i="1"/>
  <c r="Y235" i="1"/>
  <c r="AA235" i="1"/>
  <c r="Y236" i="1"/>
  <c r="AA236" i="1"/>
  <c r="Y357" i="1"/>
  <c r="AA357" i="1"/>
  <c r="Y155" i="1"/>
  <c r="AA155" i="1"/>
  <c r="Y465" i="1"/>
  <c r="AA465" i="1"/>
  <c r="Y466" i="1"/>
  <c r="AA466" i="1"/>
  <c r="Y117" i="1"/>
  <c r="AA117" i="1"/>
  <c r="Y746" i="1"/>
  <c r="AA746" i="1"/>
  <c r="Y101" i="1"/>
  <c r="AA101" i="1"/>
  <c r="Y237" i="1"/>
  <c r="AA237" i="1"/>
  <c r="Y297" i="1"/>
  <c r="AA297" i="1"/>
  <c r="Y408" i="1"/>
  <c r="AA408" i="1"/>
  <c r="Y238" i="1"/>
  <c r="AA238" i="1"/>
  <c r="Y102" i="1"/>
  <c r="AA102" i="1"/>
  <c r="Y409" i="1"/>
  <c r="AA409" i="1"/>
  <c r="Y182" i="1"/>
  <c r="AA182" i="1"/>
  <c r="Y298" i="1"/>
  <c r="AA298" i="1"/>
  <c r="Y103" i="1"/>
  <c r="AA103" i="1"/>
  <c r="Y183" i="1"/>
  <c r="AA183" i="1"/>
  <c r="Y184" i="1"/>
  <c r="AA184" i="1"/>
  <c r="Y104" i="1"/>
  <c r="AA104" i="1"/>
  <c r="Y71" i="1"/>
  <c r="AA71" i="1"/>
  <c r="Y358" i="1"/>
  <c r="AA358" i="1"/>
  <c r="Y72" i="1"/>
  <c r="AA72" i="1"/>
  <c r="Y12" i="1"/>
  <c r="AA12" i="1"/>
  <c r="Y359" i="1"/>
  <c r="AA359" i="1"/>
  <c r="Y360" i="1"/>
  <c r="AA360" i="1"/>
  <c r="Y73" i="1"/>
  <c r="AA73" i="1"/>
  <c r="Y239" i="1"/>
  <c r="AA239" i="1"/>
  <c r="Y361" i="1"/>
  <c r="AA361" i="1"/>
  <c r="Y410" i="1"/>
  <c r="AA410" i="1"/>
  <c r="Y362" i="1"/>
  <c r="AA362" i="1"/>
  <c r="Y299" i="1"/>
  <c r="AA299" i="1"/>
  <c r="Y240" i="1"/>
  <c r="AA240" i="1"/>
  <c r="Y241" i="1"/>
  <c r="AA241" i="1"/>
  <c r="Y820" i="1"/>
  <c r="AA820" i="1"/>
  <c r="Y185" i="1"/>
  <c r="AA185" i="1"/>
  <c r="Y118" i="1"/>
  <c r="AA118" i="1"/>
  <c r="Y186" i="1"/>
  <c r="AA186" i="1"/>
  <c r="Y119" i="1"/>
  <c r="AA119" i="1"/>
  <c r="Y74" i="1"/>
  <c r="AA74" i="1"/>
  <c r="Y139" i="1"/>
  <c r="AA139" i="1"/>
  <c r="Y363" i="1"/>
  <c r="AA363" i="1"/>
  <c r="Y364" i="1"/>
  <c r="AA364" i="1"/>
  <c r="Y1091" i="1"/>
  <c r="AA1091" i="1"/>
  <c r="Y1018" i="1"/>
  <c r="AA1018" i="1"/>
  <c r="Y1019" i="1"/>
  <c r="AA1019" i="1"/>
  <c r="Y821" i="1"/>
  <c r="AA821" i="1"/>
  <c r="Y1020" i="1"/>
  <c r="AA1020" i="1"/>
  <c r="Y1021" i="1"/>
  <c r="AA1021" i="1"/>
  <c r="Y1022" i="1"/>
  <c r="AA1022" i="1"/>
  <c r="Y943" i="1"/>
  <c r="AA943" i="1"/>
  <c r="Y822" i="1"/>
  <c r="AA822" i="1"/>
  <c r="Y975" i="1"/>
  <c r="AA975" i="1"/>
  <c r="Y976" i="1"/>
  <c r="AA976" i="1"/>
  <c r="Y866" i="1"/>
  <c r="AA866" i="1"/>
  <c r="Y156" i="1"/>
  <c r="AA156" i="1"/>
  <c r="Y187" i="1"/>
  <c r="AA187" i="1"/>
  <c r="Y823" i="1"/>
  <c r="AA823" i="1"/>
  <c r="Y867" i="1"/>
  <c r="AA867" i="1"/>
  <c r="Y242" i="1"/>
  <c r="AA242" i="1"/>
  <c r="Y999" i="1"/>
  <c r="AA999" i="1"/>
  <c r="Y1000" i="1"/>
  <c r="AA1000" i="1"/>
  <c r="Y120" i="1"/>
  <c r="AA120" i="1"/>
  <c r="Y1038" i="1"/>
  <c r="AA1038" i="1"/>
  <c r="Y63" i="1"/>
  <c r="AA63" i="1"/>
  <c r="Y243" i="1"/>
  <c r="AA243" i="1"/>
  <c r="Y1016" i="1"/>
  <c r="AA1016" i="1"/>
  <c r="Y1017" i="1"/>
  <c r="AA1017" i="1"/>
  <c r="Y121" i="1"/>
  <c r="AA121" i="1"/>
  <c r="Y244" i="1"/>
  <c r="AA244" i="1"/>
  <c r="Y188" i="1"/>
  <c r="AA188" i="1"/>
  <c r="Y300" i="1"/>
  <c r="AA300" i="1"/>
  <c r="Y301" i="1"/>
  <c r="AA301" i="1"/>
  <c r="Y302" i="1"/>
  <c r="AA302" i="1"/>
  <c r="Y56" i="1"/>
  <c r="AA56" i="1"/>
  <c r="Y411" i="1"/>
  <c r="AA411" i="1"/>
  <c r="Y303" i="1"/>
  <c r="AA303" i="1"/>
  <c r="Y304" i="1"/>
  <c r="AA304" i="1"/>
  <c r="Y1023" i="1"/>
  <c r="AA1023" i="1"/>
  <c r="Y944" i="1"/>
  <c r="AA944" i="1"/>
  <c r="Y140" i="1"/>
  <c r="AA140" i="1"/>
  <c r="Y305" i="1"/>
  <c r="AA305" i="1"/>
  <c r="Y122" i="1"/>
  <c r="AA122" i="1"/>
  <c r="Y189" i="1"/>
  <c r="AA189" i="1"/>
  <c r="Y467" i="1"/>
  <c r="AA467" i="1"/>
  <c r="Y468" i="1"/>
  <c r="AA468" i="1"/>
  <c r="Y190" i="1"/>
  <c r="AA190" i="1"/>
  <c r="Y911" i="1"/>
  <c r="AA911" i="1"/>
  <c r="Y1092" i="1"/>
  <c r="AA1092" i="1"/>
  <c r="Y945" i="1"/>
  <c r="AA945" i="1"/>
  <c r="Y306" i="1"/>
  <c r="AA306" i="1"/>
  <c r="Y412" i="1"/>
  <c r="AA412" i="1"/>
  <c r="Y75" i="1"/>
  <c r="AA75" i="1"/>
  <c r="Y76" i="1"/>
  <c r="AA76" i="1"/>
  <c r="Y245" i="1"/>
  <c r="AA245" i="1"/>
  <c r="Y77" i="1"/>
  <c r="AA77" i="1"/>
  <c r="Y469" i="1"/>
  <c r="AA469" i="1"/>
  <c r="Y123" i="1"/>
  <c r="AA123" i="1"/>
  <c r="Y124" i="1"/>
  <c r="AA124" i="1"/>
  <c r="Y191" i="1"/>
  <c r="AA191" i="1"/>
  <c r="Y413" i="1"/>
  <c r="AA413" i="1"/>
  <c r="Y868" i="1"/>
  <c r="AA868" i="1"/>
  <c r="Y45" i="1"/>
  <c r="AA45" i="1"/>
  <c r="Y20" i="1"/>
  <c r="AA20" i="1"/>
  <c r="Y505" i="1"/>
  <c r="AA505" i="1"/>
  <c r="Y365" i="1"/>
  <c r="AA365" i="1"/>
  <c r="Y414" i="1"/>
  <c r="AA414" i="1"/>
  <c r="Y506" i="1"/>
  <c r="AA506" i="1"/>
  <c r="Y415" i="1"/>
  <c r="AA415" i="1"/>
  <c r="Y855" i="1"/>
  <c r="AA855" i="1"/>
  <c r="Y192" i="1"/>
  <c r="AA192" i="1"/>
  <c r="Y416" i="1"/>
  <c r="AA416" i="1"/>
  <c r="Y856" i="1"/>
  <c r="AA856" i="1"/>
  <c r="Y193" i="1"/>
  <c r="AA193" i="1"/>
  <c r="Y747" i="1"/>
  <c r="AA747" i="1"/>
  <c r="Y1093" i="1"/>
  <c r="AA1093" i="1"/>
  <c r="Y307" i="1"/>
  <c r="AA307" i="1"/>
  <c r="Y308" i="1"/>
  <c r="AA308" i="1"/>
  <c r="Y1076" i="1"/>
  <c r="AA1076" i="1"/>
  <c r="Y417" i="1"/>
  <c r="AA417" i="1"/>
  <c r="Y1094" i="1"/>
  <c r="AA1094" i="1"/>
  <c r="Y869" i="1"/>
  <c r="AA869" i="1"/>
  <c r="Y1039" i="1"/>
  <c r="AA1039" i="1"/>
  <c r="Y1040" i="1"/>
  <c r="AA1040" i="1"/>
  <c r="Y748" i="1"/>
  <c r="AA748" i="1"/>
  <c r="Y946" i="1"/>
  <c r="AA946" i="1"/>
  <c r="Y1001" i="1"/>
  <c r="AA1001" i="1"/>
  <c r="Y141" i="1"/>
  <c r="AA141" i="1"/>
  <c r="Y1024" i="1"/>
  <c r="AA1024" i="1"/>
  <c r="Y194" i="1"/>
  <c r="AA194" i="1"/>
  <c r="Y36" i="1"/>
  <c r="AA36" i="1"/>
  <c r="Y195" i="1"/>
  <c r="AA195" i="1"/>
  <c r="Y947" i="1"/>
  <c r="AA947" i="1"/>
  <c r="Y1041" i="1"/>
  <c r="AA1041" i="1"/>
  <c r="Y78" i="1"/>
  <c r="AA78" i="1"/>
  <c r="Y824" i="1"/>
  <c r="AA824" i="1"/>
  <c r="Y825" i="1"/>
  <c r="AA825" i="1"/>
  <c r="Y309" i="1"/>
  <c r="AA309" i="1"/>
  <c r="Y749" i="1"/>
  <c r="AA749" i="1"/>
  <c r="Y948" i="1"/>
  <c r="AA948" i="1"/>
  <c r="Y750" i="1"/>
  <c r="AA750" i="1"/>
  <c r="Y826" i="1"/>
  <c r="AA826" i="1"/>
  <c r="Y246" i="1"/>
  <c r="AA246" i="1"/>
  <c r="Y827" i="1"/>
  <c r="AA827" i="1"/>
  <c r="Y1042" i="1"/>
  <c r="AA1042" i="1"/>
  <c r="Y828" i="1"/>
  <c r="AA828" i="1"/>
  <c r="Y949" i="1"/>
  <c r="AA949" i="1"/>
  <c r="Y196" i="1"/>
  <c r="AA196" i="1"/>
  <c r="Y870" i="1"/>
  <c r="AA870" i="1"/>
  <c r="Y829" i="1"/>
  <c r="AA829" i="1"/>
  <c r="Y830" i="1"/>
  <c r="AA830" i="1"/>
  <c r="Y871" i="1"/>
  <c r="AA871" i="1"/>
  <c r="Y732" i="1"/>
  <c r="AA732" i="1"/>
  <c r="Y310" i="1"/>
  <c r="AA310" i="1"/>
  <c r="Y79" i="1"/>
  <c r="AA79" i="1"/>
  <c r="Y157" i="1"/>
  <c r="AA157" i="1"/>
  <c r="Y125" i="1"/>
  <c r="AA125" i="1"/>
  <c r="Y105" i="1"/>
  <c r="AA105" i="1"/>
  <c r="Y197" i="1"/>
  <c r="AA197" i="1"/>
  <c r="Y311" i="1"/>
  <c r="AA311" i="1"/>
  <c r="Y247" i="1"/>
  <c r="AA247" i="1"/>
  <c r="Y312" i="1"/>
  <c r="AA312" i="1"/>
  <c r="Y366" i="1"/>
  <c r="AA366" i="1"/>
  <c r="Y367" i="1"/>
  <c r="AA367" i="1"/>
  <c r="Y198" i="1"/>
  <c r="AA198" i="1"/>
  <c r="Y248" i="1"/>
  <c r="AA248" i="1"/>
  <c r="Y313" i="1"/>
  <c r="AA313" i="1"/>
  <c r="Y368" i="1"/>
  <c r="AA368" i="1"/>
  <c r="Y199" i="1"/>
  <c r="AA199" i="1"/>
  <c r="Y418" i="1"/>
  <c r="AA418" i="1"/>
  <c r="Y314" i="1"/>
  <c r="AA314" i="1"/>
  <c r="Y419" i="1"/>
  <c r="AA419" i="1"/>
  <c r="Y249" i="1"/>
  <c r="AA249" i="1"/>
  <c r="Y315" i="1"/>
  <c r="AA315" i="1"/>
  <c r="Y470" i="1"/>
  <c r="AA470" i="1"/>
  <c r="Y471" i="1"/>
  <c r="AA471" i="1"/>
  <c r="Y472" i="1"/>
  <c r="AA472" i="1"/>
  <c r="Y473" i="1"/>
  <c r="AA473" i="1"/>
  <c r="Y369" i="1"/>
  <c r="AA369" i="1"/>
  <c r="Y370" i="1"/>
  <c r="AA370" i="1"/>
  <c r="Y200" i="1"/>
  <c r="AA200" i="1"/>
  <c r="Y872" i="1"/>
  <c r="AA872" i="1"/>
  <c r="Y831" i="1"/>
  <c r="AA831" i="1"/>
  <c r="Y250" i="1"/>
  <c r="AA250" i="1"/>
  <c r="Y371" i="1"/>
  <c r="AA371" i="1"/>
  <c r="Y751" i="1"/>
  <c r="AA751" i="1"/>
  <c r="Y849" i="1"/>
  <c r="AA849" i="1"/>
  <c r="Y752" i="1"/>
  <c r="AA752" i="1"/>
  <c r="Y873" i="1"/>
  <c r="AA873" i="1"/>
  <c r="Y950" i="1"/>
  <c r="AA950" i="1"/>
  <c r="Y951" i="1"/>
  <c r="AA951" i="1"/>
  <c r="Y1077" i="1"/>
  <c r="AA1077" i="1"/>
  <c r="Y952" i="1"/>
  <c r="AA952" i="1"/>
  <c r="Y753" i="1"/>
  <c r="AA753" i="1"/>
  <c r="Y953" i="1"/>
  <c r="AA953" i="1"/>
  <c r="Y832" i="1"/>
  <c r="AA832" i="1"/>
  <c r="Y1095" i="1"/>
  <c r="AA1095" i="1"/>
  <c r="Y1096" i="1"/>
  <c r="AA1096" i="1"/>
  <c r="Y754" i="1"/>
  <c r="AA754" i="1"/>
  <c r="Y1097" i="1"/>
  <c r="AA1097" i="1"/>
  <c r="Y755" i="1"/>
  <c r="AA755" i="1"/>
  <c r="Y1098" i="1"/>
  <c r="AA1098" i="1"/>
  <c r="Y967" i="1"/>
  <c r="AA967" i="1"/>
  <c r="Y474" i="1"/>
  <c r="AA474" i="1"/>
  <c r="Y968" i="1"/>
  <c r="AA968" i="1"/>
  <c r="Y1002" i="1"/>
  <c r="AA1002" i="1"/>
  <c r="Y316" i="1"/>
  <c r="AA316" i="1"/>
  <c r="Y420" i="1"/>
  <c r="AA420" i="1"/>
  <c r="Y34" i="1"/>
  <c r="AA34" i="1"/>
  <c r="Y756" i="1"/>
  <c r="AA756" i="1"/>
  <c r="Y421" i="1"/>
  <c r="AA421" i="1"/>
  <c r="Y80" i="1"/>
  <c r="AA80" i="1"/>
  <c r="Y251" i="1"/>
  <c r="AA251" i="1"/>
  <c r="Y372" i="1"/>
  <c r="AA372" i="1"/>
  <c r="Y475" i="1"/>
  <c r="AA475" i="1"/>
  <c r="Y252" i="1"/>
  <c r="AA252" i="1"/>
  <c r="Y373" i="1"/>
  <c r="AA373" i="1"/>
  <c r="Y874" i="1"/>
  <c r="AA874" i="1"/>
  <c r="Y422" i="1"/>
  <c r="AA422" i="1"/>
  <c r="Y1043" i="1"/>
  <c r="AA1043" i="1"/>
  <c r="Y977" i="1"/>
  <c r="AA977" i="1"/>
  <c r="Y875" i="1"/>
  <c r="AA875" i="1"/>
  <c r="Y833" i="1"/>
  <c r="AA833" i="1"/>
  <c r="Y81" i="1"/>
  <c r="AA81" i="1"/>
  <c r="Y476" i="1"/>
  <c r="AA476" i="1"/>
  <c r="Y1044" i="1"/>
  <c r="AA1044" i="1"/>
  <c r="Y912" i="1"/>
  <c r="AA912" i="1"/>
  <c r="Y834" i="1"/>
  <c r="AA834" i="1"/>
  <c r="Y1045" i="1"/>
  <c r="AA1045" i="1"/>
  <c r="Y876" i="1"/>
  <c r="AA876" i="1"/>
  <c r="Y877" i="1"/>
  <c r="AA877" i="1"/>
  <c r="Y954" i="1"/>
  <c r="AA954" i="1"/>
  <c r="Y913" i="1"/>
  <c r="AA913" i="1"/>
  <c r="Y914" i="1"/>
  <c r="AA914" i="1"/>
  <c r="Y878" i="1"/>
  <c r="AA878" i="1"/>
  <c r="Y955" i="1"/>
  <c r="AA955" i="1"/>
  <c r="Y879" i="1"/>
  <c r="AA879" i="1"/>
  <c r="Y1078" i="1"/>
  <c r="AA1078" i="1"/>
  <c r="Y1046" i="1"/>
  <c r="AA1046" i="1"/>
  <c r="Y880" i="1"/>
  <c r="AA880" i="1"/>
  <c r="Y978" i="1"/>
  <c r="AA978" i="1"/>
  <c r="Y757" i="1"/>
  <c r="AA757" i="1"/>
  <c r="Y758" i="1"/>
  <c r="AA758" i="1"/>
  <c r="Y759" i="1"/>
  <c r="AA759" i="1"/>
  <c r="Y760" i="1"/>
  <c r="AA760" i="1"/>
  <c r="Y761" i="1"/>
  <c r="AA761" i="1"/>
  <c r="Y733" i="1"/>
  <c r="AA733" i="1"/>
  <c r="Y881" i="1"/>
  <c r="AA881" i="1"/>
  <c r="Y882" i="1"/>
  <c r="AA882" i="1"/>
  <c r="Y883" i="1"/>
  <c r="AA883" i="1"/>
  <c r="Y201" i="1"/>
  <c r="AA201" i="1"/>
  <c r="Y142" i="1"/>
  <c r="AA142" i="1"/>
  <c r="Y253" i="1"/>
  <c r="AA253" i="1"/>
  <c r="Y915" i="1"/>
  <c r="AA915" i="1"/>
  <c r="Y884" i="1"/>
  <c r="AA884" i="1"/>
  <c r="Y1047" i="1"/>
  <c r="AA1047" i="1"/>
  <c r="Y916" i="1"/>
  <c r="AA916" i="1"/>
  <c r="Y762" i="1"/>
  <c r="AA762" i="1"/>
  <c r="Y763" i="1"/>
  <c r="AA763" i="1"/>
  <c r="Y764" i="1"/>
  <c r="AA764" i="1"/>
  <c r="Y857" i="1"/>
  <c r="AA857" i="1"/>
  <c r="Y317" i="1"/>
  <c r="AA317" i="1"/>
  <c r="Y885" i="1"/>
  <c r="AA885" i="1"/>
  <c r="Y835" i="1"/>
  <c r="AA835" i="1"/>
  <c r="Y765" i="1"/>
  <c r="AA765" i="1"/>
  <c r="Y886" i="1"/>
  <c r="AA886" i="1"/>
  <c r="Y82" i="1"/>
  <c r="AA82" i="1"/>
  <c r="Y917" i="1"/>
  <c r="AA917" i="1"/>
  <c r="Y887" i="1"/>
  <c r="AA887" i="1"/>
  <c r="Y46" i="1"/>
  <c r="AA46" i="1"/>
  <c r="Y126" i="1"/>
  <c r="AA126" i="1"/>
  <c r="Y127" i="1"/>
  <c r="AA127" i="1"/>
  <c r="Y128" i="1"/>
  <c r="AA128" i="1"/>
  <c r="Y64" i="1"/>
  <c r="AA64" i="1"/>
  <c r="Y65" i="1"/>
  <c r="AA65" i="1"/>
  <c r="Y766" i="1"/>
  <c r="AA766" i="1"/>
  <c r="Y836" i="1"/>
  <c r="AA836" i="1"/>
  <c r="Y423" i="1"/>
  <c r="AA423" i="1"/>
  <c r="Y47" i="1"/>
  <c r="AA47" i="1"/>
  <c r="Y477" i="1"/>
  <c r="AA477" i="1"/>
  <c r="Y478" i="1"/>
  <c r="AA478" i="1"/>
  <c r="Y918" i="1"/>
  <c r="AA918" i="1"/>
  <c r="Y1048" i="1"/>
  <c r="AA1048" i="1"/>
  <c r="Y979" i="1"/>
  <c r="AA979" i="1"/>
  <c r="Y1003" i="1"/>
  <c r="AA1003" i="1"/>
  <c r="Y1004" i="1"/>
  <c r="AA1004" i="1"/>
  <c r="Y767" i="1"/>
  <c r="AA767" i="1"/>
  <c r="Y837" i="1"/>
  <c r="AA837" i="1"/>
  <c r="Y424" i="1"/>
  <c r="AA424" i="1"/>
  <c r="Y768" i="1"/>
  <c r="AA768" i="1"/>
  <c r="Y479" i="1"/>
  <c r="AA479" i="1"/>
  <c r="Y480" i="1"/>
  <c r="AA480" i="1"/>
  <c r="Y481" i="1"/>
  <c r="AA481" i="1"/>
  <c r="Y769" i="1"/>
  <c r="AA769" i="1"/>
  <c r="Y1049" i="1"/>
  <c r="AA1049" i="1"/>
  <c r="Y1099" i="1"/>
  <c r="AA1099" i="1"/>
  <c r="Y1100" i="1"/>
  <c r="AA1100" i="1"/>
  <c r="Y1063" i="1"/>
  <c r="AA1063" i="1"/>
  <c r="Y1064" i="1"/>
  <c r="AA1064" i="1"/>
  <c r="Y482" i="1"/>
  <c r="AA482" i="1"/>
  <c r="Y483" i="1"/>
  <c r="AA483" i="1"/>
  <c r="Y318" i="1"/>
  <c r="AA318" i="1"/>
  <c r="Y425" i="1"/>
  <c r="AA425" i="1"/>
  <c r="Y374" i="1"/>
  <c r="AA374" i="1"/>
  <c r="Y22" i="1"/>
  <c r="AA22" i="1"/>
  <c r="Y888" i="1"/>
  <c r="AA888" i="1"/>
  <c r="Y956" i="1"/>
  <c r="AA956" i="1"/>
  <c r="Y1101" i="1"/>
  <c r="AA1101" i="1"/>
  <c r="Y426" i="1"/>
  <c r="AA426" i="1"/>
  <c r="Y1102" i="1"/>
  <c r="AA1102" i="1"/>
  <c r="Y957" i="1"/>
  <c r="AA957" i="1"/>
  <c r="Y319" i="1"/>
  <c r="AA319" i="1"/>
  <c r="Y919" i="1"/>
  <c r="AA919" i="1"/>
  <c r="Y1050" i="1"/>
  <c r="AA1050" i="1"/>
  <c r="Y1005" i="1"/>
  <c r="AA1005" i="1"/>
  <c r="Y1006" i="1"/>
  <c r="AA1006" i="1"/>
  <c r="Y920" i="1"/>
  <c r="AA920" i="1"/>
  <c r="Y202" i="1"/>
  <c r="AA202" i="1"/>
  <c r="Y375" i="1"/>
  <c r="AA375" i="1"/>
  <c r="Y37" i="1"/>
  <c r="AA37" i="1"/>
  <c r="Y38" i="1"/>
  <c r="AA38" i="1"/>
  <c r="Y1007" i="1"/>
  <c r="AA1007" i="1"/>
  <c r="Y958" i="1"/>
  <c r="AA958" i="1"/>
  <c r="Y484" i="1"/>
  <c r="AA484" i="1"/>
  <c r="Y770" i="1"/>
  <c r="AA770" i="1"/>
  <c r="Y838" i="1"/>
  <c r="AA838" i="1"/>
  <c r="Y959" i="1"/>
  <c r="AA959" i="1"/>
  <c r="Y1025" i="1"/>
  <c r="AA1025" i="1"/>
  <c r="Y1079" i="1"/>
  <c r="AA1079" i="1"/>
  <c r="Y921" i="1"/>
  <c r="AA921" i="1"/>
  <c r="Y839" i="1"/>
  <c r="AA839" i="1"/>
  <c r="Y1103" i="1"/>
  <c r="AA1103" i="1"/>
  <c r="Y39" i="1"/>
  <c r="AA39" i="1"/>
  <c r="Y840" i="1"/>
  <c r="AA840" i="1"/>
  <c r="Y1051" i="1"/>
  <c r="AA1051" i="1"/>
  <c r="Y841" i="1"/>
  <c r="AA841" i="1"/>
  <c r="Y1008" i="1"/>
  <c r="AA1008" i="1"/>
  <c r="Y899" i="1"/>
  <c r="AA899" i="1"/>
  <c r="Y771" i="1"/>
  <c r="AA771" i="1"/>
  <c r="Y889" i="1"/>
  <c r="AA889" i="1"/>
  <c r="Y320" i="1"/>
  <c r="AA320" i="1"/>
  <c r="Y83" i="1"/>
  <c r="AA83" i="1"/>
  <c r="Y427" i="1"/>
  <c r="AA427" i="1"/>
  <c r="Y376" i="1"/>
  <c r="AA376" i="1"/>
  <c r="Y203" i="1"/>
  <c r="AA203" i="1"/>
  <c r="Y1009" i="1"/>
  <c r="AA1009" i="1"/>
  <c r="Y106" i="1"/>
  <c r="AA106" i="1"/>
  <c r="Y107" i="1"/>
  <c r="AA107" i="1"/>
  <c r="Y772" i="1"/>
  <c r="AA772" i="1"/>
  <c r="Y890" i="1"/>
  <c r="AA890" i="1"/>
  <c r="Y143" i="1"/>
  <c r="AA143" i="1"/>
  <c r="Y891" i="1"/>
  <c r="AA891" i="1"/>
  <c r="Y892" i="1"/>
  <c r="AA892" i="1"/>
  <c r="Y1052" i="1"/>
  <c r="AA1052" i="1"/>
  <c r="Y1053" i="1"/>
  <c r="AA1053" i="1"/>
  <c r="Y84" i="1"/>
  <c r="AA84" i="1"/>
  <c r="Y485" i="1"/>
  <c r="AA485" i="1"/>
  <c r="Y321" i="1"/>
  <c r="AA321" i="1"/>
  <c r="Y322" i="1"/>
  <c r="AA322" i="1"/>
  <c r="Y980" i="1"/>
  <c r="AA980" i="1"/>
  <c r="Y1080" i="1"/>
  <c r="AA1080" i="1"/>
  <c r="Y204" i="1"/>
  <c r="AA204" i="1"/>
  <c r="Y205" i="1"/>
  <c r="AA205" i="1"/>
  <c r="Y377" i="1"/>
  <c r="AA377" i="1"/>
  <c r="Y323" i="1"/>
  <c r="AA323" i="1"/>
  <c r="Y324" i="1"/>
  <c r="AA324" i="1"/>
  <c r="Y981" i="1"/>
  <c r="AA981" i="1"/>
  <c r="Y507" i="1"/>
  <c r="AA507" i="1"/>
  <c r="Y486" i="1"/>
  <c r="AA486" i="1"/>
  <c r="Y487" i="1"/>
  <c r="AA487" i="1"/>
  <c r="Y508" i="1"/>
  <c r="AA508" i="1"/>
  <c r="Y488" i="1"/>
  <c r="AA488" i="1"/>
  <c r="Y489" i="1"/>
  <c r="AA489" i="1"/>
  <c r="Y428" i="1"/>
  <c r="AA428" i="1"/>
  <c r="Y922" i="1"/>
  <c r="AA922" i="1"/>
  <c r="Y1081" i="1"/>
  <c r="AA1081" i="1"/>
  <c r="Y429" i="1"/>
  <c r="AA429" i="1"/>
  <c r="Y430" i="1"/>
  <c r="AA430" i="1"/>
  <c r="Y431" i="1"/>
  <c r="AA431" i="1"/>
  <c r="Y85" i="1"/>
  <c r="AA85" i="1"/>
  <c r="Y16" i="1"/>
  <c r="AA16" i="1"/>
  <c r="Y490" i="1"/>
  <c r="AA490" i="1"/>
  <c r="Y491" i="1"/>
  <c r="AA491" i="1"/>
  <c r="Y432" i="1"/>
  <c r="AA432" i="1"/>
  <c r="Y433" i="1"/>
  <c r="AA433" i="1"/>
  <c r="Y23" i="1"/>
  <c r="AA23" i="1"/>
  <c r="Y434" i="1"/>
  <c r="AA434" i="1"/>
  <c r="Y435" i="1"/>
  <c r="AA435" i="1"/>
  <c r="Y24" i="1"/>
  <c r="AA24" i="1"/>
  <c r="Y842" i="1"/>
  <c r="AA842" i="1"/>
  <c r="Y492" i="1"/>
  <c r="AA492" i="1"/>
  <c r="Y493" i="1"/>
  <c r="AA493" i="1"/>
  <c r="Y494" i="1"/>
  <c r="AA494" i="1"/>
  <c r="Y495" i="1"/>
  <c r="AA495" i="1"/>
  <c r="Y254" i="1"/>
  <c r="AA254" i="1"/>
  <c r="Y436" i="1"/>
  <c r="AA436" i="1"/>
  <c r="Y378" i="1"/>
  <c r="AA378" i="1"/>
  <c r="Y379" i="1"/>
  <c r="AA379" i="1"/>
  <c r="Y923" i="1"/>
  <c r="AA923" i="1"/>
  <c r="Y843" i="1"/>
  <c r="AA843" i="1"/>
  <c r="Y1082" i="1"/>
  <c r="AA1082" i="1"/>
  <c r="Y1054" i="1"/>
  <c r="AA1054" i="1"/>
  <c r="Y960" i="1"/>
  <c r="AA960" i="1"/>
  <c r="Y1055" i="1"/>
  <c r="AA1055" i="1"/>
  <c r="Y924" i="1"/>
  <c r="AA924" i="1"/>
  <c r="Y206" i="1"/>
  <c r="AA206" i="1"/>
  <c r="Y25" i="1"/>
  <c r="AA25" i="1"/>
  <c r="Y325" i="1"/>
  <c r="AA325" i="1"/>
  <c r="Y207" i="1"/>
  <c r="AA207" i="1"/>
  <c r="Y208" i="1"/>
  <c r="AA208" i="1"/>
  <c r="Y209" i="1"/>
  <c r="AA209" i="1"/>
  <c r="Y509" i="1"/>
  <c r="AA509" i="1"/>
  <c r="Y326" i="1"/>
  <c r="AA326" i="1"/>
  <c r="Y437" i="1"/>
  <c r="AA437" i="1"/>
  <c r="Y925" i="1"/>
  <c r="AA925" i="1"/>
  <c r="Y1010" i="1"/>
  <c r="AA1010" i="1"/>
  <c r="Y1011" i="1"/>
  <c r="AA1011" i="1"/>
  <c r="Y844" i="1"/>
  <c r="AA844" i="1"/>
  <c r="Y734" i="1"/>
  <c r="AA734" i="1"/>
  <c r="Y1083" i="1"/>
  <c r="AA1083" i="1"/>
  <c r="Y845" i="1"/>
  <c r="AA845" i="1"/>
  <c r="Y961" i="1"/>
  <c r="AA961" i="1"/>
  <c r="Y1056" i="1"/>
  <c r="AA1056" i="1"/>
  <c r="Y327" i="1"/>
  <c r="AA327" i="1"/>
  <c r="Y328" i="1"/>
  <c r="AA328" i="1"/>
  <c r="Y329" i="1"/>
  <c r="AA329" i="1"/>
  <c r="Y858" i="1"/>
  <c r="AA858" i="1"/>
  <c r="Y859" i="1"/>
  <c r="AA859" i="1"/>
  <c r="Y438" i="1"/>
  <c r="AA438" i="1"/>
  <c r="Y210" i="1"/>
  <c r="AA210" i="1"/>
  <c r="Y211" i="1"/>
  <c r="AA211" i="1"/>
  <c r="Y255" i="1"/>
  <c r="AA255" i="1"/>
  <c r="Y144" i="1"/>
  <c r="AA144" i="1"/>
  <c r="Y330" i="1"/>
  <c r="AA330" i="1"/>
  <c r="Y212" i="1"/>
  <c r="AA212" i="1"/>
  <c r="Y213" i="1"/>
  <c r="AA213" i="1"/>
  <c r="Y158" i="1"/>
  <c r="AA158" i="1"/>
  <c r="Y145" i="1"/>
  <c r="AA145" i="1"/>
  <c r="Y256" i="1"/>
  <c r="AA256" i="1"/>
  <c r="Y926" i="1"/>
  <c r="AA926" i="1"/>
  <c r="Y929" i="1"/>
  <c r="AA929" i="1"/>
  <c r="Y331" i="1"/>
  <c r="AA331" i="1"/>
  <c r="Y773" i="1"/>
  <c r="AA773" i="1"/>
  <c r="Y982" i="1"/>
  <c r="AA982" i="1"/>
  <c r="Y108" i="1"/>
  <c r="AA108" i="1"/>
  <c r="Y332" i="1"/>
  <c r="AA332" i="1"/>
  <c r="Y40" i="1"/>
  <c r="AA40" i="1"/>
  <c r="Y439" i="1"/>
  <c r="AA439" i="1"/>
  <c r="Y440" i="1"/>
  <c r="AA440" i="1"/>
  <c r="Y214" i="1"/>
  <c r="AA214" i="1"/>
  <c r="Y380" i="1"/>
  <c r="AA380" i="1"/>
  <c r="Y496" i="1"/>
  <c r="AA496" i="1"/>
  <c r="Y1084" i="1"/>
  <c r="AA1084" i="1"/>
  <c r="Y1085" i="1"/>
  <c r="AA1085" i="1"/>
  <c r="Y774" i="1"/>
  <c r="AA774" i="1"/>
  <c r="Y1086" i="1"/>
  <c r="AA1086" i="1"/>
  <c r="Y797" i="1"/>
  <c r="AA797" i="1"/>
  <c r="Y775" i="1"/>
  <c r="AA775" i="1"/>
  <c r="Y776" i="1"/>
  <c r="AA776" i="1"/>
  <c r="Y1057" i="1"/>
  <c r="AA1057" i="1"/>
  <c r="Y129" i="1"/>
  <c r="AA129" i="1"/>
  <c r="Y215" i="1"/>
  <c r="AA215" i="1"/>
  <c r="Y216" i="1"/>
  <c r="AA216" i="1"/>
  <c r="Y333" i="1"/>
  <c r="AA333" i="1"/>
  <c r="Y66" i="1"/>
  <c r="AA66" i="1"/>
  <c r="Y86" i="1"/>
  <c r="AA86" i="1"/>
  <c r="Y983" i="1"/>
  <c r="AA983" i="1"/>
  <c r="Y984" i="1"/>
  <c r="AA984" i="1"/>
  <c r="Y29" i="1"/>
  <c r="AA29" i="1"/>
  <c r="Y10" i="1"/>
  <c r="AA10" i="1"/>
  <c r="Y510" i="1"/>
  <c r="AA510" i="1"/>
  <c r="Y109" i="1"/>
  <c r="AA109" i="1"/>
  <c r="Y110" i="1"/>
  <c r="AA110" i="1"/>
  <c r="Y334" i="1"/>
  <c r="AA334" i="1"/>
  <c r="Y381" i="1"/>
  <c r="AA381" i="1"/>
  <c r="Y441" i="1"/>
  <c r="AA441" i="1"/>
  <c r="Y382" i="1"/>
  <c r="AA382" i="1"/>
  <c r="Y8" i="1"/>
  <c r="AA8" i="1"/>
  <c r="Y26" i="1"/>
  <c r="AA26" i="1"/>
  <c r="Y27" i="1"/>
  <c r="AA27" i="1"/>
  <c r="Y985" i="1"/>
  <c r="AA985" i="1"/>
  <c r="Y777" i="1"/>
  <c r="AA777" i="1"/>
  <c r="Y442" i="1"/>
  <c r="AA442" i="1"/>
  <c r="Y383" i="1"/>
  <c r="AA383" i="1"/>
  <c r="Y384" i="1"/>
  <c r="AA384" i="1"/>
  <c r="Y986" i="1"/>
  <c r="AA986" i="1"/>
  <c r="Y927" i="1"/>
  <c r="AA927" i="1"/>
  <c r="Y1087" i="1"/>
  <c r="AA1087" i="1"/>
  <c r="Y778" i="1"/>
  <c r="AA778" i="1"/>
  <c r="Y962" i="1"/>
  <c r="AA962" i="1"/>
  <c r="Y963" i="1"/>
  <c r="AA963" i="1"/>
  <c r="Y928" i="1"/>
  <c r="AA928" i="1"/>
  <c r="Y443" i="1"/>
  <c r="AA443" i="1"/>
  <c r="Y497" i="1"/>
  <c r="AA497" i="1"/>
  <c r="Y893" i="1"/>
  <c r="AA893" i="1"/>
  <c r="Y1026" i="1"/>
  <c r="AA1026" i="1"/>
  <c r="Y779" i="1"/>
  <c r="AA779" i="1"/>
  <c r="Y1012" i="1"/>
  <c r="AA1012" i="1"/>
  <c r="Y894" i="1"/>
  <c r="AA894" i="1"/>
  <c r="Y335" i="1"/>
  <c r="AA335" i="1"/>
  <c r="Y1027" i="1"/>
  <c r="AA1027" i="1"/>
  <c r="Y1028" i="1"/>
  <c r="AA1028" i="1"/>
  <c r="Y1013" i="1"/>
  <c r="AA1013" i="1"/>
  <c r="Y1014" i="1"/>
  <c r="AA1014" i="1"/>
  <c r="Y780" i="1"/>
  <c r="AA780" i="1"/>
  <c r="Y781" i="1"/>
  <c r="AA781" i="1"/>
  <c r="Y964" i="1"/>
  <c r="AA964" i="1"/>
  <c r="Y965" i="1"/>
  <c r="AA965" i="1"/>
  <c r="Y895" i="1"/>
  <c r="AA895" i="1"/>
  <c r="Y782" i="1"/>
  <c r="AA782" i="1"/>
  <c r="Y783" i="1"/>
  <c r="AA783" i="1"/>
  <c r="Y987" i="1"/>
  <c r="AA987" i="1"/>
  <c r="Y1029" i="1"/>
  <c r="AA1029" i="1"/>
  <c r="Y1030" i="1"/>
  <c r="AA1030" i="1"/>
  <c r="Y966" i="1"/>
  <c r="AA966" i="1"/>
  <c r="Y1088" i="1"/>
  <c r="AA1088" i="1"/>
  <c r="Y1089" i="1"/>
  <c r="AA1089" i="1"/>
  <c r="Y159" i="1"/>
  <c r="AA159" i="1"/>
  <c r="Y336" i="1"/>
  <c r="AA336" i="1"/>
  <c r="Y784" i="1"/>
  <c r="AA784" i="1"/>
  <c r="Y337" i="1"/>
  <c r="AA337" i="1"/>
  <c r="Y146" i="1"/>
  <c r="AA146" i="1"/>
  <c r="Y130" i="1"/>
  <c r="AA130" i="1"/>
  <c r="Y131" i="1"/>
  <c r="AA131" i="1"/>
  <c r="Y385" i="1"/>
  <c r="AA385" i="1"/>
  <c r="Y257" i="1"/>
  <c r="AA257" i="1"/>
  <c r="Y87" i="1"/>
  <c r="AA87" i="1"/>
  <c r="Y785" i="1"/>
  <c r="AA785" i="1"/>
  <c r="Y498" i="1"/>
  <c r="AA498" i="1"/>
  <c r="Y786" i="1"/>
  <c r="AA786" i="1"/>
  <c r="Y35" i="1"/>
  <c r="AA35" i="1"/>
  <c r="Y787" i="1"/>
  <c r="AA787" i="1"/>
  <c r="Y788" i="1"/>
  <c r="AA788" i="1"/>
  <c r="Y789" i="1"/>
  <c r="AA789" i="1"/>
  <c r="Y790" i="1"/>
  <c r="AA790" i="1"/>
  <c r="Y791" i="1"/>
  <c r="AA791" i="1"/>
  <c r="Y792" i="1"/>
  <c r="AA792" i="1"/>
  <c r="Y793" i="1"/>
  <c r="AA793" i="1"/>
  <c r="Y896" i="1"/>
  <c r="AA896" i="1"/>
  <c r="Y1058" i="1"/>
  <c r="AA1058" i="1"/>
  <c r="Y1059" i="1"/>
  <c r="AA1059" i="1"/>
  <c r="Y1060" i="1"/>
  <c r="AA1060" i="1"/>
  <c r="Y1061" i="1"/>
  <c r="AA1061" i="1"/>
  <c r="Y217" i="1"/>
  <c r="AA217" i="1"/>
  <c r="Y988" i="1"/>
  <c r="AA988" i="1"/>
  <c r="Y846" i="1"/>
  <c r="AA846" i="1"/>
  <c r="Y897" i="1"/>
  <c r="AA897" i="1"/>
  <c r="Y989" i="1"/>
  <c r="AA989" i="1"/>
  <c r="Y499" i="1"/>
  <c r="AA499" i="1"/>
  <c r="Y258" i="1"/>
  <c r="AA258" i="1"/>
  <c r="Y259" i="1"/>
  <c r="AA259" i="1"/>
  <c r="Y260" i="1"/>
  <c r="AA260" i="1"/>
  <c r="Y338" i="1"/>
  <c r="AA338" i="1"/>
  <c r="Y444" i="1"/>
  <c r="AA444" i="1"/>
  <c r="Y445" i="1"/>
  <c r="AA445" i="1"/>
  <c r="Y446" i="1"/>
  <c r="AA446" i="1"/>
  <c r="Y500" i="1"/>
  <c r="AA500" i="1"/>
  <c r="Y794" i="1"/>
  <c r="AA794" i="1"/>
  <c r="Y795" i="1"/>
  <c r="AA795" i="1"/>
  <c r="Y132" i="1"/>
  <c r="AA132" i="1"/>
  <c r="Y147" i="1"/>
  <c r="AA147" i="1"/>
  <c r="Y133" i="1"/>
  <c r="AA133" i="1"/>
  <c r="Y134" i="1"/>
  <c r="AA134" i="1"/>
  <c r="Y218" i="1"/>
  <c r="AA218" i="1"/>
  <c r="Y1062" i="1"/>
  <c r="AA1062" i="1"/>
  <c r="Y898" i="1"/>
  <c r="AA898" i="1"/>
  <c r="Y1015" i="1"/>
  <c r="AA1015" i="1"/>
  <c r="Y990" i="1"/>
  <c r="AA990" i="1"/>
  <c r="Y148" i="1"/>
  <c r="AA148" i="1"/>
  <c r="Y1065" i="1"/>
  <c r="AA1065" i="1"/>
  <c r="Y1066" i="1"/>
  <c r="AA1066" i="1"/>
  <c r="Y1067" i="1"/>
  <c r="AA1067" i="1"/>
  <c r="Y1068" i="1"/>
  <c r="AA1068" i="1"/>
  <c r="Y796" i="1"/>
  <c r="AA796" i="1"/>
  <c r="Y522" i="1"/>
  <c r="AA522" i="1"/>
  <c r="Y523" i="1"/>
  <c r="AA523" i="1"/>
  <c r="Y339" i="1"/>
  <c r="AA339" i="1"/>
  <c r="Y340" i="1"/>
  <c r="AA340" i="1"/>
  <c r="Y14" i="1"/>
  <c r="AA14" i="1"/>
  <c r="Y386" i="1"/>
  <c r="AA386" i="1"/>
  <c r="Y18" i="1"/>
  <c r="AA18" i="1"/>
  <c r="Y501" i="1"/>
  <c r="AA501" i="1"/>
  <c r="Y341" i="1"/>
  <c r="AA341" i="1"/>
  <c r="Y111" i="1"/>
  <c r="AA111" i="1"/>
  <c r="Y112" i="1"/>
  <c r="AA112" i="1"/>
  <c r="Y13" i="1"/>
  <c r="AA13" i="1"/>
  <c r="Y9" i="1"/>
  <c r="AA9" i="1"/>
  <c r="Y7" i="1"/>
  <c r="AA7" i="1"/>
  <c r="Y5" i="1"/>
  <c r="AA5" i="1"/>
  <c r="Y6" i="1"/>
  <c r="AA6" i="1"/>
  <c r="Y219" i="1"/>
  <c r="AA219" i="1"/>
  <c r="Y28" i="1"/>
  <c r="AA28" i="1"/>
  <c r="Y21" i="1"/>
  <c r="AA21" i="1"/>
  <c r="Y48" i="1"/>
  <c r="AA48" i="1"/>
  <c r="Y49" i="1"/>
  <c r="AA49" i="1"/>
  <c r="Y1104" i="1"/>
  <c r="AA1104" i="1"/>
  <c r="Y50" i="1"/>
  <c r="AA50" i="1"/>
  <c r="Y51" i="1"/>
  <c r="AA51" i="1"/>
  <c r="Y52" i="1"/>
  <c r="AA52" i="1"/>
  <c r="AK88" i="1"/>
  <c r="AL88" i="1" s="1"/>
  <c r="AK511" i="1"/>
  <c r="AL511" i="1" s="1"/>
  <c r="AK512" i="1"/>
  <c r="AL512" i="1" s="1"/>
  <c r="AK513" i="1"/>
  <c r="AL513" i="1" s="1"/>
  <c r="AK57" i="1"/>
  <c r="AL57" i="1" s="1"/>
  <c r="AK113" i="1"/>
  <c r="AL113" i="1" s="1"/>
  <c r="AK149" i="1"/>
  <c r="AL149" i="1" s="1"/>
  <c r="AK150" i="1"/>
  <c r="AL150" i="1" s="1"/>
  <c r="AK220" i="1"/>
  <c r="AL220" i="1" s="1"/>
  <c r="AK514" i="1"/>
  <c r="AL514" i="1" s="1"/>
  <c r="AK261" i="1"/>
  <c r="AL261" i="1" s="1"/>
  <c r="AK262" i="1"/>
  <c r="AL262" i="1" s="1"/>
  <c r="AK263" i="1"/>
  <c r="AL263" i="1" s="1"/>
  <c r="AK58" i="1"/>
  <c r="AK264" i="1"/>
  <c r="AL264" i="1" s="1"/>
  <c r="AK515" i="1"/>
  <c r="AL515" i="1" s="1"/>
  <c r="AK516" i="1"/>
  <c r="AL516" i="1" s="1"/>
  <c r="AK53" i="1"/>
  <c r="AL53" i="1" s="1"/>
  <c r="AK160" i="1"/>
  <c r="AL160" i="1" s="1"/>
  <c r="AK67" i="1"/>
  <c r="AL67" i="1" s="1"/>
  <c r="AK59" i="1"/>
  <c r="AK89" i="1"/>
  <c r="AL89" i="1" s="1"/>
  <c r="AK265" i="1"/>
  <c r="AL265" i="1" s="1"/>
  <c r="AK1069" i="1"/>
  <c r="AL1069" i="1" s="1"/>
  <c r="AK60" i="1"/>
  <c r="AL60" i="1" s="1"/>
  <c r="AK161" i="1"/>
  <c r="AK387" i="1"/>
  <c r="AL387" i="1" s="1"/>
  <c r="AK991" i="1"/>
  <c r="AL991" i="1" s="1"/>
  <c r="AK447" i="1"/>
  <c r="AL447" i="1" s="1"/>
  <c r="AK342" i="1"/>
  <c r="AL342" i="1" s="1"/>
  <c r="AK388" i="1"/>
  <c r="AL388" i="1" s="1"/>
  <c r="AK343" i="1"/>
  <c r="AL343" i="1" s="1"/>
  <c r="AK1070" i="1"/>
  <c r="AL1070" i="1" s="1"/>
  <c r="AK448" i="1"/>
  <c r="AL448" i="1" s="1"/>
  <c r="AK449" i="1"/>
  <c r="AL449" i="1" s="1"/>
  <c r="AK162" i="1"/>
  <c r="AL162" i="1" s="1"/>
  <c r="AK163" i="1"/>
  <c r="AL163" i="1" s="1"/>
  <c r="AK164" i="1"/>
  <c r="AL164" i="1" s="1"/>
  <c r="AK798" i="1"/>
  <c r="AL798" i="1" s="1"/>
  <c r="AK847" i="1"/>
  <c r="AL847" i="1" s="1"/>
  <c r="AK221" i="1"/>
  <c r="AL221" i="1" s="1"/>
  <c r="AK799" i="1"/>
  <c r="AL799" i="1" s="1"/>
  <c r="AK222" i="1"/>
  <c r="AL222" i="1" s="1"/>
  <c r="AK223" i="1"/>
  <c r="AL223" i="1" s="1"/>
  <c r="AK90" i="1"/>
  <c r="AL90" i="1" s="1"/>
  <c r="AK389" i="1"/>
  <c r="AL389" i="1" s="1"/>
  <c r="AK390" i="1"/>
  <c r="AL390" i="1" s="1"/>
  <c r="AK391" i="1"/>
  <c r="AL391" i="1" s="1"/>
  <c r="AK800" i="1"/>
  <c r="AL800" i="1" s="1"/>
  <c r="AK91" i="1"/>
  <c r="AL91" i="1" s="1"/>
  <c r="AK224" i="1"/>
  <c r="AL224" i="1" s="1"/>
  <c r="AK68" i="1"/>
  <c r="AL68" i="1" s="1"/>
  <c r="AK992" i="1"/>
  <c r="AL992" i="1" s="1"/>
  <c r="AK969" i="1"/>
  <c r="AL969" i="1" s="1"/>
  <c r="AK114" i="1"/>
  <c r="AL114" i="1" s="1"/>
  <c r="AK225" i="1"/>
  <c r="AL225" i="1" s="1"/>
  <c r="AK266" i="1"/>
  <c r="AL266" i="1" s="1"/>
  <c r="AK226" i="1"/>
  <c r="AL226" i="1" s="1"/>
  <c r="AK1090" i="1"/>
  <c r="AL1090" i="1" s="1"/>
  <c r="AK165" i="1"/>
  <c r="AL165" i="1" s="1"/>
  <c r="AK166" i="1"/>
  <c r="AL166" i="1" s="1"/>
  <c r="AK267" i="1"/>
  <c r="AL267" i="1" s="1"/>
  <c r="AK900" i="1"/>
  <c r="AL900" i="1" s="1"/>
  <c r="AK801" i="1"/>
  <c r="AL801" i="1" s="1"/>
  <c r="AK901" i="1"/>
  <c r="AL901" i="1" s="1"/>
  <c r="AK268" i="1"/>
  <c r="AL268" i="1" s="1"/>
  <c r="AK802" i="1"/>
  <c r="AL802" i="1" s="1"/>
  <c r="AK803" i="1"/>
  <c r="AL803" i="1" s="1"/>
  <c r="AK804" i="1"/>
  <c r="AL804" i="1" s="1"/>
  <c r="AK227" i="1"/>
  <c r="AL227" i="1" s="1"/>
  <c r="AK228" i="1"/>
  <c r="AL228" i="1" s="1"/>
  <c r="AK805" i="1"/>
  <c r="AL805" i="1" s="1"/>
  <c r="AK806" i="1"/>
  <c r="AL806" i="1" s="1"/>
  <c r="AK69" i="1"/>
  <c r="AL69" i="1" s="1"/>
  <c r="AK392" i="1"/>
  <c r="AL392" i="1" s="1"/>
  <c r="AK167" i="1"/>
  <c r="AL167" i="1" s="1"/>
  <c r="AK970" i="1"/>
  <c r="AL970" i="1" s="1"/>
  <c r="AK971" i="1"/>
  <c r="AL971" i="1" s="1"/>
  <c r="AK807" i="1"/>
  <c r="AL807" i="1" s="1"/>
  <c r="AK269" i="1"/>
  <c r="AL269" i="1" s="1"/>
  <c r="AK393" i="1"/>
  <c r="AL393" i="1" s="1"/>
  <c r="AK394" i="1"/>
  <c r="AL394" i="1" s="1"/>
  <c r="AK1031" i="1"/>
  <c r="AL1031" i="1" s="1"/>
  <c r="AK70" i="1"/>
  <c r="AL70" i="1" s="1"/>
  <c r="AK395" i="1"/>
  <c r="AL395" i="1" s="1"/>
  <c r="AK344" i="1"/>
  <c r="AL344" i="1" s="1"/>
  <c r="AK1071" i="1"/>
  <c r="AL1071" i="1" s="1"/>
  <c r="AK270" i="1"/>
  <c r="AL270" i="1" s="1"/>
  <c r="AK396" i="1"/>
  <c r="AL396" i="1" s="1"/>
  <c r="AK229" i="1"/>
  <c r="AL229" i="1" s="1"/>
  <c r="AK345" i="1"/>
  <c r="AL345" i="1" s="1"/>
  <c r="AK271" i="1"/>
  <c r="AL271" i="1" s="1"/>
  <c r="AK346" i="1"/>
  <c r="AL346" i="1" s="1"/>
  <c r="AK347" i="1"/>
  <c r="AL347" i="1" s="1"/>
  <c r="AK397" i="1"/>
  <c r="AL397" i="1" s="1"/>
  <c r="AK272" i="1"/>
  <c r="AL272" i="1" s="1"/>
  <c r="AK450" i="1"/>
  <c r="AL450" i="1" s="1"/>
  <c r="AK168" i="1"/>
  <c r="AL168" i="1" s="1"/>
  <c r="AK451" i="1"/>
  <c r="AL451" i="1" s="1"/>
  <c r="AK348" i="1"/>
  <c r="AL348" i="1" s="1"/>
  <c r="AK1032" i="1"/>
  <c r="AL1032" i="1" s="1"/>
  <c r="AK1072" i="1"/>
  <c r="AL1072" i="1" s="1"/>
  <c r="AK725" i="1"/>
  <c r="AK1073" i="1"/>
  <c r="AL1073" i="1" s="1"/>
  <c r="AK1074" i="1"/>
  <c r="AL1074" i="1" s="1"/>
  <c r="AK517" i="1"/>
  <c r="AK518" i="1"/>
  <c r="AK273" i="1"/>
  <c r="AL273" i="1" s="1"/>
  <c r="AK398" i="1"/>
  <c r="AL398" i="1" s="1"/>
  <c r="AK452" i="1"/>
  <c r="AL452" i="1" s="1"/>
  <c r="AK930" i="1"/>
  <c r="AL930" i="1" s="1"/>
  <c r="AK808" i="1"/>
  <c r="AL808" i="1" s="1"/>
  <c r="AK169" i="1"/>
  <c r="AL169" i="1" s="1"/>
  <c r="AK519" i="1"/>
  <c r="AK399" i="1"/>
  <c r="AL399" i="1" s="1"/>
  <c r="AK400" i="1"/>
  <c r="AL400" i="1" s="1"/>
  <c r="AK170" i="1"/>
  <c r="AL170" i="1" s="1"/>
  <c r="AK274" i="1"/>
  <c r="AL274" i="1" s="1"/>
  <c r="AK275" i="1"/>
  <c r="AL275" i="1" s="1"/>
  <c r="AK276" i="1"/>
  <c r="AL276" i="1" s="1"/>
  <c r="AK277" i="1"/>
  <c r="AL277" i="1" s="1"/>
  <c r="AK401" i="1"/>
  <c r="AL401" i="1" s="1"/>
  <c r="AK402" i="1"/>
  <c r="AL402" i="1" s="1"/>
  <c r="AK403" i="1"/>
  <c r="AL403" i="1" s="1"/>
  <c r="AK735" i="1"/>
  <c r="AL735" i="1" s="1"/>
  <c r="AK993" i="1"/>
  <c r="AL993" i="1" s="1"/>
  <c r="AK848" i="1"/>
  <c r="AL848" i="1" s="1"/>
  <c r="AK171" i="1"/>
  <c r="AL171" i="1" s="1"/>
  <c r="AK850" i="1"/>
  <c r="AL850" i="1" s="1"/>
  <c r="AK851" i="1"/>
  <c r="AL851" i="1" s="1"/>
  <c r="AK809" i="1"/>
  <c r="AL809" i="1" s="1"/>
  <c r="AK931" i="1"/>
  <c r="AL931" i="1" s="1"/>
  <c r="AK502" i="1"/>
  <c r="AL502" i="1" s="1"/>
  <c r="AK503" i="1"/>
  <c r="AL503" i="1" s="1"/>
  <c r="AK810" i="1"/>
  <c r="AL810" i="1" s="1"/>
  <c r="AK852" i="1"/>
  <c r="AL852" i="1" s="1"/>
  <c r="AK902" i="1"/>
  <c r="AL902" i="1" s="1"/>
  <c r="AK230" i="1"/>
  <c r="AL230" i="1" s="1"/>
  <c r="AK726" i="1"/>
  <c r="AL726" i="1" s="1"/>
  <c r="AK278" i="1"/>
  <c r="AL278" i="1" s="1"/>
  <c r="AK860" i="1"/>
  <c r="AL860" i="1" s="1"/>
  <c r="AK151" i="1"/>
  <c r="AL151" i="1" s="1"/>
  <c r="AK152" i="1"/>
  <c r="AL152" i="1" s="1"/>
  <c r="AK736" i="1"/>
  <c r="AL736" i="1" s="1"/>
  <c r="AK1033" i="1"/>
  <c r="AL1033" i="1" s="1"/>
  <c r="AK1075" i="1"/>
  <c r="AL1075" i="1" s="1"/>
  <c r="AK727" i="1"/>
  <c r="AL727" i="1" s="1"/>
  <c r="AK737" i="1"/>
  <c r="AL737" i="1" s="1"/>
  <c r="AK932" i="1"/>
  <c r="AL932" i="1" s="1"/>
  <c r="AK994" i="1"/>
  <c r="AL994" i="1" s="1"/>
  <c r="AK811" i="1"/>
  <c r="AL811" i="1" s="1"/>
  <c r="AK61" i="1"/>
  <c r="AL61" i="1" s="1"/>
  <c r="AK861" i="1"/>
  <c r="AL861" i="1" s="1"/>
  <c r="AK972" i="1"/>
  <c r="AL972" i="1" s="1"/>
  <c r="AK728" i="1"/>
  <c r="AL728" i="1" s="1"/>
  <c r="AK812" i="1"/>
  <c r="AL812" i="1" s="1"/>
  <c r="AK153" i="1"/>
  <c r="AK231" i="1"/>
  <c r="AL231" i="1" s="1"/>
  <c r="AK520" i="1"/>
  <c r="AK92" i="1"/>
  <c r="AL92" i="1" s="1"/>
  <c r="AK115" i="1"/>
  <c r="AK279" i="1"/>
  <c r="AL279" i="1" s="1"/>
  <c r="AK404" i="1"/>
  <c r="AL404" i="1" s="1"/>
  <c r="AK405" i="1"/>
  <c r="AL405" i="1" s="1"/>
  <c r="AK453" i="1"/>
  <c r="AL453" i="1" s="1"/>
  <c r="AK135" i="1"/>
  <c r="AL135" i="1" s="1"/>
  <c r="AK521" i="1"/>
  <c r="AL521" i="1" s="1"/>
  <c r="AK933" i="1"/>
  <c r="AL933" i="1" s="1"/>
  <c r="AK93" i="1"/>
  <c r="AL93" i="1" s="1"/>
  <c r="AK349" i="1"/>
  <c r="AL349" i="1" s="1"/>
  <c r="AK973" i="1"/>
  <c r="AL973" i="1" s="1"/>
  <c r="AK350" i="1"/>
  <c r="AL350" i="1" s="1"/>
  <c r="AK454" i="1"/>
  <c r="AL454" i="1" s="1"/>
  <c r="AK351" i="1"/>
  <c r="AL351" i="1" s="1"/>
  <c r="AK406" i="1"/>
  <c r="AL406" i="1" s="1"/>
  <c r="AK903" i="1"/>
  <c r="AL903" i="1" s="1"/>
  <c r="AK232" i="1"/>
  <c r="AL232" i="1" s="1"/>
  <c r="AK352" i="1"/>
  <c r="AL352" i="1" s="1"/>
  <c r="AK455" i="1"/>
  <c r="AL455" i="1" s="1"/>
  <c r="AK1034" i="1"/>
  <c r="AL1034" i="1" s="1"/>
  <c r="AK995" i="1"/>
  <c r="AL995" i="1" s="1"/>
  <c r="AK853" i="1"/>
  <c r="AL853" i="1" s="1"/>
  <c r="AK934" i="1"/>
  <c r="AL934" i="1" s="1"/>
  <c r="AK136" i="1"/>
  <c r="AL136" i="1" s="1"/>
  <c r="AK94" i="1"/>
  <c r="AL94" i="1" s="1"/>
  <c r="AK280" i="1"/>
  <c r="AL280" i="1" s="1"/>
  <c r="AK904" i="1"/>
  <c r="AL904" i="1" s="1"/>
  <c r="AK813" i="1"/>
  <c r="AL813" i="1" s="1"/>
  <c r="AK32" i="1"/>
  <c r="AL32" i="1" s="1"/>
  <c r="AK30" i="1"/>
  <c r="AL30" i="1" s="1"/>
  <c r="AK996" i="1"/>
  <c r="AL996" i="1" s="1"/>
  <c r="AK172" i="1"/>
  <c r="AL172" i="1" s="1"/>
  <c r="AK456" i="1"/>
  <c r="AL456" i="1" s="1"/>
  <c r="AK31" i="1"/>
  <c r="AL31" i="1" s="1"/>
  <c r="AK997" i="1"/>
  <c r="AL997" i="1" s="1"/>
  <c r="AK998" i="1"/>
  <c r="AL998" i="1" s="1"/>
  <c r="AK738" i="1"/>
  <c r="AL738" i="1" s="1"/>
  <c r="AK935" i="1"/>
  <c r="AL935" i="1" s="1"/>
  <c r="AK739" i="1"/>
  <c r="AL739" i="1" s="1"/>
  <c r="AK814" i="1"/>
  <c r="AL814" i="1" s="1"/>
  <c r="AK815" i="1"/>
  <c r="AL815" i="1" s="1"/>
  <c r="AK740" i="1"/>
  <c r="AL740" i="1" s="1"/>
  <c r="AK1035" i="1"/>
  <c r="AL1035" i="1" s="1"/>
  <c r="AK936" i="1"/>
  <c r="AL936" i="1" s="1"/>
  <c r="AK937" i="1"/>
  <c r="AL937" i="1" s="1"/>
  <c r="AK741" i="1"/>
  <c r="AL741" i="1" s="1"/>
  <c r="AK62" i="1"/>
  <c r="AL62" i="1" s="1"/>
  <c r="AK729" i="1"/>
  <c r="AL729" i="1" s="1"/>
  <c r="AK938" i="1"/>
  <c r="AL938" i="1" s="1"/>
  <c r="AK41" i="1"/>
  <c r="AL41" i="1" s="1"/>
  <c r="AK154" i="1"/>
  <c r="AL154" i="1" s="1"/>
  <c r="AK42" i="1"/>
  <c r="AL42" i="1" s="1"/>
  <c r="AK854" i="1"/>
  <c r="AL854" i="1" s="1"/>
  <c r="AK742" i="1"/>
  <c r="AL742" i="1" s="1"/>
  <c r="AK743" i="1"/>
  <c r="AL743" i="1" s="1"/>
  <c r="AK939" i="1"/>
  <c r="AL939" i="1" s="1"/>
  <c r="AK43" i="1"/>
  <c r="AL43" i="1" s="1"/>
  <c r="AK173" i="1"/>
  <c r="AL173" i="1" s="1"/>
  <c r="AK44" i="1"/>
  <c r="AL44" i="1" s="1"/>
  <c r="AK137" i="1"/>
  <c r="AL137" i="1" s="1"/>
  <c r="AK281" i="1"/>
  <c r="AL281" i="1" s="1"/>
  <c r="AK730" i="1"/>
  <c r="AL730" i="1" s="1"/>
  <c r="AK816" i="1"/>
  <c r="AL816" i="1" s="1"/>
  <c r="AK19" i="1"/>
  <c r="AL19" i="1" s="1"/>
  <c r="AK138" i="1"/>
  <c r="AL138" i="1" s="1"/>
  <c r="AK457" i="1"/>
  <c r="AL457" i="1" s="1"/>
  <c r="AK458" i="1"/>
  <c r="AL458" i="1" s="1"/>
  <c r="AK504" i="1"/>
  <c r="AL504" i="1" s="1"/>
  <c r="AK282" i="1"/>
  <c r="AL282" i="1" s="1"/>
  <c r="AK283" i="1"/>
  <c r="AL283" i="1" s="1"/>
  <c r="AK459" i="1"/>
  <c r="AL459" i="1" s="1"/>
  <c r="AK460" i="1"/>
  <c r="AL460" i="1" s="1"/>
  <c r="AK461" i="1"/>
  <c r="AL461" i="1" s="1"/>
  <c r="AK284" i="1"/>
  <c r="AL284" i="1" s="1"/>
  <c r="AK285" i="1"/>
  <c r="AL285" i="1" s="1"/>
  <c r="AK286" i="1"/>
  <c r="AL286" i="1" s="1"/>
  <c r="AK407" i="1"/>
  <c r="AL407" i="1" s="1"/>
  <c r="AK862" i="1"/>
  <c r="AL862" i="1" s="1"/>
  <c r="AK905" i="1"/>
  <c r="AL905" i="1" s="1"/>
  <c r="AK863" i="1"/>
  <c r="AL863" i="1" s="1"/>
  <c r="AK287" i="1"/>
  <c r="AL287" i="1" s="1"/>
  <c r="AK288" i="1"/>
  <c r="AL288" i="1" s="1"/>
  <c r="AK289" i="1"/>
  <c r="AL289" i="1" s="1"/>
  <c r="AK290" i="1"/>
  <c r="AL290" i="1" s="1"/>
  <c r="AK906" i="1"/>
  <c r="AL906" i="1" s="1"/>
  <c r="AK907" i="1"/>
  <c r="AL907" i="1" s="1"/>
  <c r="AK291" i="1"/>
  <c r="AL291" i="1" s="1"/>
  <c r="AK54" i="1"/>
  <c r="AL54" i="1" s="1"/>
  <c r="AK95" i="1"/>
  <c r="AL95" i="1" s="1"/>
  <c r="AK96" i="1"/>
  <c r="AL96" i="1" s="1"/>
  <c r="AK864" i="1"/>
  <c r="AL864" i="1" s="1"/>
  <c r="AK865" i="1"/>
  <c r="AL865" i="1" s="1"/>
  <c r="AK908" i="1"/>
  <c r="AL908" i="1" s="1"/>
  <c r="AK292" i="1"/>
  <c r="AL292" i="1" s="1"/>
  <c r="AK174" i="1"/>
  <c r="AL174" i="1" s="1"/>
  <c r="AK175" i="1"/>
  <c r="AL175" i="1" s="1"/>
  <c r="AK817" i="1"/>
  <c r="AL817" i="1" s="1"/>
  <c r="AK818" i="1"/>
  <c r="AL818" i="1" s="1"/>
  <c r="AK1036" i="1"/>
  <c r="AL1036" i="1" s="1"/>
  <c r="AK940" i="1"/>
  <c r="AL940" i="1" s="1"/>
  <c r="AK97" i="1"/>
  <c r="AL97" i="1" s="1"/>
  <c r="AK176" i="1"/>
  <c r="AL176" i="1" s="1"/>
  <c r="AK293" i="1"/>
  <c r="AL293" i="1" s="1"/>
  <c r="AK731" i="1"/>
  <c r="AL731" i="1" s="1"/>
  <c r="AK177" i="1"/>
  <c r="AL177" i="1" s="1"/>
  <c r="AK178" i="1"/>
  <c r="AL178" i="1" s="1"/>
  <c r="AK179" i="1"/>
  <c r="AL179" i="1" s="1"/>
  <c r="AK353" i="1"/>
  <c r="AL353" i="1" s="1"/>
  <c r="AK462" i="1"/>
  <c r="AL462" i="1" s="1"/>
  <c r="AK463" i="1"/>
  <c r="AL463" i="1" s="1"/>
  <c r="AK354" i="1"/>
  <c r="AL354" i="1" s="1"/>
  <c r="AK15" i="1"/>
  <c r="AL15" i="1" s="1"/>
  <c r="AK294" i="1"/>
  <c r="AL294" i="1" s="1"/>
  <c r="AK295" i="1"/>
  <c r="AL295" i="1" s="1"/>
  <c r="AK11" i="1"/>
  <c r="AL11" i="1" s="1"/>
  <c r="AK17" i="1"/>
  <c r="AL17" i="1" s="1"/>
  <c r="AK233" i="1"/>
  <c r="AL233" i="1" s="1"/>
  <c r="AK234" i="1"/>
  <c r="AL234" i="1" s="1"/>
  <c r="AK355" i="1"/>
  <c r="AL355" i="1" s="1"/>
  <c r="AK180" i="1"/>
  <c r="AL180" i="1" s="1"/>
  <c r="AK98" i="1"/>
  <c r="AL98" i="1" s="1"/>
  <c r="AK181" i="1"/>
  <c r="AL181" i="1" s="1"/>
  <c r="AK296" i="1"/>
  <c r="AL296" i="1" s="1"/>
  <c r="AK99" i="1"/>
  <c r="AL99" i="1" s="1"/>
  <c r="AK819" i="1"/>
  <c r="AL819" i="1" s="1"/>
  <c r="AK909" i="1"/>
  <c r="AL909" i="1" s="1"/>
  <c r="AK910" i="1"/>
  <c r="AL910" i="1" s="1"/>
  <c r="AK941" i="1"/>
  <c r="AL941" i="1" s="1"/>
  <c r="AK116" i="1"/>
  <c r="AL116" i="1" s="1"/>
  <c r="AK744" i="1"/>
  <c r="AL744" i="1" s="1"/>
  <c r="AK745" i="1"/>
  <c r="AK356" i="1"/>
  <c r="AL356" i="1" s="1"/>
  <c r="AK55" i="1"/>
  <c r="AL55" i="1" s="1"/>
  <c r="AK1037" i="1"/>
  <c r="AL1037" i="1" s="1"/>
  <c r="AK974" i="1"/>
  <c r="AL974" i="1" s="1"/>
  <c r="AK942" i="1"/>
  <c r="AL942" i="1" s="1"/>
  <c r="AK100" i="1"/>
  <c r="AL100" i="1" s="1"/>
  <c r="AK464" i="1"/>
  <c r="AL464" i="1" s="1"/>
  <c r="AK235" i="1"/>
  <c r="AK236" i="1"/>
  <c r="AL236" i="1" s="1"/>
  <c r="AK357" i="1"/>
  <c r="AL357" i="1" s="1"/>
  <c r="AK155" i="1"/>
  <c r="AL155" i="1" s="1"/>
  <c r="AK465" i="1"/>
  <c r="AL465" i="1" s="1"/>
  <c r="AK466" i="1"/>
  <c r="AL466" i="1" s="1"/>
  <c r="AK117" i="1"/>
  <c r="AL117" i="1" s="1"/>
  <c r="AK746" i="1"/>
  <c r="AL746" i="1" s="1"/>
  <c r="AK101" i="1"/>
  <c r="AL101" i="1" s="1"/>
  <c r="AK237" i="1"/>
  <c r="AL237" i="1" s="1"/>
  <c r="AK297" i="1"/>
  <c r="AL297" i="1" s="1"/>
  <c r="AK408" i="1"/>
  <c r="AL408" i="1" s="1"/>
  <c r="AK238" i="1"/>
  <c r="AL238" i="1" s="1"/>
  <c r="AK102" i="1"/>
  <c r="AL102" i="1" s="1"/>
  <c r="AK409" i="1"/>
  <c r="AL409" i="1" s="1"/>
  <c r="AK182" i="1"/>
  <c r="AL182" i="1" s="1"/>
  <c r="AK298" i="1"/>
  <c r="AL298" i="1" s="1"/>
  <c r="AK103" i="1"/>
  <c r="AL103" i="1" s="1"/>
  <c r="AK183" i="1"/>
  <c r="AL183" i="1" s="1"/>
  <c r="AK184" i="1"/>
  <c r="AL184" i="1" s="1"/>
  <c r="AK104" i="1"/>
  <c r="AL104" i="1" s="1"/>
  <c r="AK71" i="1"/>
  <c r="AL71" i="1" s="1"/>
  <c r="AK358" i="1"/>
  <c r="AL358" i="1" s="1"/>
  <c r="AK72" i="1"/>
  <c r="AL72" i="1" s="1"/>
  <c r="AK12" i="1"/>
  <c r="AL12" i="1" s="1"/>
  <c r="AK359" i="1"/>
  <c r="AL359" i="1" s="1"/>
  <c r="AK360" i="1"/>
  <c r="AL360" i="1" s="1"/>
  <c r="AK73" i="1"/>
  <c r="AL73" i="1" s="1"/>
  <c r="AK239" i="1"/>
  <c r="AL239" i="1" s="1"/>
  <c r="AK361" i="1"/>
  <c r="AL361" i="1" s="1"/>
  <c r="AK410" i="1"/>
  <c r="AL410" i="1" s="1"/>
  <c r="AK362" i="1"/>
  <c r="AL362" i="1" s="1"/>
  <c r="AK299" i="1"/>
  <c r="AL299" i="1" s="1"/>
  <c r="AK240" i="1"/>
  <c r="AL240" i="1" s="1"/>
  <c r="AK241" i="1"/>
  <c r="AL241" i="1" s="1"/>
  <c r="AK820" i="1"/>
  <c r="AL820" i="1" s="1"/>
  <c r="AK185" i="1"/>
  <c r="AL185" i="1" s="1"/>
  <c r="AK118" i="1"/>
  <c r="AL118" i="1" s="1"/>
  <c r="AK186" i="1"/>
  <c r="AL186" i="1" s="1"/>
  <c r="AK119" i="1"/>
  <c r="AL119" i="1" s="1"/>
  <c r="AK74" i="1"/>
  <c r="AL74" i="1" s="1"/>
  <c r="AK139" i="1"/>
  <c r="AL139" i="1" s="1"/>
  <c r="AK363" i="1"/>
  <c r="AK364" i="1"/>
  <c r="AK1091" i="1"/>
  <c r="AK1018" i="1"/>
  <c r="AL1018" i="1" s="1"/>
  <c r="AK1019" i="1"/>
  <c r="AL1019" i="1" s="1"/>
  <c r="AK821" i="1"/>
  <c r="AL821" i="1" s="1"/>
  <c r="AK1020" i="1"/>
  <c r="AL1020" i="1" s="1"/>
  <c r="AK1021" i="1"/>
  <c r="AL1021" i="1" s="1"/>
  <c r="AK1022" i="1"/>
  <c r="AL1022" i="1" s="1"/>
  <c r="AK943" i="1"/>
  <c r="AL943" i="1" s="1"/>
  <c r="AK822" i="1"/>
  <c r="AL822" i="1" s="1"/>
  <c r="AK975" i="1"/>
  <c r="AL975" i="1" s="1"/>
  <c r="AK976" i="1"/>
  <c r="AL976" i="1" s="1"/>
  <c r="AK866" i="1"/>
  <c r="AL866" i="1" s="1"/>
  <c r="AK156" i="1"/>
  <c r="AL156" i="1" s="1"/>
  <c r="AK187" i="1"/>
  <c r="AL187" i="1" s="1"/>
  <c r="AK823" i="1"/>
  <c r="AL823" i="1" s="1"/>
  <c r="AK867" i="1"/>
  <c r="AL867" i="1" s="1"/>
  <c r="AK242" i="1"/>
  <c r="AL242" i="1" s="1"/>
  <c r="AK999" i="1"/>
  <c r="AL999" i="1" s="1"/>
  <c r="AK1000" i="1"/>
  <c r="AL1000" i="1" s="1"/>
  <c r="AK120" i="1"/>
  <c r="AL120" i="1" s="1"/>
  <c r="AK1038" i="1"/>
  <c r="AL1038" i="1" s="1"/>
  <c r="AK63" i="1"/>
  <c r="AL63" i="1" s="1"/>
  <c r="AK243" i="1"/>
  <c r="AL243" i="1" s="1"/>
  <c r="AK1016" i="1"/>
  <c r="AL1016" i="1" s="1"/>
  <c r="AK1017" i="1"/>
  <c r="AL1017" i="1" s="1"/>
  <c r="AK121" i="1"/>
  <c r="AL121" i="1" s="1"/>
  <c r="AK244" i="1"/>
  <c r="AL244" i="1" s="1"/>
  <c r="AK188" i="1"/>
  <c r="AK300" i="1"/>
  <c r="AL300" i="1" s="1"/>
  <c r="AK301" i="1"/>
  <c r="AL301" i="1" s="1"/>
  <c r="AK302" i="1"/>
  <c r="AL302" i="1" s="1"/>
  <c r="AK56" i="1"/>
  <c r="AL56" i="1" s="1"/>
  <c r="AK411" i="1"/>
  <c r="AL411" i="1" s="1"/>
  <c r="AK303" i="1"/>
  <c r="AL303" i="1" s="1"/>
  <c r="AK304" i="1"/>
  <c r="AL304" i="1" s="1"/>
  <c r="AK1023" i="1"/>
  <c r="AL1023" i="1" s="1"/>
  <c r="AK944" i="1"/>
  <c r="AL944" i="1" s="1"/>
  <c r="AK140" i="1"/>
  <c r="AL140" i="1" s="1"/>
  <c r="AK305" i="1"/>
  <c r="AL305" i="1" s="1"/>
  <c r="AK122" i="1"/>
  <c r="AL122" i="1" s="1"/>
  <c r="AK189" i="1"/>
  <c r="AL189" i="1" s="1"/>
  <c r="AK467" i="1"/>
  <c r="AL467" i="1" s="1"/>
  <c r="AK468" i="1"/>
  <c r="AL468" i="1" s="1"/>
  <c r="AK190" i="1"/>
  <c r="AL190" i="1" s="1"/>
  <c r="AK911" i="1"/>
  <c r="AL911" i="1" s="1"/>
  <c r="AK1092" i="1"/>
  <c r="AK945" i="1"/>
  <c r="AL945" i="1" s="1"/>
  <c r="AK306" i="1"/>
  <c r="AL306" i="1" s="1"/>
  <c r="AK412" i="1"/>
  <c r="AL412" i="1" s="1"/>
  <c r="AK75" i="1"/>
  <c r="AK76" i="1"/>
  <c r="AL76" i="1" s="1"/>
  <c r="AK245" i="1"/>
  <c r="AL245" i="1" s="1"/>
  <c r="AK77" i="1"/>
  <c r="AL77" i="1" s="1"/>
  <c r="AK469" i="1"/>
  <c r="AL469" i="1" s="1"/>
  <c r="AK123" i="1"/>
  <c r="AL123" i="1" s="1"/>
  <c r="AK124" i="1"/>
  <c r="AL124" i="1" s="1"/>
  <c r="AK191" i="1"/>
  <c r="AL191" i="1" s="1"/>
  <c r="AK413" i="1"/>
  <c r="AL413" i="1" s="1"/>
  <c r="AK868" i="1"/>
  <c r="AL868" i="1" s="1"/>
  <c r="AK45" i="1"/>
  <c r="AL45" i="1" s="1"/>
  <c r="AK20" i="1"/>
  <c r="AL20" i="1" s="1"/>
  <c r="AK505" i="1"/>
  <c r="AL505" i="1" s="1"/>
  <c r="AK365" i="1"/>
  <c r="AL365" i="1" s="1"/>
  <c r="AK414" i="1"/>
  <c r="AL414" i="1" s="1"/>
  <c r="AK506" i="1"/>
  <c r="AL506" i="1" s="1"/>
  <c r="AK415" i="1"/>
  <c r="AL415" i="1" s="1"/>
  <c r="AK855" i="1"/>
  <c r="AL855" i="1" s="1"/>
  <c r="AK192" i="1"/>
  <c r="AL192" i="1" s="1"/>
  <c r="AK416" i="1"/>
  <c r="AL416" i="1" s="1"/>
  <c r="AK856" i="1"/>
  <c r="AL856" i="1" s="1"/>
  <c r="AK193" i="1"/>
  <c r="AL193" i="1" s="1"/>
  <c r="AK747" i="1"/>
  <c r="AL747" i="1" s="1"/>
  <c r="AK1093" i="1"/>
  <c r="AK307" i="1"/>
  <c r="AL307" i="1" s="1"/>
  <c r="AK308" i="1"/>
  <c r="AL308" i="1" s="1"/>
  <c r="AK1076" i="1"/>
  <c r="AL1076" i="1" s="1"/>
  <c r="AK417" i="1"/>
  <c r="AL417" i="1" s="1"/>
  <c r="AK1094" i="1"/>
  <c r="AK869" i="1"/>
  <c r="AL869" i="1" s="1"/>
  <c r="AK1039" i="1"/>
  <c r="AL1039" i="1" s="1"/>
  <c r="AK1040" i="1"/>
  <c r="AK748" i="1"/>
  <c r="AL748" i="1" s="1"/>
  <c r="AK946" i="1"/>
  <c r="AL946" i="1" s="1"/>
  <c r="AK1001" i="1"/>
  <c r="AL1001" i="1" s="1"/>
  <c r="AK141" i="1"/>
  <c r="AL141" i="1" s="1"/>
  <c r="AK1024" i="1"/>
  <c r="AL1024" i="1" s="1"/>
  <c r="AK194" i="1"/>
  <c r="AL194" i="1" s="1"/>
  <c r="AK36" i="1"/>
  <c r="AL36" i="1" s="1"/>
  <c r="AK195" i="1"/>
  <c r="AL195" i="1" s="1"/>
  <c r="AK947" i="1"/>
  <c r="AL947" i="1" s="1"/>
  <c r="AK1041" i="1"/>
  <c r="AL1041" i="1" s="1"/>
  <c r="AK78" i="1"/>
  <c r="AL78" i="1" s="1"/>
  <c r="AK824" i="1"/>
  <c r="AL824" i="1" s="1"/>
  <c r="AK825" i="1"/>
  <c r="AL825" i="1" s="1"/>
  <c r="AK309" i="1"/>
  <c r="AL309" i="1" s="1"/>
  <c r="AK749" i="1"/>
  <c r="AL749" i="1" s="1"/>
  <c r="AK948" i="1"/>
  <c r="AL948" i="1" s="1"/>
  <c r="AK750" i="1"/>
  <c r="AL750" i="1" s="1"/>
  <c r="AK826" i="1"/>
  <c r="AL826" i="1" s="1"/>
  <c r="AK246" i="1"/>
  <c r="AL246" i="1" s="1"/>
  <c r="AK827" i="1"/>
  <c r="AL827" i="1" s="1"/>
  <c r="AK1042" i="1"/>
  <c r="AL1042" i="1" s="1"/>
  <c r="AK828" i="1"/>
  <c r="AL828" i="1" s="1"/>
  <c r="AK949" i="1"/>
  <c r="AL949" i="1" s="1"/>
  <c r="AK196" i="1"/>
  <c r="AL196" i="1" s="1"/>
  <c r="AK870" i="1"/>
  <c r="AL870" i="1" s="1"/>
  <c r="AK829" i="1"/>
  <c r="AL829" i="1" s="1"/>
  <c r="AK830" i="1"/>
  <c r="AL830" i="1" s="1"/>
  <c r="AK871" i="1"/>
  <c r="AL871" i="1" s="1"/>
  <c r="AK732" i="1"/>
  <c r="AL732" i="1" s="1"/>
  <c r="AK310" i="1"/>
  <c r="AL310" i="1" s="1"/>
  <c r="AK79" i="1"/>
  <c r="AL79" i="1" s="1"/>
  <c r="AK157" i="1"/>
  <c r="AL157" i="1" s="1"/>
  <c r="AK125" i="1"/>
  <c r="AL125" i="1" s="1"/>
  <c r="AK105" i="1"/>
  <c r="AL105" i="1" s="1"/>
  <c r="AK197" i="1"/>
  <c r="AL197" i="1" s="1"/>
  <c r="AK311" i="1"/>
  <c r="AL311" i="1" s="1"/>
  <c r="AK247" i="1"/>
  <c r="AL247" i="1" s="1"/>
  <c r="AK312" i="1"/>
  <c r="AL312" i="1" s="1"/>
  <c r="AK366" i="1"/>
  <c r="AL366" i="1" s="1"/>
  <c r="AK198" i="1"/>
  <c r="AL198" i="1" s="1"/>
  <c r="AK248" i="1"/>
  <c r="AL248" i="1" s="1"/>
  <c r="AK313" i="1"/>
  <c r="AL313" i="1" s="1"/>
  <c r="AK368" i="1"/>
  <c r="AL368" i="1" s="1"/>
  <c r="AK199" i="1"/>
  <c r="AK418" i="1"/>
  <c r="AL418" i="1" s="1"/>
  <c r="AK314" i="1"/>
  <c r="AL314" i="1" s="1"/>
  <c r="AK419" i="1"/>
  <c r="AL419" i="1" s="1"/>
  <c r="AK249" i="1"/>
  <c r="AL249" i="1" s="1"/>
  <c r="AK315" i="1"/>
  <c r="AL315" i="1" s="1"/>
  <c r="AK470" i="1"/>
  <c r="AL470" i="1" s="1"/>
  <c r="AK471" i="1"/>
  <c r="AL471" i="1" s="1"/>
  <c r="AK472" i="1"/>
  <c r="AL472" i="1" s="1"/>
  <c r="AK473" i="1"/>
  <c r="AL473" i="1" s="1"/>
  <c r="AK369" i="1"/>
  <c r="AL369" i="1" s="1"/>
  <c r="AK370" i="1"/>
  <c r="AL370" i="1" s="1"/>
  <c r="AK200" i="1"/>
  <c r="AL200" i="1" s="1"/>
  <c r="AK872" i="1"/>
  <c r="AL872" i="1" s="1"/>
  <c r="AK831" i="1"/>
  <c r="AL831" i="1" s="1"/>
  <c r="AK250" i="1"/>
  <c r="AL250" i="1" s="1"/>
  <c r="AK371" i="1"/>
  <c r="AL371" i="1" s="1"/>
  <c r="AK751" i="1"/>
  <c r="AL751" i="1" s="1"/>
  <c r="AK849" i="1"/>
  <c r="AK752" i="1"/>
  <c r="AL752" i="1" s="1"/>
  <c r="AK873" i="1"/>
  <c r="AL873" i="1" s="1"/>
  <c r="AK950" i="1"/>
  <c r="AL950" i="1" s="1"/>
  <c r="AK951" i="1"/>
  <c r="AL951" i="1" s="1"/>
  <c r="AK1077" i="1"/>
  <c r="AL1077" i="1" s="1"/>
  <c r="AK952" i="1"/>
  <c r="AL952" i="1" s="1"/>
  <c r="AK753" i="1"/>
  <c r="AL753" i="1" s="1"/>
  <c r="AK953" i="1"/>
  <c r="AL953" i="1" s="1"/>
  <c r="AK832" i="1"/>
  <c r="AL832" i="1" s="1"/>
  <c r="AK1095" i="1"/>
  <c r="AK1096" i="1"/>
  <c r="AK754" i="1"/>
  <c r="AL754" i="1" s="1"/>
  <c r="AK1097" i="1"/>
  <c r="AK755" i="1"/>
  <c r="AL755" i="1" s="1"/>
  <c r="AK1098" i="1"/>
  <c r="AK967" i="1"/>
  <c r="AL967" i="1" s="1"/>
  <c r="AK474" i="1"/>
  <c r="AL474" i="1" s="1"/>
  <c r="AK968" i="1"/>
  <c r="AL968" i="1" s="1"/>
  <c r="AK1002" i="1"/>
  <c r="AK316" i="1"/>
  <c r="AL316" i="1" s="1"/>
  <c r="AK420" i="1"/>
  <c r="AL420" i="1" s="1"/>
  <c r="AK34" i="1"/>
  <c r="AL34" i="1" s="1"/>
  <c r="AK756" i="1"/>
  <c r="AL756" i="1" s="1"/>
  <c r="AK80" i="1"/>
  <c r="AL80" i="1" s="1"/>
  <c r="AK251" i="1"/>
  <c r="AL251" i="1" s="1"/>
  <c r="AK372" i="1"/>
  <c r="AL372" i="1" s="1"/>
  <c r="AK475" i="1"/>
  <c r="AL475" i="1" s="1"/>
  <c r="AK252" i="1"/>
  <c r="AL252" i="1" s="1"/>
  <c r="AK373" i="1"/>
  <c r="AL373" i="1" s="1"/>
  <c r="AK874" i="1"/>
  <c r="AL874" i="1" s="1"/>
  <c r="AK422" i="1"/>
  <c r="AL422" i="1" s="1"/>
  <c r="AK1043" i="1"/>
  <c r="AL1043" i="1" s="1"/>
  <c r="AK977" i="1"/>
  <c r="AL977" i="1" s="1"/>
  <c r="AK875" i="1"/>
  <c r="AL875" i="1" s="1"/>
  <c r="AK833" i="1"/>
  <c r="AL833" i="1" s="1"/>
  <c r="AK81" i="1"/>
  <c r="AL81" i="1" s="1"/>
  <c r="AK476" i="1"/>
  <c r="AL476" i="1" s="1"/>
  <c r="AK1044" i="1"/>
  <c r="AL1044" i="1" s="1"/>
  <c r="AK912" i="1"/>
  <c r="AL912" i="1" s="1"/>
  <c r="AK834" i="1"/>
  <c r="AL834" i="1" s="1"/>
  <c r="AK1045" i="1"/>
  <c r="AL1045" i="1" s="1"/>
  <c r="AK876" i="1"/>
  <c r="AL876" i="1" s="1"/>
  <c r="AK877" i="1"/>
  <c r="AL877" i="1" s="1"/>
  <c r="AK954" i="1"/>
  <c r="AL954" i="1" s="1"/>
  <c r="AK913" i="1"/>
  <c r="AL913" i="1" s="1"/>
  <c r="AK914" i="1"/>
  <c r="AL914" i="1" s="1"/>
  <c r="AK878" i="1"/>
  <c r="AL878" i="1" s="1"/>
  <c r="AK955" i="1"/>
  <c r="AL955" i="1" s="1"/>
  <c r="AK879" i="1"/>
  <c r="AL879" i="1" s="1"/>
  <c r="AK1078" i="1"/>
  <c r="AL1078" i="1" s="1"/>
  <c r="AK880" i="1"/>
  <c r="AL880" i="1" s="1"/>
  <c r="AK978" i="1"/>
  <c r="AL978" i="1" s="1"/>
  <c r="AK757" i="1"/>
  <c r="AL757" i="1" s="1"/>
  <c r="AK758" i="1"/>
  <c r="AL758" i="1" s="1"/>
  <c r="AK759" i="1"/>
  <c r="AL759" i="1" s="1"/>
  <c r="AK760" i="1"/>
  <c r="AL760" i="1" s="1"/>
  <c r="AK761" i="1"/>
  <c r="AL761" i="1" s="1"/>
  <c r="AK733" i="1"/>
  <c r="AL733" i="1" s="1"/>
  <c r="AK881" i="1"/>
  <c r="AL881" i="1" s="1"/>
  <c r="AK882" i="1"/>
  <c r="AL882" i="1" s="1"/>
  <c r="AK883" i="1"/>
  <c r="AL883" i="1" s="1"/>
  <c r="AK201" i="1"/>
  <c r="AL201" i="1" s="1"/>
  <c r="AK142" i="1"/>
  <c r="AL142" i="1" s="1"/>
  <c r="AK253" i="1"/>
  <c r="AL253" i="1" s="1"/>
  <c r="AK915" i="1"/>
  <c r="AL915" i="1" s="1"/>
  <c r="AK884" i="1"/>
  <c r="AL884" i="1" s="1"/>
  <c r="AK1047" i="1"/>
  <c r="AL1047" i="1" s="1"/>
  <c r="AK916" i="1"/>
  <c r="AL916" i="1" s="1"/>
  <c r="AK762" i="1"/>
  <c r="AL762" i="1" s="1"/>
  <c r="AK763" i="1"/>
  <c r="AL763" i="1" s="1"/>
  <c r="AK764" i="1"/>
  <c r="AL764" i="1" s="1"/>
  <c r="AK857" i="1"/>
  <c r="AL857" i="1" s="1"/>
  <c r="AK317" i="1"/>
  <c r="AL317" i="1" s="1"/>
  <c r="AK885" i="1"/>
  <c r="AL885" i="1" s="1"/>
  <c r="AK835" i="1"/>
  <c r="AL835" i="1" s="1"/>
  <c r="AK765" i="1"/>
  <c r="AL765" i="1" s="1"/>
  <c r="AK886" i="1"/>
  <c r="AL886" i="1" s="1"/>
  <c r="AK82" i="1"/>
  <c r="AL82" i="1" s="1"/>
  <c r="AK917" i="1"/>
  <c r="AL917" i="1" s="1"/>
  <c r="AK887" i="1"/>
  <c r="AL887" i="1" s="1"/>
  <c r="AK46" i="1"/>
  <c r="AL46" i="1" s="1"/>
  <c r="AK126" i="1"/>
  <c r="AL126" i="1" s="1"/>
  <c r="AK127" i="1"/>
  <c r="AL127" i="1" s="1"/>
  <c r="AK128" i="1"/>
  <c r="AL128" i="1" s="1"/>
  <c r="AK64" i="1"/>
  <c r="AL64" i="1" s="1"/>
  <c r="AK65" i="1"/>
  <c r="AL65" i="1" s="1"/>
  <c r="AK766" i="1"/>
  <c r="AL766" i="1" s="1"/>
  <c r="AK836" i="1"/>
  <c r="AL836" i="1" s="1"/>
  <c r="AK423" i="1"/>
  <c r="AL423" i="1" s="1"/>
  <c r="AK47" i="1"/>
  <c r="AL47" i="1" s="1"/>
  <c r="AK477" i="1"/>
  <c r="AL477" i="1" s="1"/>
  <c r="AK478" i="1"/>
  <c r="AL478" i="1" s="1"/>
  <c r="AK918" i="1"/>
  <c r="AL918" i="1" s="1"/>
  <c r="AK1048" i="1"/>
  <c r="AL1048" i="1" s="1"/>
  <c r="AK979" i="1"/>
  <c r="AL979" i="1" s="1"/>
  <c r="AK1003" i="1"/>
  <c r="AL1003" i="1" s="1"/>
  <c r="AK1004" i="1"/>
  <c r="AL1004" i="1" s="1"/>
  <c r="AK767" i="1"/>
  <c r="AL767" i="1" s="1"/>
  <c r="AK837" i="1"/>
  <c r="AL837" i="1" s="1"/>
  <c r="AK424" i="1"/>
  <c r="AL424" i="1" s="1"/>
  <c r="AK768" i="1"/>
  <c r="AL768" i="1" s="1"/>
  <c r="AK479" i="1"/>
  <c r="AL479" i="1" s="1"/>
  <c r="AK480" i="1"/>
  <c r="AL480" i="1" s="1"/>
  <c r="AK481" i="1"/>
  <c r="AL481" i="1" s="1"/>
  <c r="AK769" i="1"/>
  <c r="AL769" i="1" s="1"/>
  <c r="AK1049" i="1"/>
  <c r="AL1049" i="1" s="1"/>
  <c r="AK1099" i="1"/>
  <c r="AK1100" i="1"/>
  <c r="AK1063" i="1"/>
  <c r="AL1063" i="1" s="1"/>
  <c r="AK1064" i="1"/>
  <c r="AL1064" i="1" s="1"/>
  <c r="AK482" i="1"/>
  <c r="AK483" i="1"/>
  <c r="AL483" i="1" s="1"/>
  <c r="AK318" i="1"/>
  <c r="AL318" i="1" s="1"/>
  <c r="AK425" i="1"/>
  <c r="AL425" i="1" s="1"/>
  <c r="AK374" i="1"/>
  <c r="AL374" i="1" s="1"/>
  <c r="AK22" i="1"/>
  <c r="AL22" i="1" s="1"/>
  <c r="AK888" i="1"/>
  <c r="AL888" i="1" s="1"/>
  <c r="AK956" i="1"/>
  <c r="AL956" i="1" s="1"/>
  <c r="AK1101" i="1"/>
  <c r="AK426" i="1"/>
  <c r="AL426" i="1" s="1"/>
  <c r="AK1102" i="1"/>
  <c r="AK957" i="1"/>
  <c r="AL957" i="1" s="1"/>
  <c r="AK319" i="1"/>
  <c r="AL319" i="1" s="1"/>
  <c r="AK919" i="1"/>
  <c r="AL919" i="1" s="1"/>
  <c r="AK1050" i="1"/>
  <c r="AL1050" i="1" s="1"/>
  <c r="AK1005" i="1"/>
  <c r="AL1005" i="1" s="1"/>
  <c r="AK1006" i="1"/>
  <c r="AL1006" i="1" s="1"/>
  <c r="AK920" i="1"/>
  <c r="AL920" i="1" s="1"/>
  <c r="AK202" i="1"/>
  <c r="AL202" i="1" s="1"/>
  <c r="AK375" i="1"/>
  <c r="AL375" i="1" s="1"/>
  <c r="AK37" i="1"/>
  <c r="AL37" i="1" s="1"/>
  <c r="AK38" i="1"/>
  <c r="AL38" i="1" s="1"/>
  <c r="AK1007" i="1"/>
  <c r="AL1007" i="1" s="1"/>
  <c r="AK958" i="1"/>
  <c r="AL958" i="1" s="1"/>
  <c r="AK484" i="1"/>
  <c r="AL484" i="1" s="1"/>
  <c r="AK770" i="1"/>
  <c r="AL770" i="1" s="1"/>
  <c r="AK838" i="1"/>
  <c r="AL838" i="1" s="1"/>
  <c r="AK959" i="1"/>
  <c r="AL959" i="1" s="1"/>
  <c r="AK1025" i="1"/>
  <c r="AL1025" i="1" s="1"/>
  <c r="AK1079" i="1"/>
  <c r="AL1079" i="1" s="1"/>
  <c r="AK921" i="1"/>
  <c r="AL921" i="1" s="1"/>
  <c r="AK839" i="1"/>
  <c r="AL839" i="1" s="1"/>
  <c r="AK1103" i="1"/>
  <c r="AK39" i="1"/>
  <c r="AL39" i="1" s="1"/>
  <c r="AK840" i="1"/>
  <c r="AL840" i="1" s="1"/>
  <c r="AK1051" i="1"/>
  <c r="AL1051" i="1" s="1"/>
  <c r="AK841" i="1"/>
  <c r="AL841" i="1" s="1"/>
  <c r="AK1008" i="1"/>
  <c r="AL1008" i="1" s="1"/>
  <c r="AK899" i="1"/>
  <c r="AL899" i="1" s="1"/>
  <c r="AK771" i="1"/>
  <c r="AL771" i="1" s="1"/>
  <c r="AK889" i="1"/>
  <c r="AL889" i="1" s="1"/>
  <c r="AK320" i="1"/>
  <c r="AL320" i="1" s="1"/>
  <c r="AK83" i="1"/>
  <c r="AL83" i="1" s="1"/>
  <c r="AK427" i="1"/>
  <c r="AL427" i="1" s="1"/>
  <c r="AK376" i="1"/>
  <c r="AL376" i="1" s="1"/>
  <c r="AK203" i="1"/>
  <c r="AL203" i="1" s="1"/>
  <c r="AK1009" i="1"/>
  <c r="AL1009" i="1" s="1"/>
  <c r="AK106" i="1"/>
  <c r="AL106" i="1" s="1"/>
  <c r="AK107" i="1"/>
  <c r="AL107" i="1" s="1"/>
  <c r="AK772" i="1"/>
  <c r="AL772" i="1" s="1"/>
  <c r="AK890" i="1"/>
  <c r="AL890" i="1" s="1"/>
  <c r="AK143" i="1"/>
  <c r="AL143" i="1" s="1"/>
  <c r="AK891" i="1"/>
  <c r="AL891" i="1" s="1"/>
  <c r="AK892" i="1"/>
  <c r="AL892" i="1" s="1"/>
  <c r="AK1052" i="1"/>
  <c r="AL1052" i="1" s="1"/>
  <c r="AK1053" i="1"/>
  <c r="AL1053" i="1" s="1"/>
  <c r="AK84" i="1"/>
  <c r="AL84" i="1" s="1"/>
  <c r="AK485" i="1"/>
  <c r="AL485" i="1" s="1"/>
  <c r="AK321" i="1"/>
  <c r="AL321" i="1" s="1"/>
  <c r="AK322" i="1"/>
  <c r="AL322" i="1" s="1"/>
  <c r="AK980" i="1"/>
  <c r="AL980" i="1" s="1"/>
  <c r="AK1080" i="1"/>
  <c r="AL1080" i="1" s="1"/>
  <c r="AK204" i="1"/>
  <c r="AL204" i="1" s="1"/>
  <c r="AK205" i="1"/>
  <c r="AL205" i="1" s="1"/>
  <c r="AK377" i="1"/>
  <c r="AL377" i="1" s="1"/>
  <c r="AK323" i="1"/>
  <c r="AL323" i="1" s="1"/>
  <c r="AK324" i="1"/>
  <c r="AL324" i="1" s="1"/>
  <c r="AK981" i="1"/>
  <c r="AL981" i="1" s="1"/>
  <c r="AK507" i="1"/>
  <c r="AL507" i="1" s="1"/>
  <c r="AK486" i="1"/>
  <c r="AL486" i="1" s="1"/>
  <c r="AK487" i="1"/>
  <c r="AL487" i="1" s="1"/>
  <c r="AK508" i="1"/>
  <c r="AL508" i="1" s="1"/>
  <c r="AK488" i="1"/>
  <c r="AL488" i="1" s="1"/>
  <c r="AK489" i="1"/>
  <c r="AL489" i="1" s="1"/>
  <c r="AK428" i="1"/>
  <c r="AL428" i="1" s="1"/>
  <c r="AK922" i="1"/>
  <c r="AL922" i="1" s="1"/>
  <c r="AK1081" i="1"/>
  <c r="AL1081" i="1" s="1"/>
  <c r="AK429" i="1"/>
  <c r="AL429" i="1" s="1"/>
  <c r="AK430" i="1"/>
  <c r="AL430" i="1" s="1"/>
  <c r="AK431" i="1"/>
  <c r="AL431" i="1" s="1"/>
  <c r="AK85" i="1"/>
  <c r="AL85" i="1" s="1"/>
  <c r="AK16" i="1"/>
  <c r="AL16" i="1" s="1"/>
  <c r="AK490" i="1"/>
  <c r="AL490" i="1" s="1"/>
  <c r="AK491" i="1"/>
  <c r="AL491" i="1" s="1"/>
  <c r="AK432" i="1"/>
  <c r="AL432" i="1" s="1"/>
  <c r="AK433" i="1"/>
  <c r="AL433" i="1" s="1"/>
  <c r="AK23" i="1"/>
  <c r="AL23" i="1" s="1"/>
  <c r="AK434" i="1"/>
  <c r="AL434" i="1" s="1"/>
  <c r="AK435" i="1"/>
  <c r="AL435" i="1" s="1"/>
  <c r="AK24" i="1"/>
  <c r="AL24" i="1" s="1"/>
  <c r="AK842" i="1"/>
  <c r="AL842" i="1" s="1"/>
  <c r="AK492" i="1"/>
  <c r="AL492" i="1" s="1"/>
  <c r="AK493" i="1"/>
  <c r="AL493" i="1" s="1"/>
  <c r="AK494" i="1"/>
  <c r="AL494" i="1" s="1"/>
  <c r="AK254" i="1"/>
  <c r="AK436" i="1"/>
  <c r="AL436" i="1" s="1"/>
  <c r="AK378" i="1"/>
  <c r="AL378" i="1" s="1"/>
  <c r="AK379" i="1"/>
  <c r="AL379" i="1" s="1"/>
  <c r="AK923" i="1"/>
  <c r="AL923" i="1" s="1"/>
  <c r="AK843" i="1"/>
  <c r="AL843" i="1" s="1"/>
  <c r="AK1082" i="1"/>
  <c r="AL1082" i="1" s="1"/>
  <c r="AK1054" i="1"/>
  <c r="AL1054" i="1" s="1"/>
  <c r="AK960" i="1"/>
  <c r="AL960" i="1" s="1"/>
  <c r="AK1055" i="1"/>
  <c r="AL1055" i="1" s="1"/>
  <c r="AK924" i="1"/>
  <c r="AL924" i="1" s="1"/>
  <c r="AK206" i="1"/>
  <c r="AL206" i="1" s="1"/>
  <c r="AK25" i="1"/>
  <c r="AL25" i="1" s="1"/>
  <c r="AK325" i="1"/>
  <c r="AL325" i="1" s="1"/>
  <c r="AK207" i="1"/>
  <c r="AL207" i="1" s="1"/>
  <c r="AK208" i="1"/>
  <c r="AL208" i="1" s="1"/>
  <c r="AK209" i="1"/>
  <c r="AL209" i="1" s="1"/>
  <c r="AK509" i="1"/>
  <c r="AL509" i="1" s="1"/>
  <c r="AK326" i="1"/>
  <c r="AL326" i="1" s="1"/>
  <c r="AK437" i="1"/>
  <c r="AL437" i="1" s="1"/>
  <c r="AK925" i="1"/>
  <c r="AL925" i="1" s="1"/>
  <c r="AK1010" i="1"/>
  <c r="AL1010" i="1" s="1"/>
  <c r="AK1011" i="1"/>
  <c r="AL1011" i="1" s="1"/>
  <c r="AK844" i="1"/>
  <c r="AL844" i="1" s="1"/>
  <c r="AK734" i="1"/>
  <c r="AL734" i="1" s="1"/>
  <c r="AK1083" i="1"/>
  <c r="AL1083" i="1" s="1"/>
  <c r="AK845" i="1"/>
  <c r="AL845" i="1" s="1"/>
  <c r="AK961" i="1"/>
  <c r="AL961" i="1" s="1"/>
  <c r="AK1056" i="1"/>
  <c r="AL1056" i="1" s="1"/>
  <c r="AK327" i="1"/>
  <c r="AL327" i="1" s="1"/>
  <c r="AK328" i="1"/>
  <c r="AL328" i="1" s="1"/>
  <c r="AK329" i="1"/>
  <c r="AL329" i="1" s="1"/>
  <c r="AK858" i="1"/>
  <c r="AL858" i="1" s="1"/>
  <c r="AK859" i="1"/>
  <c r="AL859" i="1" s="1"/>
  <c r="AK438" i="1"/>
  <c r="AL438" i="1" s="1"/>
  <c r="AK210" i="1"/>
  <c r="AK211" i="1"/>
  <c r="AK255" i="1"/>
  <c r="AL255" i="1" s="1"/>
  <c r="AK144" i="1"/>
  <c r="AL144" i="1" s="1"/>
  <c r="AK330" i="1"/>
  <c r="AL330" i="1" s="1"/>
  <c r="AK212" i="1"/>
  <c r="AK213" i="1"/>
  <c r="AL213" i="1" s="1"/>
  <c r="AK158" i="1"/>
  <c r="AK145" i="1"/>
  <c r="AL145" i="1" s="1"/>
  <c r="AK256" i="1"/>
  <c r="AL256" i="1" s="1"/>
  <c r="AK926" i="1"/>
  <c r="AL926" i="1" s="1"/>
  <c r="AK929" i="1"/>
  <c r="AK331" i="1"/>
  <c r="AK773" i="1"/>
  <c r="AL773" i="1" s="1"/>
  <c r="AK982" i="1"/>
  <c r="AL982" i="1" s="1"/>
  <c r="AK108" i="1"/>
  <c r="AL108" i="1" s="1"/>
  <c r="AK332" i="1"/>
  <c r="AL332" i="1" s="1"/>
  <c r="AK40" i="1"/>
  <c r="AL40" i="1" s="1"/>
  <c r="AK439" i="1"/>
  <c r="AL439" i="1" s="1"/>
  <c r="AK440" i="1"/>
  <c r="AL440" i="1" s="1"/>
  <c r="AK214" i="1"/>
  <c r="AL214" i="1" s="1"/>
  <c r="AK380" i="1"/>
  <c r="AL380" i="1" s="1"/>
  <c r="AK496" i="1"/>
  <c r="AL496" i="1" s="1"/>
  <c r="AK1084" i="1"/>
  <c r="AL1084" i="1" s="1"/>
  <c r="AK1085" i="1"/>
  <c r="AL1085" i="1" s="1"/>
  <c r="AK774" i="1"/>
  <c r="AL774" i="1" s="1"/>
  <c r="AK797" i="1"/>
  <c r="AL797" i="1" s="1"/>
  <c r="AK775" i="1"/>
  <c r="AL775" i="1" s="1"/>
  <c r="AK776" i="1"/>
  <c r="AL776" i="1" s="1"/>
  <c r="AK1057" i="1"/>
  <c r="AL1057" i="1" s="1"/>
  <c r="AK129" i="1"/>
  <c r="AK215" i="1"/>
  <c r="AL215" i="1" s="1"/>
  <c r="AK216" i="1"/>
  <c r="AL216" i="1" s="1"/>
  <c r="AK333" i="1"/>
  <c r="AL333" i="1" s="1"/>
  <c r="AK66" i="1"/>
  <c r="AL66" i="1" s="1"/>
  <c r="AK86" i="1"/>
  <c r="AL86" i="1" s="1"/>
  <c r="AK983" i="1"/>
  <c r="AL983" i="1" s="1"/>
  <c r="AK984" i="1"/>
  <c r="AL984" i="1" s="1"/>
  <c r="AK29" i="1"/>
  <c r="AL29" i="1" s="1"/>
  <c r="AK10" i="1"/>
  <c r="AL10" i="1" s="1"/>
  <c r="AK510" i="1"/>
  <c r="AL510" i="1" s="1"/>
  <c r="AK109" i="1"/>
  <c r="AL109" i="1" s="1"/>
  <c r="AK110" i="1"/>
  <c r="AL110" i="1" s="1"/>
  <c r="AK334" i="1"/>
  <c r="AL334" i="1" s="1"/>
  <c r="AK381" i="1"/>
  <c r="AL381" i="1" s="1"/>
  <c r="AK441" i="1"/>
  <c r="AK382" i="1"/>
  <c r="AL382" i="1" s="1"/>
  <c r="AK8" i="1"/>
  <c r="AL8" i="1" s="1"/>
  <c r="AK26" i="1"/>
  <c r="AL26" i="1" s="1"/>
  <c r="AK27" i="1"/>
  <c r="AL27" i="1" s="1"/>
  <c r="AK985" i="1"/>
  <c r="AL985" i="1" s="1"/>
  <c r="AK777" i="1"/>
  <c r="AL777" i="1" s="1"/>
  <c r="AK442" i="1"/>
  <c r="AL442" i="1" s="1"/>
  <c r="AK383" i="1"/>
  <c r="AL383" i="1" s="1"/>
  <c r="AK384" i="1"/>
  <c r="AL384" i="1" s="1"/>
  <c r="AK986" i="1"/>
  <c r="AL986" i="1" s="1"/>
  <c r="AK927" i="1"/>
  <c r="AL927" i="1" s="1"/>
  <c r="AK1087" i="1"/>
  <c r="AL1087" i="1" s="1"/>
  <c r="AK778" i="1"/>
  <c r="AL778" i="1" s="1"/>
  <c r="AK962" i="1"/>
  <c r="AL962" i="1" s="1"/>
  <c r="AK963" i="1"/>
  <c r="AL963" i="1" s="1"/>
  <c r="AK928" i="1"/>
  <c r="AL928" i="1" s="1"/>
  <c r="AK443" i="1"/>
  <c r="AL443" i="1" s="1"/>
  <c r="AK497" i="1"/>
  <c r="AL497" i="1" s="1"/>
  <c r="AK893" i="1"/>
  <c r="AL893" i="1" s="1"/>
  <c r="AK1026" i="1"/>
  <c r="AL1026" i="1" s="1"/>
  <c r="AK779" i="1"/>
  <c r="AL779" i="1" s="1"/>
  <c r="AK1012" i="1"/>
  <c r="AL1012" i="1" s="1"/>
  <c r="AK894" i="1"/>
  <c r="AL894" i="1" s="1"/>
  <c r="AK335" i="1"/>
  <c r="AL335" i="1" s="1"/>
  <c r="AK1027" i="1"/>
  <c r="AL1027" i="1" s="1"/>
  <c r="AK1028" i="1"/>
  <c r="AL1028" i="1" s="1"/>
  <c r="AK1013" i="1"/>
  <c r="AL1013" i="1" s="1"/>
  <c r="AK1014" i="1"/>
  <c r="AL1014" i="1" s="1"/>
  <c r="AK780" i="1"/>
  <c r="AL780" i="1" s="1"/>
  <c r="AK781" i="1"/>
  <c r="AL781" i="1" s="1"/>
  <c r="AK964" i="1"/>
  <c r="AL964" i="1" s="1"/>
  <c r="AK965" i="1"/>
  <c r="AL965" i="1" s="1"/>
  <c r="AK895" i="1"/>
  <c r="AL895" i="1" s="1"/>
  <c r="AK782" i="1"/>
  <c r="AL782" i="1" s="1"/>
  <c r="AK783" i="1"/>
  <c r="AL783" i="1" s="1"/>
  <c r="AK987" i="1"/>
  <c r="AL987" i="1" s="1"/>
  <c r="AK1029" i="1"/>
  <c r="AL1029" i="1" s="1"/>
  <c r="AK1030" i="1"/>
  <c r="AL1030" i="1" s="1"/>
  <c r="AK966" i="1"/>
  <c r="AL966" i="1" s="1"/>
  <c r="AK1088" i="1"/>
  <c r="AL1088" i="1" s="1"/>
  <c r="AK1089" i="1"/>
  <c r="AL1089" i="1" s="1"/>
  <c r="AK159" i="1"/>
  <c r="AL159" i="1" s="1"/>
  <c r="AK336" i="1"/>
  <c r="AL336" i="1" s="1"/>
  <c r="AK784" i="1"/>
  <c r="AL784" i="1" s="1"/>
  <c r="AK337" i="1"/>
  <c r="AL337" i="1" s="1"/>
  <c r="AK146" i="1"/>
  <c r="AL146" i="1" s="1"/>
  <c r="AK130" i="1"/>
  <c r="AL130" i="1" s="1"/>
  <c r="AK131" i="1"/>
  <c r="AL131" i="1" s="1"/>
  <c r="AK385" i="1"/>
  <c r="AL385" i="1" s="1"/>
  <c r="AK257" i="1"/>
  <c r="AL257" i="1" s="1"/>
  <c r="AK87" i="1"/>
  <c r="AK785" i="1"/>
  <c r="AL785" i="1" s="1"/>
  <c r="AK498" i="1"/>
  <c r="AL498" i="1" s="1"/>
  <c r="AK786" i="1"/>
  <c r="AL786" i="1" s="1"/>
  <c r="AK35" i="1"/>
  <c r="AL35" i="1" s="1"/>
  <c r="AK787" i="1"/>
  <c r="AL787" i="1" s="1"/>
  <c r="AK788" i="1"/>
  <c r="AL788" i="1" s="1"/>
  <c r="AK789" i="1"/>
  <c r="AL789" i="1" s="1"/>
  <c r="AK790" i="1"/>
  <c r="AL790" i="1" s="1"/>
  <c r="AK791" i="1"/>
  <c r="AL791" i="1" s="1"/>
  <c r="AK792" i="1"/>
  <c r="AL792" i="1" s="1"/>
  <c r="AK793" i="1"/>
  <c r="AL793" i="1" s="1"/>
  <c r="AK896" i="1"/>
  <c r="AL896" i="1" s="1"/>
  <c r="AK1058" i="1"/>
  <c r="AL1058" i="1" s="1"/>
  <c r="AK1059" i="1"/>
  <c r="AL1059" i="1" s="1"/>
  <c r="AK1060" i="1"/>
  <c r="AL1060" i="1" s="1"/>
  <c r="AK1061" i="1"/>
  <c r="AL1061" i="1" s="1"/>
  <c r="AK217" i="1"/>
  <c r="AK988" i="1"/>
  <c r="AL988" i="1" s="1"/>
  <c r="AK846" i="1"/>
  <c r="AL846" i="1" s="1"/>
  <c r="AK897" i="1"/>
  <c r="AL897" i="1" s="1"/>
  <c r="AK989" i="1"/>
  <c r="AL989" i="1" s="1"/>
  <c r="AK499" i="1"/>
  <c r="AL499" i="1" s="1"/>
  <c r="AK258" i="1"/>
  <c r="AL258" i="1" s="1"/>
  <c r="AK259" i="1"/>
  <c r="AL259" i="1" s="1"/>
  <c r="AK260" i="1"/>
  <c r="AL260" i="1" s="1"/>
  <c r="AK338" i="1"/>
  <c r="AL338" i="1" s="1"/>
  <c r="AK444" i="1"/>
  <c r="AL444" i="1" s="1"/>
  <c r="AK445" i="1"/>
  <c r="AL445" i="1" s="1"/>
  <c r="AK446" i="1"/>
  <c r="AL446" i="1" s="1"/>
  <c r="AK500" i="1"/>
  <c r="AL500" i="1" s="1"/>
  <c r="AK794" i="1"/>
  <c r="AL794" i="1" s="1"/>
  <c r="AK795" i="1"/>
  <c r="AL795" i="1" s="1"/>
  <c r="AK132" i="1"/>
  <c r="AL132" i="1" s="1"/>
  <c r="AK147" i="1"/>
  <c r="AL147" i="1" s="1"/>
  <c r="AK133" i="1"/>
  <c r="AL133" i="1" s="1"/>
  <c r="AK134" i="1"/>
  <c r="AL134" i="1" s="1"/>
  <c r="AK218" i="1"/>
  <c r="AL218" i="1" s="1"/>
  <c r="AK1062" i="1"/>
  <c r="AL1062" i="1" s="1"/>
  <c r="AK898" i="1"/>
  <c r="AL898" i="1" s="1"/>
  <c r="AK1015" i="1"/>
  <c r="AL1015" i="1" s="1"/>
  <c r="AK990" i="1"/>
  <c r="AL990" i="1" s="1"/>
  <c r="AK148" i="1"/>
  <c r="AL148" i="1" s="1"/>
  <c r="AK1065" i="1"/>
  <c r="AL1065" i="1" s="1"/>
  <c r="AK1066" i="1"/>
  <c r="AL1066" i="1" s="1"/>
  <c r="AK1067" i="1"/>
  <c r="AL1067" i="1" s="1"/>
  <c r="AK1068" i="1"/>
  <c r="AL1068" i="1" s="1"/>
  <c r="AK796" i="1"/>
  <c r="AL796" i="1" s="1"/>
  <c r="AK522" i="1"/>
  <c r="AL522" i="1" s="1"/>
  <c r="AK523" i="1"/>
  <c r="AL523" i="1" s="1"/>
  <c r="AK339" i="1"/>
  <c r="AL339" i="1" s="1"/>
  <c r="AK340" i="1"/>
  <c r="AL340" i="1" s="1"/>
  <c r="AK14" i="1"/>
  <c r="AL14" i="1" s="1"/>
  <c r="AK386" i="1"/>
  <c r="AL386" i="1" s="1"/>
  <c r="AK18" i="1"/>
  <c r="AL18" i="1" s="1"/>
  <c r="AK501" i="1"/>
  <c r="AL501" i="1" s="1"/>
  <c r="AK341" i="1"/>
  <c r="AL341" i="1" s="1"/>
  <c r="AK111" i="1"/>
  <c r="AL111" i="1" s="1"/>
  <c r="AK112" i="1"/>
  <c r="AL112" i="1" s="1"/>
  <c r="AK13" i="1"/>
  <c r="AL13" i="1" s="1"/>
  <c r="AK9" i="1"/>
  <c r="AL9" i="1" s="1"/>
  <c r="AK7" i="1"/>
  <c r="AL7" i="1" s="1"/>
  <c r="AK5" i="1"/>
  <c r="AK6" i="1"/>
  <c r="AL6" i="1" s="1"/>
  <c r="AK219" i="1"/>
  <c r="AL219" i="1" s="1"/>
  <c r="AK28" i="1"/>
  <c r="AL28" i="1" s="1"/>
  <c r="AK21" i="1"/>
  <c r="AL21" i="1" s="1"/>
  <c r="AK48" i="1"/>
  <c r="AL48" i="1" s="1"/>
  <c r="AK49" i="1"/>
  <c r="AL49" i="1" s="1"/>
  <c r="AK1104" i="1"/>
  <c r="AK50" i="1"/>
  <c r="AL50" i="1" s="1"/>
  <c r="AK51" i="1"/>
  <c r="AL51" i="1" s="1"/>
  <c r="AK52" i="1"/>
  <c r="AL52" i="1" s="1"/>
  <c r="AB511" i="1"/>
  <c r="AB512" i="1"/>
  <c r="AB513" i="1"/>
  <c r="AB57" i="1"/>
  <c r="AB113" i="1"/>
  <c r="AB149" i="1"/>
  <c r="AB150" i="1"/>
  <c r="AB220" i="1"/>
  <c r="AB514" i="1"/>
  <c r="AB261" i="1"/>
  <c r="AB262" i="1"/>
  <c r="AB263" i="1"/>
  <c r="AB58" i="1"/>
  <c r="AB264" i="1"/>
  <c r="AB515" i="1"/>
  <c r="AB516" i="1"/>
  <c r="AB53" i="1"/>
  <c r="AB160" i="1"/>
  <c r="AB67" i="1"/>
  <c r="AB59" i="1"/>
  <c r="AB89" i="1"/>
  <c r="AB265" i="1"/>
  <c r="AB1069" i="1"/>
  <c r="AB60" i="1"/>
  <c r="AB161" i="1"/>
  <c r="AB387" i="1"/>
  <c r="AB991" i="1"/>
  <c r="AB447" i="1"/>
  <c r="AB342" i="1"/>
  <c r="AB388" i="1"/>
  <c r="AB343" i="1"/>
  <c r="AB1070" i="1"/>
  <c r="AB448" i="1"/>
  <c r="AB449" i="1"/>
  <c r="AB162" i="1"/>
  <c r="AB163" i="1"/>
  <c r="AB164" i="1"/>
  <c r="AB798" i="1"/>
  <c r="AB847" i="1"/>
  <c r="AB221" i="1"/>
  <c r="AB799" i="1"/>
  <c r="AB222" i="1"/>
  <c r="AB223" i="1"/>
  <c r="AB90" i="1"/>
  <c r="AB389" i="1"/>
  <c r="AB390" i="1"/>
  <c r="AB391" i="1"/>
  <c r="AB800" i="1"/>
  <c r="AB91" i="1"/>
  <c r="AB224" i="1"/>
  <c r="AB68" i="1"/>
  <c r="AB992" i="1"/>
  <c r="AB969" i="1"/>
  <c r="AB114" i="1"/>
  <c r="AB225" i="1"/>
  <c r="AB266" i="1"/>
  <c r="AB226" i="1"/>
  <c r="AB1090" i="1"/>
  <c r="AB165" i="1"/>
  <c r="AB166" i="1"/>
  <c r="AB267" i="1"/>
  <c r="AB900" i="1"/>
  <c r="AB801" i="1"/>
  <c r="AB901" i="1"/>
  <c r="AB268" i="1"/>
  <c r="AB802" i="1"/>
  <c r="AB803" i="1"/>
  <c r="AB804" i="1"/>
  <c r="AB227" i="1"/>
  <c r="AB228" i="1"/>
  <c r="AB805" i="1"/>
  <c r="AB806" i="1"/>
  <c r="AB69" i="1"/>
  <c r="AB392" i="1"/>
  <c r="AB167" i="1"/>
  <c r="AB970" i="1"/>
  <c r="AB971" i="1"/>
  <c r="AB807" i="1"/>
  <c r="AB269" i="1"/>
  <c r="AB393" i="1"/>
  <c r="AB394" i="1"/>
  <c r="AB1031" i="1"/>
  <c r="AB70" i="1"/>
  <c r="AB395" i="1"/>
  <c r="AB344" i="1"/>
  <c r="AB1071" i="1"/>
  <c r="AB270" i="1"/>
  <c r="AB396" i="1"/>
  <c r="AB229" i="1"/>
  <c r="AB345" i="1"/>
  <c r="AB271" i="1"/>
  <c r="AB346" i="1"/>
  <c r="AB347" i="1"/>
  <c r="AB397" i="1"/>
  <c r="AB272" i="1"/>
  <c r="AB450" i="1"/>
  <c r="AB168" i="1"/>
  <c r="AB451" i="1"/>
  <c r="AB348" i="1"/>
  <c r="AB1032" i="1"/>
  <c r="AB1072" i="1"/>
  <c r="AB725" i="1"/>
  <c r="AB1073" i="1"/>
  <c r="AB1074" i="1"/>
  <c r="AB517" i="1"/>
  <c r="AB518" i="1"/>
  <c r="AB273" i="1"/>
  <c r="AB398" i="1"/>
  <c r="AB452" i="1"/>
  <c r="AB930" i="1"/>
  <c r="AB808" i="1"/>
  <c r="AB169" i="1"/>
  <c r="AB519" i="1"/>
  <c r="AB399" i="1"/>
  <c r="AB400" i="1"/>
  <c r="AB170" i="1"/>
  <c r="AB274" i="1"/>
  <c r="AB275" i="1"/>
  <c r="AB276" i="1"/>
  <c r="AB277" i="1"/>
  <c r="AB401" i="1"/>
  <c r="AB402" i="1"/>
  <c r="AB403" i="1"/>
  <c r="AB735" i="1"/>
  <c r="AB993" i="1"/>
  <c r="AB848" i="1"/>
  <c r="AB171" i="1"/>
  <c r="AB850" i="1"/>
  <c r="AB851" i="1"/>
  <c r="AB809" i="1"/>
  <c r="AB931" i="1"/>
  <c r="AB502" i="1"/>
  <c r="AB503" i="1"/>
  <c r="AB810" i="1"/>
  <c r="AB852" i="1"/>
  <c r="AB902" i="1"/>
  <c r="AB230" i="1"/>
  <c r="AB726" i="1"/>
  <c r="AB278" i="1"/>
  <c r="AB860" i="1"/>
  <c r="AB151" i="1"/>
  <c r="AB152" i="1"/>
  <c r="AB736" i="1"/>
  <c r="AB1033" i="1"/>
  <c r="AB1075" i="1"/>
  <c r="AB33" i="1"/>
  <c r="AB727" i="1"/>
  <c r="AB737" i="1"/>
  <c r="AB932" i="1"/>
  <c r="AB994" i="1"/>
  <c r="AB811" i="1"/>
  <c r="AB61" i="1"/>
  <c r="AB861" i="1"/>
  <c r="AB972" i="1"/>
  <c r="AB728" i="1"/>
  <c r="AB812" i="1"/>
  <c r="AB153" i="1"/>
  <c r="AB231" i="1"/>
  <c r="AB520" i="1"/>
  <c r="AB92" i="1"/>
  <c r="AB115" i="1"/>
  <c r="AB279" i="1"/>
  <c r="AB404" i="1"/>
  <c r="AB405" i="1"/>
  <c r="AB453" i="1"/>
  <c r="AB135" i="1"/>
  <c r="AB521" i="1"/>
  <c r="AB933" i="1"/>
  <c r="AB93" i="1"/>
  <c r="AB349" i="1"/>
  <c r="AB973" i="1"/>
  <c r="AB350" i="1"/>
  <c r="AB454" i="1"/>
  <c r="AB351" i="1"/>
  <c r="AB406" i="1"/>
  <c r="AB903" i="1"/>
  <c r="AB232" i="1"/>
  <c r="AB352" i="1"/>
  <c r="AB455" i="1"/>
  <c r="AB1034" i="1"/>
  <c r="AB995" i="1"/>
  <c r="AB853" i="1"/>
  <c r="AB934" i="1"/>
  <c r="AB136" i="1"/>
  <c r="AB94" i="1"/>
  <c r="AB280" i="1"/>
  <c r="AB904" i="1"/>
  <c r="AB813" i="1"/>
  <c r="AB32" i="1"/>
  <c r="AB30" i="1"/>
  <c r="AB996" i="1"/>
  <c r="AB172" i="1"/>
  <c r="AB456" i="1"/>
  <c r="AB31" i="1"/>
  <c r="AB997" i="1"/>
  <c r="AB998" i="1"/>
  <c r="AB738" i="1"/>
  <c r="AB935" i="1"/>
  <c r="AB739" i="1"/>
  <c r="AB814" i="1"/>
  <c r="AB815" i="1"/>
  <c r="AB740" i="1"/>
  <c r="AB1035" i="1"/>
  <c r="AB936" i="1"/>
  <c r="AB937" i="1"/>
  <c r="AB741" i="1"/>
  <c r="AB62" i="1"/>
  <c r="AB729" i="1"/>
  <c r="AB938" i="1"/>
  <c r="AB41" i="1"/>
  <c r="AB154" i="1"/>
  <c r="AB42" i="1"/>
  <c r="AB854" i="1"/>
  <c r="AB742" i="1"/>
  <c r="AB743" i="1"/>
  <c r="AB939" i="1"/>
  <c r="AB43" i="1"/>
  <c r="AB173" i="1"/>
  <c r="AB44" i="1"/>
  <c r="AB137" i="1"/>
  <c r="AB281" i="1"/>
  <c r="AB730" i="1"/>
  <c r="AB816" i="1"/>
  <c r="AB19" i="1"/>
  <c r="AB138" i="1"/>
  <c r="AB457" i="1"/>
  <c r="AB458" i="1"/>
  <c r="AB504" i="1"/>
  <c r="AB282" i="1"/>
  <c r="AB283" i="1"/>
  <c r="AB459" i="1"/>
  <c r="AB460" i="1"/>
  <c r="AB461" i="1"/>
  <c r="AB284" i="1"/>
  <c r="AB285" i="1"/>
  <c r="AB286" i="1"/>
  <c r="AB407" i="1"/>
  <c r="AB862" i="1"/>
  <c r="AB905" i="1"/>
  <c r="AB863" i="1"/>
  <c r="AB287" i="1"/>
  <c r="AB288" i="1"/>
  <c r="AB289" i="1"/>
  <c r="AB290" i="1"/>
  <c r="AB906" i="1"/>
  <c r="AB907" i="1"/>
  <c r="AB291" i="1"/>
  <c r="AB54" i="1"/>
  <c r="AB95" i="1"/>
  <c r="AB96" i="1"/>
  <c r="AB864" i="1"/>
  <c r="AB865" i="1"/>
  <c r="AB908" i="1"/>
  <c r="AB292" i="1"/>
  <c r="AB174" i="1"/>
  <c r="AB175" i="1"/>
  <c r="AB817" i="1"/>
  <c r="AB818" i="1"/>
  <c r="AB1036" i="1"/>
  <c r="AB940" i="1"/>
  <c r="AB97" i="1"/>
  <c r="AB176" i="1"/>
  <c r="AB293" i="1"/>
  <c r="AB731" i="1"/>
  <c r="AB177" i="1"/>
  <c r="AB178" i="1"/>
  <c r="AB179" i="1"/>
  <c r="AB353" i="1"/>
  <c r="AB462" i="1"/>
  <c r="AB463" i="1"/>
  <c r="AB354" i="1"/>
  <c r="AB15" i="1"/>
  <c r="AB294" i="1"/>
  <c r="AB295" i="1"/>
  <c r="AB11" i="1"/>
  <c r="AB17" i="1"/>
  <c r="AB233" i="1"/>
  <c r="AB234" i="1"/>
  <c r="AB355" i="1"/>
  <c r="AB180" i="1"/>
  <c r="AB98" i="1"/>
  <c r="AB181" i="1"/>
  <c r="AB296" i="1"/>
  <c r="AB99" i="1"/>
  <c r="AB819" i="1"/>
  <c r="AB909" i="1"/>
  <c r="AB910" i="1"/>
  <c r="AB941" i="1"/>
  <c r="AB116" i="1"/>
  <c r="AB744" i="1"/>
  <c r="AB745" i="1"/>
  <c r="AB356" i="1"/>
  <c r="AB55" i="1"/>
  <c r="AB1037" i="1"/>
  <c r="AB974" i="1"/>
  <c r="AB942" i="1"/>
  <c r="AB100" i="1"/>
  <c r="AB464" i="1"/>
  <c r="AB235" i="1"/>
  <c r="AB236" i="1"/>
  <c r="AB357" i="1"/>
  <c r="AB155" i="1"/>
  <c r="AB465" i="1"/>
  <c r="AB466" i="1"/>
  <c r="AB117" i="1"/>
  <c r="AB746" i="1"/>
  <c r="AB101" i="1"/>
  <c r="AB237" i="1"/>
  <c r="AB297" i="1"/>
  <c r="AB408" i="1"/>
  <c r="AB238" i="1"/>
  <c r="AB102" i="1"/>
  <c r="AB409" i="1"/>
  <c r="AB182" i="1"/>
  <c r="AB298" i="1"/>
  <c r="AB103" i="1"/>
  <c r="AB183" i="1"/>
  <c r="AB184" i="1"/>
  <c r="AB104" i="1"/>
  <c r="AB71" i="1"/>
  <c r="AB358" i="1"/>
  <c r="AB72" i="1"/>
  <c r="AB12" i="1"/>
  <c r="AB359" i="1"/>
  <c r="AB360" i="1"/>
  <c r="AB73" i="1"/>
  <c r="AB239" i="1"/>
  <c r="AB361" i="1"/>
  <c r="AB410" i="1"/>
  <c r="AB362" i="1"/>
  <c r="AB299" i="1"/>
  <c r="AB240" i="1"/>
  <c r="AB241" i="1"/>
  <c r="AB820" i="1"/>
  <c r="AB185" i="1"/>
  <c r="AB118" i="1"/>
  <c r="AB186" i="1"/>
  <c r="AB119" i="1"/>
  <c r="AB74" i="1"/>
  <c r="AB139" i="1"/>
  <c r="AB363" i="1"/>
  <c r="AB364" i="1"/>
  <c r="AB1091" i="1"/>
  <c r="AB1018" i="1"/>
  <c r="AB1019" i="1"/>
  <c r="AB821" i="1"/>
  <c r="AB1020" i="1"/>
  <c r="AB1021" i="1"/>
  <c r="AB1022" i="1"/>
  <c r="AB943" i="1"/>
  <c r="AB822" i="1"/>
  <c r="AB975" i="1"/>
  <c r="AB976" i="1"/>
  <c r="AB866" i="1"/>
  <c r="AB156" i="1"/>
  <c r="AB187" i="1"/>
  <c r="AB823" i="1"/>
  <c r="AB867" i="1"/>
  <c r="AB242" i="1"/>
  <c r="AB999" i="1"/>
  <c r="AB1000" i="1"/>
  <c r="AB120" i="1"/>
  <c r="AB1038" i="1"/>
  <c r="AB63" i="1"/>
  <c r="AB243" i="1"/>
  <c r="AB1016" i="1"/>
  <c r="AB1017" i="1"/>
  <c r="AB121" i="1"/>
  <c r="AB244" i="1"/>
  <c r="AB188" i="1"/>
  <c r="AB300" i="1"/>
  <c r="AB301" i="1"/>
  <c r="AB302" i="1"/>
  <c r="AB56" i="1"/>
  <c r="AB411" i="1"/>
  <c r="AB303" i="1"/>
  <c r="AB304" i="1"/>
  <c r="AB1023" i="1"/>
  <c r="AB944" i="1"/>
  <c r="AB140" i="1"/>
  <c r="AB305" i="1"/>
  <c r="AB122" i="1"/>
  <c r="AB189" i="1"/>
  <c r="AB467" i="1"/>
  <c r="AB468" i="1"/>
  <c r="AB190" i="1"/>
  <c r="AB911" i="1"/>
  <c r="AB1092" i="1"/>
  <c r="AB945" i="1"/>
  <c r="AB306" i="1"/>
  <c r="AB412" i="1"/>
  <c r="AB75" i="1"/>
  <c r="AB76" i="1"/>
  <c r="AB245" i="1"/>
  <c r="AB77" i="1"/>
  <c r="AB469" i="1"/>
  <c r="AB123" i="1"/>
  <c r="AB124" i="1"/>
  <c r="AB191" i="1"/>
  <c r="AB413" i="1"/>
  <c r="AB868" i="1"/>
  <c r="AB45" i="1"/>
  <c r="AB20" i="1"/>
  <c r="AB505" i="1"/>
  <c r="AB365" i="1"/>
  <c r="AB414" i="1"/>
  <c r="AB506" i="1"/>
  <c r="AB415" i="1"/>
  <c r="AB855" i="1"/>
  <c r="AB192" i="1"/>
  <c r="AB416" i="1"/>
  <c r="AB856" i="1"/>
  <c r="AB193" i="1"/>
  <c r="AB747" i="1"/>
  <c r="AB1093" i="1"/>
  <c r="AB307" i="1"/>
  <c r="AB308" i="1"/>
  <c r="AB1076" i="1"/>
  <c r="AB417" i="1"/>
  <c r="AB1094" i="1"/>
  <c r="AB869" i="1"/>
  <c r="AB1039" i="1"/>
  <c r="AB1040" i="1"/>
  <c r="AB748" i="1"/>
  <c r="AB946" i="1"/>
  <c r="AB1001" i="1"/>
  <c r="AB141" i="1"/>
  <c r="AB1024" i="1"/>
  <c r="AB194" i="1"/>
  <c r="AB36" i="1"/>
  <c r="AB195" i="1"/>
  <c r="AB947" i="1"/>
  <c r="AB1041" i="1"/>
  <c r="AB78" i="1"/>
  <c r="AB824" i="1"/>
  <c r="AB825" i="1"/>
  <c r="AB309" i="1"/>
  <c r="AB749" i="1"/>
  <c r="AB948" i="1"/>
  <c r="AB750" i="1"/>
  <c r="AB826" i="1"/>
  <c r="AB246" i="1"/>
  <c r="AB827" i="1"/>
  <c r="AB1042" i="1"/>
  <c r="AB828" i="1"/>
  <c r="AB949" i="1"/>
  <c r="AB196" i="1"/>
  <c r="AB870" i="1"/>
  <c r="AB829" i="1"/>
  <c r="AB830" i="1"/>
  <c r="AB871" i="1"/>
  <c r="AB732" i="1"/>
  <c r="AB310" i="1"/>
  <c r="AB79" i="1"/>
  <c r="AB157" i="1"/>
  <c r="AB125" i="1"/>
  <c r="AB105" i="1"/>
  <c r="AB197" i="1"/>
  <c r="AB311" i="1"/>
  <c r="AB247" i="1"/>
  <c r="AB312" i="1"/>
  <c r="AB366" i="1"/>
  <c r="AB367" i="1"/>
  <c r="AB198" i="1"/>
  <c r="AB248" i="1"/>
  <c r="AB313" i="1"/>
  <c r="AB368" i="1"/>
  <c r="AB199" i="1"/>
  <c r="AB418" i="1"/>
  <c r="AB314" i="1"/>
  <c r="AB419" i="1"/>
  <c r="AB249" i="1"/>
  <c r="AB315" i="1"/>
  <c r="AB470" i="1"/>
  <c r="AB471" i="1"/>
  <c r="AB472" i="1"/>
  <c r="AB473" i="1"/>
  <c r="AB369" i="1"/>
  <c r="AB370" i="1"/>
  <c r="AB200" i="1"/>
  <c r="AB872" i="1"/>
  <c r="AB831" i="1"/>
  <c r="AB250" i="1"/>
  <c r="AB371" i="1"/>
  <c r="AB751" i="1"/>
  <c r="AB849" i="1"/>
  <c r="AB752" i="1"/>
  <c r="AB873" i="1"/>
  <c r="AB950" i="1"/>
  <c r="AB951" i="1"/>
  <c r="AB1077" i="1"/>
  <c r="AB952" i="1"/>
  <c r="AB753" i="1"/>
  <c r="AB953" i="1"/>
  <c r="AB832" i="1"/>
  <c r="AB1095" i="1"/>
  <c r="AB1096" i="1"/>
  <c r="AB754" i="1"/>
  <c r="AB1097" i="1"/>
  <c r="AB755" i="1"/>
  <c r="AB1098" i="1"/>
  <c r="AB967" i="1"/>
  <c r="AB474" i="1"/>
  <c r="AB968" i="1"/>
  <c r="AB1002" i="1"/>
  <c r="AB316" i="1"/>
  <c r="AB420" i="1"/>
  <c r="AB34" i="1"/>
  <c r="AB756" i="1"/>
  <c r="AB421" i="1"/>
  <c r="AB80" i="1"/>
  <c r="AB251" i="1"/>
  <c r="AB372" i="1"/>
  <c r="AB475" i="1"/>
  <c r="AB252" i="1"/>
  <c r="AB373" i="1"/>
  <c r="AB874" i="1"/>
  <c r="AB422" i="1"/>
  <c r="AB1043" i="1"/>
  <c r="AB977" i="1"/>
  <c r="AB875" i="1"/>
  <c r="AB833" i="1"/>
  <c r="AB81" i="1"/>
  <c r="AB476" i="1"/>
  <c r="AB1044" i="1"/>
  <c r="AB912" i="1"/>
  <c r="AB834" i="1"/>
  <c r="AB1045" i="1"/>
  <c r="AB876" i="1"/>
  <c r="AB877" i="1"/>
  <c r="AB954" i="1"/>
  <c r="AB913" i="1"/>
  <c r="AB914" i="1"/>
  <c r="AB878" i="1"/>
  <c r="AB955" i="1"/>
  <c r="AB879" i="1"/>
  <c r="AB1078" i="1"/>
  <c r="AB1046" i="1"/>
  <c r="AB880" i="1"/>
  <c r="AB978" i="1"/>
  <c r="AB757" i="1"/>
  <c r="AB758" i="1"/>
  <c r="AB759" i="1"/>
  <c r="AB760" i="1"/>
  <c r="AB761" i="1"/>
  <c r="AB733" i="1"/>
  <c r="AB881" i="1"/>
  <c r="AB882" i="1"/>
  <c r="AB883" i="1"/>
  <c r="AB201" i="1"/>
  <c r="AB142" i="1"/>
  <c r="AB253" i="1"/>
  <c r="AB915" i="1"/>
  <c r="AB884" i="1"/>
  <c r="AB1047" i="1"/>
  <c r="AB916" i="1"/>
  <c r="AB762" i="1"/>
  <c r="AB763" i="1"/>
  <c r="AB764" i="1"/>
  <c r="AB857" i="1"/>
  <c r="AB317" i="1"/>
  <c r="AB885" i="1"/>
  <c r="AB835" i="1"/>
  <c r="AB765" i="1"/>
  <c r="AB886" i="1"/>
  <c r="AB82" i="1"/>
  <c r="AB917" i="1"/>
  <c r="AB887" i="1"/>
  <c r="AB46" i="1"/>
  <c r="AB126" i="1"/>
  <c r="AB127" i="1"/>
  <c r="AB128" i="1"/>
  <c r="AB64" i="1"/>
  <c r="AB65" i="1"/>
  <c r="AB766" i="1"/>
  <c r="AB836" i="1"/>
  <c r="AB423" i="1"/>
  <c r="AB47" i="1"/>
  <c r="AB477" i="1"/>
  <c r="AB478" i="1"/>
  <c r="AB918" i="1"/>
  <c r="AB1048" i="1"/>
  <c r="AB979" i="1"/>
  <c r="AB1003" i="1"/>
  <c r="AB1004" i="1"/>
  <c r="AB767" i="1"/>
  <c r="AB837" i="1"/>
  <c r="AB424" i="1"/>
  <c r="AB768" i="1"/>
  <c r="AB479" i="1"/>
  <c r="AB480" i="1"/>
  <c r="AB481" i="1"/>
  <c r="AB769" i="1"/>
  <c r="AB1049" i="1"/>
  <c r="AB1099" i="1"/>
  <c r="AB1100" i="1"/>
  <c r="AB1063" i="1"/>
  <c r="AB1064" i="1"/>
  <c r="AB482" i="1"/>
  <c r="AB483" i="1"/>
  <c r="AB318" i="1"/>
  <c r="AB425" i="1"/>
  <c r="AB374" i="1"/>
  <c r="AB22" i="1"/>
  <c r="AB888" i="1"/>
  <c r="AB956" i="1"/>
  <c r="AB1101" i="1"/>
  <c r="AB426" i="1"/>
  <c r="AB1102" i="1"/>
  <c r="AB957" i="1"/>
  <c r="AB319" i="1"/>
  <c r="AB919" i="1"/>
  <c r="AB1050" i="1"/>
  <c r="AB1005" i="1"/>
  <c r="AB1006" i="1"/>
  <c r="AB920" i="1"/>
  <c r="AB202" i="1"/>
  <c r="AB375" i="1"/>
  <c r="AB37" i="1"/>
  <c r="AB38" i="1"/>
  <c r="AB1007" i="1"/>
  <c r="AB958" i="1"/>
  <c r="AB484" i="1"/>
  <c r="AB770" i="1"/>
  <c r="AB838" i="1"/>
  <c r="AB959" i="1"/>
  <c r="AB1025" i="1"/>
  <c r="AB1079" i="1"/>
  <c r="AB921" i="1"/>
  <c r="AB839" i="1"/>
  <c r="AB1103" i="1"/>
  <c r="AB39" i="1"/>
  <c r="AB840" i="1"/>
  <c r="AB1051" i="1"/>
  <c r="AB841" i="1"/>
  <c r="AB1008" i="1"/>
  <c r="AB899" i="1"/>
  <c r="AB771" i="1"/>
  <c r="AB889" i="1"/>
  <c r="AB320" i="1"/>
  <c r="AB83" i="1"/>
  <c r="AB427" i="1"/>
  <c r="AB376" i="1"/>
  <c r="AB203" i="1"/>
  <c r="AB1009" i="1"/>
  <c r="AB106" i="1"/>
  <c r="AB107" i="1"/>
  <c r="AB772" i="1"/>
  <c r="AB890" i="1"/>
  <c r="AB143" i="1"/>
  <c r="AB891" i="1"/>
  <c r="AB892" i="1"/>
  <c r="AB1052" i="1"/>
  <c r="AB1053" i="1"/>
  <c r="AB84" i="1"/>
  <c r="AB485" i="1"/>
  <c r="AB321" i="1"/>
  <c r="AB322" i="1"/>
  <c r="AB980" i="1"/>
  <c r="AB1080" i="1"/>
  <c r="AB204" i="1"/>
  <c r="AB205" i="1"/>
  <c r="AB377" i="1"/>
  <c r="AB323" i="1"/>
  <c r="AB324" i="1"/>
  <c r="AB981" i="1"/>
  <c r="AB507" i="1"/>
  <c r="AB486" i="1"/>
  <c r="AB487" i="1"/>
  <c r="AB508" i="1"/>
  <c r="AB488" i="1"/>
  <c r="AB489" i="1"/>
  <c r="AB428" i="1"/>
  <c r="AB922" i="1"/>
  <c r="AB1081" i="1"/>
  <c r="AB429" i="1"/>
  <c r="AB430" i="1"/>
  <c r="AB431" i="1"/>
  <c r="AB85" i="1"/>
  <c r="AB16" i="1"/>
  <c r="AB490" i="1"/>
  <c r="AB491" i="1"/>
  <c r="AB432" i="1"/>
  <c r="AB433" i="1"/>
  <c r="AB23" i="1"/>
  <c r="AB434" i="1"/>
  <c r="AB435" i="1"/>
  <c r="AB24" i="1"/>
  <c r="AB842" i="1"/>
  <c r="AB492" i="1"/>
  <c r="AB493" i="1"/>
  <c r="AB494" i="1"/>
  <c r="AB495" i="1"/>
  <c r="AB254" i="1"/>
  <c r="AB436" i="1"/>
  <c r="AB378" i="1"/>
  <c r="AB379" i="1"/>
  <c r="AB923" i="1"/>
  <c r="AB843" i="1"/>
  <c r="AB1082" i="1"/>
  <c r="AB1054" i="1"/>
  <c r="AB960" i="1"/>
  <c r="AB1055" i="1"/>
  <c r="AB924" i="1"/>
  <c r="AB206" i="1"/>
  <c r="AB25" i="1"/>
  <c r="AB325" i="1"/>
  <c r="AB207" i="1"/>
  <c r="AB208" i="1"/>
  <c r="AB209" i="1"/>
  <c r="AB509" i="1"/>
  <c r="AB326" i="1"/>
  <c r="AB437" i="1"/>
  <c r="AB925" i="1"/>
  <c r="AB1010" i="1"/>
  <c r="AB1011" i="1"/>
  <c r="AB844" i="1"/>
  <c r="AB734" i="1"/>
  <c r="AB1083" i="1"/>
  <c r="AB845" i="1"/>
  <c r="AB961" i="1"/>
  <c r="AB1056" i="1"/>
  <c r="AB327" i="1"/>
  <c r="AB328" i="1"/>
  <c r="AB329" i="1"/>
  <c r="AB858" i="1"/>
  <c r="AB859" i="1"/>
  <c r="AB438" i="1"/>
  <c r="AB210" i="1"/>
  <c r="AB211" i="1"/>
  <c r="AB255" i="1"/>
  <c r="AB144" i="1"/>
  <c r="AB330" i="1"/>
  <c r="AB212" i="1"/>
  <c r="AB213" i="1"/>
  <c r="AB158" i="1"/>
  <c r="AB145" i="1"/>
  <c r="AB256" i="1"/>
  <c r="AB926" i="1"/>
  <c r="AB929" i="1"/>
  <c r="AB331" i="1"/>
  <c r="AB773" i="1"/>
  <c r="AB982" i="1"/>
  <c r="AB108" i="1"/>
  <c r="AB332" i="1"/>
  <c r="AB40" i="1"/>
  <c r="AB439" i="1"/>
  <c r="AB440" i="1"/>
  <c r="AB214" i="1"/>
  <c r="AB380" i="1"/>
  <c r="AB496" i="1"/>
  <c r="AB1084" i="1"/>
  <c r="AB1085" i="1"/>
  <c r="AB774" i="1"/>
  <c r="AB1086" i="1"/>
  <c r="AB797" i="1"/>
  <c r="AB775" i="1"/>
  <c r="AB776" i="1"/>
  <c r="AB1057" i="1"/>
  <c r="AB129" i="1"/>
  <c r="AB215" i="1"/>
  <c r="AB216" i="1"/>
  <c r="AB333" i="1"/>
  <c r="AB66" i="1"/>
  <c r="AB86" i="1"/>
  <c r="AB983" i="1"/>
  <c r="AB984" i="1"/>
  <c r="AB29" i="1"/>
  <c r="AB10" i="1"/>
  <c r="AB510" i="1"/>
  <c r="AB109" i="1"/>
  <c r="AB110" i="1"/>
  <c r="AB334" i="1"/>
  <c r="AB381" i="1"/>
  <c r="AB441" i="1"/>
  <c r="AB382" i="1"/>
  <c r="AB8" i="1"/>
  <c r="AB26" i="1"/>
  <c r="AB27" i="1"/>
  <c r="AB985" i="1"/>
  <c r="AB777" i="1"/>
  <c r="AB442" i="1"/>
  <c r="AB383" i="1"/>
  <c r="AB384" i="1"/>
  <c r="AB986" i="1"/>
  <c r="AB927" i="1"/>
  <c r="AB1087" i="1"/>
  <c r="AB778" i="1"/>
  <c r="AB962" i="1"/>
  <c r="AB963" i="1"/>
  <c r="AB928" i="1"/>
  <c r="AB443" i="1"/>
  <c r="AB497" i="1"/>
  <c r="AB893" i="1"/>
  <c r="AB1026" i="1"/>
  <c r="AB779" i="1"/>
  <c r="AB1012" i="1"/>
  <c r="AB894" i="1"/>
  <c r="AB335" i="1"/>
  <c r="AB1027" i="1"/>
  <c r="AB1028" i="1"/>
  <c r="AB1013" i="1"/>
  <c r="AB1014" i="1"/>
  <c r="AB780" i="1"/>
  <c r="AB781" i="1"/>
  <c r="AB964" i="1"/>
  <c r="AB965" i="1"/>
  <c r="AB895" i="1"/>
  <c r="AB782" i="1"/>
  <c r="AB783" i="1"/>
  <c r="AB987" i="1"/>
  <c r="AB1029" i="1"/>
  <c r="AB1030" i="1"/>
  <c r="AB966" i="1"/>
  <c r="AB1088" i="1"/>
  <c r="AB1089" i="1"/>
  <c r="AB159" i="1"/>
  <c r="AB336" i="1"/>
  <c r="AB784" i="1"/>
  <c r="AB337" i="1"/>
  <c r="AB146" i="1"/>
  <c r="AB130" i="1"/>
  <c r="AB131" i="1"/>
  <c r="AB385" i="1"/>
  <c r="AB257" i="1"/>
  <c r="AB87" i="1"/>
  <c r="AB785" i="1"/>
  <c r="AB498" i="1"/>
  <c r="AB786" i="1"/>
  <c r="AB35" i="1"/>
  <c r="AB787" i="1"/>
  <c r="AB788" i="1"/>
  <c r="AB789" i="1"/>
  <c r="AB790" i="1"/>
  <c r="AB791" i="1"/>
  <c r="AB792" i="1"/>
  <c r="AB793" i="1"/>
  <c r="AB896" i="1"/>
  <c r="AB1058" i="1"/>
  <c r="AB1059" i="1"/>
  <c r="AB1060" i="1"/>
  <c r="AB1061" i="1"/>
  <c r="AB217" i="1"/>
  <c r="AB988" i="1"/>
  <c r="AB846" i="1"/>
  <c r="AB897" i="1"/>
  <c r="AB989" i="1"/>
  <c r="AB499" i="1"/>
  <c r="AB258" i="1"/>
  <c r="AB259" i="1"/>
  <c r="AB260" i="1"/>
  <c r="AB338" i="1"/>
  <c r="AB444" i="1"/>
  <c r="AB445" i="1"/>
  <c r="AB446" i="1"/>
  <c r="AB500" i="1"/>
  <c r="AB794" i="1"/>
  <c r="AB795" i="1"/>
  <c r="AB132" i="1"/>
  <c r="AB147" i="1"/>
  <c r="AB133" i="1"/>
  <c r="AB134" i="1"/>
  <c r="AB218" i="1"/>
  <c r="AB1062" i="1"/>
  <c r="AB898" i="1"/>
  <c r="AB1015" i="1"/>
  <c r="AB990" i="1"/>
  <c r="AB148" i="1"/>
  <c r="AB1065" i="1"/>
  <c r="AB1066" i="1"/>
  <c r="AB1067" i="1"/>
  <c r="AB1068" i="1"/>
  <c r="AB796" i="1"/>
  <c r="AB522" i="1"/>
  <c r="AB523" i="1"/>
  <c r="AB339" i="1"/>
  <c r="AB340" i="1"/>
  <c r="AB14" i="1"/>
  <c r="AB386" i="1"/>
  <c r="AB18" i="1"/>
  <c r="AB501" i="1"/>
  <c r="AB341" i="1"/>
  <c r="AB111" i="1"/>
  <c r="AB112" i="1"/>
  <c r="AB13" i="1"/>
  <c r="AB9" i="1"/>
  <c r="AB7" i="1"/>
  <c r="AB5" i="1"/>
  <c r="AB6" i="1"/>
  <c r="AB219" i="1"/>
  <c r="AB28" i="1"/>
  <c r="AB21" i="1"/>
  <c r="AB48" i="1"/>
  <c r="AB49" i="1"/>
  <c r="AB1104" i="1"/>
  <c r="AB50" i="1"/>
  <c r="AB51" i="1"/>
  <c r="AB52" i="1"/>
  <c r="AB88" i="1"/>
  <c r="AL5" i="1" l="1"/>
  <c r="AL929" i="1"/>
  <c r="AL849" i="1"/>
  <c r="AJ501" i="1"/>
  <c r="AJ795" i="1"/>
  <c r="AJ35" i="1"/>
  <c r="AJ1029" i="1"/>
  <c r="AJ443" i="1"/>
  <c r="AJ214" i="1"/>
  <c r="AJ437" i="1"/>
  <c r="AJ209" i="1"/>
  <c r="AJ25" i="1"/>
  <c r="AJ960" i="1"/>
  <c r="AJ50" i="1"/>
  <c r="AJ21" i="1"/>
  <c r="AJ6" i="1"/>
  <c r="AJ790" i="1"/>
  <c r="AJ780" i="1"/>
  <c r="AJ779" i="1"/>
  <c r="AJ384" i="1"/>
  <c r="AJ334" i="1"/>
  <c r="AJ775" i="1"/>
  <c r="AJ256" i="1"/>
  <c r="AJ255" i="1"/>
  <c r="AJ1011" i="1"/>
  <c r="AJ494" i="1"/>
  <c r="AJ13" i="1"/>
  <c r="AJ340" i="1"/>
  <c r="AJ1065" i="1"/>
  <c r="AJ338" i="1"/>
  <c r="AJ499" i="1"/>
  <c r="AJ896" i="1"/>
  <c r="AJ131" i="1"/>
  <c r="AJ1089" i="1"/>
  <c r="AJ778" i="1"/>
  <c r="AJ86" i="1"/>
  <c r="AJ332" i="1"/>
  <c r="AJ213" i="1"/>
  <c r="AJ327" i="1"/>
  <c r="AJ923" i="1"/>
  <c r="AJ433" i="1"/>
  <c r="AJ796" i="1"/>
  <c r="AJ134" i="1"/>
  <c r="AJ988" i="1"/>
  <c r="AJ785" i="1"/>
  <c r="AJ895" i="1"/>
  <c r="AJ1027" i="1"/>
  <c r="AJ985" i="1"/>
  <c r="AJ8" i="1"/>
  <c r="AJ10" i="1"/>
  <c r="AJ215" i="1"/>
  <c r="AJ331" i="1"/>
  <c r="AJ859" i="1"/>
  <c r="AJ378" i="1"/>
  <c r="AJ24" i="1"/>
  <c r="AJ322" i="1"/>
  <c r="AJ485" i="1"/>
  <c r="AJ958" i="1"/>
  <c r="AJ37" i="1"/>
  <c r="AJ1006" i="1"/>
  <c r="AJ769" i="1"/>
  <c r="AJ857" i="1"/>
  <c r="AJ1002" i="1"/>
  <c r="AJ1077" i="1"/>
  <c r="AJ369" i="1"/>
  <c r="AJ314" i="1"/>
  <c r="AJ830" i="1"/>
  <c r="AJ825" i="1"/>
  <c r="AJ748" i="1"/>
  <c r="AJ1094" i="1"/>
  <c r="AJ747" i="1"/>
  <c r="AJ415" i="1"/>
  <c r="AJ124" i="1"/>
  <c r="AJ1023" i="1"/>
  <c r="AJ300" i="1"/>
  <c r="AJ1038" i="1"/>
  <c r="AJ74" i="1"/>
  <c r="AJ71" i="1"/>
  <c r="AJ234" i="1"/>
  <c r="AJ295" i="1"/>
  <c r="AJ864" i="1"/>
  <c r="AJ284" i="1"/>
  <c r="AJ5" i="1"/>
  <c r="AJ112" i="1"/>
  <c r="AJ1068" i="1"/>
  <c r="AJ133" i="1"/>
  <c r="AJ217" i="1"/>
  <c r="AJ793" i="1"/>
  <c r="AJ786" i="1"/>
  <c r="AJ987" i="1"/>
  <c r="AJ335" i="1"/>
  <c r="AJ1087" i="1"/>
  <c r="AJ27" i="1"/>
  <c r="AJ129" i="1"/>
  <c r="AJ440" i="1"/>
  <c r="AJ929" i="1"/>
  <c r="AJ212" i="1"/>
  <c r="AJ858" i="1"/>
  <c r="AJ1054" i="1"/>
  <c r="AJ436" i="1"/>
  <c r="AJ435" i="1"/>
  <c r="AJ430" i="1"/>
  <c r="AJ488" i="1"/>
  <c r="AJ507" i="1"/>
  <c r="AJ890" i="1"/>
  <c r="AJ1009" i="1"/>
  <c r="AJ1008" i="1"/>
  <c r="AJ1025" i="1"/>
  <c r="AJ22" i="1"/>
  <c r="AJ979" i="1"/>
  <c r="AJ64" i="1"/>
  <c r="AJ46" i="1"/>
  <c r="AJ764" i="1"/>
  <c r="AJ757" i="1"/>
  <c r="AJ1078" i="1"/>
  <c r="AJ833" i="1"/>
  <c r="AJ373" i="1"/>
  <c r="AJ832" i="1"/>
  <c r="AJ371" i="1"/>
  <c r="AJ473" i="1"/>
  <c r="AJ418" i="1"/>
  <c r="AJ248" i="1"/>
  <c r="AJ310" i="1"/>
  <c r="AJ949" i="1"/>
  <c r="AJ1040" i="1"/>
  <c r="AJ193" i="1"/>
  <c r="AJ305" i="1"/>
  <c r="AJ56" i="1"/>
  <c r="AJ120" i="1"/>
  <c r="AJ999" i="1"/>
  <c r="AJ363" i="1"/>
  <c r="AJ73" i="1"/>
  <c r="AJ72" i="1"/>
  <c r="AJ465" i="1"/>
  <c r="AJ941" i="1"/>
  <c r="AJ233" i="1"/>
  <c r="AJ294" i="1"/>
  <c r="AJ177" i="1"/>
  <c r="AJ96" i="1"/>
  <c r="AJ461" i="1"/>
  <c r="AJ137" i="1"/>
  <c r="AJ938" i="1"/>
  <c r="AJ738" i="1"/>
  <c r="AJ904" i="1"/>
  <c r="AJ520" i="1"/>
  <c r="AJ151" i="1"/>
  <c r="AJ401" i="1"/>
  <c r="AJ930" i="1"/>
  <c r="AJ272" i="1"/>
  <c r="AJ396" i="1"/>
  <c r="AJ807" i="1"/>
  <c r="AJ804" i="1"/>
  <c r="AJ225" i="1"/>
  <c r="AJ162" i="1"/>
  <c r="AJ387" i="1"/>
  <c r="AJ265" i="1"/>
  <c r="AJ515" i="1"/>
  <c r="AJ106" i="1"/>
  <c r="AJ1079" i="1"/>
  <c r="AJ957" i="1"/>
  <c r="AJ837" i="1"/>
  <c r="AJ47" i="1"/>
  <c r="AJ65" i="1"/>
  <c r="AJ884" i="1"/>
  <c r="AJ733" i="1"/>
  <c r="AJ878" i="1"/>
  <c r="AJ1045" i="1"/>
  <c r="AJ977" i="1"/>
  <c r="AJ873" i="1"/>
  <c r="AJ470" i="1"/>
  <c r="AJ313" i="1"/>
  <c r="AJ79" i="1"/>
  <c r="AJ948" i="1"/>
  <c r="AJ868" i="1"/>
  <c r="AJ77" i="1"/>
  <c r="AJ1017" i="1"/>
  <c r="AJ1019" i="1"/>
  <c r="AJ299" i="1"/>
  <c r="AJ182" i="1"/>
  <c r="AJ357" i="1"/>
  <c r="AJ55" i="1"/>
  <c r="AJ176" i="1"/>
  <c r="AJ291" i="1"/>
  <c r="AJ173" i="1"/>
  <c r="AJ18" i="1"/>
  <c r="AJ148" i="1"/>
  <c r="AJ989" i="1"/>
  <c r="AJ789" i="1"/>
  <c r="AJ130" i="1"/>
  <c r="AJ1088" i="1"/>
  <c r="AJ1014" i="1"/>
  <c r="AJ1026" i="1"/>
  <c r="AJ110" i="1"/>
  <c r="AJ66" i="1"/>
  <c r="AJ797" i="1"/>
  <c r="AJ1085" i="1"/>
  <c r="AJ211" i="1"/>
  <c r="AJ1010" i="1"/>
  <c r="AJ326" i="1"/>
  <c r="AJ208" i="1"/>
  <c r="AJ206" i="1"/>
  <c r="AJ493" i="1"/>
  <c r="AJ377" i="1"/>
  <c r="AJ84" i="1"/>
  <c r="AJ1051" i="1"/>
  <c r="AJ1005" i="1"/>
  <c r="AJ478" i="1"/>
  <c r="AJ423" i="1"/>
  <c r="AJ82" i="1"/>
  <c r="AJ883" i="1"/>
  <c r="AJ914" i="1"/>
  <c r="AJ476" i="1"/>
  <c r="AJ1043" i="1"/>
  <c r="AJ372" i="1"/>
  <c r="AJ755" i="1"/>
  <c r="AJ1096" i="1"/>
  <c r="AJ105" i="1"/>
  <c r="AJ246" i="1"/>
  <c r="AJ749" i="1"/>
  <c r="AJ824" i="1"/>
  <c r="AJ141" i="1"/>
  <c r="AJ417" i="1"/>
  <c r="AJ192" i="1"/>
  <c r="AJ468" i="1"/>
  <c r="AJ304" i="1"/>
  <c r="AJ1016" i="1"/>
  <c r="AJ975" i="1"/>
  <c r="AJ1018" i="1"/>
  <c r="AJ820" i="1"/>
  <c r="AJ183" i="1"/>
  <c r="AJ297" i="1"/>
  <c r="AJ942" i="1"/>
  <c r="AJ98" i="1"/>
  <c r="AJ97" i="1"/>
  <c r="AJ292" i="1"/>
  <c r="AJ19" i="1"/>
  <c r="AJ43" i="1"/>
  <c r="AJ937" i="1"/>
  <c r="AJ815" i="1"/>
  <c r="AJ31" i="1"/>
  <c r="AJ32" i="1"/>
  <c r="AJ934" i="1"/>
  <c r="AJ455" i="1"/>
  <c r="AJ973" i="1"/>
  <c r="AJ404" i="1"/>
  <c r="AJ728" i="1"/>
  <c r="AJ811" i="1"/>
  <c r="AJ1075" i="1"/>
  <c r="AJ851" i="1"/>
  <c r="AJ993" i="1"/>
  <c r="AJ519" i="1"/>
  <c r="AJ1074" i="1"/>
  <c r="AJ1032" i="1"/>
  <c r="AJ347" i="1"/>
  <c r="AJ271" i="1"/>
  <c r="AJ1031" i="1"/>
  <c r="AJ805" i="1"/>
  <c r="AJ165" i="1"/>
  <c r="AJ800" i="1"/>
  <c r="AJ799" i="1"/>
  <c r="AJ1070" i="1"/>
  <c r="AJ262" i="1"/>
  <c r="AJ150" i="1"/>
  <c r="AJ513" i="1"/>
  <c r="AJ49" i="1"/>
  <c r="AJ111" i="1"/>
  <c r="AJ386" i="1"/>
  <c r="AJ990" i="1"/>
  <c r="AJ147" i="1"/>
  <c r="AJ897" i="1"/>
  <c r="AJ788" i="1"/>
  <c r="AJ146" i="1"/>
  <c r="AJ336" i="1"/>
  <c r="AJ783" i="1"/>
  <c r="AJ1013" i="1"/>
  <c r="AJ894" i="1"/>
  <c r="AJ927" i="1"/>
  <c r="AJ26" i="1"/>
  <c r="AJ441" i="1"/>
  <c r="AJ984" i="1"/>
  <c r="AJ496" i="1"/>
  <c r="AJ982" i="1"/>
  <c r="AJ145" i="1"/>
  <c r="AJ210" i="1"/>
  <c r="AJ329" i="1"/>
  <c r="AJ924" i="1"/>
  <c r="AJ1082" i="1"/>
  <c r="AJ254" i="1"/>
  <c r="AJ508" i="1"/>
  <c r="AJ321" i="1"/>
  <c r="AJ892" i="1"/>
  <c r="AJ203" i="1"/>
  <c r="AJ83" i="1"/>
  <c r="AJ840" i="1"/>
  <c r="AJ959" i="1"/>
  <c r="AJ484" i="1"/>
  <c r="AJ1050" i="1"/>
  <c r="AJ482" i="1"/>
  <c r="AJ481" i="1"/>
  <c r="AJ1004" i="1"/>
  <c r="AJ1048" i="1"/>
  <c r="AJ128" i="1"/>
  <c r="AJ885" i="1"/>
  <c r="AJ253" i="1"/>
  <c r="AJ882" i="1"/>
  <c r="AJ978" i="1"/>
  <c r="AJ879" i="1"/>
  <c r="AJ913" i="1"/>
  <c r="AJ912" i="1"/>
  <c r="AJ252" i="1"/>
  <c r="AJ251" i="1"/>
  <c r="AJ474" i="1"/>
  <c r="AJ1097" i="1"/>
  <c r="AJ951" i="1"/>
  <c r="AJ250" i="1"/>
  <c r="AJ472" i="1"/>
  <c r="AJ199" i="1"/>
  <c r="AJ247" i="1"/>
  <c r="AJ828" i="1"/>
  <c r="AJ78" i="1"/>
  <c r="AJ1039" i="1"/>
  <c r="AJ856" i="1"/>
  <c r="AJ414" i="1"/>
  <c r="AJ45" i="1"/>
  <c r="AJ140" i="1"/>
  <c r="AJ302" i="1"/>
  <c r="AJ823" i="1"/>
  <c r="AJ241" i="1"/>
  <c r="AJ410" i="1"/>
  <c r="AJ358" i="1"/>
  <c r="AJ103" i="1"/>
  <c r="AJ102" i="1"/>
  <c r="AJ237" i="1"/>
  <c r="AJ155" i="1"/>
  <c r="AJ974" i="1"/>
  <c r="AJ745" i="1"/>
  <c r="AJ99" i="1"/>
  <c r="AJ180" i="1"/>
  <c r="AJ731" i="1"/>
  <c r="AJ940" i="1"/>
  <c r="AJ908" i="1"/>
  <c r="AJ906" i="1"/>
  <c r="AJ862" i="1"/>
  <c r="AJ460" i="1"/>
  <c r="AJ457" i="1"/>
  <c r="AJ44" i="1"/>
  <c r="AJ42" i="1"/>
  <c r="AJ729" i="1"/>
  <c r="AJ998" i="1"/>
  <c r="AJ456" i="1"/>
  <c r="AJ352" i="1"/>
  <c r="AJ454" i="1"/>
  <c r="AJ279" i="1"/>
  <c r="AJ972" i="1"/>
  <c r="AJ1033" i="1"/>
  <c r="AJ850" i="1"/>
  <c r="AJ170" i="1"/>
  <c r="AJ394" i="1"/>
  <c r="AJ392" i="1"/>
  <c r="AJ1090" i="1"/>
  <c r="AJ223" i="1"/>
  <c r="AJ449" i="1"/>
  <c r="AJ342" i="1"/>
  <c r="AJ89" i="1"/>
  <c r="AJ264" i="1"/>
  <c r="AJ489" i="1"/>
  <c r="AJ323" i="1"/>
  <c r="AJ889" i="1"/>
  <c r="AJ919" i="1"/>
  <c r="AJ426" i="1"/>
  <c r="AJ479" i="1"/>
  <c r="AJ126" i="1"/>
  <c r="AJ201" i="1"/>
  <c r="AJ874" i="1"/>
  <c r="AJ366" i="1"/>
  <c r="AJ196" i="1"/>
  <c r="AJ1024" i="1"/>
  <c r="AJ416" i="1"/>
  <c r="AJ75" i="1"/>
  <c r="AJ190" i="1"/>
  <c r="AJ976" i="1"/>
  <c r="AJ1021" i="1"/>
  <c r="AJ185" i="1"/>
  <c r="AJ12" i="1"/>
  <c r="AJ408" i="1"/>
  <c r="AJ100" i="1"/>
  <c r="AJ181" i="1"/>
  <c r="AJ463" i="1"/>
  <c r="AJ818" i="1"/>
  <c r="AJ863" i="1"/>
  <c r="AJ504" i="1"/>
  <c r="AJ1104" i="1"/>
  <c r="AJ339" i="1"/>
  <c r="AJ898" i="1"/>
  <c r="AJ446" i="1"/>
  <c r="AJ260" i="1"/>
  <c r="AJ1059" i="1"/>
  <c r="AJ87" i="1"/>
  <c r="AJ784" i="1"/>
  <c r="AJ965" i="1"/>
  <c r="AJ928" i="1"/>
  <c r="AJ383" i="1"/>
  <c r="AJ382" i="1"/>
  <c r="AJ29" i="1"/>
  <c r="AJ108" i="1"/>
  <c r="AJ1056" i="1"/>
  <c r="AJ1083" i="1"/>
  <c r="AJ922" i="1"/>
  <c r="AJ204" i="1"/>
  <c r="AJ1052" i="1"/>
  <c r="AJ427" i="1"/>
  <c r="AJ1103" i="1"/>
  <c r="AJ375" i="1"/>
  <c r="AJ483" i="1"/>
  <c r="AJ1100" i="1"/>
  <c r="AJ767" i="1"/>
  <c r="AJ835" i="1"/>
  <c r="AJ916" i="1"/>
  <c r="AJ915" i="1"/>
  <c r="AJ761" i="1"/>
  <c r="AJ834" i="1"/>
  <c r="AJ968" i="1"/>
  <c r="AJ752" i="1"/>
  <c r="AJ315" i="1"/>
  <c r="AJ312" i="1"/>
  <c r="AJ829" i="1"/>
  <c r="AJ195" i="1"/>
  <c r="AJ307" i="1"/>
  <c r="AJ506" i="1"/>
  <c r="AJ20" i="1"/>
  <c r="AJ123" i="1"/>
  <c r="AJ945" i="1"/>
  <c r="AJ188" i="1"/>
  <c r="AJ867" i="1"/>
  <c r="AJ943" i="1"/>
  <c r="AJ119" i="1"/>
  <c r="AJ362" i="1"/>
  <c r="AJ104" i="1"/>
  <c r="AJ409" i="1"/>
  <c r="AJ117" i="1"/>
  <c r="AJ236" i="1"/>
  <c r="AJ356" i="1"/>
  <c r="AJ819" i="1"/>
  <c r="AJ462" i="1"/>
  <c r="AJ817" i="1"/>
  <c r="AJ907" i="1"/>
  <c r="AJ905" i="1"/>
  <c r="AJ283" i="1"/>
  <c r="AJ458" i="1"/>
  <c r="AJ854" i="1"/>
  <c r="AJ996" i="1"/>
  <c r="AJ903" i="1"/>
  <c r="AJ521" i="1"/>
  <c r="AJ727" i="1"/>
  <c r="AJ230" i="1"/>
  <c r="AJ503" i="1"/>
  <c r="AJ274" i="1"/>
  <c r="AJ451" i="1"/>
  <c r="AJ1071" i="1"/>
  <c r="AJ167" i="1"/>
  <c r="AJ268" i="1"/>
  <c r="AJ68" i="1"/>
  <c r="AJ90" i="1"/>
  <c r="AJ798" i="1"/>
  <c r="AJ88" i="1"/>
  <c r="AJ28" i="1"/>
  <c r="AJ7" i="1"/>
  <c r="AJ523" i="1"/>
  <c r="AJ1067" i="1"/>
  <c r="AJ1062" i="1"/>
  <c r="AJ794" i="1"/>
  <c r="AJ445" i="1"/>
  <c r="AJ259" i="1"/>
  <c r="AJ1061" i="1"/>
  <c r="AJ792" i="1"/>
  <c r="AJ257" i="1"/>
  <c r="AJ966" i="1"/>
  <c r="AJ964" i="1"/>
  <c r="AJ893" i="1"/>
  <c r="AJ963" i="1"/>
  <c r="AJ442" i="1"/>
  <c r="AJ109" i="1"/>
  <c r="AJ333" i="1"/>
  <c r="AJ1057" i="1"/>
  <c r="AJ439" i="1"/>
  <c r="AJ926" i="1"/>
  <c r="AJ330" i="1"/>
  <c r="AJ961" i="1"/>
  <c r="AJ734" i="1"/>
  <c r="AJ925" i="1"/>
  <c r="AJ509" i="1"/>
  <c r="AJ207" i="1"/>
  <c r="AJ379" i="1"/>
  <c r="AJ492" i="1"/>
  <c r="AJ434" i="1"/>
  <c r="AJ432" i="1"/>
  <c r="AJ16" i="1"/>
  <c r="AJ429" i="1"/>
  <c r="AJ981" i="1"/>
  <c r="AJ1080" i="1"/>
  <c r="AJ772" i="1"/>
  <c r="AJ771" i="1"/>
  <c r="AJ839" i="1"/>
  <c r="AJ1007" i="1"/>
  <c r="AJ202" i="1"/>
  <c r="AJ319" i="1"/>
  <c r="AJ1102" i="1"/>
  <c r="AJ1101" i="1"/>
  <c r="AJ374" i="1"/>
  <c r="AJ1099" i="1"/>
  <c r="AJ768" i="1"/>
  <c r="AJ836" i="1"/>
  <c r="AJ887" i="1"/>
  <c r="AJ886" i="1"/>
  <c r="AJ763" i="1"/>
  <c r="AJ760" i="1"/>
  <c r="AJ877" i="1"/>
  <c r="AJ875" i="1"/>
  <c r="AJ756" i="1"/>
  <c r="AJ420" i="1"/>
  <c r="AJ952" i="1"/>
  <c r="AJ849" i="1"/>
  <c r="AJ200" i="1"/>
  <c r="AJ249" i="1"/>
  <c r="AJ198" i="1"/>
  <c r="AJ125" i="1"/>
  <c r="AJ732" i="1"/>
  <c r="AJ826" i="1"/>
  <c r="AJ36" i="1"/>
  <c r="AJ1001" i="1"/>
  <c r="AJ855" i="1"/>
  <c r="AJ413" i="1"/>
  <c r="AJ245" i="1"/>
  <c r="AJ412" i="1"/>
  <c r="AJ1092" i="1"/>
  <c r="AJ467" i="1"/>
  <c r="AJ303" i="1"/>
  <c r="AJ244" i="1"/>
  <c r="AJ243" i="1"/>
  <c r="AJ156" i="1"/>
  <c r="AJ1020" i="1"/>
  <c r="AJ186" i="1"/>
  <c r="AJ360" i="1"/>
  <c r="AJ235" i="1"/>
  <c r="AJ910" i="1"/>
  <c r="AJ17" i="1"/>
  <c r="AJ15" i="1"/>
  <c r="AJ353" i="1"/>
  <c r="AJ175" i="1"/>
  <c r="AJ95" i="1"/>
  <c r="AJ288" i="1"/>
  <c r="AJ286" i="1"/>
  <c r="AJ282" i="1"/>
  <c r="AJ816" i="1"/>
  <c r="AJ939" i="1"/>
  <c r="AJ936" i="1"/>
  <c r="AJ814" i="1"/>
  <c r="AJ280" i="1"/>
  <c r="AJ853" i="1"/>
  <c r="AJ406" i="1"/>
  <c r="AJ349" i="1"/>
  <c r="AJ135" i="1"/>
  <c r="AJ231" i="1"/>
  <c r="AJ994" i="1"/>
  <c r="AJ860" i="1"/>
  <c r="AJ902" i="1"/>
  <c r="AJ502" i="1"/>
  <c r="AJ735" i="1"/>
  <c r="AJ277" i="1"/>
  <c r="AJ169" i="1"/>
  <c r="AJ273" i="1"/>
  <c r="AJ1073" i="1"/>
  <c r="AJ168" i="1"/>
  <c r="AJ345" i="1"/>
  <c r="AJ344" i="1"/>
  <c r="AJ971" i="1"/>
  <c r="AJ228" i="1"/>
  <c r="AJ901" i="1"/>
  <c r="AJ267" i="1"/>
  <c r="AJ114" i="1"/>
  <c r="AJ391" i="1"/>
  <c r="AJ221" i="1"/>
  <c r="AJ343" i="1"/>
  <c r="AJ161" i="1"/>
  <c r="AJ160" i="1"/>
  <c r="AJ261" i="1"/>
  <c r="AJ149" i="1"/>
  <c r="AJ512" i="1"/>
  <c r="AJ52" i="1"/>
  <c r="AJ51" i="1"/>
  <c r="AJ48" i="1"/>
  <c r="AJ219" i="1"/>
  <c r="AJ9" i="1"/>
  <c r="AJ341" i="1"/>
  <c r="AJ14" i="1"/>
  <c r="AJ522" i="1"/>
  <c r="AJ1066" i="1"/>
  <c r="AJ1015" i="1"/>
  <c r="AJ218" i="1"/>
  <c r="AJ132" i="1"/>
  <c r="AJ500" i="1"/>
  <c r="AJ444" i="1"/>
  <c r="AJ258" i="1"/>
  <c r="AJ846" i="1"/>
  <c r="AJ1060" i="1"/>
  <c r="AJ1058" i="1"/>
  <c r="AJ791" i="1"/>
  <c r="AJ787" i="1"/>
  <c r="AJ498" i="1"/>
  <c r="AJ385" i="1"/>
  <c r="AJ337" i="1"/>
  <c r="AJ159" i="1"/>
  <c r="AJ1030" i="1"/>
  <c r="AJ782" i="1"/>
  <c r="AJ781" i="1"/>
  <c r="AJ1028" i="1"/>
  <c r="AJ1012" i="1"/>
  <c r="AJ497" i="1"/>
  <c r="AJ962" i="1"/>
  <c r="AJ986" i="1"/>
  <c r="AJ777" i="1"/>
  <c r="AJ381" i="1"/>
  <c r="AJ510" i="1"/>
  <c r="AJ983" i="1"/>
  <c r="AJ216" i="1"/>
  <c r="AJ776" i="1"/>
  <c r="AJ774" i="1"/>
  <c r="AJ1084" i="1"/>
  <c r="AJ380" i="1"/>
  <c r="AJ40" i="1"/>
  <c r="AJ773" i="1"/>
  <c r="AJ158" i="1"/>
  <c r="AJ144" i="1"/>
  <c r="AJ438" i="1"/>
  <c r="AJ328" i="1"/>
  <c r="AJ845" i="1"/>
  <c r="AJ844" i="1"/>
  <c r="AJ325" i="1"/>
  <c r="AJ1055" i="1"/>
  <c r="AJ843" i="1"/>
  <c r="AJ842" i="1"/>
  <c r="AJ23" i="1"/>
  <c r="AJ491" i="1"/>
  <c r="AJ85" i="1"/>
  <c r="AJ1081" i="1"/>
  <c r="AJ428" i="1"/>
  <c r="AJ487" i="1"/>
  <c r="AJ324" i="1"/>
  <c r="AJ205" i="1"/>
  <c r="AJ980" i="1"/>
  <c r="AJ1053" i="1"/>
  <c r="AJ891" i="1"/>
  <c r="AJ107" i="1"/>
  <c r="AJ376" i="1"/>
  <c r="AJ320" i="1"/>
  <c r="AJ899" i="1"/>
  <c r="AJ841" i="1"/>
  <c r="AJ39" i="1"/>
  <c r="AJ921" i="1"/>
  <c r="AJ838" i="1"/>
  <c r="AJ38" i="1"/>
  <c r="AJ920" i="1"/>
  <c r="AJ956" i="1"/>
  <c r="AJ425" i="1"/>
  <c r="AJ1064" i="1"/>
  <c r="AJ1049" i="1"/>
  <c r="AJ480" i="1"/>
  <c r="AJ424" i="1"/>
  <c r="AJ918" i="1"/>
  <c r="AJ477" i="1"/>
  <c r="AJ766" i="1"/>
  <c r="AJ127" i="1"/>
  <c r="AJ917" i="1"/>
  <c r="AJ765" i="1"/>
  <c r="AJ317" i="1"/>
  <c r="AJ762" i="1"/>
  <c r="AJ1047" i="1"/>
  <c r="AJ142" i="1"/>
  <c r="AJ881" i="1"/>
  <c r="AJ759" i="1"/>
  <c r="AJ880" i="1"/>
  <c r="AJ955" i="1"/>
  <c r="AJ876" i="1"/>
  <c r="AJ422" i="1"/>
  <c r="AJ475" i="1"/>
  <c r="AJ80" i="1"/>
  <c r="AJ316" i="1"/>
  <c r="AJ967" i="1"/>
  <c r="AJ754" i="1"/>
  <c r="AJ1095" i="1"/>
  <c r="AJ953" i="1"/>
  <c r="AJ950" i="1"/>
  <c r="AJ751" i="1"/>
  <c r="AJ831" i="1"/>
  <c r="AJ370" i="1"/>
  <c r="AJ471" i="1"/>
  <c r="AJ419" i="1"/>
  <c r="AJ368" i="1"/>
  <c r="AJ311" i="1"/>
  <c r="AJ157" i="1"/>
  <c r="AJ871" i="1"/>
  <c r="AJ870" i="1"/>
  <c r="AJ1042" i="1"/>
  <c r="AJ750" i="1"/>
  <c r="AJ309" i="1"/>
  <c r="AJ1041" i="1"/>
  <c r="AJ194" i="1"/>
  <c r="AJ946" i="1"/>
  <c r="AJ869" i="1"/>
  <c r="AJ1076" i="1"/>
  <c r="AJ1093" i="1"/>
  <c r="AJ365" i="1"/>
  <c r="AJ191" i="1"/>
  <c r="AJ469" i="1"/>
  <c r="AJ76" i="1"/>
  <c r="AJ306" i="1"/>
  <c r="AJ911" i="1"/>
  <c r="AJ189" i="1"/>
  <c r="AJ944" i="1"/>
  <c r="AJ301" i="1"/>
  <c r="AJ121" i="1"/>
  <c r="AJ63" i="1"/>
  <c r="AJ1000" i="1"/>
  <c r="AJ242" i="1"/>
  <c r="AJ866" i="1"/>
  <c r="AJ822" i="1"/>
  <c r="AJ1022" i="1"/>
  <c r="AJ821" i="1"/>
  <c r="AJ1091" i="1"/>
  <c r="AJ139" i="1"/>
  <c r="AJ118" i="1"/>
  <c r="AJ240" i="1"/>
  <c r="AJ361" i="1"/>
  <c r="AJ359" i="1"/>
  <c r="AJ184" i="1"/>
  <c r="AJ298" i="1"/>
  <c r="AJ238" i="1"/>
  <c r="AJ101" i="1"/>
  <c r="AJ466" i="1"/>
  <c r="AJ464" i="1"/>
  <c r="AJ1037" i="1"/>
  <c r="AJ744" i="1"/>
  <c r="AJ909" i="1"/>
  <c r="AJ296" i="1"/>
  <c r="AJ355" i="1"/>
  <c r="AJ11" i="1"/>
  <c r="AJ354" i="1"/>
  <c r="AJ179" i="1"/>
  <c r="AJ293" i="1"/>
  <c r="AJ1036" i="1"/>
  <c r="AJ174" i="1"/>
  <c r="AJ865" i="1"/>
  <c r="AJ54" i="1"/>
  <c r="AJ290" i="1"/>
  <c r="AJ287" i="1"/>
  <c r="AJ285" i="1"/>
  <c r="AJ459" i="1"/>
  <c r="AJ138" i="1"/>
  <c r="AJ730" i="1"/>
  <c r="AJ743" i="1"/>
  <c r="AJ154" i="1"/>
  <c r="AJ62" i="1"/>
  <c r="AJ1035" i="1"/>
  <c r="AJ739" i="1"/>
  <c r="AJ997" i="1"/>
  <c r="AJ172" i="1"/>
  <c r="AJ30" i="1"/>
  <c r="AJ813" i="1"/>
  <c r="AJ94" i="1"/>
  <c r="AJ995" i="1"/>
  <c r="AJ232" i="1"/>
  <c r="AJ93" i="1"/>
  <c r="AJ453" i="1"/>
  <c r="AJ115" i="1"/>
  <c r="AJ153" i="1"/>
  <c r="AJ861" i="1"/>
  <c r="AJ932" i="1"/>
  <c r="AJ33" i="1"/>
  <c r="AK33" i="1"/>
  <c r="AJ736" i="1"/>
  <c r="AJ278" i="1"/>
  <c r="AJ852" i="1"/>
  <c r="AJ931" i="1"/>
  <c r="AJ171" i="1"/>
  <c r="AJ403" i="1"/>
  <c r="AJ276" i="1"/>
  <c r="AJ400" i="1"/>
  <c r="AJ808" i="1"/>
  <c r="AJ452" i="1"/>
  <c r="AJ518" i="1"/>
  <c r="AJ725" i="1"/>
  <c r="AJ348" i="1"/>
  <c r="AJ397" i="1"/>
  <c r="AJ346" i="1"/>
  <c r="AJ229" i="1"/>
  <c r="AJ270" i="1"/>
  <c r="AJ395" i="1"/>
  <c r="AJ393" i="1"/>
  <c r="AJ970" i="1"/>
  <c r="AJ69" i="1"/>
  <c r="AJ227" i="1"/>
  <c r="AJ803" i="1"/>
  <c r="AJ801" i="1"/>
  <c r="AJ226" i="1"/>
  <c r="AJ969" i="1"/>
  <c r="AJ224" i="1"/>
  <c r="AJ390" i="1"/>
  <c r="AJ222" i="1"/>
  <c r="AJ847" i="1"/>
  <c r="AJ164" i="1"/>
  <c r="AJ448" i="1"/>
  <c r="AJ447" i="1"/>
  <c r="AJ60" i="1"/>
  <c r="AJ59" i="1"/>
  <c r="AJ53" i="1"/>
  <c r="AJ58" i="1"/>
  <c r="AJ514" i="1"/>
  <c r="AJ113" i="1"/>
  <c r="AJ511" i="1"/>
  <c r="AJ490" i="1"/>
  <c r="AJ431" i="1"/>
  <c r="AJ486" i="1"/>
  <c r="AJ143" i="1"/>
  <c r="AJ770" i="1"/>
  <c r="AJ888" i="1"/>
  <c r="AJ318" i="1"/>
  <c r="AJ1063" i="1"/>
  <c r="AJ1003" i="1"/>
  <c r="AJ758" i="1"/>
  <c r="AJ954" i="1"/>
  <c r="AJ1044" i="1"/>
  <c r="AJ81" i="1"/>
  <c r="AJ34" i="1"/>
  <c r="AJ1098" i="1"/>
  <c r="AJ753" i="1"/>
  <c r="AJ872" i="1"/>
  <c r="AJ197" i="1"/>
  <c r="AJ827" i="1"/>
  <c r="AJ947" i="1"/>
  <c r="AJ308" i="1"/>
  <c r="AJ505" i="1"/>
  <c r="AJ122" i="1"/>
  <c r="AJ411" i="1"/>
  <c r="AJ187" i="1"/>
  <c r="AJ364" i="1"/>
  <c r="AJ239" i="1"/>
  <c r="AJ746" i="1"/>
  <c r="AJ116" i="1"/>
  <c r="AJ178" i="1"/>
  <c r="AJ289" i="1"/>
  <c r="AJ407" i="1"/>
  <c r="AJ281" i="1"/>
  <c r="AJ742" i="1"/>
  <c r="AJ41" i="1"/>
  <c r="AJ741" i="1"/>
  <c r="AJ740" i="1"/>
  <c r="AJ935" i="1"/>
  <c r="AJ136" i="1"/>
  <c r="AJ1034" i="1"/>
  <c r="AJ351" i="1"/>
  <c r="AJ350" i="1"/>
  <c r="AJ933" i="1"/>
  <c r="AJ405" i="1"/>
  <c r="AJ92" i="1"/>
  <c r="AJ812" i="1"/>
  <c r="AJ61" i="1"/>
  <c r="AJ737" i="1"/>
  <c r="AJ152" i="1"/>
  <c r="AJ726" i="1"/>
  <c r="AJ810" i="1"/>
  <c r="AJ809" i="1"/>
  <c r="AJ848" i="1"/>
  <c r="AJ402" i="1"/>
  <c r="AJ275" i="1"/>
  <c r="AJ399" i="1"/>
  <c r="AJ398" i="1"/>
  <c r="AJ517" i="1"/>
  <c r="AJ1072" i="1"/>
  <c r="AJ450" i="1"/>
  <c r="AJ70" i="1"/>
  <c r="AJ269" i="1"/>
  <c r="AJ806" i="1"/>
  <c r="AJ802" i="1"/>
  <c r="AJ900" i="1"/>
  <c r="AJ166" i="1"/>
  <c r="AJ266" i="1"/>
  <c r="AJ992" i="1"/>
  <c r="AJ91" i="1"/>
  <c r="AJ389" i="1"/>
  <c r="AJ163" i="1"/>
  <c r="AJ388" i="1"/>
  <c r="AJ991" i="1"/>
  <c r="AJ1069" i="1"/>
  <c r="AJ67" i="1"/>
  <c r="AJ516" i="1"/>
  <c r="AJ263" i="1"/>
  <c r="AJ220" i="1"/>
  <c r="AJ57" i="1"/>
  <c r="AE849" i="1"/>
  <c r="AE847" i="1"/>
  <c r="AE1017" i="1"/>
  <c r="AE968" i="1"/>
  <c r="AE929" i="1"/>
  <c r="AE1090" i="1"/>
  <c r="AE848" i="1"/>
  <c r="AE1016" i="1"/>
  <c r="AE967" i="1"/>
  <c r="AE899" i="1"/>
  <c r="AE501" i="1"/>
  <c r="AL1002" i="1"/>
  <c r="AL364" i="1"/>
  <c r="AL199" i="1"/>
  <c r="AL482" i="1"/>
  <c r="AL212" i="1"/>
  <c r="AL58" i="1"/>
  <c r="AL59" i="1"/>
  <c r="AL115" i="1"/>
  <c r="AL745" i="1"/>
  <c r="AL235" i="1"/>
  <c r="AL1040" i="1"/>
  <c r="AL158" i="1"/>
  <c r="AL129" i="1"/>
  <c r="AL153" i="1"/>
  <c r="AL210" i="1"/>
  <c r="AL188" i="1"/>
  <c r="AL75" i="1"/>
  <c r="AL254" i="1"/>
  <c r="AL211" i="1"/>
  <c r="AL331" i="1"/>
  <c r="AL441" i="1"/>
  <c r="AL363" i="1"/>
  <c r="AL217" i="1"/>
  <c r="AL161" i="1" l="1"/>
  <c r="AL87" i="1"/>
  <c r="AL520" i="1"/>
  <c r="AL518" i="1"/>
  <c r="AL519" i="1"/>
  <c r="AL517" i="1"/>
  <c r="AE1059" i="1"/>
  <c r="AE18" i="1"/>
  <c r="AE1058" i="1"/>
  <c r="AE386" i="1"/>
  <c r="AE341" i="1"/>
  <c r="X88" i="1" l="1"/>
  <c r="O88" i="1" l="1"/>
  <c r="AE52" i="1" l="1"/>
  <c r="AE88" i="1"/>
  <c r="Y88" i="1" l="1"/>
  <c r="AA88" i="1"/>
  <c r="AH1093" i="1" l="1"/>
  <c r="AL1093" i="1" s="1"/>
  <c r="AI1" i="1" l="1"/>
  <c r="AH1096" i="1" l="1"/>
  <c r="AL1096" i="1" s="1"/>
  <c r="AH725" i="1" l="1"/>
  <c r="AL725" i="1" s="1"/>
  <c r="AH1103" i="1"/>
  <c r="AL1103" i="1" s="1"/>
  <c r="AH1104" i="1"/>
  <c r="AL1104" i="1" s="1"/>
  <c r="AH1102" i="1"/>
  <c r="AL1102" i="1" s="1"/>
  <c r="AH1095" i="1"/>
  <c r="AL1095" i="1" s="1"/>
  <c r="AH1101" i="1"/>
  <c r="AL1101" i="1" s="1"/>
  <c r="AH1100" i="1"/>
  <c r="AL1100" i="1" s="1"/>
  <c r="AH1099" i="1"/>
  <c r="AL1099" i="1" s="1"/>
  <c r="AH1097" i="1"/>
  <c r="AL1097" i="1" s="1"/>
  <c r="AH1098" i="1"/>
  <c r="AL1098" i="1" s="1"/>
  <c r="AH33" i="1"/>
  <c r="AL33" i="1" s="1"/>
  <c r="AH1094" i="1"/>
  <c r="AL1094" i="1" s="1"/>
  <c r="AH1091" i="1"/>
  <c r="AL1091" i="1" s="1"/>
  <c r="AH1092" i="1"/>
  <c r="AL1092" i="1" s="1"/>
  <c r="AK421" i="1" l="1"/>
  <c r="AL421" i="1" s="1"/>
  <c r="AK1046" i="1"/>
  <c r="AK495" i="1"/>
  <c r="AL495" i="1" s="1"/>
  <c r="AK1086" i="1"/>
  <c r="AL1086" i="1" s="1"/>
  <c r="AL1046" i="1" l="1"/>
  <c r="AJ1086" i="1"/>
  <c r="AJ1046" i="1"/>
  <c r="AJ495" i="1"/>
  <c r="AJ421" i="1"/>
  <c r="AK367" i="1"/>
  <c r="AL367" i="1" l="1"/>
  <c r="AL1" i="1"/>
  <c r="AL2" i="1" s="1"/>
  <c r="AL3" i="1"/>
  <c r="AJ367" i="1"/>
  <c r="AJ2" i="1" s="1"/>
</calcChain>
</file>

<file path=xl/comments1.xml><?xml version="1.0" encoding="utf-8"?>
<comments xmlns="http://schemas.openxmlformats.org/spreadsheetml/2006/main">
  <authors>
    <author>chollier</author>
    <author>Dan Armock</author>
  </authors>
  <commentList>
    <comment ref="T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Used in column AA</t>
        </r>
      </text>
    </comment>
    <comment ref="D4" authorId="1">
      <text>
        <r>
          <rPr>
            <b/>
            <sz val="9"/>
            <color indexed="81"/>
            <rFont val="Tahoma"/>
            <family val="2"/>
          </rPr>
          <t xml:space="preserve">For 2,3-out common, only when will affect pcs/hour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Changed column header from PCS/HR to Strokes/HR</t>
        </r>
      </text>
    </comment>
    <comment ref="AP111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29191RS at same time</t>
        </r>
      </text>
    </comment>
    <comment ref="J1115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1500 per month per E. King</t>
        </r>
      </text>
    </comment>
    <comment ref="J1116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Using 10.24.14 budget volume</t>
        </r>
      </text>
    </comment>
    <comment ref="J1120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Expected SOP July 2014</t>
        </r>
      </text>
    </comment>
    <comment ref="J1121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Expected SOP June 2015</t>
        </r>
      </text>
    </comment>
    <comment ref="AP1123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AP1125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AP1128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AD1130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Alina has EDI through 2015. Using 2014 volume</t>
        </r>
      </text>
    </comment>
    <comment ref="J1131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1500 per month per E. King</t>
        </r>
      </text>
    </comment>
    <comment ref="AD113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Alina has EDI through 2015. Using 2014 volume</t>
        </r>
      </text>
    </comment>
    <comment ref="AP1133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AP113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J1135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Using Trenton sales data since it is a transfer</t>
        </r>
      </text>
    </comment>
    <comment ref="AP1138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AP1139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AD114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Alina has EDI through 2015. Using 2014 volume</t>
        </r>
      </text>
    </comment>
    <comment ref="AD1143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Alina has EDI through 2015. Using 2014 volume</t>
        </r>
      </text>
    </comment>
    <comment ref="AP114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AD1145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Planned EOP was 3/2014</t>
        </r>
      </text>
    </comment>
    <comment ref="J1146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1149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Planned EOP was 3/2014</t>
        </r>
      </text>
    </comment>
    <comment ref="AD1153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Planned EOP was 2012</t>
        </r>
      </text>
    </comment>
    <comment ref="AD115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Planned EOP was 2012</t>
        </r>
      </text>
    </comment>
    <comment ref="J1155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Quoted 723,000 and 1.125M units. Expected SOP Aug 2014</t>
        </r>
      </text>
    </comment>
    <comment ref="AP1156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also Makes 29172R</t>
        </r>
      </text>
    </comment>
    <comment ref="AP1157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77035R at same time</t>
        </r>
      </text>
    </comment>
    <comment ref="AD1159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Was 6 2015
</t>
        </r>
      </text>
    </comment>
    <comment ref="J1163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Expected SOP June 2015</t>
        </r>
      </text>
    </comment>
    <comment ref="AP1168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AD1169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Alina has EDI through 2015. Using 2014 volume</t>
        </r>
      </text>
    </comment>
    <comment ref="AD1170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Alina has EDI through 2015. Using 2014 volume</t>
        </r>
      </text>
    </comment>
    <comment ref="AP117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J1179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EOP is 2017 per Alina. Using volume of 270/wk week per E. King</t>
        </r>
      </text>
    </comment>
    <comment ref="J1180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Quoted 1.125M units.</t>
        </r>
      </text>
    </comment>
    <comment ref="AP1181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AP118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J1188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Expected SOP June 2015</t>
        </r>
      </text>
    </comment>
    <comment ref="J119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12 month annualized volume used. 2015 forecast is 78,200 thru 9 months</t>
        </r>
      </text>
    </comment>
    <comment ref="AP1201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AP120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Also makes 556422 same time</t>
        </r>
      </text>
    </comment>
    <comment ref="AP1203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Also makes 556522S</t>
        </r>
      </text>
    </comment>
    <comment ref="J120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12 month annualized volume used. 2015 forecast is 78,200 thru 9 months</t>
        </r>
      </text>
    </comment>
    <comment ref="AP120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J1210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Quoted 1.125M units.</t>
        </r>
      </text>
    </comment>
    <comment ref="AD1211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Mirra projected through Dec 2015</t>
        </r>
      </text>
    </comment>
    <comment ref="AP1211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77002/12 is the same die. Internal changeover</t>
        </r>
      </text>
    </comment>
    <comment ref="AP121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77002/12 is the same die. Internal changeover</t>
        </r>
      </text>
    </comment>
    <comment ref="AD1213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Mirra projected through Dec 2015</t>
        </r>
      </text>
    </comment>
    <comment ref="J122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EOP is 2017 per Alina. Using volume of 270/wk week per E. King</t>
        </r>
      </text>
    </comment>
    <comment ref="J1225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EOP is 2017 per Alina. Using volume of 270/wk week per E. King</t>
        </r>
      </text>
    </comment>
    <comment ref="J1226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EOP is 2017 per Alina. Using volume of 270/wk week per E. King</t>
        </r>
      </text>
    </comment>
    <comment ref="AD1229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Planned EOP was 2013</t>
        </r>
      </text>
    </comment>
    <comment ref="AD1241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Planned EOP was 2013</t>
        </r>
      </text>
    </comment>
    <comment ref="AD124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Planned EOP was 2013</t>
        </r>
      </text>
    </comment>
    <comment ref="AD1243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Planned EOP was 12/2013</t>
        </r>
      </text>
    </comment>
    <comment ref="J124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EOP is 2017 per Alina. Using volume of 270/wk week per E. King</t>
        </r>
      </text>
    </comment>
    <comment ref="J1247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EOP is 2017 per Alina. Using volume of 270/wk week per E. King</t>
        </r>
      </text>
    </comment>
    <comment ref="J1248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EOP is 2017 per Alina. Using volume of 270/wk week per E. King</t>
        </r>
      </text>
    </comment>
    <comment ref="AP1250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AP1251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J125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Manually entered volume because of L/R common</t>
        </r>
      </text>
    </comment>
    <comment ref="AP125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RH out die only to account for imbalance in customer pull</t>
        </r>
      </text>
    </comment>
  </commentList>
</comments>
</file>

<file path=xl/comments2.xml><?xml version="1.0" encoding="utf-8"?>
<comments xmlns="http://schemas.openxmlformats.org/spreadsheetml/2006/main">
  <authors>
    <author>chollier</author>
  </authors>
  <commentList>
    <comment ref="G9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Plainfield values shown using 400 avail. hours</t>
        </r>
      </text>
    </comment>
  </commentList>
</comments>
</file>

<file path=xl/sharedStrings.xml><?xml version="1.0" encoding="utf-8"?>
<sst xmlns="http://schemas.openxmlformats.org/spreadsheetml/2006/main" count="7098" uniqueCount="2434">
  <si>
    <t>400T</t>
  </si>
  <si>
    <t>KY</t>
  </si>
  <si>
    <t>Prog</t>
  </si>
  <si>
    <t>PR 332</t>
  </si>
  <si>
    <t>107177-1</t>
  </si>
  <si>
    <t>800T</t>
  </si>
  <si>
    <t>PR 331</t>
  </si>
  <si>
    <t>107217/18</t>
  </si>
  <si>
    <t>Transfer</t>
  </si>
  <si>
    <t>107212T</t>
  </si>
  <si>
    <t>107189-1/90-1</t>
  </si>
  <si>
    <t>107185/86</t>
  </si>
  <si>
    <t>107177-3</t>
  </si>
  <si>
    <t>107177-2</t>
  </si>
  <si>
    <t>106970-1T</t>
  </si>
  <si>
    <t>106969-1T</t>
  </si>
  <si>
    <t>106963/64</t>
  </si>
  <si>
    <t>106800-1T</t>
  </si>
  <si>
    <t>106693-1T</t>
  </si>
  <si>
    <t>106506/7</t>
  </si>
  <si>
    <t>600T</t>
  </si>
  <si>
    <t>PR 330</t>
  </si>
  <si>
    <t>106949/50</t>
  </si>
  <si>
    <t>106789/90</t>
  </si>
  <si>
    <t>105650/51</t>
  </si>
  <si>
    <t>105534-2</t>
  </si>
  <si>
    <t>105284-1</t>
  </si>
  <si>
    <t>105066/67</t>
  </si>
  <si>
    <t>104803/04</t>
  </si>
  <si>
    <t>330T</t>
  </si>
  <si>
    <t>PR 329</t>
  </si>
  <si>
    <t>107223/24</t>
  </si>
  <si>
    <t>107202/03</t>
  </si>
  <si>
    <t>107199-2</t>
  </si>
  <si>
    <t>107199-1</t>
  </si>
  <si>
    <t>107153-1/-2</t>
  </si>
  <si>
    <t>106578/79</t>
  </si>
  <si>
    <t>106576/77</t>
  </si>
  <si>
    <t>106034/35</t>
  </si>
  <si>
    <t>105697-1/-2</t>
  </si>
  <si>
    <t>300T</t>
  </si>
  <si>
    <t>PR 328</t>
  </si>
  <si>
    <t>107209-1</t>
  </si>
  <si>
    <t>107204-1/5-1</t>
  </si>
  <si>
    <t>107191/92</t>
  </si>
  <si>
    <t>107183-1</t>
  </si>
  <si>
    <t>107050-1</t>
  </si>
  <si>
    <t>107044/45</t>
  </si>
  <si>
    <t>106951/52</t>
  </si>
  <si>
    <t>106947/48</t>
  </si>
  <si>
    <t>106697/98</t>
  </si>
  <si>
    <t>106516/7</t>
  </si>
  <si>
    <t>106192-3</t>
  </si>
  <si>
    <t>106075-1</t>
  </si>
  <si>
    <t>106048-2</t>
  </si>
  <si>
    <t>106040-2</t>
  </si>
  <si>
    <t>105866-1/66-2</t>
  </si>
  <si>
    <t>105382/84</t>
  </si>
  <si>
    <t>PR 327</t>
  </si>
  <si>
    <t>107262/63</t>
  </si>
  <si>
    <t>107260/61</t>
  </si>
  <si>
    <t>107219/20-3</t>
  </si>
  <si>
    <t>107146-2</t>
  </si>
  <si>
    <t>107078/79</t>
  </si>
  <si>
    <t>107038-1</t>
  </si>
  <si>
    <t>106865/66-1</t>
  </si>
  <si>
    <t>106804/05</t>
  </si>
  <si>
    <t>106192-2</t>
  </si>
  <si>
    <t>106048-1</t>
  </si>
  <si>
    <t>100T</t>
  </si>
  <si>
    <t>PR 325</t>
  </si>
  <si>
    <t>107407-1</t>
  </si>
  <si>
    <t>106873-2</t>
  </si>
  <si>
    <t>106075-2</t>
  </si>
  <si>
    <t>105708/09-3</t>
  </si>
  <si>
    <t>105274-1</t>
  </si>
  <si>
    <t>PR 319</t>
  </si>
  <si>
    <t>107210-1</t>
  </si>
  <si>
    <t>106514/5</t>
  </si>
  <si>
    <t>106511/2</t>
  </si>
  <si>
    <t>PR 318</t>
  </si>
  <si>
    <t>107221/22</t>
  </si>
  <si>
    <t>107219/20-2</t>
  </si>
  <si>
    <t>107209-2</t>
  </si>
  <si>
    <t>107038-2</t>
  </si>
  <si>
    <t>106518/9</t>
  </si>
  <si>
    <t>106241/2</t>
  </si>
  <si>
    <t>106192-1</t>
  </si>
  <si>
    <t>106025/26</t>
  </si>
  <si>
    <t>105709-1</t>
  </si>
  <si>
    <t>105708-1</t>
  </si>
  <si>
    <t>104992-1</t>
  </si>
  <si>
    <t>104991-1</t>
  </si>
  <si>
    <t>104955-1</t>
  </si>
  <si>
    <t>150T</t>
  </si>
  <si>
    <t>PR 305</t>
  </si>
  <si>
    <t>107096/97</t>
  </si>
  <si>
    <t>106872-2/72-3</t>
  </si>
  <si>
    <t>106872-1</t>
  </si>
  <si>
    <t>106866-2</t>
  </si>
  <si>
    <t>106865-2</t>
  </si>
  <si>
    <t>105388-1</t>
  </si>
  <si>
    <t>104961/62</t>
  </si>
  <si>
    <t>104959/60</t>
  </si>
  <si>
    <t>104864/65-1</t>
  </si>
  <si>
    <t>104860/61</t>
  </si>
  <si>
    <t>180T (in-die)</t>
  </si>
  <si>
    <t>PR 304</t>
  </si>
  <si>
    <t>200T</t>
  </si>
  <si>
    <t>PR 303</t>
  </si>
  <si>
    <t>107305/06</t>
  </si>
  <si>
    <t>107213-1</t>
  </si>
  <si>
    <t>107195/96</t>
  </si>
  <si>
    <t>107146-1</t>
  </si>
  <si>
    <t>107080-1/81-1</t>
  </si>
  <si>
    <t>107047-1</t>
  </si>
  <si>
    <t>107046-1</t>
  </si>
  <si>
    <t>107038-3</t>
  </si>
  <si>
    <t>106693-2</t>
  </si>
  <si>
    <t>106023/24</t>
  </si>
  <si>
    <t>105935/36</t>
  </si>
  <si>
    <t>104956-1</t>
  </si>
  <si>
    <t>104955-2</t>
  </si>
  <si>
    <t>PR 302</t>
  </si>
  <si>
    <t>107229/30</t>
  </si>
  <si>
    <t>107208-1</t>
  </si>
  <si>
    <t>107162/63</t>
  </si>
  <si>
    <t>106970-3</t>
  </si>
  <si>
    <t>106969-2</t>
  </si>
  <si>
    <t>106778-2/79-2</t>
  </si>
  <si>
    <t>106358-1</t>
  </si>
  <si>
    <t>106294/5</t>
  </si>
  <si>
    <t>106040-1</t>
  </si>
  <si>
    <t>PR 301</t>
  </si>
  <si>
    <t>107183-2</t>
  </si>
  <si>
    <t>107059-1/59-2</t>
  </si>
  <si>
    <t>107051-1</t>
  </si>
  <si>
    <t>107042/43</t>
  </si>
  <si>
    <t>107039-1</t>
  </si>
  <si>
    <t>106873-1</t>
  </si>
  <si>
    <t>106869/71</t>
  </si>
  <si>
    <t>106750/51</t>
  </si>
  <si>
    <t>106572/73</t>
  </si>
  <si>
    <t>105708/09-2</t>
  </si>
  <si>
    <t>1000T (xfer)</t>
  </si>
  <si>
    <t>PR 021</t>
  </si>
  <si>
    <t>107309T</t>
  </si>
  <si>
    <t>107131T</t>
  </si>
  <si>
    <t>107130T</t>
  </si>
  <si>
    <t>PR 020</t>
  </si>
  <si>
    <t>107460-3</t>
  </si>
  <si>
    <t>107219/20-1</t>
  </si>
  <si>
    <t>107201-2T</t>
  </si>
  <si>
    <t>107201-1T</t>
  </si>
  <si>
    <t>107182-2T</t>
  </si>
  <si>
    <t>107084T</t>
  </si>
  <si>
    <t>106987/88</t>
  </si>
  <si>
    <t>106971/72T</t>
  </si>
  <si>
    <t>106036-1/37-1</t>
  </si>
  <si>
    <t>106030/31</t>
  </si>
  <si>
    <t>106028/29</t>
  </si>
  <si>
    <t>105652/53</t>
  </si>
  <si>
    <t>PR 019</t>
  </si>
  <si>
    <t>106766T</t>
  </si>
  <si>
    <t>106765T</t>
  </si>
  <si>
    <t>106660T</t>
  </si>
  <si>
    <t>106659T</t>
  </si>
  <si>
    <t>106411T</t>
  </si>
  <si>
    <t>106407-1T</t>
  </si>
  <si>
    <t>106218-4T</t>
  </si>
  <si>
    <t>106217-4T</t>
  </si>
  <si>
    <t>106216-4T</t>
  </si>
  <si>
    <t>106116/17</t>
  </si>
  <si>
    <t>106062T</t>
  </si>
  <si>
    <t>PR 018</t>
  </si>
  <si>
    <t>105549-2</t>
  </si>
  <si>
    <t>105549-1</t>
  </si>
  <si>
    <t>500T</t>
  </si>
  <si>
    <t>PR 017</t>
  </si>
  <si>
    <t>107338/39</t>
  </si>
  <si>
    <t>107336/37</t>
  </si>
  <si>
    <t>107201-3/-4</t>
  </si>
  <si>
    <t>107182-3/-4</t>
  </si>
  <si>
    <t>107010-1</t>
  </si>
  <si>
    <t>107007-1/08-1</t>
  </si>
  <si>
    <t>106930/31</t>
  </si>
  <si>
    <t>106890-1</t>
  </si>
  <si>
    <t>106335/36</t>
  </si>
  <si>
    <t>106216-1</t>
  </si>
  <si>
    <t>106203-1</t>
  </si>
  <si>
    <t>105930/31</t>
  </si>
  <si>
    <t>105926/27</t>
  </si>
  <si>
    <t>105887-1</t>
  </si>
  <si>
    <t>105154/55</t>
  </si>
  <si>
    <t>105140/41</t>
  </si>
  <si>
    <t>104715/16</t>
  </si>
  <si>
    <t>PR 016</t>
  </si>
  <si>
    <t>107326/27</t>
  </si>
  <si>
    <t>107319-1</t>
  </si>
  <si>
    <t>107296/97</t>
  </si>
  <si>
    <t>107293/94</t>
  </si>
  <si>
    <t>107268/69</t>
  </si>
  <si>
    <t>107206-1/7-1</t>
  </si>
  <si>
    <t>107166/68</t>
  </si>
  <si>
    <t>107165/67</t>
  </si>
  <si>
    <t>107136/37</t>
  </si>
  <si>
    <t>107134/35</t>
  </si>
  <si>
    <t>107009-1</t>
  </si>
  <si>
    <t>106910/11</t>
  </si>
  <si>
    <t>106906/07</t>
  </si>
  <si>
    <t>106734/35-1</t>
  </si>
  <si>
    <t>106342/43</t>
  </si>
  <si>
    <t>106340/41</t>
  </si>
  <si>
    <t>106216-3</t>
  </si>
  <si>
    <t>106216-2</t>
  </si>
  <si>
    <t>106036-2/37-2</t>
  </si>
  <si>
    <t>105973-3</t>
  </si>
  <si>
    <t>105827-4</t>
  </si>
  <si>
    <t>105369-2/70-2</t>
  </si>
  <si>
    <t>105215/16</t>
  </si>
  <si>
    <t>PR 015</t>
  </si>
  <si>
    <t>107234/35</t>
  </si>
  <si>
    <t>107187-1/88-1</t>
  </si>
  <si>
    <t>107182-1</t>
  </si>
  <si>
    <t>107158-1</t>
  </si>
  <si>
    <t>107014/15</t>
  </si>
  <si>
    <t>107000/01</t>
  </si>
  <si>
    <t>106985/86-1</t>
  </si>
  <si>
    <t>106900-1</t>
  </si>
  <si>
    <t>106770/71-1</t>
  </si>
  <si>
    <t>106767/68</t>
  </si>
  <si>
    <t>106747/48</t>
  </si>
  <si>
    <t>106700/01</t>
  </si>
  <si>
    <t>106669/70-1</t>
  </si>
  <si>
    <t>106384-2</t>
  </si>
  <si>
    <t>106139/40</t>
  </si>
  <si>
    <t>105827-3</t>
  </si>
  <si>
    <t>105827-2</t>
  </si>
  <si>
    <t>105369-1/70-1</t>
  </si>
  <si>
    <t>105156/57</t>
  </si>
  <si>
    <t>105100/01</t>
  </si>
  <si>
    <t>104983-1</t>
  </si>
  <si>
    <t>104873-1</t>
  </si>
  <si>
    <t>104748/49</t>
  </si>
  <si>
    <t>104679-1</t>
  </si>
  <si>
    <t>PR 014</t>
  </si>
  <si>
    <t>107281/82</t>
  </si>
  <si>
    <t>107279/80</t>
  </si>
  <si>
    <t>107201-5</t>
  </si>
  <si>
    <t>107070-1</t>
  </si>
  <si>
    <t>106878-1</t>
  </si>
  <si>
    <t>106820-2/21-2</t>
  </si>
  <si>
    <t>106819-1</t>
  </si>
  <si>
    <t>106770/71-2</t>
  </si>
  <si>
    <t>106398/99</t>
  </si>
  <si>
    <t>106394/5</t>
  </si>
  <si>
    <t>106196-1</t>
  </si>
  <si>
    <t>106096/97</t>
  </si>
  <si>
    <t>106036-3/37-3</t>
  </si>
  <si>
    <t>105182-1</t>
  </si>
  <si>
    <t>104989/90-1</t>
  </si>
  <si>
    <t>104948/49</t>
  </si>
  <si>
    <t>104850-1/51-1</t>
  </si>
  <si>
    <t>104475/76</t>
  </si>
  <si>
    <t>PR 013</t>
  </si>
  <si>
    <t>107289-1</t>
  </si>
  <si>
    <t>106900-2</t>
  </si>
  <si>
    <t>106364-1</t>
  </si>
  <si>
    <t>106062-2</t>
  </si>
  <si>
    <t>PR 011</t>
  </si>
  <si>
    <t>107641-1</t>
  </si>
  <si>
    <t>107460-1</t>
  </si>
  <si>
    <t>107432 (A Part)</t>
  </si>
  <si>
    <t>107289-2</t>
  </si>
  <si>
    <t>107270/71</t>
  </si>
  <si>
    <t>107193-1/94-1</t>
  </si>
  <si>
    <t>107182-5/-6</t>
  </si>
  <si>
    <t>107094-1</t>
  </si>
  <si>
    <t>106985/86-2</t>
  </si>
  <si>
    <t>106890-2</t>
  </si>
  <si>
    <t>106850/51</t>
  </si>
  <si>
    <t>106671/72-1</t>
  </si>
  <si>
    <t>106217-5</t>
  </si>
  <si>
    <t>106217-1</t>
  </si>
  <si>
    <t>106182/83</t>
  </si>
  <si>
    <t>106137/38</t>
  </si>
  <si>
    <t>106005-1</t>
  </si>
  <si>
    <t>105827-1</t>
  </si>
  <si>
    <t>105513/14</t>
  </si>
  <si>
    <t>105359/60</t>
  </si>
  <si>
    <t>105138/39</t>
  </si>
  <si>
    <t>105098/99</t>
  </si>
  <si>
    <t>104950-1/51-1</t>
  </si>
  <si>
    <t>250T</t>
  </si>
  <si>
    <t>PR 010</t>
  </si>
  <si>
    <t>107439/40</t>
  </si>
  <si>
    <t>107010-2</t>
  </si>
  <si>
    <t>107007-2</t>
  </si>
  <si>
    <t>106890-3</t>
  </si>
  <si>
    <t>106630-1</t>
  </si>
  <si>
    <t>106574/75</t>
  </si>
  <si>
    <t>106445-1</t>
  </si>
  <si>
    <t>106364-2</t>
  </si>
  <si>
    <t>106332-1</t>
  </si>
  <si>
    <t>105125-1</t>
  </si>
  <si>
    <t>104964-2</t>
  </si>
  <si>
    <t>104964-1</t>
  </si>
  <si>
    <t>104897/98</t>
  </si>
  <si>
    <t>60T</t>
  </si>
  <si>
    <t>PR 009</t>
  </si>
  <si>
    <t>105774 [A Part]</t>
  </si>
  <si>
    <t>104433-1</t>
  </si>
  <si>
    <t>110T</t>
  </si>
  <si>
    <t>PR 008</t>
  </si>
  <si>
    <t>106669-2</t>
  </si>
  <si>
    <t>120T (in-die)</t>
  </si>
  <si>
    <t>PR 005</t>
  </si>
  <si>
    <t>PR 004</t>
  </si>
  <si>
    <t>107105/06</t>
  </si>
  <si>
    <t>107002-1</t>
  </si>
  <si>
    <t>106834-1</t>
  </si>
  <si>
    <t>106734-2</t>
  </si>
  <si>
    <t>106407-2</t>
  </si>
  <si>
    <t>106404/5</t>
  </si>
  <si>
    <t>104983-2</t>
  </si>
  <si>
    <t>104477-1</t>
  </si>
  <si>
    <t>160T</t>
  </si>
  <si>
    <t>PR 003</t>
  </si>
  <si>
    <t>106630-2</t>
  </si>
  <si>
    <t>104910-1</t>
  </si>
  <si>
    <t>PR 002</t>
  </si>
  <si>
    <t>107460-2</t>
  </si>
  <si>
    <t>106878-2</t>
  </si>
  <si>
    <t>106389-1</t>
  </si>
  <si>
    <t>106384-1</t>
  </si>
  <si>
    <t>106316 (A Part)</t>
  </si>
  <si>
    <t>106238-1</t>
  </si>
  <si>
    <t>106196-2</t>
  </si>
  <si>
    <t>105887-2</t>
  </si>
  <si>
    <t>175T</t>
  </si>
  <si>
    <t>PR 001</t>
  </si>
  <si>
    <t>107437/38</t>
  </si>
  <si>
    <t>107431 (A Part)</t>
  </si>
  <si>
    <t>107073-1</t>
  </si>
  <si>
    <t>Setup</t>
  </si>
  <si>
    <t>Multi-out</t>
  </si>
  <si>
    <t>Worcenter Descr</t>
  </si>
  <si>
    <t>BLDG</t>
  </si>
  <si>
    <t>Tool Type</t>
  </si>
  <si>
    <t>Workcenter</t>
  </si>
  <si>
    <t>Part No</t>
  </si>
  <si>
    <t>Part # for ref to volume</t>
  </si>
  <si>
    <t># set-up/month</t>
  </si>
  <si>
    <t>Set-up Hours/Month</t>
  </si>
  <si>
    <t>106971T</t>
  </si>
  <si>
    <t>105838*k*</t>
  </si>
  <si>
    <t>106005 [A PART]</t>
  </si>
  <si>
    <t>106819 (a part)</t>
  </si>
  <si>
    <t>Monthly Hours Required (Run + Set-up)</t>
  </si>
  <si>
    <t>Tonnage Range</t>
  </si>
  <si>
    <t>60-200</t>
  </si>
  <si>
    <t>Grand Total</t>
  </si>
  <si>
    <t>Sum of Monthly Hours Required (Run + Set-up)</t>
  </si>
  <si>
    <t>600+</t>
  </si>
  <si>
    <t>201-330</t>
  </si>
  <si>
    <t>331-600</t>
  </si>
  <si>
    <t>107308T</t>
  </si>
  <si>
    <t>106933 RevN</t>
  </si>
  <si>
    <t>106959/60 RevN</t>
  </si>
  <si>
    <t>107650 RevN</t>
  </si>
  <si>
    <t>107579 RevAB</t>
  </si>
  <si>
    <t>107419 RevN</t>
  </si>
  <si>
    <t>107033/34 RevB</t>
  </si>
  <si>
    <t>107175 Rev1</t>
  </si>
  <si>
    <t>107541 Rev1</t>
  </si>
  <si>
    <t>107580/105651 RevAA/B</t>
  </si>
  <si>
    <t>107246 Rev-</t>
  </si>
  <si>
    <t>107596 Rev0.1</t>
  </si>
  <si>
    <t>105640 Rev1</t>
  </si>
  <si>
    <t>107456-2 RevN</t>
  </si>
  <si>
    <t>107637 Rev0.0</t>
  </si>
  <si>
    <t>106199 Rev0.-</t>
  </si>
  <si>
    <t>107359 Rev1</t>
  </si>
  <si>
    <t>106774 RevAA</t>
  </si>
  <si>
    <t>107420 RevN</t>
  </si>
  <si>
    <t>105667 Rev1</t>
  </si>
  <si>
    <t>106848 Rev1</t>
  </si>
  <si>
    <t>107157 Rev-</t>
  </si>
  <si>
    <t>104909 Rev1</t>
  </si>
  <si>
    <t>107018/19 Rev02</t>
  </si>
  <si>
    <t>107456-1 RevN</t>
  </si>
  <si>
    <t>106673 Rev1</t>
  </si>
  <si>
    <t>105548 Rev1</t>
  </si>
  <si>
    <t>106957/58 Rev7</t>
  </si>
  <si>
    <t>107401 Rev1</t>
  </si>
  <si>
    <t>107402 Rev1</t>
  </si>
  <si>
    <t>107521/22 RevAG</t>
  </si>
  <si>
    <t>107523/24 RevAE</t>
  </si>
  <si>
    <t>106965/66 Rev2</t>
  </si>
  <si>
    <t>106919/20 RevN</t>
  </si>
  <si>
    <t>107590 RevN</t>
  </si>
  <si>
    <t>107687 Rev1</t>
  </si>
  <si>
    <t>107200 Rev1</t>
  </si>
  <si>
    <t>104879/80 RevN</t>
  </si>
  <si>
    <t>105547 Rev1</t>
  </si>
  <si>
    <t>107325 Rev1</t>
  </si>
  <si>
    <t>105641 Rev1</t>
  </si>
  <si>
    <t>107197 RevN</t>
  </si>
  <si>
    <t>107349 RevN</t>
  </si>
  <si>
    <t>107412/13 RevN</t>
  </si>
  <si>
    <t>107088 Rev1</t>
  </si>
  <si>
    <t>107586 RevN</t>
  </si>
  <si>
    <t>107526 RevN</t>
  </si>
  <si>
    <t>107254 Rev1</t>
  </si>
  <si>
    <t>104529 RevD</t>
  </si>
  <si>
    <t>106316 (A Part) Rev1</t>
  </si>
  <si>
    <t>107242 Rev0</t>
  </si>
  <si>
    <t>107243 Rev0</t>
  </si>
  <si>
    <t>107233 Rev2</t>
  </si>
  <si>
    <t>107315-6/107317-2 Rev4/N</t>
  </si>
  <si>
    <t>107555 RevAB</t>
  </si>
  <si>
    <t>103329 RevB</t>
  </si>
  <si>
    <t>106889 RevN</t>
  </si>
  <si>
    <t>106147/48 Rev-</t>
  </si>
  <si>
    <t>107377-2/78-2 Rev0</t>
  </si>
  <si>
    <t>106559/60 RevD</t>
  </si>
  <si>
    <t>104814-1 Rev2</t>
  </si>
  <si>
    <t>105542/43</t>
  </si>
  <si>
    <t>106184/85 RevA</t>
  </si>
  <si>
    <t>106385 Rev0</t>
  </si>
  <si>
    <t>106562/3 RevH</t>
  </si>
  <si>
    <t>107360-2 Rev4</t>
  </si>
  <si>
    <t>107373-1 RevN</t>
  </si>
  <si>
    <t>107373-2 RevN</t>
  </si>
  <si>
    <t>107374/75 RevN</t>
  </si>
  <si>
    <t>106761 RevAC</t>
  </si>
  <si>
    <t>107312 Rev1</t>
  </si>
  <si>
    <t>107313-1 Rev1</t>
  </si>
  <si>
    <t>107320-1/21-1 Rev4</t>
  </si>
  <si>
    <t>107322-1 RevN</t>
  </si>
  <si>
    <t>107324-2 Rev2</t>
  </si>
  <si>
    <t>107332-1/-2 Rev1</t>
  </si>
  <si>
    <t>107334-1 Rev2</t>
  </si>
  <si>
    <t>107377-1/78-1 Rev4</t>
  </si>
  <si>
    <t>107422-1 RevZ</t>
  </si>
  <si>
    <t>105161/62 Rev-</t>
  </si>
  <si>
    <t>105928/29 Rev-</t>
  </si>
  <si>
    <t>107318 Rev2</t>
  </si>
  <si>
    <t>105217/18 Rev-</t>
  </si>
  <si>
    <t>106125/26 Rev-</t>
  </si>
  <si>
    <t>106762 RevAD</t>
  </si>
  <si>
    <t>107376 Rev1</t>
  </si>
  <si>
    <t>107562 RevAA</t>
  </si>
  <si>
    <t>107315-2/17-1 Rev4/N</t>
  </si>
  <si>
    <t>107569/70 RevAD</t>
  </si>
  <si>
    <t>107323-1 RevN</t>
  </si>
  <si>
    <t>107324-1T Rev3</t>
  </si>
  <si>
    <t>107360-1T Rev5</t>
  </si>
  <si>
    <t>107308T RevAA</t>
  </si>
  <si>
    <t>107406T RevN</t>
  </si>
  <si>
    <t>107302/03 RevN</t>
  </si>
  <si>
    <t>107406T</t>
  </si>
  <si>
    <t>Monthly Planning Volume</t>
  </si>
  <si>
    <t>Annual Pcs/Yr</t>
  </si>
  <si>
    <t>106316 (A PART)</t>
  </si>
  <si>
    <t>Avg Pcs/Hr</t>
  </si>
  <si>
    <t>Avg Sec/PC</t>
  </si>
  <si>
    <t>Avg Pcs/Day</t>
  </si>
  <si>
    <t>106778-1/79-1</t>
  </si>
  <si>
    <t>NET 
Pcs/hr</t>
  </si>
  <si>
    <t>Total 
Pcs/Month</t>
  </si>
  <si>
    <t>Hrs/Month</t>
  </si>
  <si>
    <t>Customer</t>
  </si>
  <si>
    <t>Part #</t>
  </si>
  <si>
    <t>Program</t>
  </si>
  <si>
    <t>Press</t>
  </si>
  <si>
    <t>Type</t>
  </si>
  <si>
    <t>Location</t>
  </si>
  <si>
    <t>Tonnage</t>
  </si>
  <si>
    <t>Range</t>
  </si>
  <si>
    <t>107715/6</t>
  </si>
  <si>
    <t>107703/4</t>
  </si>
  <si>
    <t>107697/98-1</t>
  </si>
  <si>
    <t>107694-1</t>
  </si>
  <si>
    <t>107694-2</t>
  </si>
  <si>
    <t>107694-3</t>
  </si>
  <si>
    <t>107694-4</t>
  </si>
  <si>
    <t>107694-5/94-6</t>
  </si>
  <si>
    <t>v-lookup</t>
  </si>
  <si>
    <t>calculation</t>
  </si>
  <si>
    <t>v-look from forecast</t>
  </si>
  <si>
    <t>107720-1</t>
  </si>
  <si>
    <t>107720-2</t>
  </si>
  <si>
    <t>107720-3</t>
  </si>
  <si>
    <t>Die (F-B)
(inches)</t>
  </si>
  <si>
    <t>Die (L-R)
(inches)</t>
  </si>
  <si>
    <t>Die Weight
(lbs)</t>
  </si>
  <si>
    <t>Shut Height
(inches)</t>
  </si>
  <si>
    <t>Cust # for ref</t>
  </si>
  <si>
    <t>106216-S</t>
  </si>
  <si>
    <t>106218-S</t>
  </si>
  <si>
    <t>106281 (A PART)</t>
  </si>
  <si>
    <t>106291 [A PART]</t>
  </si>
  <si>
    <t>107588-1</t>
  </si>
  <si>
    <t>107529/30</t>
  </si>
  <si>
    <t>107621/22</t>
  </si>
  <si>
    <t>107651/2</t>
  </si>
  <si>
    <t>107663/4</t>
  </si>
  <si>
    <t>107665/7</t>
  </si>
  <si>
    <t>pr 305</t>
  </si>
  <si>
    <t>BLDG2</t>
  </si>
  <si>
    <t>Hits/Month</t>
  </si>
  <si>
    <t>Assumptions</t>
  </si>
  <si>
    <t>GR/KY Press Capacity Study</t>
  </si>
  <si>
    <t xml:space="preserve"> - current production + awarded business not yet in production</t>
  </si>
  <si>
    <t xml:space="preserve"> - no consideration for tryout time</t>
  </si>
  <si>
    <t xml:space="preserve"> - 75% efficiency</t>
  </si>
  <si>
    <t>Available monthly hours</t>
  </si>
  <si>
    <t>106820/21-1 + 107144/45</t>
  </si>
  <si>
    <t>% capacity 
464 hrs/mos</t>
  </si>
  <si>
    <t>avg hits/hr</t>
  </si>
  <si>
    <t>Available hits/month</t>
  </si>
  <si>
    <t>EOP DATE</t>
  </si>
  <si>
    <t>Strokes/Hr</t>
  </si>
  <si>
    <t>Plainfield</t>
  </si>
  <si>
    <t>TR200</t>
  </si>
  <si>
    <t>TR300</t>
  </si>
  <si>
    <t>TR400</t>
  </si>
  <si>
    <t>TR600M</t>
  </si>
  <si>
    <t>GA</t>
  </si>
  <si>
    <t>600T (xfer)</t>
  </si>
  <si>
    <t>JCI</t>
  </si>
  <si>
    <t>M38181</t>
  </si>
  <si>
    <t>.055/.061 x 31.15</t>
  </si>
  <si>
    <t>Club Car</t>
  </si>
  <si>
    <t>M50849</t>
  </si>
  <si>
    <t>.175/.183 x 28.5</t>
  </si>
  <si>
    <t>97045A</t>
  </si>
  <si>
    <t>Ford</t>
  </si>
  <si>
    <t>M97044</t>
  </si>
  <si>
    <t>.118/.126 x 23.71</t>
  </si>
  <si>
    <t>76001L</t>
  </si>
  <si>
    <t>CRH</t>
  </si>
  <si>
    <t xml:space="preserve">M76001         </t>
  </si>
  <si>
    <t xml:space="preserve">.074/.083 X 27.75        </t>
  </si>
  <si>
    <t>76001R</t>
  </si>
  <si>
    <t>76002L</t>
  </si>
  <si>
    <t>76002R</t>
  </si>
  <si>
    <t>37225A</t>
  </si>
  <si>
    <t xml:space="preserve">M37166         </t>
  </si>
  <si>
    <t xml:space="preserve">.052/.056 X 22.06             </t>
  </si>
  <si>
    <t>84321L</t>
  </si>
  <si>
    <t>Continental Teves</t>
  </si>
  <si>
    <t xml:space="preserve">M84321         </t>
  </si>
  <si>
    <t xml:space="preserve">.035/.039 X 16.25             </t>
  </si>
  <si>
    <t>84321R</t>
  </si>
  <si>
    <t>77002/12</t>
  </si>
  <si>
    <t>HMI</t>
  </si>
  <si>
    <t xml:space="preserve">M77003         </t>
  </si>
  <si>
    <t xml:space="preserve">.112/.118 X 11.5              </t>
  </si>
  <si>
    <t>TBD</t>
  </si>
  <si>
    <t>M77005</t>
  </si>
  <si>
    <t xml:space="preserve">.152/.160 X 17.25             </t>
  </si>
  <si>
    <t>Service</t>
  </si>
  <si>
    <t>97026A/97034A</t>
  </si>
  <si>
    <t>97024R</t>
  </si>
  <si>
    <t>M97024</t>
  </si>
  <si>
    <t xml:space="preserve">.126/.134 X 7.875              </t>
  </si>
  <si>
    <t>Lear</t>
  </si>
  <si>
    <t>M29161</t>
  </si>
  <si>
    <t>.036/.042 x 5.73</t>
  </si>
  <si>
    <t>M29175</t>
  </si>
  <si>
    <t>.121/.129 x 7.25</t>
  </si>
  <si>
    <t>M29176</t>
  </si>
  <si>
    <t>.121/.129 x 4.95</t>
  </si>
  <si>
    <t>M29180</t>
  </si>
  <si>
    <t>.038/.041 x 17.25</t>
  </si>
  <si>
    <t>M29181</t>
  </si>
  <si>
    <t>.056/.062 x 7.925</t>
  </si>
  <si>
    <t>29178A</t>
  </si>
  <si>
    <t>M29185</t>
  </si>
  <si>
    <t>.075/.083 x 5.5</t>
  </si>
  <si>
    <t>29202A/29186A</t>
  </si>
  <si>
    <t>M29187</t>
  </si>
  <si>
    <t>.076/.082 x 7.52</t>
  </si>
  <si>
    <t>29226A</t>
  </si>
  <si>
    <t>M29244</t>
  </si>
  <si>
    <t>.056/.062 x 16.5</t>
  </si>
  <si>
    <t>M29255</t>
  </si>
  <si>
    <t>.0536/.0567 x 16.9</t>
  </si>
  <si>
    <t>??</t>
  </si>
  <si>
    <t>M29310</t>
  </si>
  <si>
    <t>.075/.083 x 16.625</t>
  </si>
  <si>
    <t xml:space="preserve">M37168         </t>
  </si>
  <si>
    <t xml:space="preserve">.063/.067 X 11.625            </t>
  </si>
  <si>
    <t xml:space="preserve">M37169         </t>
  </si>
  <si>
    <t xml:space="preserve">.059/.063 X 10.24             </t>
  </si>
  <si>
    <t xml:space="preserve">M37199         </t>
  </si>
  <si>
    <t xml:space="preserve">.059/.063 X 11.125            </t>
  </si>
  <si>
    <t>37139A</t>
  </si>
  <si>
    <t xml:space="preserve">M37222         </t>
  </si>
  <si>
    <t xml:space="preserve">.028/.031 X 27                </t>
  </si>
  <si>
    <t>38250A</t>
  </si>
  <si>
    <t>37275/38252</t>
  </si>
  <si>
    <t>M37275</t>
  </si>
  <si>
    <t xml:space="preserve">.075/.083 X 11                </t>
  </si>
  <si>
    <t>75054A</t>
  </si>
  <si>
    <t>M37607</t>
  </si>
  <si>
    <t xml:space="preserve">.113/.119 X 25.5              </t>
  </si>
  <si>
    <t>M37608</t>
  </si>
  <si>
    <t xml:space="preserve">.113/.119 X 25.0              </t>
  </si>
  <si>
    <t>M97051</t>
  </si>
  <si>
    <t>.094/.100 x 7.25</t>
  </si>
  <si>
    <t>29157A/29158A</t>
  </si>
  <si>
    <t>29159L/172R</t>
  </si>
  <si>
    <t>M29159</t>
  </si>
  <si>
    <t>.076/.082 x 7.35</t>
  </si>
  <si>
    <t>29191L/R</t>
  </si>
  <si>
    <t>M29191</t>
  </si>
  <si>
    <t>.059/.067 x 9</t>
  </si>
  <si>
    <t>37130A</t>
  </si>
  <si>
    <t>37131L</t>
  </si>
  <si>
    <t xml:space="preserve">M37131         </t>
  </si>
  <si>
    <t xml:space="preserve">.028/.031 X 25                </t>
  </si>
  <si>
    <t>37130a</t>
  </si>
  <si>
    <t>37131R</t>
  </si>
  <si>
    <t>27055A/56A,  27057A/8A</t>
  </si>
  <si>
    <t>27059L/R</t>
  </si>
  <si>
    <t>Faurecia</t>
  </si>
  <si>
    <t>M27059</t>
  </si>
  <si>
    <t>77031a</t>
  </si>
  <si>
    <t>77035L/R</t>
  </si>
  <si>
    <t xml:space="preserve">M77035         </t>
  </si>
  <si>
    <t xml:space="preserve">.114 / .122 X 14.25           </t>
  </si>
  <si>
    <t>27002A/3A</t>
  </si>
  <si>
    <t>M27010</t>
  </si>
  <si>
    <t>M27060</t>
  </si>
  <si>
    <t>M29160</t>
  </si>
  <si>
    <t>.076/.082 x 2.68</t>
  </si>
  <si>
    <t>M29163</t>
  </si>
  <si>
    <t>.076/.081 x 3.41</t>
  </si>
  <si>
    <t>M29166</t>
  </si>
  <si>
    <t>.056/.062 x 6.75</t>
  </si>
  <si>
    <t>29167LA/RA</t>
  </si>
  <si>
    <t>M29170</t>
  </si>
  <si>
    <t>.055/.063 x 1.93</t>
  </si>
  <si>
    <t>M29174</t>
  </si>
  <si>
    <t>.045/.049 x 4.875</t>
  </si>
  <si>
    <t>M29184</t>
  </si>
  <si>
    <t>.099/.106 x 5.65</t>
  </si>
  <si>
    <t>29193A</t>
  </si>
  <si>
    <t>M29194</t>
  </si>
  <si>
    <t>.086/.094 x 4.2</t>
  </si>
  <si>
    <t>M29198</t>
  </si>
  <si>
    <t>.114/.122 x 2.45</t>
  </si>
  <si>
    <t>M29201</t>
  </si>
  <si>
    <t>.075/.083 x 4.25</t>
  </si>
  <si>
    <t>M29203</t>
  </si>
  <si>
    <t>.055/.063 x 3.375</t>
  </si>
  <si>
    <t>M29242</t>
  </si>
  <si>
    <t>.0394/.0433 x 16.44</t>
  </si>
  <si>
    <t>M29245</t>
  </si>
  <si>
    <t>.0394/.0433 x 6.125</t>
  </si>
  <si>
    <t>M29360</t>
  </si>
  <si>
    <t>.055/.063 x 8.50</t>
  </si>
  <si>
    <t>37103/432</t>
  </si>
  <si>
    <t xml:space="preserve">M37103         </t>
  </si>
  <si>
    <t xml:space="preserve">.075/.081 X 1.75              </t>
  </si>
  <si>
    <t xml:space="preserve">M37274         </t>
  </si>
  <si>
    <t xml:space="preserve">.055/.061 X 2.165             </t>
  </si>
  <si>
    <t>M37959</t>
  </si>
  <si>
    <t xml:space="preserve">.120/.126 X 5.875             </t>
  </si>
  <si>
    <t xml:space="preserve">M37960         </t>
  </si>
  <si>
    <t xml:space="preserve">.120/.126 X 3.875             </t>
  </si>
  <si>
    <t>M38149</t>
  </si>
  <si>
    <t>.056/.062 x 8</t>
  </si>
  <si>
    <t>M38150</t>
  </si>
  <si>
    <t>.056/.062 x 9.25</t>
  </si>
  <si>
    <t>97053A</t>
  </si>
  <si>
    <t>M97054</t>
  </si>
  <si>
    <t>.118/.126 x 4.5</t>
  </si>
  <si>
    <t>97055A</t>
  </si>
  <si>
    <t>M97056</t>
  </si>
  <si>
    <t>.118/.126 x 4.25</t>
  </si>
  <si>
    <t>29113A</t>
  </si>
  <si>
    <t xml:space="preserve">M460           </t>
  </si>
  <si>
    <t xml:space="preserve">.096/.100 X 3.63              </t>
  </si>
  <si>
    <t>29115A</t>
  </si>
  <si>
    <t xml:space="preserve">M5078          </t>
  </si>
  <si>
    <t xml:space="preserve">.114/.122  X 5.75             </t>
  </si>
  <si>
    <t>97026A/34A</t>
  </si>
  <si>
    <t xml:space="preserve">M3022          </t>
  </si>
  <si>
    <t xml:space="preserve">.094/.102 X 3.50              </t>
  </si>
  <si>
    <t>97027A/35A</t>
  </si>
  <si>
    <t>97036/37A, 75066LA/RA</t>
  </si>
  <si>
    <t xml:space="preserve">M3021          </t>
  </si>
  <si>
    <t xml:space="preserve">.094/.102 X 5.25              </t>
  </si>
  <si>
    <t>29128A</t>
  </si>
  <si>
    <t xml:space="preserve">M1018          </t>
  </si>
  <si>
    <t xml:space="preserve">.075/.082 X 4.875             </t>
  </si>
  <si>
    <t>29133A, 29115A</t>
  </si>
  <si>
    <t xml:space="preserve">M3019          </t>
  </si>
  <si>
    <t xml:space="preserve">.094/.102 X 7.50              </t>
  </si>
  <si>
    <t>29114A</t>
  </si>
  <si>
    <t xml:space="preserve">M2061          </t>
  </si>
  <si>
    <t xml:space="preserve">.075/.082 X 4.75              </t>
  </si>
  <si>
    <t>97019A</t>
  </si>
  <si>
    <t xml:space="preserve">M2071          </t>
  </si>
  <si>
    <t xml:space="preserve">.075/.082 X 5.75              </t>
  </si>
  <si>
    <t>37370A</t>
  </si>
  <si>
    <t xml:space="preserve">M103           </t>
  </si>
  <si>
    <t xml:space="preserve">.050/.056 X 4.25              </t>
  </si>
  <si>
    <t>37374A,37375A</t>
  </si>
  <si>
    <t xml:space="preserve">M2055          </t>
  </si>
  <si>
    <t xml:space="preserve">.074/.083  X 5.125            </t>
  </si>
  <si>
    <t>29165L/R</t>
  </si>
  <si>
    <t>M29165</t>
  </si>
  <si>
    <t>.057/.062 x 8.5</t>
  </si>
  <si>
    <t>29169L/R</t>
  </si>
  <si>
    <t>M29169</t>
  </si>
  <si>
    <t>.114/.122 x 7</t>
  </si>
  <si>
    <t>29316LA/RA</t>
  </si>
  <si>
    <t>29317L/R</t>
  </si>
  <si>
    <t>M29317</t>
  </si>
  <si>
    <t>.095/.102 x 5.4</t>
  </si>
  <si>
    <t>29316RA</t>
  </si>
  <si>
    <t>29317R</t>
  </si>
  <si>
    <t>M29316</t>
  </si>
  <si>
    <t>.095/.102 x 3.6</t>
  </si>
  <si>
    <t>37260L/R</t>
  </si>
  <si>
    <t xml:space="preserve">M37260         </t>
  </si>
  <si>
    <t xml:space="preserve">.0925/.0985 X 12.375          </t>
  </si>
  <si>
    <t>37325L/R</t>
  </si>
  <si>
    <t xml:space="preserve">M37325         </t>
  </si>
  <si>
    <t xml:space="preserve">.099/.105 X 4.40              </t>
  </si>
  <si>
    <t>38152L</t>
  </si>
  <si>
    <t>M38152</t>
  </si>
  <si>
    <t>.118/.126 x 4.75</t>
  </si>
  <si>
    <t>38152R</t>
  </si>
  <si>
    <t>Tachi/Lear</t>
  </si>
  <si>
    <t xml:space="preserve">M21000         </t>
  </si>
  <si>
    <t xml:space="preserve">.055/.063 X 4.65              </t>
  </si>
  <si>
    <t>27061/62</t>
  </si>
  <si>
    <t>M27061</t>
  </si>
  <si>
    <t>37139A/37190A</t>
  </si>
  <si>
    <t xml:space="preserve">M37223         </t>
  </si>
  <si>
    <t xml:space="preserve">.028/.031 X 34.75             </t>
  </si>
  <si>
    <t xml:space="preserve">M29089         </t>
  </si>
  <si>
    <t xml:space="preserve">.0394/.0433x15.00             </t>
  </si>
  <si>
    <t>77031A</t>
  </si>
  <si>
    <t xml:space="preserve">M77040         </t>
  </si>
  <si>
    <t xml:space="preserve">.152 / .160 X 12.125          </t>
  </si>
  <si>
    <t>37221L</t>
  </si>
  <si>
    <t xml:space="preserve">M37221         </t>
  </si>
  <si>
    <t xml:space="preserve">.028/.031 X 41                </t>
  </si>
  <si>
    <t>37221R</t>
  </si>
  <si>
    <t>38254A</t>
  </si>
  <si>
    <t>38182/254</t>
  </si>
  <si>
    <t xml:space="preserve">M37451         </t>
  </si>
  <si>
    <t xml:space="preserve">.063/.067 X 6.53          </t>
  </si>
  <si>
    <t>M37114</t>
  </si>
  <si>
    <t xml:space="preserve">.028/.031 X 31.25             </t>
  </si>
  <si>
    <t>37266A</t>
  </si>
  <si>
    <t xml:space="preserve">M37266         </t>
  </si>
  <si>
    <t xml:space="preserve">.076/.082 X 10.375            </t>
  </si>
  <si>
    <t>37453A</t>
  </si>
  <si>
    <t>37220L</t>
  </si>
  <si>
    <t>M37132</t>
  </si>
  <si>
    <t>.028/.031 x 29.9</t>
  </si>
  <si>
    <t>37220R</t>
  </si>
  <si>
    <t>37202A</t>
  </si>
  <si>
    <t xml:space="preserve">M37114         </t>
  </si>
  <si>
    <t xml:space="preserve">.028/.031 X 29.9              </t>
  </si>
  <si>
    <t>29226/29227</t>
  </si>
  <si>
    <t>M29236</t>
  </si>
  <si>
    <t>.0577/.0604 x 20.5</t>
  </si>
  <si>
    <t>M29240</t>
  </si>
  <si>
    <t>.113/.121 x 15.89</t>
  </si>
  <si>
    <t>75055A</t>
  </si>
  <si>
    <t>Magna</t>
  </si>
  <si>
    <t>M75056</t>
  </si>
  <si>
    <t>.114/.122 X 10.56</t>
  </si>
  <si>
    <t>77001A/AE</t>
  </si>
  <si>
    <t xml:space="preserve">M77007         </t>
  </si>
  <si>
    <t xml:space="preserve">.129/.136 X 7.5               </t>
  </si>
  <si>
    <t xml:space="preserve">M77038         </t>
  </si>
  <si>
    <t xml:space="preserve">.114 / .122 X 15.625          </t>
  </si>
  <si>
    <t>97026A/7A, 97034A/5A</t>
  </si>
  <si>
    <t>M97023</t>
  </si>
  <si>
    <t xml:space="preserve">.153/.161 X 5.50             </t>
  </si>
  <si>
    <t>97027A97035A</t>
  </si>
  <si>
    <t xml:space="preserve">M5100          </t>
  </si>
  <si>
    <t xml:space="preserve">.126/.134 X 8.00              </t>
  </si>
  <si>
    <t>37187A</t>
  </si>
  <si>
    <t>37164L/R</t>
  </si>
  <si>
    <t xml:space="preserve">M37164         </t>
  </si>
  <si>
    <t xml:space="preserve">.059/.063 X 28.5              </t>
  </si>
  <si>
    <t>38168ABLK/BRN/PLT
38153ABLK/BRN/PLT
75067ABLK</t>
  </si>
  <si>
    <t>38180L/R</t>
  </si>
  <si>
    <t>M38180</t>
  </si>
  <si>
    <t>.075/.079 x 8.625</t>
  </si>
  <si>
    <t>29137A/29139A</t>
  </si>
  <si>
    <t>556421/422</t>
  </si>
  <si>
    <t xml:space="preserve">M3016          </t>
  </si>
  <si>
    <t xml:space="preserve">.084/.088 X 13.00             </t>
  </si>
  <si>
    <t>29136A/29138A</t>
  </si>
  <si>
    <t>556521/522</t>
  </si>
  <si>
    <t>77004L/R</t>
  </si>
  <si>
    <t xml:space="preserve">M77004         </t>
  </si>
  <si>
    <t xml:space="preserve">.112/.118 X 9.25              </t>
  </si>
  <si>
    <t>M29311</t>
  </si>
  <si>
    <t>.075/.083 x 29.38</t>
  </si>
  <si>
    <t xml:space="preserve">M37170         </t>
  </si>
  <si>
    <t xml:space="preserve">.059/.063 X 22.26             </t>
  </si>
  <si>
    <t>77009A/AE</t>
  </si>
  <si>
    <t xml:space="preserve">M77014         </t>
  </si>
  <si>
    <t xml:space="preserve">.112/.118 X 17.1              </t>
  </si>
  <si>
    <t xml:space="preserve">M77041         </t>
  </si>
  <si>
    <t xml:space="preserve">.152 / .160 X 11.75           </t>
  </si>
  <si>
    <t>97047A</t>
  </si>
  <si>
    <t>M97046</t>
  </si>
  <si>
    <t>.0787/.0866 x 17.3</t>
  </si>
  <si>
    <t>29164L/R</t>
  </si>
  <si>
    <t>M29164</t>
  </si>
  <si>
    <t>.114/.122 x 14.86</t>
  </si>
  <si>
    <t>29225A/29224A</t>
  </si>
  <si>
    <t>29235L/R</t>
  </si>
  <si>
    <t>37, needs 54 for nut spools</t>
  </si>
  <si>
    <t>M29235</t>
  </si>
  <si>
    <t>.073/.081 x 10.875</t>
  </si>
  <si>
    <t>29243L</t>
  </si>
  <si>
    <t>M29243</t>
  </si>
  <si>
    <t>.113/.121 x 15.675</t>
  </si>
  <si>
    <t>29227A</t>
  </si>
  <si>
    <t>29243R</t>
  </si>
  <si>
    <t>37322L/R</t>
  </si>
  <si>
    <t xml:space="preserve">M37322         </t>
  </si>
  <si>
    <t xml:space="preserve">.099/.105 X 17.80             </t>
  </si>
  <si>
    <t>77016L/R</t>
  </si>
  <si>
    <t xml:space="preserve">M77016         </t>
  </si>
  <si>
    <t xml:space="preserve">.112/.118 X 26.5              </t>
  </si>
  <si>
    <t>75016L</t>
  </si>
  <si>
    <t>75016L/20L</t>
  </si>
  <si>
    <t>Nascote (Magna)</t>
  </si>
  <si>
    <t xml:space="preserve">M75016         </t>
  </si>
  <si>
    <t xml:space="preserve">.098/.104 X 15.8              </t>
  </si>
  <si>
    <t>75016R</t>
  </si>
  <si>
    <t>75016R/20R</t>
  </si>
  <si>
    <t xml:space="preserve">M77033         </t>
  </si>
  <si>
    <t xml:space="preserve">.171 / .179 X 11.812          </t>
  </si>
  <si>
    <t>29195A</t>
  </si>
  <si>
    <t>M29196</t>
  </si>
  <si>
    <t>.086/.094 x 5.75</t>
  </si>
  <si>
    <t>M29254</t>
  </si>
  <si>
    <t>.0536/.0567 x 15.875</t>
  </si>
  <si>
    <t xml:space="preserve">M37165         </t>
  </si>
  <si>
    <t xml:space="preserve">.052/.056 X 10.5              </t>
  </si>
  <si>
    <t>37377A</t>
  </si>
  <si>
    <t xml:space="preserve">M37269         </t>
  </si>
  <si>
    <t xml:space="preserve">.073/.079 X 8                 </t>
  </si>
  <si>
    <t>37452A</t>
  </si>
  <si>
    <t xml:space="preserve">M37452         </t>
  </si>
  <si>
    <t xml:space="preserve">.095/.102 X 5.5         </t>
  </si>
  <si>
    <t>47806A</t>
  </si>
  <si>
    <t>GM</t>
  </si>
  <si>
    <t xml:space="preserve">M47808         </t>
  </si>
  <si>
    <t xml:space="preserve">.240/.260 X 7.55 </t>
  </si>
  <si>
    <t>75063A</t>
  </si>
  <si>
    <t>M75065</t>
  </si>
  <si>
    <t>.114/.122 x  10.25</t>
  </si>
  <si>
    <t>77009/77009AE</t>
  </si>
  <si>
    <t xml:space="preserve">M77015         </t>
  </si>
  <si>
    <t xml:space="preserve">.112/.118 X 16.25             </t>
  </si>
  <si>
    <t xml:space="preserve">M77034         </t>
  </si>
  <si>
    <t xml:space="preserve">.133 / .141 X 10.375          </t>
  </si>
  <si>
    <t>27003A</t>
  </si>
  <si>
    <t>27008L/R</t>
  </si>
  <si>
    <t>M27008</t>
  </si>
  <si>
    <t>27005A</t>
  </si>
  <si>
    <t>27011L/R</t>
  </si>
  <si>
    <t>M27011</t>
  </si>
  <si>
    <t>29188L/R</t>
  </si>
  <si>
    <t>M29188</t>
  </si>
  <si>
    <t>.121/.129 x 10.375</t>
  </si>
  <si>
    <t>37323L/R</t>
  </si>
  <si>
    <t xml:space="preserve">M37323         </t>
  </si>
  <si>
    <t xml:space="preserve">.118/.124 X 8.11              </t>
  </si>
  <si>
    <t>37324L/R</t>
  </si>
  <si>
    <t>M37324</t>
  </si>
  <si>
    <t xml:space="preserve">.118/.124 X 8.346             </t>
  </si>
  <si>
    <t>37357LA/RA</t>
  </si>
  <si>
    <t>37357L/R</t>
  </si>
  <si>
    <t xml:space="preserve">M37357         </t>
  </si>
  <si>
    <t xml:space="preserve">.118 / .124 X 11.25           </t>
  </si>
  <si>
    <t>75006LA</t>
  </si>
  <si>
    <t>75006L</t>
  </si>
  <si>
    <t xml:space="preserve">M75006         </t>
  </si>
  <si>
    <t xml:space="preserve">.055/.059 X 13.55             </t>
  </si>
  <si>
    <t>75006RA</t>
  </si>
  <si>
    <t>75006R</t>
  </si>
  <si>
    <t>27006L/R</t>
  </si>
  <si>
    <t>M27006</t>
  </si>
  <si>
    <t>Actual Tonnage</t>
  </si>
  <si>
    <t>Steel P/N</t>
  </si>
  <si>
    <t>Blank Weight (lbs)</t>
  </si>
  <si>
    <t>Coil Size (in)</t>
  </si>
  <si>
    <t>Feed Height (in.)</t>
  </si>
  <si>
    <t>TR600P</t>
  </si>
  <si>
    <t>556223AABL</t>
  </si>
  <si>
    <t>Syncreon / Bmw Log Ctr 1</t>
  </si>
  <si>
    <t>Lear YIXX</t>
  </si>
  <si>
    <t>MIG4</t>
  </si>
  <si>
    <t>Mfg Ind Grp</t>
  </si>
  <si>
    <t>37411C</t>
  </si>
  <si>
    <t>37412C</t>
  </si>
  <si>
    <t>MIG / Natchez</t>
  </si>
  <si>
    <t>37415C</t>
  </si>
  <si>
    <t>JCIM Southview</t>
  </si>
  <si>
    <t>38163LA</t>
  </si>
  <si>
    <t>38164L/R</t>
  </si>
  <si>
    <t>JC-Murfreesboro</t>
  </si>
  <si>
    <t>38165L/R</t>
  </si>
  <si>
    <t>29121A</t>
  </si>
  <si>
    <t>535621AABL</t>
  </si>
  <si>
    <t>Lear Mason</t>
  </si>
  <si>
    <t>535622AABL</t>
  </si>
  <si>
    <t>29131AC</t>
  </si>
  <si>
    <t>600921AA</t>
  </si>
  <si>
    <t>Tacle</t>
  </si>
  <si>
    <t>29132A / 37367A</t>
  </si>
  <si>
    <t>610825AABL</t>
  </si>
  <si>
    <t>Tacle / JC-Murfreesboro</t>
  </si>
  <si>
    <t>610826ABBL</t>
  </si>
  <si>
    <t>310822AA</t>
  </si>
  <si>
    <t>600821AA</t>
  </si>
  <si>
    <t>31003C</t>
  </si>
  <si>
    <t>31003/04</t>
  </si>
  <si>
    <t>ZF Lemforder</t>
  </si>
  <si>
    <t>31005C</t>
  </si>
  <si>
    <t>31006C</t>
  </si>
  <si>
    <t>31007C</t>
  </si>
  <si>
    <t>31008C</t>
  </si>
  <si>
    <t>31010C</t>
  </si>
  <si>
    <t>31010/11</t>
  </si>
  <si>
    <t>37107AC/AE</t>
  </si>
  <si>
    <t>37142LA</t>
  </si>
  <si>
    <t>37120F/B</t>
  </si>
  <si>
    <t>37149A</t>
  </si>
  <si>
    <t>Irvin / Faurecia</t>
  </si>
  <si>
    <t>37235C</t>
  </si>
  <si>
    <t>JCI-Cottondale</t>
  </si>
  <si>
    <t>29120A / 37369A</t>
  </si>
  <si>
    <t>635523ACBL</t>
  </si>
  <si>
    <t>JCI-Shreveport</t>
  </si>
  <si>
    <t>37381A</t>
  </si>
  <si>
    <t>37904RA</t>
  </si>
  <si>
    <t>37904LA</t>
  </si>
  <si>
    <t>37904LA / 37904RA</t>
  </si>
  <si>
    <t>37906LA</t>
  </si>
  <si>
    <t>37906RA</t>
  </si>
  <si>
    <t>50676/77/78/804</t>
  </si>
  <si>
    <t>Club Car North Dock1</t>
  </si>
  <si>
    <t>50679A</t>
  </si>
  <si>
    <t>50690C</t>
  </si>
  <si>
    <t>55000C</t>
  </si>
  <si>
    <t>Mando America</t>
  </si>
  <si>
    <t>57501AC</t>
  </si>
  <si>
    <t>Rehau/Alabama</t>
  </si>
  <si>
    <t>84284A/84291A/84318A</t>
  </si>
  <si>
    <t>84285L</t>
  </si>
  <si>
    <t>Contiteveshend</t>
  </si>
  <si>
    <t>84285R</t>
  </si>
  <si>
    <t>new</t>
  </si>
  <si>
    <t>32544/45</t>
  </si>
  <si>
    <t>BMW</t>
  </si>
  <si>
    <t>32573/74</t>
  </si>
  <si>
    <t>32583/84</t>
  </si>
  <si>
    <t>32566/67</t>
  </si>
  <si>
    <t>32589A</t>
  </si>
  <si>
    <t>32591A</t>
  </si>
  <si>
    <t>37416C</t>
  </si>
  <si>
    <t>Alex Prod</t>
  </si>
  <si>
    <t>CRH North America</t>
  </si>
  <si>
    <t>635522ADBL</t>
  </si>
  <si>
    <t>JCI - Shreveport</t>
  </si>
  <si>
    <t>32534C</t>
  </si>
  <si>
    <t>Syncreon / BMW Log Ctr 5</t>
  </si>
  <si>
    <t>37142RA</t>
  </si>
  <si>
    <t>37181ASUB / 37182ASUB</t>
  </si>
  <si>
    <t>37219A</t>
  </si>
  <si>
    <t>37232A</t>
  </si>
  <si>
    <t>37236C</t>
  </si>
  <si>
    <t>37237C</t>
  </si>
  <si>
    <t>37658LAS / RAS</t>
  </si>
  <si>
    <t>37659L/R</t>
  </si>
  <si>
    <t>JCI-Shelbyville</t>
  </si>
  <si>
    <t>37822LA / 37823RA</t>
  </si>
  <si>
    <t>37825/25</t>
  </si>
  <si>
    <t>37844A</t>
  </si>
  <si>
    <t>37868A</t>
  </si>
  <si>
    <t>37869A</t>
  </si>
  <si>
    <t>50500AH</t>
  </si>
  <si>
    <t>50526A</t>
  </si>
  <si>
    <t>Club Car / CC Service</t>
  </si>
  <si>
    <t>50509LA</t>
  </si>
  <si>
    <t>50509RA</t>
  </si>
  <si>
    <t>50516LA</t>
  </si>
  <si>
    <t>50516RA</t>
  </si>
  <si>
    <t>83100AC</t>
  </si>
  <si>
    <t>Haworth</t>
  </si>
  <si>
    <t>50650AC</t>
  </si>
  <si>
    <t>32548A</t>
  </si>
  <si>
    <t>brake cover</t>
  </si>
  <si>
    <t>32558/9</t>
  </si>
  <si>
    <t>32562/3</t>
  </si>
  <si>
    <t>32535A</t>
  </si>
  <si>
    <t>38184L/R</t>
  </si>
  <si>
    <t>38185L/R</t>
  </si>
  <si>
    <t>32549/50</t>
  </si>
  <si>
    <t>32553/4</t>
  </si>
  <si>
    <t>32579/80</t>
  </si>
  <si>
    <t>32568/69</t>
  </si>
  <si>
    <t>Lear Y1XX</t>
  </si>
  <si>
    <t>32540/41</t>
  </si>
  <si>
    <t>32551/52</t>
  </si>
  <si>
    <t>JCI-Lakewood</t>
  </si>
  <si>
    <t>37427SUB</t>
  </si>
  <si>
    <t>31000C</t>
  </si>
  <si>
    <t>32528A</t>
  </si>
  <si>
    <t>32528SUB</t>
  </si>
  <si>
    <t>37106LA</t>
  </si>
  <si>
    <t>37105L/R</t>
  </si>
  <si>
    <t>37255A/37381</t>
  </si>
  <si>
    <t>37410C</t>
  </si>
  <si>
    <t>37853A / 37901RA</t>
  </si>
  <si>
    <t>37861A / 37901LA</t>
  </si>
  <si>
    <t>37891A</t>
  </si>
  <si>
    <t>37891/96</t>
  </si>
  <si>
    <t>37852/65</t>
  </si>
  <si>
    <t>37905AC</t>
  </si>
  <si>
    <t>37876/882</t>
  </si>
  <si>
    <t>Club Car Serv</t>
  </si>
  <si>
    <t>50566AK / 50500AH</t>
  </si>
  <si>
    <t>Club Car Serv / Club Car</t>
  </si>
  <si>
    <t>32581/82</t>
  </si>
  <si>
    <t>CC</t>
  </si>
  <si>
    <t>CCI North Dock1</t>
  </si>
  <si>
    <t>84305C</t>
  </si>
  <si>
    <t>DMI Edon</t>
  </si>
  <si>
    <t>32542/3</t>
  </si>
  <si>
    <t>010 die</t>
  </si>
  <si>
    <t>32560/1</t>
  </si>
  <si>
    <t>37179A</t>
  </si>
  <si>
    <t>37181ASUB</t>
  </si>
  <si>
    <t>MIG5</t>
  </si>
  <si>
    <t>37182ASUB</t>
  </si>
  <si>
    <t>MIG6</t>
  </si>
  <si>
    <t>37180A</t>
  </si>
  <si>
    <t>37408SUB</t>
  </si>
  <si>
    <t>31001C</t>
  </si>
  <si>
    <t>31001/02</t>
  </si>
  <si>
    <t>32527A</t>
  </si>
  <si>
    <t>32527SUB</t>
  </si>
  <si>
    <t>BMW Log Ctr 1</t>
  </si>
  <si>
    <t>37251A</t>
  </si>
  <si>
    <t>37846A</t>
  </si>
  <si>
    <t>37858A</t>
  </si>
  <si>
    <t>37862C</t>
  </si>
  <si>
    <t>37973LASUB</t>
  </si>
  <si>
    <t>37973L/R</t>
  </si>
  <si>
    <t>JCI-Murfreesboro</t>
  </si>
  <si>
    <t>50528AC</t>
  </si>
  <si>
    <t>83100AC / 83101C</t>
  </si>
  <si>
    <t>32536/7</t>
  </si>
  <si>
    <t>31009C</t>
  </si>
  <si>
    <t>32525A</t>
  </si>
  <si>
    <t>32525SUB</t>
  </si>
  <si>
    <t xml:space="preserve">32526A </t>
  </si>
  <si>
    <t>32526SUB</t>
  </si>
  <si>
    <t>32532C</t>
  </si>
  <si>
    <t>32532/33</t>
  </si>
  <si>
    <t>BMW Log Ctr 5</t>
  </si>
  <si>
    <t>37360C</t>
  </si>
  <si>
    <t>JCI-Northwood</t>
  </si>
  <si>
    <t>37875/881</t>
  </si>
  <si>
    <t>50502A</t>
  </si>
  <si>
    <t>84304LC</t>
  </si>
  <si>
    <t>84304L</t>
  </si>
  <si>
    <t>32556/7</t>
  </si>
  <si>
    <t>BMW Dometic</t>
  </si>
  <si>
    <t>32577/78</t>
  </si>
  <si>
    <t>32538/9</t>
  </si>
  <si>
    <t>BMW Digital</t>
  </si>
  <si>
    <t>32546/7</t>
  </si>
  <si>
    <t>84304RC</t>
  </si>
  <si>
    <t>84304R</t>
  </si>
  <si>
    <t>50533C</t>
  </si>
  <si>
    <t>New</t>
  </si>
  <si>
    <t xml:space="preserve">Lear </t>
  </si>
  <si>
    <t>Bond</t>
  </si>
  <si>
    <t>4.24.14 Update</t>
  </si>
  <si>
    <t>DO NOT ENTER VALUES</t>
  </si>
  <si>
    <t>10.24.14 Updated Plainfield data using 2015 budget data dated 10.24.14 1:53PM</t>
  </si>
  <si>
    <t>SOP DATE</t>
  </si>
  <si>
    <t>97050A</t>
  </si>
  <si>
    <t>77001A/AE
77009A/AE
77048A
77018A</t>
  </si>
  <si>
    <t>77009A/AE
77048A
77018A</t>
  </si>
  <si>
    <t>38153A
38168A
38172A
75067A</t>
  </si>
  <si>
    <t>75068A</t>
  </si>
  <si>
    <t>38258A</t>
  </si>
  <si>
    <t>12.17.14  Updated with latest 2015 budget volume. Excludes RU seat frame and ISRI bus seat</t>
  </si>
  <si>
    <t>Forecast Summary by Quantity and Dollar</t>
  </si>
  <si>
    <t>2015 Budget.01</t>
  </si>
  <si>
    <r>
      <t xml:space="preserve">*Double-click the </t>
    </r>
    <r>
      <rPr>
        <b/>
        <sz val="10"/>
        <color indexed="12"/>
        <rFont val="Arial"/>
        <family val="2"/>
      </rPr>
      <t xml:space="preserve">Class </t>
    </r>
    <r>
      <rPr>
        <sz val="10"/>
        <color indexed="12"/>
        <rFont val="Arial"/>
        <family val="2"/>
      </rPr>
      <t>header to report on a single class.</t>
    </r>
  </si>
  <si>
    <t>Selection Criteria:</t>
  </si>
  <si>
    <t xml:space="preserve">( {V_FORECASTING_QTY_DOLLAR.YYYY} &gt;= '2015' and {V_FORECASTING_QTY_DOLLAR.YYYY} &lt;= '2015'  ) AND 
( {V_FORECASTING_QTY_DOLLAR.FORE_HEAD_ID} &gt;= 31 and {V_FORECASTING_QTY_DOLLAR.FORE_HEAD_ID} &lt;= 31 ) 
</t>
  </si>
  <si>
    <t>CLASS</t>
  </si>
  <si>
    <t>CUSTOMER</t>
  </si>
  <si>
    <t>VENDOR</t>
  </si>
  <si>
    <t>ITEMNO</t>
  </si>
  <si>
    <t>REV</t>
  </si>
  <si>
    <t>DESCRIP</t>
  </si>
  <si>
    <t>QTY</t>
  </si>
  <si>
    <t>UOM</t>
  </si>
  <si>
    <t>FG</t>
  </si>
  <si>
    <t>4</t>
  </si>
  <si>
    <t>SCREW BRACKET LH</t>
  </si>
  <si>
    <t>EACH</t>
  </si>
  <si>
    <t>SCREW BRACKET RH</t>
  </si>
  <si>
    <t>3</t>
  </si>
  <si>
    <t>BRACKET RH BEARING RING</t>
  </si>
  <si>
    <t>29164L</t>
  </si>
  <si>
    <t>7</t>
  </si>
  <si>
    <t>PLATE-RECLINER, LOWER FR. LH</t>
  </si>
  <si>
    <t>29164R</t>
  </si>
  <si>
    <t>PLATE-RECLINER, LOWER FR. RH</t>
  </si>
  <si>
    <t>29165L</t>
  </si>
  <si>
    <t>6</t>
  </si>
  <si>
    <t>PLATE-RECLINER, UPPER FRONT, LH</t>
  </si>
  <si>
    <t>29165R</t>
  </si>
  <si>
    <t>PLATE-RECLINER, UPPER FRONT RH</t>
  </si>
  <si>
    <t>BRACKET D/SEAT ADJR MEM RR</t>
  </si>
  <si>
    <t>FREEDOM FINISHING INC</t>
  </si>
  <si>
    <t>BRACKET -RECLINER LH W/O ENDSTOPS</t>
  </si>
  <si>
    <t>29167LA</t>
  </si>
  <si>
    <t>BRACKET-RECLINER RH W/O ENDSTOPS</t>
  </si>
  <si>
    <t>29167RA</t>
  </si>
  <si>
    <t>D</t>
  </si>
  <si>
    <t>LEVER BRKT-H/ADJ, LH (LAP PT)</t>
  </si>
  <si>
    <t>CUSHION UNIT MTG BRKT FRONT</t>
  </si>
  <si>
    <t>UPPER BRACKET</t>
  </si>
  <si>
    <t>29186A</t>
  </si>
  <si>
    <t>5</t>
  </si>
  <si>
    <t>ASSEMBLY BRACKET LEFT W/BLACK COVER</t>
  </si>
  <si>
    <t>LEVER BRACKET H/ADJ, LEFT</t>
  </si>
  <si>
    <t>29188L</t>
  </si>
  <si>
    <t>LEVER BRACKET H/ADJ, RIGHT</t>
  </si>
  <si>
    <t>29188R</t>
  </si>
  <si>
    <t>HINGE BRACKET, INNER A-RR</t>
  </si>
  <si>
    <t>INTERCONNECT BRACKET LH</t>
  </si>
  <si>
    <t>29202A</t>
  </si>
  <si>
    <t>ASSEMBLY BRACKET W/ NEUTRAL COVER</t>
  </si>
  <si>
    <t>BRACKET, BLOW MOLD LOWER</t>
  </si>
  <si>
    <t>BRACKET-FERROUS .FSC MTF ASSEMBLY</t>
  </si>
  <si>
    <t>29204A</t>
  </si>
  <si>
    <t>INTERCONNECT BRACKET RH</t>
  </si>
  <si>
    <t>37242A</t>
  </si>
  <si>
    <t>LAMBDA 3RD ROW HEADREST</t>
  </si>
  <si>
    <t>37260L</t>
  </si>
  <si>
    <t>004</t>
  </si>
  <si>
    <t>LH FLOOR SUPPORT BRKT U354</t>
  </si>
  <si>
    <t>37260R</t>
  </si>
  <si>
    <t>RH FLOOR SUPPORT BRKT U354</t>
  </si>
  <si>
    <t>40% ACTUATOR &amp; CABLE ASSY</t>
  </si>
  <si>
    <t>37374A</t>
  </si>
  <si>
    <t>LX48 CABLE ACTUATOR</t>
  </si>
  <si>
    <t>37375A</t>
  </si>
  <si>
    <t>ASM BRKT VERTICAL PIVOT RR LH</t>
  </si>
  <si>
    <t>ASM BRKT VERTICAL PIVOT RR RH</t>
  </si>
  <si>
    <t>M1</t>
  </si>
  <si>
    <t>SUPPORT ASSEMBLY AB</t>
  </si>
  <si>
    <t>N1A</t>
  </si>
  <si>
    <t>WK 2ND/WD 2ND ROW HEADREST</t>
  </si>
  <si>
    <t>M3B</t>
  </si>
  <si>
    <t>WD 3RD ROW HEADREST MECHANISM</t>
  </si>
  <si>
    <t>75064A</t>
  </si>
  <si>
    <t>CABLE COMPLETE- WD 3RD ROW</t>
  </si>
  <si>
    <t>77009A</t>
  </si>
  <si>
    <t>V</t>
  </si>
  <si>
    <t>HMI MC CELLE TILT MECHANISM</t>
  </si>
  <si>
    <t>77009AE</t>
  </si>
  <si>
    <t>HMI MC CELLA TILT MECHANISM(EXPORT)</t>
  </si>
  <si>
    <t>77017CDH</t>
  </si>
  <si>
    <t>L</t>
  </si>
  <si>
    <t>AERON ESP FOOTRING POLISHED HG</t>
  </si>
  <si>
    <t>77017CDL</t>
  </si>
  <si>
    <t>F</t>
  </si>
  <si>
    <t>AERON ESP FOOTRING POLISHED LW</t>
  </si>
  <si>
    <t>77017G1H</t>
  </si>
  <si>
    <t>AERON ESP FOOTRING GRAPHITE HG</t>
  </si>
  <si>
    <t>77017G1L</t>
  </si>
  <si>
    <t>AERON ESP FOOTRING GRAPHITE LW</t>
  </si>
  <si>
    <t>77017XTH</t>
  </si>
  <si>
    <t>AERON ESP FOOTRING TITANIUM HG</t>
  </si>
  <si>
    <t>77017XTL</t>
  </si>
  <si>
    <t>AERON ESP FOOTRING TITANIUM LW</t>
  </si>
  <si>
    <t>77018ABU</t>
  </si>
  <si>
    <t>5A</t>
  </si>
  <si>
    <t>GEIGER NEWGEN BLACK TILT MECH</t>
  </si>
  <si>
    <t>77018ACD</t>
  </si>
  <si>
    <t>GEIGER NEWGEN POLISH TILT MECH</t>
  </si>
  <si>
    <t>77018AMS</t>
  </si>
  <si>
    <t>GEIGER NEWGEN SILVER TILT MECH</t>
  </si>
  <si>
    <t>M</t>
  </si>
  <si>
    <t>STOCKHOLM TILT CONTROL ASSY</t>
  </si>
  <si>
    <t>77048A</t>
  </si>
  <si>
    <t>EVOLVE TILT ASM LEVEL 1</t>
  </si>
  <si>
    <t>03</t>
  </si>
  <si>
    <t>LH STAMPING</t>
  </si>
  <si>
    <t>RH STAMPING</t>
  </si>
  <si>
    <t>3RD ROW BACK LATCH (RIGHT HAND)</t>
  </si>
  <si>
    <t>97034A</t>
  </si>
  <si>
    <t>3RD ROW BACK LATCH (LEFT HAND)</t>
  </si>
  <si>
    <t>97035A</t>
  </si>
  <si>
    <t>FLOOR LATCH AND CABLE ASM (RIGHT HAND)</t>
  </si>
  <si>
    <t>97036A</t>
  </si>
  <si>
    <t>FLOOR LATCH AND CABLE ASSEMBLY (LEFT HAND)</t>
  </si>
  <si>
    <t>97037A</t>
  </si>
  <si>
    <t>LATCH ASSEMBLY</t>
  </si>
  <si>
    <t>PC</t>
  </si>
  <si>
    <t>02A</t>
  </si>
  <si>
    <t>STRIKER</t>
  </si>
  <si>
    <t>LAT-2RSB RR 60/40 SEAT BACK</t>
  </si>
  <si>
    <t>29133A</t>
  </si>
  <si>
    <t>ASSEMBLY  RECLINER - 1RS MAN O/B</t>
  </si>
  <si>
    <t>29136A</t>
  </si>
  <si>
    <t>ADJUSTR ASSY-DRIVE O/B GMT-610</t>
  </si>
  <si>
    <t>29137A</t>
  </si>
  <si>
    <t>ASM RCLR - 1RS MAN I/B W/CABLE</t>
  </si>
  <si>
    <t>29138A</t>
  </si>
  <si>
    <t>ASM RCLR-1RS MAN I/B W/CABLE</t>
  </si>
  <si>
    <t>29139A</t>
  </si>
  <si>
    <t>29157A</t>
  </si>
  <si>
    <t>SIDE SHIELD ATTACHMENT LH</t>
  </si>
  <si>
    <t>29158A</t>
  </si>
  <si>
    <t>SIDE SHIELD ATTACHMENT RH</t>
  </si>
  <si>
    <t>37322L</t>
  </si>
  <si>
    <t>05</t>
  </si>
  <si>
    <t>RECLINER UPPER BRKT LH</t>
  </si>
  <si>
    <t>37322R</t>
  </si>
  <si>
    <t>RECLINER UPPER BRKT RH</t>
  </si>
  <si>
    <t>37323R</t>
  </si>
  <si>
    <t>04</t>
  </si>
  <si>
    <t>RECLINER LOWER BRKT 60% RH</t>
  </si>
  <si>
    <t>37323L</t>
  </si>
  <si>
    <t>RECLINER LOWER BRKT 40% LH</t>
  </si>
  <si>
    <t>37324L</t>
  </si>
  <si>
    <t>RECLINER LOWER BRKT 60% LH</t>
  </si>
  <si>
    <t>37324R</t>
  </si>
  <si>
    <t>RECLINER LOWER BRKT 40% RH</t>
  </si>
  <si>
    <t>37325L</t>
  </si>
  <si>
    <t>LOCK PLATE LH</t>
  </si>
  <si>
    <t>37325R</t>
  </si>
  <si>
    <t>LOCK PLATE RH</t>
  </si>
  <si>
    <t>37357LA</t>
  </si>
  <si>
    <t>11</t>
  </si>
  <si>
    <t>PLATE LOWER LH ASSEMBLY</t>
  </si>
  <si>
    <t>37357RA</t>
  </si>
  <si>
    <t>PLATE LOWER RH ASSEMBLY</t>
  </si>
  <si>
    <t>77017ZRL</t>
  </si>
  <si>
    <t>SPECIAL OPT ZR FTR.LOW ASSMBLY</t>
  </si>
  <si>
    <t>77017ZRH</t>
  </si>
  <si>
    <t>SPECIAL OPT ZR FTR.HIGH ASSMBLY</t>
  </si>
  <si>
    <t>ASM CBL MECH ACTUATING FRT 1</t>
  </si>
  <si>
    <t>29126LA</t>
  </si>
  <si>
    <t>ASM CBL MECH ACTUATING FRT1</t>
  </si>
  <si>
    <t>29126RA</t>
  </si>
  <si>
    <t>610 STRIKER-DICHROM DTE</t>
  </si>
  <si>
    <t>INSERT MOLDED LATCH S/A</t>
  </si>
  <si>
    <t>557702SH</t>
  </si>
  <si>
    <t>77001A</t>
  </si>
  <si>
    <t>AG</t>
  </si>
  <si>
    <t>MIRRA CHAIR TILT MECHANISM</t>
  </si>
  <si>
    <t>77001AE</t>
  </si>
  <si>
    <t>MIRRA CHAIR TILT MECHANISM EXP</t>
  </si>
  <si>
    <t>06B</t>
  </si>
  <si>
    <t>LX LATCH ASSEMBLY</t>
  </si>
  <si>
    <t>SPS BRACKET ASSEMBLY LH</t>
  </si>
  <si>
    <t>29316LA</t>
  </si>
  <si>
    <t>SPS BRACKET ASSEMBLY RH</t>
  </si>
  <si>
    <t>BRACKET FERROUS WIRE HARNESS STD</t>
  </si>
  <si>
    <t>SUMMIT INDUSTRIAL COATINGS</t>
  </si>
  <si>
    <t>BRACKET FERROUS WIRE HARNESS SBR</t>
  </si>
  <si>
    <t>06A</t>
  </si>
  <si>
    <t>REAR SEAT STRIKER</t>
  </si>
  <si>
    <t>A</t>
  </si>
  <si>
    <t>HINGE BRACKET OUTER A-R/R A/REST, SPLIT</t>
  </si>
  <si>
    <t>JK HEAD REST MECHANISM</t>
  </si>
  <si>
    <t>C</t>
  </si>
  <si>
    <t>GMT300 LEVEL BRKT-H/ADJ, LH</t>
  </si>
  <si>
    <t>AA02</t>
  </si>
  <si>
    <t>BRACKET A-FRNT A/REST, LH</t>
  </si>
  <si>
    <t>GMT561 ASM,BRKT REINFORCEMENT,RH</t>
  </si>
  <si>
    <t>B</t>
  </si>
  <si>
    <t>HINGE ASSEMBLY-REAR SEAT BK FLR PNL</t>
  </si>
  <si>
    <t>PVI INDUSTRIAL WASHING</t>
  </si>
  <si>
    <t>SIAB RR MOUNTING BRACKET (WASHED)</t>
  </si>
  <si>
    <t>29191L</t>
  </si>
  <si>
    <t>BRACKET - FERROUS, BOLSTER LH (WASHED)</t>
  </si>
  <si>
    <t>29191R</t>
  </si>
  <si>
    <t>BRACKET FERROUS, BOLSTER RH (WASHED)</t>
  </si>
  <si>
    <t>29224A</t>
  </si>
  <si>
    <t>09</t>
  </si>
  <si>
    <t>60% CUSHION FRAME</t>
  </si>
  <si>
    <t>29225A</t>
  </si>
  <si>
    <t>40% CUSHION ASSEMBLY</t>
  </si>
  <si>
    <t>13</t>
  </si>
  <si>
    <t>60% BACK FRAME</t>
  </si>
  <si>
    <t>40% BACK FRAME</t>
  </si>
  <si>
    <t>85143A</t>
  </si>
  <si>
    <t>10</t>
  </si>
  <si>
    <t>FINAL ASM HR LAMBDA 2ND ROW</t>
  </si>
  <si>
    <t>85150A</t>
  </si>
  <si>
    <t>Y555 HEADREST</t>
  </si>
  <si>
    <t>85152A</t>
  </si>
  <si>
    <t>MDX 3RD ROW HEADREST - EUCALYPTUS</t>
  </si>
  <si>
    <t>BRACKET ASSEMBLY FRONT MOUNTING (PAINTED)</t>
  </si>
  <si>
    <t>BRACKET ASSEMBLY FRONT MTNG (E-COATED)</t>
  </si>
  <si>
    <t>STRIKER ASSEMBLY ST BK LAT RH</t>
  </si>
  <si>
    <t>UM 3RD ROW HR MECH</t>
  </si>
  <si>
    <t>85162A</t>
  </si>
  <si>
    <t>85159A</t>
  </si>
  <si>
    <t>1A</t>
  </si>
  <si>
    <t>HR MECH NEUTRAL BLACK</t>
  </si>
  <si>
    <t>M3</t>
  </si>
  <si>
    <t>LATCH ASSEMBLY-ARMREST OB (INERTIA)</t>
  </si>
  <si>
    <t>E</t>
  </si>
  <si>
    <t>STRIKER ASSEMBLY RR ST BK LAT</t>
  </si>
  <si>
    <t>38153ABLK</t>
  </si>
  <si>
    <t>2</t>
  </si>
  <si>
    <t>ASM,ALPHA PAN UPPER SLIDER BLACK</t>
  </si>
  <si>
    <t>L550 3RD ROW HR MECHANISM</t>
  </si>
  <si>
    <t>HW</t>
  </si>
  <si>
    <t>GEXPRO SERVICES</t>
  </si>
  <si>
    <t>STEEL SPACER</t>
  </si>
  <si>
    <t>BIL-MAC CORPORATION</t>
  </si>
  <si>
    <t>10915B</t>
  </si>
  <si>
    <t>BUSHING - HIP PIVOT</t>
  </si>
  <si>
    <t>MECHANICAL INTEGRATION INC</t>
  </si>
  <si>
    <t>10917C</t>
  </si>
  <si>
    <t>CABLE</t>
  </si>
  <si>
    <t>GORDON COMPOSITES INC</t>
  </si>
  <si>
    <t>10919S</t>
  </si>
  <si>
    <t>SPRING-LEAF COMPOSITE</t>
  </si>
  <si>
    <t>10920S</t>
  </si>
  <si>
    <t>RIVET-PIVOT</t>
  </si>
  <si>
    <t>KAM PLASTICS CORPORATION</t>
  </si>
  <si>
    <t>10921L</t>
  </si>
  <si>
    <t>LIMIT-FORWARD</t>
  </si>
  <si>
    <t>10922A</t>
  </si>
  <si>
    <t>ARM-CONTROL RR LIMIT</t>
  </si>
  <si>
    <t>WOLVERINE COIL SPRING</t>
  </si>
  <si>
    <t>10923L</t>
  </si>
  <si>
    <t>LINK-RR LIMIT CONTROL</t>
  </si>
  <si>
    <t>10924L</t>
  </si>
  <si>
    <t>LINK-FRONT CONTROL</t>
  </si>
  <si>
    <t>10925L</t>
  </si>
  <si>
    <t>ARM-CONTROL FRONT LIMIT</t>
  </si>
  <si>
    <t>VOGELSANG CORPORATION</t>
  </si>
  <si>
    <t>10927P</t>
  </si>
  <si>
    <t>PIN-ROLL 7/32</t>
  </si>
  <si>
    <t>10933S</t>
  </si>
  <si>
    <t>SPRING-HANDLE RETURN</t>
  </si>
  <si>
    <t>WARMINGTON INDUSTRIES INC</t>
  </si>
  <si>
    <t>10936S</t>
  </si>
  <si>
    <t>SCREW-PAN HEAD</t>
  </si>
  <si>
    <t>OVIDON MANUFACTURING LLC</t>
  </si>
  <si>
    <t>10941W</t>
  </si>
  <si>
    <t>WASHER STOP</t>
  </si>
  <si>
    <t>10942L</t>
  </si>
  <si>
    <t>LIMIT-REARWARD</t>
  </si>
  <si>
    <t>UNITED TUBE CORPORATION</t>
  </si>
  <si>
    <t>ARM SUPPORT TUBE - BLANK</t>
  </si>
  <si>
    <t>10963S</t>
  </si>
  <si>
    <t>SHIM-GEARBOX</t>
  </si>
  <si>
    <t>NATIONAL BEARING COMPANY</t>
  </si>
  <si>
    <t>10964S</t>
  </si>
  <si>
    <t>SLUG-THRUST</t>
  </si>
  <si>
    <t>10965W</t>
  </si>
  <si>
    <t>WASHER-THRUST</t>
  </si>
  <si>
    <t>10966B</t>
  </si>
  <si>
    <t>BEARING RING-BALL</t>
  </si>
  <si>
    <t>IGUS INC</t>
  </si>
  <si>
    <t>11025B</t>
  </si>
  <si>
    <t>PIVOT BUSHING</t>
  </si>
  <si>
    <t>11107R</t>
  </si>
  <si>
    <t>STOP RIVET</t>
  </si>
  <si>
    <t>PRINCIPAL MANUFACTURING CO</t>
  </si>
  <si>
    <t>11109C</t>
  </si>
  <si>
    <t>CAM</t>
  </si>
  <si>
    <t>SAINT-GOBAIN PERFORMANCE PLASTICS</t>
  </si>
  <si>
    <t>11110B</t>
  </si>
  <si>
    <t>BUSHING, NORGLIDE</t>
  </si>
  <si>
    <t>11111R</t>
  </si>
  <si>
    <t>CONNECTING ROD</t>
  </si>
  <si>
    <t>RITUS CORPORATION</t>
  </si>
  <si>
    <t>11113B</t>
  </si>
  <si>
    <t>STOP BUMPER</t>
  </si>
  <si>
    <t>11114S</t>
  </si>
  <si>
    <t>CAM SPRING</t>
  </si>
  <si>
    <t>11116R</t>
  </si>
  <si>
    <t>PIVOT SHAFT</t>
  </si>
  <si>
    <t>NATIONAL BOLT &amp; NUT</t>
  </si>
  <si>
    <t>11117P</t>
  </si>
  <si>
    <t>PIVOT CAM</t>
  </si>
  <si>
    <t>11138A</t>
  </si>
  <si>
    <t>CLIP ACTUATOR S/A</t>
  </si>
  <si>
    <t>11192S</t>
  </si>
  <si>
    <t>ARTICULATING SPRING</t>
  </si>
  <si>
    <t>11310B</t>
  </si>
  <si>
    <t>METAL MAIN PIVOT BUSHING</t>
  </si>
  <si>
    <t>11311B</t>
  </si>
  <si>
    <t>PLASTIC MAIN PIVOT BUSHING</t>
  </si>
  <si>
    <t>11312A</t>
  </si>
  <si>
    <t>FORWARD LIMIT CONTROL ARM</t>
  </si>
  <si>
    <t>11313A</t>
  </si>
  <si>
    <t>REAR LIMIT CONTROL ARM</t>
  </si>
  <si>
    <t>11314L</t>
  </si>
  <si>
    <t>FORWARD LIMIT CONTROL LINK</t>
  </si>
  <si>
    <t>ROYAL TECHNOLOGIES</t>
  </si>
  <si>
    <t>11316L</t>
  </si>
  <si>
    <t>REAR LIMIT STOP</t>
  </si>
  <si>
    <t>11317L</t>
  </si>
  <si>
    <t>INNER FORWARD LIMIT</t>
  </si>
  <si>
    <t>11318L</t>
  </si>
  <si>
    <t>OUTER FORWARD LIMIT</t>
  </si>
  <si>
    <t>11322S</t>
  </si>
  <si>
    <t>COMPOSITE LEAF SPRING</t>
  </si>
  <si>
    <t>11327B</t>
  </si>
  <si>
    <t>THRUST BLOCK</t>
  </si>
  <si>
    <t>11329P</t>
  </si>
  <si>
    <t>WEAR PAD</t>
  </si>
  <si>
    <t>TOP CAP OUTER (BK)</t>
  </si>
  <si>
    <t>AACOA EXTRUSIONS INC</t>
  </si>
  <si>
    <t>SUPPORT TUBE, HIGH (BK)</t>
  </si>
  <si>
    <t>SUPPORT TUBE, LOW (BK)</t>
  </si>
  <si>
    <t>GLOBAL CONCEPTS ENTERPRISE INC</t>
  </si>
  <si>
    <t>11342CD</t>
  </si>
  <si>
    <t>FOOTRING, AERON ESP (CD)</t>
  </si>
  <si>
    <t>11342G1</t>
  </si>
  <si>
    <t>FOOTRING, AERON ESP (G1)</t>
  </si>
  <si>
    <t>11342XT</t>
  </si>
  <si>
    <t>FOOTRING, AERON (XT)</t>
  </si>
  <si>
    <t>MATRIX MANUFACTURING</t>
  </si>
  <si>
    <t>CORE NUT (BK)</t>
  </si>
  <si>
    <t>BEARING, CANISTER (BK)</t>
  </si>
  <si>
    <t>M K CHAMBERS COMPANY</t>
  </si>
  <si>
    <t>LEAD SCREW COMPLETE, HIHG (BK)</t>
  </si>
  <si>
    <t>LEAD SCREW COMPLETE, LOW (BK)</t>
  </si>
  <si>
    <t>GREAT LAKES FASTENERS &amp; SUPPLY COMPANY</t>
  </si>
  <si>
    <t>#10-24 SELF TAPPING SCREW</t>
  </si>
  <si>
    <t>WEST MICHIGAN MOLDING</t>
  </si>
  <si>
    <t>11361F</t>
  </si>
  <si>
    <t>LEADSCREW FULCRUM S/A</t>
  </si>
  <si>
    <t>SUNDIAL TECH INTERNATIONAL INC</t>
  </si>
  <si>
    <t>11364B</t>
  </si>
  <si>
    <t>CYLINDER BUSHING</t>
  </si>
  <si>
    <t>11397R</t>
  </si>
  <si>
    <t>OVERMOLDED ROD</t>
  </si>
  <si>
    <t>11398R</t>
  </si>
  <si>
    <t>RIVET CAM</t>
  </si>
  <si>
    <t>11399S</t>
  </si>
  <si>
    <t>ARTICULATION SPRING</t>
  </si>
  <si>
    <t>BEMIS MANUFACTURING</t>
  </si>
  <si>
    <t>11405G1</t>
  </si>
  <si>
    <t>FOOTRING COVER, COMPLETE (G1)</t>
  </si>
  <si>
    <t>11405S8</t>
  </si>
  <si>
    <t>FOOTRING COVER, COMPLETE (S8)</t>
  </si>
  <si>
    <t>PINION HOUSING (BK)</t>
  </si>
  <si>
    <t>GEAR RETAINER</t>
  </si>
  <si>
    <t>COVER - PINION HOUSING (BK)</t>
  </si>
  <si>
    <t>STURGIS MOLDED PRODUCTS</t>
  </si>
  <si>
    <t>GEAR - MAIN DRIVE</t>
  </si>
  <si>
    <t>11416BK</t>
  </si>
  <si>
    <t>KNOB COMP. - HEIGHT ADJ. (BK)</t>
  </si>
  <si>
    <t>5/16" DOWEL PIN</t>
  </si>
  <si>
    <t>BOTTOM CAP, OUTER (BK)</t>
  </si>
  <si>
    <t>ROD CAM RELEASE</t>
  </si>
  <si>
    <t>ROD STOP</t>
  </si>
  <si>
    <t>11432L</t>
  </si>
  <si>
    <t>SPRING RETURN LH</t>
  </si>
  <si>
    <t>11432R</t>
  </si>
  <si>
    <t>SPRING RETURN RH</t>
  </si>
  <si>
    <t>PIN CAM PIVOT</t>
  </si>
  <si>
    <t>BOWON FASTENER CO LTD</t>
  </si>
  <si>
    <t>PIN MAIN PIVOT</t>
  </si>
  <si>
    <t>FORWARD LIMIT DETENT SPRING</t>
  </si>
  <si>
    <t>SPRING-RR LIMIT DETENT</t>
  </si>
  <si>
    <t>11470L</t>
  </si>
  <si>
    <t>SPRING CAM LH</t>
  </si>
  <si>
    <t>11470R</t>
  </si>
  <si>
    <t>SPRING CAM RH</t>
  </si>
  <si>
    <t>11472BU</t>
  </si>
  <si>
    <t>J-BAR BLACK</t>
  </si>
  <si>
    <t>11472CD</t>
  </si>
  <si>
    <t>J-BAR POLISHED</t>
  </si>
  <si>
    <t>11472MS</t>
  </si>
  <si>
    <t xml:space="preserve"> H 1/23/08</t>
  </si>
  <si>
    <t>J-BAR SILVER</t>
  </si>
  <si>
    <t>TPI POWDER METALLURGY INC</t>
  </si>
  <si>
    <t>SHOULDER BOLT - HOLLOW</t>
  </si>
  <si>
    <t>BUSHING - PIVOT</t>
  </si>
  <si>
    <t>CONTROL ARM - FORWARD LIMIT</t>
  </si>
  <si>
    <t>CONTROL ARM - REAR LIMIT</t>
  </si>
  <si>
    <t>NUT - WELD</t>
  </si>
  <si>
    <t>SLEEVE - IMPUT SHAFT</t>
  </si>
  <si>
    <t>#6-19 PAN HEAD TAPPING SCREW</t>
  </si>
  <si>
    <t>CUSTOM PROFILE</t>
  </si>
  <si>
    <t>SINGLE PIECE IMPACT BUMPER</t>
  </si>
  <si>
    <t>FULCRUM - PLASTIC</t>
  </si>
  <si>
    <t>BOTTOM CAP, INNER (BK)</t>
  </si>
  <si>
    <t>PUSHNUT</t>
  </si>
  <si>
    <t>SCREW - SELF DRILLING</t>
  </si>
  <si>
    <t>11593A</t>
  </si>
  <si>
    <t>ACTUATOR ASSY - PNEUMATIC</t>
  </si>
  <si>
    <t>11612L</t>
  </si>
  <si>
    <t>BEAR LINK LH</t>
  </si>
  <si>
    <t>11612R</t>
  </si>
  <si>
    <t>BEAR LINK RH</t>
  </si>
  <si>
    <t>GEAR - PINION BEVEL</t>
  </si>
  <si>
    <t>INPUT SHAFT</t>
  </si>
  <si>
    <t>FULCRUM BODY</t>
  </si>
  <si>
    <t>ROLLER</t>
  </si>
  <si>
    <t>DYNACAST INC</t>
  </si>
  <si>
    <t>BEVEL GEAR - IDLER</t>
  </si>
  <si>
    <t>BEVEL GEAR - CORE NUT</t>
  </si>
  <si>
    <t>GEAR - PINION</t>
  </si>
  <si>
    <t>SCREW - PAN HEAD</t>
  </si>
  <si>
    <t>NUT - WELD, M6 X 1</t>
  </si>
  <si>
    <t>11651L</t>
  </si>
  <si>
    <t>LIMIT - RECLINE, LH</t>
  </si>
  <si>
    <t>11651R</t>
  </si>
  <si>
    <t>LIMIT - RECLINE, RH</t>
  </si>
  <si>
    <t>RIVET - RECLINE STOP</t>
  </si>
  <si>
    <t>BUSHING - MAIN PIVOT</t>
  </si>
  <si>
    <t>SPRING - LEAF</t>
  </si>
  <si>
    <t>SHAFT - CAM</t>
  </si>
  <si>
    <t>SCREW - FWD STOP</t>
  </si>
  <si>
    <t>LEADSCREW</t>
  </si>
  <si>
    <t>353 SCREW</t>
  </si>
  <si>
    <t>LINKAGE - RECLINE CONTROL</t>
  </si>
  <si>
    <t>#10-14 WASHER HEAD THRD ROLLIN</t>
  </si>
  <si>
    <t>WELD NUT</t>
  </si>
  <si>
    <t>MSC INDUSTRIAL SUPPLY CO</t>
  </si>
  <si>
    <t>O-RING</t>
  </si>
  <si>
    <t>NUT - FRONT PIVOT, M 10 X 1.5</t>
  </si>
  <si>
    <t>PIN - MAIN PIVOT</t>
  </si>
  <si>
    <t>PIN - STUB PIVOT</t>
  </si>
  <si>
    <t>PAD - KICKER, ALIGN</t>
  </si>
  <si>
    <t>U-NUT, M8 X 1.25</t>
  </si>
  <si>
    <t>SPRING - DETENT, RECLINE</t>
  </si>
  <si>
    <t>RIVET - CAM</t>
  </si>
  <si>
    <t>CAP - ACTUATOR</t>
  </si>
  <si>
    <t>RIVET - STUB PIVOT, SOLID</t>
  </si>
  <si>
    <t>INPUT GEAR</t>
  </si>
  <si>
    <t>O-RING, BACKDRIVE</t>
  </si>
  <si>
    <t>FULCRUM COVER</t>
  </si>
  <si>
    <t>SPRING - EXTENSION</t>
  </si>
  <si>
    <t>ACTUATOR TUBE ASM</t>
  </si>
  <si>
    <t>DECKER MFG CORP</t>
  </si>
  <si>
    <t>HEX WELD NUT M10</t>
  </si>
  <si>
    <t>LATCH W/ OVERMOLD</t>
  </si>
  <si>
    <t>CAM - LOCK</t>
  </si>
  <si>
    <t>SPRING - CAM</t>
  </si>
  <si>
    <t>PIVOT PIN - CAM</t>
  </si>
  <si>
    <t>STOP - FORWARD</t>
  </si>
  <si>
    <t>PAD - RECLINE STOP</t>
  </si>
  <si>
    <t>MISC PRODUCTS, INC.</t>
  </si>
  <si>
    <t>STRAP - PULL</t>
  </si>
  <si>
    <t>LEAD SCREW/GEAR</t>
  </si>
  <si>
    <t>GFM, LLC.</t>
  </si>
  <si>
    <t>SECTOR INJECTION OVER-MOLD</t>
  </si>
  <si>
    <t>MIG WIRE &amp; TUBE LLC</t>
  </si>
  <si>
    <t>BENT ROD LH</t>
  </si>
  <si>
    <t>BENT ROD RH</t>
  </si>
  <si>
    <t>GEARBOX LH</t>
  </si>
  <si>
    <t>CABLE - WD 3RD ROW</t>
  </si>
  <si>
    <t>ROD COMPLETE - WD H/R</t>
  </si>
  <si>
    <t>CAM, LOCK-WD</t>
  </si>
  <si>
    <t>SHAFT, PIVOT - WD</t>
  </si>
  <si>
    <t>PIN, STOP - WD</t>
  </si>
  <si>
    <t>SPRING, DUMP - WD</t>
  </si>
  <si>
    <t>SPRING, CAM - WD</t>
  </si>
  <si>
    <t>BEARING</t>
  </si>
  <si>
    <t>ROLL PIN 1/8" - WD</t>
  </si>
  <si>
    <t>HELLA FAHRZEUGKOMPONENTEN GMBH</t>
  </si>
  <si>
    <t>CENTRAL LOCKING ACTUATOR ELECT</t>
  </si>
  <si>
    <t>EFC INTERNATIONAL</t>
  </si>
  <si>
    <t>M5 X 27 THREAD-ROLLING</t>
  </si>
  <si>
    <t>PIN - ACTUATOR</t>
  </si>
  <si>
    <t>GEARBOX RH</t>
  </si>
  <si>
    <t>STOPPER PIN FRNT A/REST</t>
  </si>
  <si>
    <t>SOCKET PIN - FRNT A/REST</t>
  </si>
  <si>
    <t>WELD BOLT NO1-FRT A/REST</t>
  </si>
  <si>
    <t>WELD BOLT NO2-FRT A/REST</t>
  </si>
  <si>
    <t>12081B</t>
  </si>
  <si>
    <t>COVER BRACKET LH BLACK</t>
  </si>
  <si>
    <t>12081N</t>
  </si>
  <si>
    <t>COVER BRACKET LH NEUTRAL</t>
  </si>
  <si>
    <t>RIVET</t>
  </si>
  <si>
    <t>SPRING G-LOCK</t>
  </si>
  <si>
    <t>ZATKOFF SEALS &amp; PACKINGS</t>
  </si>
  <si>
    <t>WASHER</t>
  </si>
  <si>
    <t>BLIND RIVET</t>
  </si>
  <si>
    <t>BUSHING</t>
  </si>
  <si>
    <t>MICHIGAN SHIPPERS SUPPLY</t>
  </si>
  <si>
    <t>1.500"W X 1.000"L LABEL</t>
  </si>
  <si>
    <t>GRAND RIVER RUBBER &amp; PLASTICS CO.</t>
  </si>
  <si>
    <t>BACKDRIVE WASHER</t>
  </si>
  <si>
    <t>DIAMOND HEAT TREAT INC</t>
  </si>
  <si>
    <t>501699AA</t>
  </si>
  <si>
    <t>N STRIKER PIN - NI</t>
  </si>
  <si>
    <t>RICH INDUSTRIES</t>
  </si>
  <si>
    <t>501795AB</t>
  </si>
  <si>
    <t>SPRING</t>
  </si>
  <si>
    <t>PEARSON FASTENER</t>
  </si>
  <si>
    <t>501796AB</t>
  </si>
  <si>
    <t>PIVOT</t>
  </si>
  <si>
    <t>VISION PLASTICS INC</t>
  </si>
  <si>
    <t>501798AA</t>
  </si>
  <si>
    <t>502321AB</t>
  </si>
  <si>
    <t>N LATCH (NITROTE)</t>
  </si>
  <si>
    <t>502398AC</t>
  </si>
  <si>
    <t>502499AA</t>
  </si>
  <si>
    <t>STRIKER-NITROTEC BLACK OR EQUI</t>
  </si>
  <si>
    <t>ROCKFORD CENTRAL PLASTICS</t>
  </si>
  <si>
    <t>502596AA</t>
  </si>
  <si>
    <t>SLEEVE, SPRING REV 01</t>
  </si>
  <si>
    <t>501797AC</t>
  </si>
  <si>
    <t>BUMPER</t>
  </si>
  <si>
    <t>MR INFRAAUTO</t>
  </si>
  <si>
    <t>556025AC</t>
  </si>
  <si>
    <t>LEVER (PHOS./OIL)</t>
  </si>
  <si>
    <t>556094AC</t>
  </si>
  <si>
    <t>PIVOT-LEVER</t>
  </si>
  <si>
    <t>SPECIALTY SCREW CORP</t>
  </si>
  <si>
    <t>556095AA</t>
  </si>
  <si>
    <t>PIVOT-MAIN</t>
  </si>
  <si>
    <t>556096AB</t>
  </si>
  <si>
    <t>POST-SPRING</t>
  </si>
  <si>
    <t>SPRING DYNAMICS INC</t>
  </si>
  <si>
    <t>556097AB</t>
  </si>
  <si>
    <t>SPRING, CLOCK RH</t>
  </si>
  <si>
    <t>556098AA</t>
  </si>
  <si>
    <t>SPRING RH</t>
  </si>
  <si>
    <t>556198AB</t>
  </si>
  <si>
    <t>SPRING L/H (WHITE)</t>
  </si>
  <si>
    <t>556423AB</t>
  </si>
  <si>
    <t>SECTOR (PURCH COMP)</t>
  </si>
  <si>
    <t>556424AB</t>
  </si>
  <si>
    <t>PAWL-BRCH-HT-TR/PHOS/OIL/BK</t>
  </si>
  <si>
    <t>556494AB</t>
  </si>
  <si>
    <t>557024AC</t>
  </si>
  <si>
    <t>LEVER (ZINC CLEAR/BAKE)</t>
  </si>
  <si>
    <t>557094AA</t>
  </si>
  <si>
    <t>NORGLIDE BUSHING</t>
  </si>
  <si>
    <t>557095AC</t>
  </si>
  <si>
    <t>STUD-STRAP REV.4</t>
  </si>
  <si>
    <t>557097AB</t>
  </si>
  <si>
    <t>SPRING-LEVER D219</t>
  </si>
  <si>
    <t>557098AA</t>
  </si>
  <si>
    <t>PIVOT-MAIN REV.2</t>
  </si>
  <si>
    <t>557099AA</t>
  </si>
  <si>
    <t>RIVET-LEVER</t>
  </si>
  <si>
    <t>557197AB</t>
  </si>
  <si>
    <t>557722AB</t>
  </si>
  <si>
    <t>D219 PAWL (PHOS./OIL)</t>
  </si>
  <si>
    <t>ROCKFORD SPRING CO</t>
  </si>
  <si>
    <t>557796AE</t>
  </si>
  <si>
    <t>D219 SPRING-LH FLOOR LOCK</t>
  </si>
  <si>
    <t>557797AD</t>
  </si>
  <si>
    <t>D219 BUMPER</t>
  </si>
  <si>
    <t>557798AE</t>
  </si>
  <si>
    <t>RIVET-D219</t>
  </si>
  <si>
    <t>SHANGHAI WINNER SCIENCE</t>
  </si>
  <si>
    <t>558099AE</t>
  </si>
  <si>
    <t>D219 CABLE ASSY-BUCKET (CHINA)</t>
  </si>
  <si>
    <t>558396AE</t>
  </si>
  <si>
    <t>D219 SPRING-RH FLOOR LOCK</t>
  </si>
  <si>
    <t>FREEWAY ROCKFORD</t>
  </si>
  <si>
    <t>559098AAPP</t>
  </si>
  <si>
    <t>FLAT WASHER (PURCHASE)</t>
  </si>
  <si>
    <t>559122AA</t>
  </si>
  <si>
    <t>LATCH D258-NITROTECH BLK</t>
  </si>
  <si>
    <t>559199AA</t>
  </si>
  <si>
    <t>RIVET-STOP</t>
  </si>
  <si>
    <t>562499AA</t>
  </si>
  <si>
    <t>WASHER-LEAR</t>
  </si>
  <si>
    <t>652094AA</t>
  </si>
  <si>
    <t>PIVOT REV. AA1</t>
  </si>
  <si>
    <t>SPIROL INTERNATIONAL CORPORATION</t>
  </si>
  <si>
    <t>652096AC</t>
  </si>
  <si>
    <t>ROLL PIN</t>
  </si>
  <si>
    <t>663121AB</t>
  </si>
  <si>
    <t>LEVER (ZINC BLACK)</t>
  </si>
  <si>
    <t>KONGSBERG AUTOMOTIVE INC</t>
  </si>
  <si>
    <t>663195AA</t>
  </si>
  <si>
    <t>CABLE ASSY - 40%</t>
  </si>
  <si>
    <t>663197AB</t>
  </si>
  <si>
    <t>663198AA</t>
  </si>
  <si>
    <t>FASCO INC</t>
  </si>
  <si>
    <t>663199AA</t>
  </si>
  <si>
    <t>PIN</t>
  </si>
  <si>
    <t>663699AA</t>
  </si>
  <si>
    <t>CABLE ASSY - LX</t>
  </si>
  <si>
    <t>GENERAL FASTENERS</t>
  </si>
  <si>
    <t>PAN HEAD SCREW</t>
  </si>
  <si>
    <t>PIVOT LEVER</t>
  </si>
  <si>
    <t>LOCKER PIVOT</t>
  </si>
  <si>
    <t>SHANGHAI YANFENG JOHNSON CONTROLS SEATING CO LTD</t>
  </si>
  <si>
    <t>12133L</t>
  </si>
  <si>
    <t>12133R</t>
  </si>
  <si>
    <t>LOCKER SPRING</t>
  </si>
  <si>
    <t>SUNHILL AMERICA, LLC</t>
  </si>
  <si>
    <t>CIRCLIP</t>
  </si>
  <si>
    <t>11342ZR</t>
  </si>
  <si>
    <t>FOOTRING, AERON ESP (ZR)</t>
  </si>
  <si>
    <t>RB&amp;W CORPORATION OF CANADA</t>
  </si>
  <si>
    <t>NUT, CLINCH M10 X 1.5</t>
  </si>
  <si>
    <t>NUT, CLINCH M8 X 1.25 X 2.80</t>
  </si>
  <si>
    <t>DEMLOW PRODUCTS INC</t>
  </si>
  <si>
    <t>LONG SINUOUS WIRE</t>
  </si>
  <si>
    <t>SHORT SINUOUS WIRE</t>
  </si>
  <si>
    <t>FABRISTEEL</t>
  </si>
  <si>
    <t>NUT, CLINCH M6 X 1.0</t>
  </si>
  <si>
    <t>12141A</t>
  </si>
  <si>
    <t>SLIDER UPPER W/INSERT</t>
  </si>
  <si>
    <t>12144A</t>
  </si>
  <si>
    <t>LOCKER ASSY</t>
  </si>
  <si>
    <t>E R WAGNER MFG CO</t>
  </si>
  <si>
    <t>H/R GUIDE TUBE</t>
  </si>
  <si>
    <t>12134ABLK</t>
  </si>
  <si>
    <t>ASSY LEVER HANDLE ASSY - BLACK</t>
  </si>
  <si>
    <t>29126LAPR</t>
  </si>
  <si>
    <t>29126RAPR</t>
  </si>
  <si>
    <t>28001PR</t>
  </si>
  <si>
    <t>RELEASE LEVER</t>
  </si>
  <si>
    <t>SPRING - RELEASE LEVER</t>
  </si>
  <si>
    <t>DUDEK AND BOCK, S. DE R.L.</t>
  </si>
  <si>
    <t>VERTICAL SUPPORT WIRE</t>
  </si>
  <si>
    <t>RIVERVIEW PRODUCTS</t>
  </si>
  <si>
    <t>CHILD SEAT ANCHOR WIRE</t>
  </si>
  <si>
    <t>FOAM SUPPORT WIRE</t>
  </si>
  <si>
    <t>INBOARD STRUCTURAL WIRE</t>
  </si>
  <si>
    <t>SPS BRACKET PIN</t>
  </si>
  <si>
    <t>SUPERIOR ROLL FORMING COMPANY</t>
  </si>
  <si>
    <t>UPPER CROSSMEMBER</t>
  </si>
  <si>
    <t>LOWER CROSSMEMBER</t>
  </si>
  <si>
    <t>LOWER CROSS MEMBER</t>
  </si>
  <si>
    <t>WHITE ZINC PLATED NUT, CLINCH M10 X 1.5    L0374016</t>
  </si>
  <si>
    <t>TROXEL COMPANY</t>
  </si>
  <si>
    <t>REAR TUBE FOR 60% CUSHION</t>
  </si>
  <si>
    <t>REAR TUBE FOR 40% CUSHION</t>
  </si>
  <si>
    <t>SLEEVE, STRIKER</t>
  </si>
  <si>
    <t>BUSHING SPRING</t>
  </si>
  <si>
    <t>BUSHING WITH PILOT ADDED</t>
  </si>
  <si>
    <t>FORMED TUBE (UNBENT)</t>
  </si>
  <si>
    <t>CONTINENTAL MIDLAND, LLC</t>
  </si>
  <si>
    <t>303596AA</t>
  </si>
  <si>
    <t>SCREW-M8 X 25</t>
  </si>
  <si>
    <t>617295AA</t>
  </si>
  <si>
    <t>PUSH-NUT</t>
  </si>
  <si>
    <t>RIVES MANUFACTURING INC</t>
  </si>
  <si>
    <t>STRIKER RR ST BK LAT (WIRE)</t>
  </si>
  <si>
    <t>NUT WELD THDLS 10 RD PIL 10</t>
  </si>
  <si>
    <t>NUT M6 HEX FLNG WLD</t>
  </si>
  <si>
    <t>ANKARA INDUSTRIES INC.</t>
  </si>
  <si>
    <t>STRIKER RR ST BK LAT WIRE</t>
  </si>
  <si>
    <t>PIN FRT ST REG MTNG BRKT</t>
  </si>
  <si>
    <t>PIN RR ST BK FLOOR SUPT</t>
  </si>
  <si>
    <t>BRACKET</t>
  </si>
  <si>
    <t>INVENTIX MANUFACTURING LLC</t>
  </si>
  <si>
    <t>LOCK</t>
  </si>
  <si>
    <t>ALL-RITE SPRING COMPANY</t>
  </si>
  <si>
    <t>COMPRESSION SPRING</t>
  </si>
  <si>
    <t>TORSION SPRING</t>
  </si>
  <si>
    <t>STOP PIN</t>
  </si>
  <si>
    <t>P&amp;R FASTENERS, INC.</t>
  </si>
  <si>
    <t>THEADED HEX FLANGE SCREW</t>
  </si>
  <si>
    <t>11711A</t>
  </si>
  <si>
    <t>PIVOT PIN ASSEMBLY</t>
  </si>
  <si>
    <t>XIAMEN HONGSHENGKUN IND</t>
  </si>
  <si>
    <t>SPRING CAP</t>
  </si>
  <si>
    <t>11890L</t>
  </si>
  <si>
    <t>LAMBDA OVERMOLDED ROD-LH</t>
  </si>
  <si>
    <t>11890R</t>
  </si>
  <si>
    <t>LAMBDA OVERMOLDED ROD-RH</t>
  </si>
  <si>
    <t>11918A</t>
  </si>
  <si>
    <t>CABLE ASM LAMBDA</t>
  </si>
  <si>
    <t>12168E</t>
  </si>
  <si>
    <t>3RD ROW RD EUCALYPTUS</t>
  </si>
  <si>
    <t>MDX 3RD ROLL CABLE ASSEMBLY</t>
  </si>
  <si>
    <t>JUNCTION BOX</t>
  </si>
  <si>
    <t>JUNCTION</t>
  </si>
  <si>
    <t>BRACKET Y555</t>
  </si>
  <si>
    <t>HR CABLE ASM</t>
  </si>
  <si>
    <t>MINUTEMAN DISTRIBUTION</t>
  </si>
  <si>
    <t>SCREW, SOCKET PAN HEAD, VOLVO</t>
  </si>
  <si>
    <t>LATCH OVERMOLD-ROD</t>
  </si>
  <si>
    <t>2 -1/4 X 2 INCH LABEL</t>
  </si>
  <si>
    <t>COVER, FRONT</t>
  </si>
  <si>
    <t>COVER, REAR</t>
  </si>
  <si>
    <t>PIN, SPACER</t>
  </si>
  <si>
    <t>PIVOT PIN</t>
  </si>
  <si>
    <t>12444L</t>
  </si>
  <si>
    <t>CAM SPRING LH</t>
  </si>
  <si>
    <t>12444R</t>
  </si>
  <si>
    <t>CAM SPRING RH</t>
  </si>
  <si>
    <t>JACKSON PRECISION INDUSTRIES, INC.</t>
  </si>
  <si>
    <t>CAM  HIGH PIVOT</t>
  </si>
  <si>
    <t>RELEASE CONNECTOR</t>
  </si>
  <si>
    <t>L550 FOLD SPRING</t>
  </si>
  <si>
    <t>L550 TORSION SPRING SPACER</t>
  </si>
  <si>
    <t>LATCH, HIGH PIVOT</t>
  </si>
  <si>
    <t>PERCOR MANUFACTURING INC.</t>
  </si>
  <si>
    <t>PIVOT TUBE</t>
  </si>
  <si>
    <t>CONDUIT FITTING, OUTER 90</t>
  </si>
  <si>
    <t>12454A</t>
  </si>
  <si>
    <t>L550 CABLE ASSEMBLY</t>
  </si>
  <si>
    <t>STOP PIN LARGE FLARED</t>
  </si>
  <si>
    <t>12430BL</t>
  </si>
  <si>
    <t>3RD ROW ROD-NEUTRAL BLACK</t>
  </si>
  <si>
    <t>TG7A CABLE ASM</t>
  </si>
  <si>
    <t>UM OVERMOLDED ROD</t>
  </si>
  <si>
    <t>UM CABLE ASSEMBLY</t>
  </si>
  <si>
    <t>RIVET-LATCH</t>
  </si>
  <si>
    <t>557702AA</t>
  </si>
  <si>
    <t>MOTION INDUSTRIES</t>
  </si>
  <si>
    <t>ZIP TIE</t>
  </si>
  <si>
    <t>A. RAYMOND TINNERMAN AUTOMOTIVE, INC.</t>
  </si>
  <si>
    <t>DOUBLE EDGE CLIP</t>
  </si>
  <si>
    <t>SPRING INERTIA LATCH</t>
  </si>
  <si>
    <t>1MM SPACER</t>
  </si>
  <si>
    <t>NORTON BUSHING</t>
  </si>
  <si>
    <t>WASHER, FOAM</t>
  </si>
  <si>
    <t>OS</t>
  </si>
  <si>
    <t>77013AE</t>
  </si>
  <si>
    <t>S/A TILT WELDMENT E-COATED</t>
  </si>
  <si>
    <t>77019AE</t>
  </si>
  <si>
    <t>GEIGER TILT S/A (E-COAT)</t>
  </si>
  <si>
    <t>77032AE</t>
  </si>
  <si>
    <t>HOUSING, ASM(E-COAT)</t>
  </si>
  <si>
    <t>77037AE</t>
  </si>
  <si>
    <t>SPINE WELDMENT, ASM(E-COAT)</t>
  </si>
  <si>
    <t>BODYCOTE THERMAL PROCESSING INC.</t>
  </si>
  <si>
    <t>97023H</t>
  </si>
  <si>
    <t>STOP (HARDEN)</t>
  </si>
  <si>
    <t>MIDWEST PLATING CO</t>
  </si>
  <si>
    <t>97023P</t>
  </si>
  <si>
    <t>STOP (PHOS&amp;OIL)</t>
  </si>
  <si>
    <t>JACKSON TUMBLE FINISH</t>
  </si>
  <si>
    <t>97024RP</t>
  </si>
  <si>
    <t>PLATE - INNER RH(PHOS&amp;OIL)</t>
  </si>
  <si>
    <t>502322E</t>
  </si>
  <si>
    <t>N BRACKET (E-COATED)</t>
  </si>
  <si>
    <t>556421P</t>
  </si>
  <si>
    <t>PLATE-OUTER L/H(PHOS./OIL)</t>
  </si>
  <si>
    <t>556422P</t>
  </si>
  <si>
    <t>PLATE-INNER L/H (PHOS./OIL)</t>
  </si>
  <si>
    <t>556521P</t>
  </si>
  <si>
    <t>PLATE-OUTER (PHOS./OIL)</t>
  </si>
  <si>
    <t>556522P</t>
  </si>
  <si>
    <t>PLATE - INNER PHOS/OIL</t>
  </si>
  <si>
    <t>557022P</t>
  </si>
  <si>
    <t>OUTER PLATE (PHOS./OIL)</t>
  </si>
  <si>
    <t>557121P</t>
  </si>
  <si>
    <t>INNER PLATE (PHOS./OIL)</t>
  </si>
  <si>
    <t>557122P</t>
  </si>
  <si>
    <t>559101AA</t>
  </si>
  <si>
    <t>LATCH S/A-INSERT MOLDED</t>
  </si>
  <si>
    <t>559121E</t>
  </si>
  <si>
    <t>LATCH BRACKET-D258 (E-COAT)</t>
  </si>
  <si>
    <t>562421E</t>
  </si>
  <si>
    <t>N STRIKER BRACKET(E-COAT)</t>
  </si>
  <si>
    <t>652021P</t>
  </si>
  <si>
    <t>BRACKET (PHOS./OIL-DRY)</t>
  </si>
  <si>
    <t>CONTROLLED PLATING TECHNOLOGIES INC</t>
  </si>
  <si>
    <t>663122Z</t>
  </si>
  <si>
    <t>HOUSING</t>
  </si>
  <si>
    <t>29204SA</t>
  </si>
  <si>
    <t>BRACKET FERROUSFSC MFT ASSBLY</t>
  </si>
  <si>
    <t>569021E</t>
  </si>
  <si>
    <t>STRIKER BRACKET(E-COAT)</t>
  </si>
  <si>
    <t>559098P</t>
  </si>
  <si>
    <t>FLAT WASHER (PHOS./OIL)</t>
  </si>
  <si>
    <t>29198Z</t>
  </si>
  <si>
    <t>G-LOCK STAMPING (ZINC CLEAR)</t>
  </si>
  <si>
    <t>29187E</t>
  </si>
  <si>
    <t>BRACKET LH ( E-COAT)</t>
  </si>
  <si>
    <t>GRAND NORTHERN PRODUCTS LTD</t>
  </si>
  <si>
    <t>29205T</t>
  </si>
  <si>
    <t>HRNES BRKT FRT CUSHION TUMBLE</t>
  </si>
  <si>
    <t>77005AE</t>
  </si>
  <si>
    <t>HMI SPINE S/A (E-COAT)</t>
  </si>
  <si>
    <t>77002AE</t>
  </si>
  <si>
    <t>HMI TILT S/A (E-COAT)</t>
  </si>
  <si>
    <t>77007E</t>
  </si>
  <si>
    <t>SPRING LINK (E-COAT)</t>
  </si>
  <si>
    <t>29196E</t>
  </si>
  <si>
    <t>BRACKET INNER, A-RR A/REST (E-COAT)</t>
  </si>
  <si>
    <t>557721P</t>
  </si>
  <si>
    <t>COVER (PHOS./OIL)</t>
  </si>
  <si>
    <t>38172AE</t>
  </si>
  <si>
    <t>ASMBL CUSHION EXT (ECOATED)</t>
  </si>
  <si>
    <t>562499P</t>
  </si>
  <si>
    <t>WASHER - LEAR (PHOS/OIL)</t>
  </si>
  <si>
    <t>12233Z</t>
  </si>
  <si>
    <t>RELEASE LEVER (ZINC PLATED)</t>
  </si>
  <si>
    <t>97045SAE</t>
  </si>
  <si>
    <t>97047SAE</t>
  </si>
  <si>
    <t>97053SAE</t>
  </si>
  <si>
    <t>97055SAE</t>
  </si>
  <si>
    <t>75069E</t>
  </si>
  <si>
    <t>BRACKET (E-COATED)</t>
  </si>
  <si>
    <t>75070Z</t>
  </si>
  <si>
    <t>LEVER (CLEAR ZINC)</t>
  </si>
  <si>
    <t>CHEMICAL PROCESS INDUSTRIES, LLC</t>
  </si>
  <si>
    <t>97052SAF</t>
  </si>
  <si>
    <t>SUBASSEMBLY STRIKER P552 40% ANTI-FRICTION</t>
  </si>
  <si>
    <t>PK</t>
  </si>
  <si>
    <t>SHORELINE CONTAINER, INC.</t>
  </si>
  <si>
    <t>S900023</t>
  </si>
  <si>
    <t>33" 3/8 X 41" PAD</t>
  </si>
  <si>
    <t>S900025</t>
  </si>
  <si>
    <t xml:space="preserve">31" 3/4 X 29" 3/4 X 22" FLG TUBE
</t>
  </si>
  <si>
    <t>S900028</t>
  </si>
  <si>
    <t>9" X 9" X 9" RSC</t>
  </si>
  <si>
    <t>S900029</t>
  </si>
  <si>
    <t>15" X 15" X 12"  44 ECT</t>
  </si>
  <si>
    <t>S900085</t>
  </si>
  <si>
    <t>41"  X 44" PAD, 125 ECT</t>
  </si>
  <si>
    <t>S900133</t>
  </si>
  <si>
    <t>RSC L/W/JNT  22" X 21.5" X 8.75"</t>
  </si>
  <si>
    <t>S900134</t>
  </si>
  <si>
    <t>MIRRA 33.5 X 8.5   36.5 X 8.5</t>
  </si>
  <si>
    <t>S900135</t>
  </si>
  <si>
    <t xml:space="preserve">43 X 34 X 22 FLANGED TUBE 700 CAA
</t>
  </si>
  <si>
    <t>PACKAGING CORPORATION OF AMERICA</t>
  </si>
  <si>
    <t>S900143</t>
  </si>
  <si>
    <t>18 X 9.75 X 17.5  40 ECTC HSC</t>
  </si>
  <si>
    <t>S900144</t>
  </si>
  <si>
    <t>17 7/8 x 17 1/8 POLY COATED PAD</t>
  </si>
  <si>
    <t>S900145</t>
  </si>
  <si>
    <t>47 X 30 1/4 X 4 COVER</t>
  </si>
  <si>
    <t>S900148</t>
  </si>
  <si>
    <t>10" X 10" X 10" RSC, #275</t>
  </si>
  <si>
    <t>S900153</t>
  </si>
  <si>
    <t>10"  X 10" X 14" RSC</t>
  </si>
  <si>
    <t>WB PALLETS INC</t>
  </si>
  <si>
    <t>S900018</t>
  </si>
  <si>
    <t>32" X 30" PALLET</t>
  </si>
  <si>
    <t>S900019</t>
  </si>
  <si>
    <t>35" X 44" PALLET</t>
  </si>
  <si>
    <t>S900020</t>
  </si>
  <si>
    <t>22" CORNER POST</t>
  </si>
  <si>
    <t>S900109</t>
  </si>
  <si>
    <t>22" HEAT TREATED CORNER POST</t>
  </si>
  <si>
    <t>S900108</t>
  </si>
  <si>
    <t>35" X 44" HEAT TREATED PALLET</t>
  </si>
  <si>
    <t>TOTE151207</t>
  </si>
  <si>
    <t>PLASTIC TOTE 15"X12"X07"</t>
  </si>
  <si>
    <t>TOTE241505</t>
  </si>
  <si>
    <t>PLASTIC TOTE 24"X15"X05"</t>
  </si>
  <si>
    <t>KD484525</t>
  </si>
  <si>
    <t>KNOCKDOWN 48" X 45" X 25"</t>
  </si>
  <si>
    <t>KD484534</t>
  </si>
  <si>
    <t>KNOCKDOWN 48" X 45" X 34"</t>
  </si>
  <si>
    <t>KD484534W/I</t>
  </si>
  <si>
    <t>KNOCKDOWN 48" X 45" X 34"W/I</t>
  </si>
  <si>
    <t>RACKCELLE</t>
  </si>
  <si>
    <t>CELLE FG STEEL RACK</t>
  </si>
  <si>
    <t>RACKMIRRA</t>
  </si>
  <si>
    <t>MIRRA FG STEEL RACK</t>
  </si>
  <si>
    <t>RACKMIRRATILT</t>
  </si>
  <si>
    <t>MIRRA TILT STEEL RACK</t>
  </si>
  <si>
    <t>RACKMIRRASPINE</t>
  </si>
  <si>
    <t>MIRRA SPINE STEEL RACK</t>
  </si>
  <si>
    <t>RACKCELLETILT</t>
  </si>
  <si>
    <t>CELLE TILT STEEL RACK</t>
  </si>
  <si>
    <t>RACKEMBODYPAINT</t>
  </si>
  <si>
    <t>EMBODY PAINT STEEL RACK</t>
  </si>
  <si>
    <t>ST26 FWNVA</t>
  </si>
  <si>
    <t>1/12 S-WALL CROSS-STOCK</t>
  </si>
  <si>
    <t>S004397</t>
  </si>
  <si>
    <t>18" X 14" X 8" BOX</t>
  </si>
  <si>
    <t>S900146</t>
  </si>
  <si>
    <t>48" X 45 PALLET 4 WAY ENTRY</t>
  </si>
  <si>
    <t>TOTE24159 W/I</t>
  </si>
  <si>
    <t>PLASTIC TOTE 24"X15"X9" W/I</t>
  </si>
  <si>
    <t>LC34-2</t>
  </si>
  <si>
    <t>LC-34 (GILL)</t>
  </si>
  <si>
    <t>TOTE241505-GILL</t>
  </si>
  <si>
    <t>S900158</t>
  </si>
  <si>
    <t>MIRRA EXPORT SKID</t>
  </si>
  <si>
    <t>S900159</t>
  </si>
  <si>
    <t>12"  X 12"  X 12" RSC</t>
  </si>
  <si>
    <t>LC64</t>
  </si>
  <si>
    <t>KNOCKDOWN 64" X 48" X 34"</t>
  </si>
  <si>
    <t>C130</t>
  </si>
  <si>
    <t>64X48X46 WIRE BASKET</t>
  </si>
  <si>
    <t>REUSABLE TRANSPORT PACKAGING, INC.</t>
  </si>
  <si>
    <t>SB09 FWNVA</t>
  </si>
  <si>
    <t>PLASTIC KNOCKDOWN 32 X 30 X 34</t>
  </si>
  <si>
    <t>S900163</t>
  </si>
  <si>
    <t>45 X 29 X 33 EXPORT BOX</t>
  </si>
  <si>
    <t>KENTWOOD PACKAGING CORPORATION</t>
  </si>
  <si>
    <t>S900164</t>
  </si>
  <si>
    <t>27 X 29 LAYER PADS</t>
  </si>
  <si>
    <t>1</t>
  </si>
  <si>
    <t>ST</t>
  </si>
  <si>
    <t>SPOT BUY</t>
  </si>
  <si>
    <t>M103</t>
  </si>
  <si>
    <t>.050/.056 X 4.250</t>
  </si>
  <si>
    <t>LBS</t>
  </si>
  <si>
    <t>KENWAL STEEL CORPORATION</t>
  </si>
  <si>
    <t>M2055</t>
  </si>
  <si>
    <t>.075/.083 X 5.125</t>
  </si>
  <si>
    <t>M2061</t>
  </si>
  <si>
    <t>.075/.082 X 4.750</t>
  </si>
  <si>
    <t>M2071</t>
  </si>
  <si>
    <t>.075/.082 X 5.750</t>
  </si>
  <si>
    <t>.076/.082 X 7.350</t>
  </si>
  <si>
    <t>.076/.082 X 2.680</t>
  </si>
  <si>
    <t>.036/.042 X 5.730</t>
  </si>
  <si>
    <t>HASCALL STEEL COMPANY</t>
  </si>
  <si>
    <t>.076/.081 X 3.410</t>
  </si>
  <si>
    <t>.114/.122 X 14.860</t>
  </si>
  <si>
    <t>.057/.062 X 8.500</t>
  </si>
  <si>
    <t>.056/.062 X 6.750</t>
  </si>
  <si>
    <t>.114/.122 X 7.000</t>
  </si>
  <si>
    <t>.055/.061 X 1.930</t>
  </si>
  <si>
    <t>.121/.129 X 7.250</t>
  </si>
  <si>
    <t>.121/.129 X 4.950</t>
  </si>
  <si>
    <t>M29179</t>
  </si>
  <si>
    <t>.038/.041 X 6.475</t>
  </si>
  <si>
    <t>MILL STEEL</t>
  </si>
  <si>
    <t>.038/0.41 X 17.250</t>
  </si>
  <si>
    <t>.056/.063 X 7.925</t>
  </si>
  <si>
    <t>.099/.106 X 5.650</t>
  </si>
  <si>
    <t>.075/.083 X 5.500</t>
  </si>
  <si>
    <t>.076/.082 X 7.520</t>
  </si>
  <si>
    <t>.121/.129 X 10.375</t>
  </si>
  <si>
    <t>.059/0.67 X 9.000</t>
  </si>
  <si>
    <t>M29192</t>
  </si>
  <si>
    <t>.0378/.0409 X 6.800</t>
  </si>
  <si>
    <t>.086/0.94 X 4.200</t>
  </si>
  <si>
    <t>.086/.094 X 5.750</t>
  </si>
  <si>
    <t>.114/.122 X 2.450</t>
  </si>
  <si>
    <t>.075/.083 X 4.250</t>
  </si>
  <si>
    <t>KENWAL STEEL CORP - LEAR - RESALE</t>
  </si>
  <si>
    <t>.055/.063 X 3.375</t>
  </si>
  <si>
    <t>M29205</t>
  </si>
  <si>
    <t>.057/.061 X 13.875</t>
  </si>
  <si>
    <t>HEIDTMAN STEEL PRODUCTS</t>
  </si>
  <si>
    <t>M3016</t>
  </si>
  <si>
    <t>.084/.088 X 13.000</t>
  </si>
  <si>
    <t>M3019</t>
  </si>
  <si>
    <t>.094/.102 X 7.500</t>
  </si>
  <si>
    <t>M3021</t>
  </si>
  <si>
    <t>.094/.102 X 5.250</t>
  </si>
  <si>
    <t>IMPACT STEEL INC</t>
  </si>
  <si>
    <t>M3022</t>
  </si>
  <si>
    <t>.094/.102 X 3.500</t>
  </si>
  <si>
    <t>KENWAL STEEL CORP JCI RESALE</t>
  </si>
  <si>
    <t>M37260</t>
  </si>
  <si>
    <t>.0925/.0985 X 12.375</t>
  </si>
  <si>
    <t>M37269</t>
  </si>
  <si>
    <t>.073/.079 X 8.000</t>
  </si>
  <si>
    <t>M37274</t>
  </si>
  <si>
    <t>.055/.061 X 2.165</t>
  </si>
  <si>
    <t>.075/.083 X 11.000</t>
  </si>
  <si>
    <t>M37322</t>
  </si>
  <si>
    <t>.099/.105 X 17.800</t>
  </si>
  <si>
    <t>M37323</t>
  </si>
  <si>
    <t>.118/.124 X 8.110</t>
  </si>
  <si>
    <t>.118/.124 X 8.346</t>
  </si>
  <si>
    <t>M37325</t>
  </si>
  <si>
    <t>.099/.105 X 4.400</t>
  </si>
  <si>
    <t>M37357</t>
  </si>
  <si>
    <t>.118/.124 X 11.25</t>
  </si>
  <si>
    <t>M37451</t>
  </si>
  <si>
    <t>.063/.067 X 6.530</t>
  </si>
  <si>
    <t>M37452</t>
  </si>
  <si>
    <t>.095/.102 X 5.5</t>
  </si>
  <si>
    <t>.113/.119 X 25.500</t>
  </si>
  <si>
    <t>.113/.119 X 25.000</t>
  </si>
  <si>
    <t>M460</t>
  </si>
  <si>
    <t>.096/.100 X 3.630</t>
  </si>
  <si>
    <t>M5100</t>
  </si>
  <si>
    <t>.126/.134 X 8.000</t>
  </si>
  <si>
    <t>.114/.122 X 10.560</t>
  </si>
  <si>
    <t>.114/.122 X 10.250</t>
  </si>
  <si>
    <t>M77003</t>
  </si>
  <si>
    <t>.112/.118 X 11.500</t>
  </si>
  <si>
    <t>M77004</t>
  </si>
  <si>
    <t>.112/.118 X 9.250</t>
  </si>
  <si>
    <t>.152/.160 X 17.250</t>
  </si>
  <si>
    <t>M77007</t>
  </si>
  <si>
    <t>.129/.136 X 7.500</t>
  </si>
  <si>
    <t>M77014</t>
  </si>
  <si>
    <t>.112/.118 X 17.100</t>
  </si>
  <si>
    <t>M77015</t>
  </si>
  <si>
    <t>.112/.118 X 16.250</t>
  </si>
  <si>
    <t>M77016</t>
  </si>
  <si>
    <t>.112/.118 X 26.500</t>
  </si>
  <si>
    <t>M77033</t>
  </si>
  <si>
    <t>.171 / .179 X 11.812</t>
  </si>
  <si>
    <t>M77034</t>
  </si>
  <si>
    <t>.133 / .141 X 10.375</t>
  </si>
  <si>
    <t>M77035</t>
  </si>
  <si>
    <t>.114 / .122 X 14.250</t>
  </si>
  <si>
    <t>M77038</t>
  </si>
  <si>
    <t>.114 / .122 X 15.625</t>
  </si>
  <si>
    <t>M77040</t>
  </si>
  <si>
    <t>.152 / .160 X 12.125</t>
  </si>
  <si>
    <t>M77041</t>
  </si>
  <si>
    <t>.152 / .160 X 11.750</t>
  </si>
  <si>
    <t>M84321</t>
  </si>
  <si>
    <t>.035/.039 X 16.250</t>
  </si>
  <si>
    <t>STEEL TECHNOLOGIES, LLC</t>
  </si>
  <si>
    <t>.153/.161 X 5.500</t>
  </si>
  <si>
    <t>.126 /.134 X 7.875</t>
  </si>
  <si>
    <t>.075/.079 X 8.625</t>
  </si>
  <si>
    <t>.055/.061 X 31.15</t>
  </si>
  <si>
    <t>.095/.102 X 5.40</t>
  </si>
  <si>
    <t>.073/.081 X 10.875</t>
  </si>
  <si>
    <t>DORAL STEEL</t>
  </si>
  <si>
    <t>.0577/.0604 X 20.5</t>
  </si>
  <si>
    <t>.113/.121 X 15.675</t>
  </si>
  <si>
    <t>.0394/.0433 X 16.44</t>
  </si>
  <si>
    <t>.113/121 X 15.89</t>
  </si>
  <si>
    <t>.0394/.0433 X 6.125</t>
  </si>
  <si>
    <t>.056/.062 X 16.5</t>
  </si>
  <si>
    <t>.0536/.0567 X 15.875</t>
  </si>
  <si>
    <t>.0536/.0567 X 16.9</t>
  </si>
  <si>
    <t>.095/.102 X 3.60</t>
  </si>
  <si>
    <t>LEE STEEL CORPORATION</t>
  </si>
  <si>
    <t>.094/.100 X 7.25</t>
  </si>
  <si>
    <t>.118/.126 X 4.25</t>
  </si>
  <si>
    <t>.118/.126 X 4.5</t>
  </si>
  <si>
    <t>.118/.126 X 23.71</t>
  </si>
  <si>
    <t>.0787/.0866 X 17.3</t>
  </si>
  <si>
    <t>M38255</t>
  </si>
  <si>
    <t>.132/.140 X 22.50</t>
  </si>
  <si>
    <t>M38256</t>
  </si>
  <si>
    <t>.132/.140 X 6.745</t>
  </si>
  <si>
    <t>M75069</t>
  </si>
  <si>
    <t>.075/.082 X 6.27</t>
  </si>
  <si>
    <t>M75070</t>
  </si>
  <si>
    <t>.107/.114 X 2.20</t>
  </si>
  <si>
    <t>WP</t>
  </si>
  <si>
    <t>FLAT RR BRACKET</t>
  </si>
  <si>
    <t>METAL BRKT F/SEAT REC</t>
  </si>
  <si>
    <t>BRACKET FRONT A/REST, LH</t>
  </si>
  <si>
    <t>PATCH A/REST</t>
  </si>
  <si>
    <t>29159L</t>
  </si>
  <si>
    <t>Z FRONT BRACKET</t>
  </si>
  <si>
    <t>29169L</t>
  </si>
  <si>
    <t>METAL BRKT CNTRL F/SEAT REC LH</t>
  </si>
  <si>
    <t>29169R</t>
  </si>
  <si>
    <t>METAL BRKT CNTRL F/SEAT REC RH</t>
  </si>
  <si>
    <t>UNIT MTG BRACKET  FRONT</t>
  </si>
  <si>
    <t>HINGE BRCK OUTER, A/REST SP.</t>
  </si>
  <si>
    <t>10962T</t>
  </si>
  <si>
    <t>ARM SUPPORT TUBE</t>
  </si>
  <si>
    <t>MAIN BRACKET</t>
  </si>
  <si>
    <t>LEVER RELEASE</t>
  </si>
  <si>
    <t>37357L</t>
  </si>
  <si>
    <t>PLATE LOWER LH</t>
  </si>
  <si>
    <t>37357R</t>
  </si>
  <si>
    <t>PLATE LOWER RH</t>
  </si>
  <si>
    <t>BRACKET, PIVOT REAR OB, LH</t>
  </si>
  <si>
    <t>BRACKET, PIVOT REAR OB, RH</t>
  </si>
  <si>
    <t>37607B</t>
  </si>
  <si>
    <t>BRACKET W/6MM HOLE</t>
  </si>
  <si>
    <t>37608B</t>
  </si>
  <si>
    <t>502322S</t>
  </si>
  <si>
    <t>N BRACKET</t>
  </si>
  <si>
    <t>556421S</t>
  </si>
  <si>
    <t>PLATE-OUTER L/H</t>
  </si>
  <si>
    <t>556422S</t>
  </si>
  <si>
    <t>PLATE-INNER L/H</t>
  </si>
  <si>
    <t>556521S</t>
  </si>
  <si>
    <t>PLATE-OUTER</t>
  </si>
  <si>
    <t>556522S</t>
  </si>
  <si>
    <t>PLATE - INNER</t>
  </si>
  <si>
    <t>557022S</t>
  </si>
  <si>
    <t>OUTER PLATE</t>
  </si>
  <si>
    <t>557121S</t>
  </si>
  <si>
    <t>INNER PLATE</t>
  </si>
  <si>
    <t>557122S</t>
  </si>
  <si>
    <t>559121S</t>
  </si>
  <si>
    <t>LATCH BRACKET-D258</t>
  </si>
  <si>
    <t>562421S</t>
  </si>
  <si>
    <t>N STRIKER BRACKET</t>
  </si>
  <si>
    <t>652021S</t>
  </si>
  <si>
    <t>663122S</t>
  </si>
  <si>
    <t>HOUSING STAMPING</t>
  </si>
  <si>
    <t>97024RS</t>
  </si>
  <si>
    <t>PLATE - INNER RH</t>
  </si>
  <si>
    <t>WK 2ND ROW H/R BRACKET</t>
  </si>
  <si>
    <t>BRACKET - WD3RD ROW</t>
  </si>
  <si>
    <t>OUTER TILT</t>
  </si>
  <si>
    <t>SPINE</t>
  </si>
  <si>
    <t>77004L</t>
  </si>
  <si>
    <t>DORSAL SUPPORT LEFT</t>
  </si>
  <si>
    <t>77004R</t>
  </si>
  <si>
    <t>DORSAL SUPPORT RIGHT</t>
  </si>
  <si>
    <t>INNER TILT</t>
  </si>
  <si>
    <t>UPPER MAIN BRACKET</t>
  </si>
  <si>
    <t>LOWER MAIN BRACKET</t>
  </si>
  <si>
    <t>77013A</t>
  </si>
  <si>
    <t>S/A TILT WELDMENT</t>
  </si>
  <si>
    <t>77016L</t>
  </si>
  <si>
    <t>LH SPRING LINK SIDE BRACKET</t>
  </si>
  <si>
    <t>77016R</t>
  </si>
  <si>
    <t>RH SPRING LINK SIDE BRACKET</t>
  </si>
  <si>
    <t>TILT - OUTER NEWGEN</t>
  </si>
  <si>
    <t>HOUSING - UPPER BRACKET</t>
  </si>
  <si>
    <t>HOUSING - LOWER BRACKET</t>
  </si>
  <si>
    <t>77035L</t>
  </si>
  <si>
    <t>HOUSING - SIDE, LH</t>
  </si>
  <si>
    <t>77035R</t>
  </si>
  <si>
    <t>HOUSING - SIDE, RH</t>
  </si>
  <si>
    <t>SEAT BRACKET, LOWER</t>
  </si>
  <si>
    <t>SPINE BRACKET, LOWER</t>
  </si>
  <si>
    <t>SPINE STUB BRKT</t>
  </si>
  <si>
    <t>84321LS</t>
  </si>
  <si>
    <t>84321RS</t>
  </si>
  <si>
    <t>77032A</t>
  </si>
  <si>
    <t>HOUSING, ASM</t>
  </si>
  <si>
    <t>77037A</t>
  </si>
  <si>
    <t>SPINE WEDLMENT, ASM</t>
  </si>
  <si>
    <t>77019A</t>
  </si>
  <si>
    <t>GEIGER TILT S/A</t>
  </si>
  <si>
    <t>97023S</t>
  </si>
  <si>
    <t>STOP</t>
  </si>
  <si>
    <t>29193SA</t>
  </si>
  <si>
    <t>HINGE BRCKT OUTER A-R/R A/REST</t>
  </si>
  <si>
    <t>12008L</t>
  </si>
  <si>
    <t>CABLE ASSEMBLY WITH LABEL</t>
  </si>
  <si>
    <t>569021S</t>
  </si>
  <si>
    <t>STRIKER BRACKET</t>
  </si>
  <si>
    <t>29166S</t>
  </si>
  <si>
    <t>BRACKET -D/SEAT ADJR MEM RR</t>
  </si>
  <si>
    <t>29167SAL</t>
  </si>
  <si>
    <t>BRKT-RECLINER LH-W/O ENDSTOP</t>
  </si>
  <si>
    <t>29167SAR</t>
  </si>
  <si>
    <t>BRKT-RECLINER RH W/O ENDSTOPS</t>
  </si>
  <si>
    <t>29181S</t>
  </si>
  <si>
    <t>SIAB RR MOUNTING BRACKET</t>
  </si>
  <si>
    <t>29188LS</t>
  </si>
  <si>
    <t>29188RS</t>
  </si>
  <si>
    <t>29191LS</t>
  </si>
  <si>
    <t>BRCKT FERROUS, BOLSTER SIAB LH (RAW)</t>
  </si>
  <si>
    <t>29191RS</t>
  </si>
  <si>
    <t>BRCKT FERROUS, BOLSTER SIAB RH (RAW)</t>
  </si>
  <si>
    <t>29198S</t>
  </si>
  <si>
    <t>G-LOCK STAMPING</t>
  </si>
  <si>
    <t>29196S</t>
  </si>
  <si>
    <t>BRACKET INNER, A-RR A/REST</t>
  </si>
  <si>
    <t>29187S</t>
  </si>
  <si>
    <t>BRACKET LH</t>
  </si>
  <si>
    <t>29205S</t>
  </si>
  <si>
    <t>HARNESS BRACKET-FRONT CUSHION</t>
  </si>
  <si>
    <t>37260LS</t>
  </si>
  <si>
    <t>U354 LH FLOOR SUPPORT BRKT</t>
  </si>
  <si>
    <t>37260RS</t>
  </si>
  <si>
    <t>U354 RH FLOOR SUPPORT BRKT</t>
  </si>
  <si>
    <t>77005A</t>
  </si>
  <si>
    <t>HMI SPINE S/A</t>
  </si>
  <si>
    <t>77002A</t>
  </si>
  <si>
    <t>HMI TILT S/A</t>
  </si>
  <si>
    <t>663122SS</t>
  </si>
  <si>
    <t>BRACKET (SECONDARY)</t>
  </si>
  <si>
    <t>77007S</t>
  </si>
  <si>
    <t>SPRING LINK</t>
  </si>
  <si>
    <t>557721S</t>
  </si>
  <si>
    <t>COVER</t>
  </si>
  <si>
    <t>29178SA</t>
  </si>
  <si>
    <t>BRACKET A FRT A/REST LH SA.</t>
  </si>
  <si>
    <t>38180R</t>
  </si>
  <si>
    <t>BRACKET, TRIM VALENCE, RH</t>
  </si>
  <si>
    <t>38180L</t>
  </si>
  <si>
    <t>BRACKET, TRIM VALENCE, LH</t>
  </si>
  <si>
    <t>PAN STAMPING</t>
  </si>
  <si>
    <t>38172SA</t>
  </si>
  <si>
    <t>ASSEMBLY, CUSHION EXTENSION (RAW)</t>
  </si>
  <si>
    <t>77020A</t>
  </si>
  <si>
    <t>GEAR BOX SA</t>
  </si>
  <si>
    <t>12233SH</t>
  </si>
  <si>
    <t>RELEASE LEVER SHIP TO CPT</t>
  </si>
  <si>
    <t>29317L</t>
  </si>
  <si>
    <t>SPS BRACKET STAMPING LH</t>
  </si>
  <si>
    <t>SPS BRACKET STAMPING RH</t>
  </si>
  <si>
    <t>29254S</t>
  </si>
  <si>
    <t>HARNESS BRACKET, STD (RAW)</t>
  </si>
  <si>
    <t>29255S</t>
  </si>
  <si>
    <t>BRACKET FERROUS WIRE HARNESS (RAW)</t>
  </si>
  <si>
    <t>29235L</t>
  </si>
  <si>
    <t>BRACKET HOOK ASSEMBLY ( LEFT)</t>
  </si>
  <si>
    <t>29235R</t>
  </si>
  <si>
    <t>BRACKET HOOK ASSEMBLY RIGHT</t>
  </si>
  <si>
    <t>RH SIDE RAIL</t>
  </si>
  <si>
    <t>LH SIDE RAIL</t>
  </si>
  <si>
    <t>BAYONET BRACKET (RIGHT)</t>
  </si>
  <si>
    <t>BAYONET BRACKET ( LEFT)</t>
  </si>
  <si>
    <t>ARMREST BRACKET 60% BACK FRAME</t>
  </si>
  <si>
    <t>CROSSMEMBER BRACKET</t>
  </si>
  <si>
    <t>BAYONET MOUNTING BRACKET</t>
  </si>
  <si>
    <t>ARMREST ATTACHMENT</t>
  </si>
  <si>
    <t>BRACKET HEADREST MOUNT</t>
  </si>
  <si>
    <t>29178SMA</t>
  </si>
  <si>
    <t>SUBASSEMBLY (MIG WELDED/PRE E-COAT).</t>
  </si>
  <si>
    <t>BRACKET REINFORCEMENT,RH</t>
  </si>
  <si>
    <t>BRACKET STRIKER RR ST BK LAT</t>
  </si>
  <si>
    <t>97052SA</t>
  </si>
  <si>
    <t>RAW SUBASSEMBLY STRIKER</t>
  </si>
  <si>
    <t>97045SA</t>
  </si>
  <si>
    <t>BRACKET SUBASSEMBLY FRT ST MTNG (RAW)</t>
  </si>
  <si>
    <t>PLT FRT CS LWR MBR</t>
  </si>
  <si>
    <t>BRA-RR ST SUPT</t>
  </si>
  <si>
    <t>97053SA</t>
  </si>
  <si>
    <t>BRACKET REAR SEAT SUPPORT</t>
  </si>
  <si>
    <t>97055SA</t>
  </si>
  <si>
    <t>S550 STRIKER PEEN ASSEMBLY (RAW)</t>
  </si>
  <si>
    <t>97047SA</t>
  </si>
  <si>
    <t>BRKT SUASY FRT ST MTNG (RAW)</t>
  </si>
  <si>
    <t>97052SAW</t>
  </si>
  <si>
    <t>RAW SUBASSEMBLY STRIKER WELDED</t>
  </si>
  <si>
    <t>L550 SEAT ATTACHMENT BRACKET</t>
  </si>
  <si>
    <t>38255R</t>
  </si>
  <si>
    <t>BRACKET, RH</t>
  </si>
  <si>
    <t>38255L</t>
  </si>
  <si>
    <t>BRACKET, LH</t>
  </si>
  <si>
    <t>75069S</t>
  </si>
  <si>
    <t>BRACKET (RAW)</t>
  </si>
  <si>
    <t>75070S</t>
  </si>
  <si>
    <t>LEVER (RAW)</t>
  </si>
  <si>
    <t>_gill_fcst_sum_bqd.rpt</t>
  </si>
  <si>
    <t>Printed 11/12/2014 at  2:29 pm.</t>
  </si>
  <si>
    <t>Page 22 of 22</t>
  </si>
  <si>
    <t>502322s</t>
  </si>
  <si>
    <t>557022s</t>
  </si>
  <si>
    <t>557122s</t>
  </si>
  <si>
    <t>557721s</t>
  </si>
  <si>
    <t>569021s</t>
  </si>
  <si>
    <t>559121s</t>
  </si>
  <si>
    <t>562421s</t>
  </si>
  <si>
    <t>652021s</t>
  </si>
  <si>
    <t>663122s</t>
  </si>
  <si>
    <t>97024Rs</t>
  </si>
  <si>
    <t>29187s</t>
  </si>
  <si>
    <t>29255s</t>
  </si>
  <si>
    <t>37607b</t>
  </si>
  <si>
    <t>37608b</t>
  </si>
  <si>
    <t>29191Ls</t>
  </si>
  <si>
    <t>29196s</t>
  </si>
  <si>
    <t>77007s</t>
  </si>
  <si>
    <t>97023s</t>
  </si>
  <si>
    <t>557121s</t>
  </si>
  <si>
    <t>556421s</t>
  </si>
  <si>
    <t>556521s</t>
  </si>
  <si>
    <t>75069s</t>
  </si>
  <si>
    <t>75070s</t>
  </si>
  <si>
    <t>Ford P552 Ford volume at 718,673eau</t>
  </si>
  <si>
    <t>OEE</t>
  </si>
  <si>
    <t>OEE added into formula for Plainfield on CAPACITY sheet and adjusted to 55%</t>
  </si>
  <si>
    <t>Available Hours</t>
  </si>
  <si>
    <t>Monday</t>
  </si>
  <si>
    <t>Tuesday</t>
  </si>
  <si>
    <t>Wednesday</t>
  </si>
  <si>
    <t>Thursday</t>
  </si>
  <si>
    <t>Friday</t>
  </si>
  <si>
    <t>Saturday</t>
  </si>
  <si>
    <t>Sunday</t>
  </si>
  <si>
    <t>1st</t>
  </si>
  <si>
    <t>2nd</t>
  </si>
  <si>
    <t>3rd</t>
  </si>
  <si>
    <t>Available hours added into formula for Plainfield on Summary sheet, modified to reflect 100hrs per week</t>
  </si>
  <si>
    <t xml:space="preserve"> - 116 hours/week = 464 available hours/month (M-F 20hrs, Sat-Sun 8hrs)</t>
  </si>
  <si>
    <t>A = Assemble
SS = Stamp/Ship
SOS = 1 OSP
SMOS = Multiple OSP</t>
  </si>
  <si>
    <t>SS</t>
  </si>
  <si>
    <t>SOS</t>
  </si>
  <si>
    <t>SMOS</t>
  </si>
  <si>
    <t>Arvin Meritor</t>
  </si>
  <si>
    <t>BOND</t>
  </si>
  <si>
    <t>GEORGIA</t>
  </si>
  <si>
    <t>M36018</t>
  </si>
  <si>
    <t>.038/.041 x 7.5</t>
  </si>
  <si>
    <t>Stamp &amp; Ship</t>
  </si>
  <si>
    <t>Stamp, 1 OSP, Ship</t>
  </si>
  <si>
    <t>Stamp, Mutiple OSP, Ship</t>
  </si>
  <si>
    <t>Assembly</t>
  </si>
  <si>
    <t>Total Dies</t>
  </si>
  <si>
    <t>Annualized Hits</t>
  </si>
  <si>
    <t>Total Annualized Hits</t>
  </si>
  <si>
    <t>Qty Dies</t>
  </si>
  <si>
    <t>Category</t>
  </si>
  <si>
    <t xml:space="preserve">Summary compiled with 12.17.14 data. </t>
  </si>
  <si>
    <t>NOTES:</t>
  </si>
  <si>
    <t>Excludes RU seat frame, ISRI bus seat, service tools</t>
  </si>
  <si>
    <t>Ford P552 Ford volume at 718,673 eau</t>
  </si>
  <si>
    <t>Hits required</t>
  </si>
  <si>
    <t>Customer Location</t>
  </si>
  <si>
    <t>IMA Detroit, Lear Ramos</t>
  </si>
  <si>
    <t>MIG (Manufacturers Industrial Group)</t>
  </si>
  <si>
    <t>IMA Detroit</t>
  </si>
  <si>
    <t>Merritor</t>
  </si>
  <si>
    <t>CNI Inc.</t>
  </si>
  <si>
    <t>Ramos</t>
  </si>
  <si>
    <t>Rochester Hills</t>
  </si>
  <si>
    <t>Tlahuac</t>
  </si>
  <si>
    <t>Ajax</t>
  </si>
  <si>
    <t>Whitby</t>
  </si>
  <si>
    <t>Southview</t>
  </si>
  <si>
    <t>Shelbyville</t>
  </si>
  <si>
    <t>Ajax, possible Lear Italy</t>
  </si>
  <si>
    <t>ISSUES</t>
  </si>
  <si>
    <t>SOP</t>
  </si>
  <si>
    <t>EOP</t>
  </si>
  <si>
    <t>min date</t>
  </si>
  <si>
    <t>max date</t>
  </si>
  <si>
    <t>2015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</si>
</sst>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-#,##0;&quot;-&quot;"/>
    <numFmt numFmtId="165" formatCode="_-* #,##0.00_-;\-* #,##0.00_-;_-* &quot;-&quot;??_-;_-@_-"/>
    <numFmt numFmtId="166" formatCode="_-&quot;$&quot;* #,##0.00_-;\-&quot;$&quot;* #,##0.00_-;_-&quot;$&quot;* &quot;-&quot;??_-;_-@_-"/>
    <numFmt numFmtId="167" formatCode="0.00_)"/>
    <numFmt numFmtId="168" formatCode="0_)"/>
    <numFmt numFmtId="169" formatCode="yyyy\-mm"/>
    <numFmt numFmtId="170" formatCode="_ * #,##0_ ;_ * \-#,##0_ ;_ * &quot;-&quot;_ ;_ @_ "/>
    <numFmt numFmtId="171" formatCode="_ * #,##0.00_ ;_ * \-#,##0.00_ ;_ * &quot;-&quot;??_ ;_ @_ "/>
    <numFmt numFmtId="172" formatCode="_ &quot;\&quot;* #,##0_ ;_ &quot;\&quot;* \-#,##0_ ;_ &quot;\&quot;* &quot;-&quot;_ ;_ @_ "/>
    <numFmt numFmtId="173" formatCode="_ &quot;\&quot;* #,##0.00_ ;_ &quot;\&quot;* \-#,##0.00_ ;_ &quot;\&quot;* &quot;-&quot;??_ ;_ @_ "/>
    <numFmt numFmtId="174" formatCode="_-* #,##0.00\ _F_-;\-* #,##0.00\ _F_-;_-* &quot;-&quot;??\ _F_-;_-@_-"/>
    <numFmt numFmtId="175" formatCode="_-* #,##0\ _F_-;\-* #,##0\ _F_-;_-* &quot;-&quot;\ _F_-;_-@_-"/>
    <numFmt numFmtId="176" formatCode="_-* #,##0.00\ &quot;F&quot;_-;\-* #,##0.00\ &quot;F&quot;_-;_-* &quot;-&quot;??\ &quot;F&quot;_-;_-@_-"/>
    <numFmt numFmtId="177" formatCode="_-* #,##0\ &quot;F&quot;_-;\-* #,##0\ &quot;F&quot;_-;_-* &quot;-&quot;\ &quot;F&quot;_-;_-@_-"/>
    <numFmt numFmtId="178" formatCode="0.0"/>
    <numFmt numFmtId="179" formatCode="_(* #,##0_);_(* \(#,##0\);_(* &quot;-&quot;??_);_(@_)"/>
  </numFmts>
  <fonts count="1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1"/>
      <color indexed="9"/>
      <name val="Calibri"/>
      <family val="2"/>
    </font>
    <font>
      <sz val="9"/>
      <color theme="0"/>
      <name val="Calibri"/>
      <family val="2"/>
    </font>
    <font>
      <sz val="8"/>
      <color theme="0"/>
      <name val="Calibri"/>
      <family val="2"/>
    </font>
    <font>
      <sz val="9"/>
      <name val="Arial MT"/>
    </font>
    <font>
      <sz val="11"/>
      <color indexed="20"/>
      <name val="Calibri"/>
      <family val="2"/>
    </font>
    <font>
      <sz val="9"/>
      <color rgb="FF9C0006"/>
      <name val="Calibri"/>
      <family val="2"/>
    </font>
    <font>
      <sz val="8"/>
      <color rgb="FF9C0006"/>
      <name val="Calibri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9"/>
      <color rgb="FFFA7D00"/>
      <name val="Calibri"/>
      <family val="2"/>
    </font>
    <font>
      <b/>
      <sz val="8"/>
      <color rgb="FFFA7D00"/>
      <name val="Calibri"/>
      <family val="2"/>
    </font>
    <font>
      <b/>
      <sz val="11"/>
      <color indexed="9"/>
      <name val="Calibri"/>
      <family val="2"/>
    </font>
    <font>
      <b/>
      <sz val="9"/>
      <color theme="0"/>
      <name val="Calibri"/>
      <family val="2"/>
    </font>
    <font>
      <b/>
      <sz val="8"/>
      <color theme="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Comic Sans MS"/>
      <family val="4"/>
    </font>
    <font>
      <sz val="11"/>
      <name val="ＭＳ Ｐゴシック"/>
      <family val="3"/>
      <charset val="128"/>
    </font>
    <font>
      <sz val="10"/>
      <color rgb="FF4157AB"/>
      <name val="Arial"/>
      <family val="2"/>
    </font>
    <font>
      <sz val="10"/>
      <color indexed="8"/>
      <name val="MS Sans Serif"/>
      <family val="2"/>
    </font>
    <font>
      <i/>
      <sz val="11"/>
      <color indexed="23"/>
      <name val="Calibri"/>
      <family val="2"/>
    </font>
    <font>
      <i/>
      <sz val="9"/>
      <color rgb="FF7F7F7F"/>
      <name val="Calibri"/>
      <family val="2"/>
    </font>
    <font>
      <i/>
      <sz val="8"/>
      <color rgb="FF7F7F7F"/>
      <name val="Calibri"/>
      <family val="2"/>
    </font>
    <font>
      <b/>
      <sz val="8"/>
      <name val="Arial"/>
      <family val="2"/>
    </font>
    <font>
      <sz val="11"/>
      <color indexed="17"/>
      <name val="Calibri"/>
      <family val="2"/>
    </font>
    <font>
      <sz val="9"/>
      <color rgb="FF006100"/>
      <name val="Calibri"/>
      <family val="2"/>
    </font>
    <font>
      <sz val="8"/>
      <color rgb="FF006100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5"/>
      <color theme="3"/>
      <name val="Calibri"/>
      <family val="2"/>
    </font>
    <font>
      <b/>
      <sz val="13"/>
      <color indexed="56"/>
      <name val="Calibri"/>
      <family val="2"/>
    </font>
    <font>
      <b/>
      <sz val="13"/>
      <color theme="3"/>
      <name val="Calibri"/>
      <family val="2"/>
    </font>
    <font>
      <b/>
      <sz val="11"/>
      <color indexed="56"/>
      <name val="Calibri"/>
      <family val="2"/>
    </font>
    <font>
      <b/>
      <sz val="11"/>
      <color theme="3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sz val="11"/>
      <color indexed="62"/>
      <name val="Calibri"/>
      <family val="2"/>
    </font>
    <font>
      <sz val="9"/>
      <color rgb="FF3F3F76"/>
      <name val="Calibri"/>
      <family val="2"/>
    </font>
    <font>
      <sz val="8"/>
      <color rgb="FF3F3F76"/>
      <name val="Calibri"/>
      <family val="2"/>
    </font>
    <font>
      <sz val="11"/>
      <color indexed="52"/>
      <name val="Calibri"/>
      <family val="2"/>
    </font>
    <font>
      <sz val="9"/>
      <color rgb="FFFA7D00"/>
      <name val="Calibri"/>
      <family val="2"/>
    </font>
    <font>
      <sz val="8"/>
      <color rgb="FFFA7D00"/>
      <name val="Calibri"/>
      <family val="2"/>
    </font>
    <font>
      <sz val="11"/>
      <color indexed="60"/>
      <name val="Calibri"/>
      <family val="2"/>
    </font>
    <font>
      <sz val="9"/>
      <color rgb="FF9C6500"/>
      <name val="Calibri"/>
      <family val="2"/>
    </font>
    <font>
      <sz val="8"/>
      <color rgb="FF9C6500"/>
      <name val="Calibri"/>
      <family val="2"/>
    </font>
    <font>
      <sz val="7"/>
      <name val="Small Fonts"/>
      <family val="2"/>
    </font>
    <font>
      <b/>
      <i/>
      <sz val="16"/>
      <name val="Helv"/>
      <family val="2"/>
    </font>
    <font>
      <b/>
      <i/>
      <sz val="16"/>
      <name val="Helv"/>
    </font>
    <font>
      <sz val="10"/>
      <name val="Times New Roman"/>
      <family val="1"/>
    </font>
    <font>
      <sz val="11"/>
      <color rgb="FF000000"/>
      <name val="Calibri"/>
      <family val="2"/>
      <scheme val="minor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9"/>
      <color rgb="FF3F3F3F"/>
      <name val="Calibri"/>
      <family val="2"/>
    </font>
    <font>
      <b/>
      <sz val="8"/>
      <color rgb="FF3F3F3F"/>
      <name val="Calibri"/>
      <family val="2"/>
    </font>
    <font>
      <sz val="10"/>
      <name val="Arial"/>
      <family val="2"/>
      <charset val="204"/>
    </font>
    <font>
      <b/>
      <sz val="11"/>
      <name val="Helv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9"/>
      <color theme="1"/>
      <name val="Calibri"/>
      <family val="2"/>
    </font>
    <font>
      <b/>
      <sz val="8"/>
      <color theme="1"/>
      <name val="Calibri"/>
      <family val="2"/>
    </font>
    <font>
      <sz val="11"/>
      <color indexed="10"/>
      <name val="Calibri"/>
      <family val="2"/>
    </font>
    <font>
      <sz val="9"/>
      <color rgb="FFFF0000"/>
      <name val="Calibri"/>
      <family val="2"/>
    </font>
    <font>
      <sz val="8"/>
      <color rgb="FFFF0000"/>
      <name val="Calibri"/>
      <family val="2"/>
    </font>
    <font>
      <sz val="12"/>
      <name val="ｹﾙﾅﾁﾃｼ"/>
      <family val="1"/>
      <charset val="128"/>
    </font>
    <font>
      <sz val="11"/>
      <name val="ｵｸｿ "/>
      <family val="3"/>
      <charset val="128"/>
    </font>
    <font>
      <sz val="14"/>
      <name val="ＭＳ 明朝"/>
      <family val="1"/>
      <charset val="128"/>
    </font>
    <font>
      <b/>
      <sz val="18"/>
      <color theme="3"/>
      <name val="Cambria"/>
      <family val="2"/>
      <scheme val="major"/>
    </font>
    <font>
      <sz val="9"/>
      <color theme="1"/>
      <name val="Segoe UI"/>
      <family val="2"/>
    </font>
    <font>
      <sz val="8"/>
      <color theme="1"/>
      <name val="Segoe UI"/>
      <family val="2"/>
    </font>
    <font>
      <sz val="8"/>
      <name val="Segoe UI"/>
      <family val="2"/>
    </font>
    <font>
      <sz val="8"/>
      <color rgb="FF000000"/>
      <name val="Segoe UI"/>
      <family val="2"/>
    </font>
    <font>
      <sz val="8"/>
      <color theme="1"/>
      <name val="Calibri"/>
      <family val="2"/>
      <scheme val="minor"/>
    </font>
    <font>
      <sz val="9"/>
      <color rgb="FF00000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rgb="FFFF0000"/>
      <name val="Segoe UI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i/>
      <u/>
      <sz val="8"/>
      <color indexed="8"/>
      <name val="Arial"/>
      <family val="2"/>
    </font>
    <font>
      <i/>
      <sz val="8"/>
      <color indexed="8"/>
      <name val="Arial"/>
      <family val="2"/>
    </font>
    <font>
      <u/>
      <sz val="6"/>
      <color indexed="8"/>
      <name val="Arial"/>
      <family val="2"/>
    </font>
    <font>
      <b/>
      <sz val="10"/>
      <color indexed="9"/>
      <name val="Arial"/>
      <family val="2"/>
    </font>
    <font>
      <b/>
      <sz val="8"/>
      <color indexed="12"/>
      <name val="Arial"/>
      <family val="2"/>
    </font>
    <font>
      <sz val="6"/>
      <color indexed="8"/>
      <name val="Arial"/>
      <family val="2"/>
    </font>
    <font>
      <b/>
      <sz val="8"/>
      <color indexed="8"/>
      <name val="Arial"/>
      <family val="2"/>
    </font>
    <font>
      <sz val="7"/>
      <color indexed="8"/>
      <name val="Arial"/>
      <family val="2"/>
    </font>
    <font>
      <sz val="8"/>
      <color indexed="8"/>
      <name val="Arial"/>
      <family val="2"/>
    </font>
  </fonts>
  <fills count="7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theme="0" tint="-0.14999847407452621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rgb="FF92D050"/>
        <bgColor theme="0" tint="-0.14999847407452621"/>
      </patternFill>
    </fill>
    <fill>
      <patternFill patternType="solid">
        <fgColor theme="5" tint="0.59999389629810485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indexed="8"/>
      </patternFill>
    </fill>
    <fill>
      <patternFill patternType="solid">
        <fgColor theme="2" tint="-9.9978637043366805E-2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1" tint="0.499984740745262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0" tint="-0.14999847407452621"/>
      </top>
      <bottom style="medium">
        <color indexed="64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1" tint="0.499984740745262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medium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001">
    <xf numFmtId="0" fontId="0" fillId="0" borderId="0"/>
    <xf numFmtId="0" fontId="17" fillId="3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35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36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7" fillId="36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7" fillId="3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7" fillId="37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7" fillId="38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7" fillId="3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7" fillId="3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7" fillId="39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7" fillId="4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40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4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7" fillId="4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7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7" fillId="42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7" fillId="43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7" fillId="43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7" fillId="38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7" fillId="38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7" fillId="41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7" fillId="41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7" fillId="4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44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0" fillId="45" borderId="0" applyNumberFormat="0" applyBorder="0" applyAlignment="0" applyProtection="0"/>
    <xf numFmtId="0" fontId="21" fillId="12" borderId="0" applyNumberFormat="0" applyBorder="0" applyAlignment="0" applyProtection="0"/>
    <xf numFmtId="0" fontId="16" fillId="12" borderId="0" applyNumberFormat="0" applyBorder="0" applyAlignment="0" applyProtection="0"/>
    <xf numFmtId="0" fontId="22" fillId="12" borderId="0" applyNumberFormat="0" applyBorder="0" applyAlignment="0" applyProtection="0"/>
    <xf numFmtId="0" fontId="20" fillId="42" borderId="0" applyNumberFormat="0" applyBorder="0" applyAlignment="0" applyProtection="0"/>
    <xf numFmtId="0" fontId="21" fillId="16" borderId="0" applyNumberFormat="0" applyBorder="0" applyAlignment="0" applyProtection="0"/>
    <xf numFmtId="0" fontId="16" fillId="16" borderId="0" applyNumberFormat="0" applyBorder="0" applyAlignment="0" applyProtection="0"/>
    <xf numFmtId="0" fontId="22" fillId="16" borderId="0" applyNumberFormat="0" applyBorder="0" applyAlignment="0" applyProtection="0"/>
    <xf numFmtId="0" fontId="20" fillId="43" borderId="0" applyNumberFormat="0" applyBorder="0" applyAlignment="0" applyProtection="0"/>
    <xf numFmtId="0" fontId="21" fillId="20" borderId="0" applyNumberFormat="0" applyBorder="0" applyAlignment="0" applyProtection="0"/>
    <xf numFmtId="0" fontId="16" fillId="20" borderId="0" applyNumberFormat="0" applyBorder="0" applyAlignment="0" applyProtection="0"/>
    <xf numFmtId="0" fontId="22" fillId="20" borderId="0" applyNumberFormat="0" applyBorder="0" applyAlignment="0" applyProtection="0"/>
    <xf numFmtId="0" fontId="20" fillId="46" borderId="0" applyNumberFormat="0" applyBorder="0" applyAlignment="0" applyProtection="0"/>
    <xf numFmtId="0" fontId="21" fillId="24" borderId="0" applyNumberFormat="0" applyBorder="0" applyAlignment="0" applyProtection="0"/>
    <xf numFmtId="0" fontId="16" fillId="24" borderId="0" applyNumberFormat="0" applyBorder="0" applyAlignment="0" applyProtection="0"/>
    <xf numFmtId="0" fontId="22" fillId="24" borderId="0" applyNumberFormat="0" applyBorder="0" applyAlignment="0" applyProtection="0"/>
    <xf numFmtId="0" fontId="20" fillId="47" borderId="0" applyNumberFormat="0" applyBorder="0" applyAlignment="0" applyProtection="0"/>
    <xf numFmtId="0" fontId="21" fillId="28" borderId="0" applyNumberFormat="0" applyBorder="0" applyAlignment="0" applyProtection="0"/>
    <xf numFmtId="0" fontId="16" fillId="28" borderId="0" applyNumberFormat="0" applyBorder="0" applyAlignment="0" applyProtection="0"/>
    <xf numFmtId="0" fontId="22" fillId="28" borderId="0" applyNumberFormat="0" applyBorder="0" applyAlignment="0" applyProtection="0"/>
    <xf numFmtId="0" fontId="20" fillId="48" borderId="0" applyNumberFormat="0" applyBorder="0" applyAlignment="0" applyProtection="0"/>
    <xf numFmtId="0" fontId="21" fillId="32" borderId="0" applyNumberFormat="0" applyBorder="0" applyAlignment="0" applyProtection="0"/>
    <xf numFmtId="0" fontId="16" fillId="32" borderId="0" applyNumberFormat="0" applyBorder="0" applyAlignment="0" applyProtection="0"/>
    <xf numFmtId="0" fontId="22" fillId="32" borderId="0" applyNumberFormat="0" applyBorder="0" applyAlignment="0" applyProtection="0"/>
    <xf numFmtId="0" fontId="20" fillId="49" borderId="0" applyNumberFormat="0" applyBorder="0" applyAlignment="0" applyProtection="0"/>
    <xf numFmtId="0" fontId="21" fillId="9" borderId="0" applyNumberFormat="0" applyBorder="0" applyAlignment="0" applyProtection="0"/>
    <xf numFmtId="0" fontId="16" fillId="9" borderId="0" applyNumberFormat="0" applyBorder="0" applyAlignment="0" applyProtection="0"/>
    <xf numFmtId="0" fontId="22" fillId="9" borderId="0" applyNumberFormat="0" applyBorder="0" applyAlignment="0" applyProtection="0"/>
    <xf numFmtId="0" fontId="20" fillId="50" borderId="0" applyNumberFormat="0" applyBorder="0" applyAlignment="0" applyProtection="0"/>
    <xf numFmtId="0" fontId="21" fillId="13" borderId="0" applyNumberFormat="0" applyBorder="0" applyAlignment="0" applyProtection="0"/>
    <xf numFmtId="0" fontId="16" fillId="13" borderId="0" applyNumberFormat="0" applyBorder="0" applyAlignment="0" applyProtection="0"/>
    <xf numFmtId="0" fontId="22" fillId="13" borderId="0" applyNumberFormat="0" applyBorder="0" applyAlignment="0" applyProtection="0"/>
    <xf numFmtId="0" fontId="20" fillId="51" borderId="0" applyNumberFormat="0" applyBorder="0" applyAlignment="0" applyProtection="0"/>
    <xf numFmtId="0" fontId="21" fillId="17" borderId="0" applyNumberFormat="0" applyBorder="0" applyAlignment="0" applyProtection="0"/>
    <xf numFmtId="0" fontId="16" fillId="17" borderId="0" applyNumberFormat="0" applyBorder="0" applyAlignment="0" applyProtection="0"/>
    <xf numFmtId="0" fontId="22" fillId="17" borderId="0" applyNumberFormat="0" applyBorder="0" applyAlignment="0" applyProtection="0"/>
    <xf numFmtId="0" fontId="20" fillId="46" borderId="0" applyNumberFormat="0" applyBorder="0" applyAlignment="0" applyProtection="0"/>
    <xf numFmtId="0" fontId="21" fillId="21" borderId="0" applyNumberFormat="0" applyBorder="0" applyAlignment="0" applyProtection="0"/>
    <xf numFmtId="0" fontId="16" fillId="21" borderId="0" applyNumberFormat="0" applyBorder="0" applyAlignment="0" applyProtection="0"/>
    <xf numFmtId="0" fontId="22" fillId="21" borderId="0" applyNumberFormat="0" applyBorder="0" applyAlignment="0" applyProtection="0"/>
    <xf numFmtId="0" fontId="20" fillId="47" borderId="0" applyNumberFormat="0" applyBorder="0" applyAlignment="0" applyProtection="0"/>
    <xf numFmtId="0" fontId="21" fillId="25" borderId="0" applyNumberFormat="0" applyBorder="0" applyAlignment="0" applyProtection="0"/>
    <xf numFmtId="0" fontId="16" fillId="25" borderId="0" applyNumberFormat="0" applyBorder="0" applyAlignment="0" applyProtection="0"/>
    <xf numFmtId="0" fontId="22" fillId="25" borderId="0" applyNumberFormat="0" applyBorder="0" applyAlignment="0" applyProtection="0"/>
    <xf numFmtId="0" fontId="20" fillId="52" borderId="0" applyNumberFormat="0" applyBorder="0" applyAlignment="0" applyProtection="0"/>
    <xf numFmtId="0" fontId="21" fillId="29" borderId="0" applyNumberFormat="0" applyBorder="0" applyAlignment="0" applyProtection="0"/>
    <xf numFmtId="0" fontId="16" fillId="29" borderId="0" applyNumberFormat="0" applyBorder="0" applyAlignment="0" applyProtection="0"/>
    <xf numFmtId="0" fontId="22" fillId="29" borderId="0" applyNumberFormat="0" applyBorder="0" applyAlignment="0" applyProtection="0"/>
    <xf numFmtId="0" fontId="23" fillId="0" borderId="0"/>
    <xf numFmtId="0" fontId="24" fillId="36" borderId="0" applyNumberFormat="0" applyBorder="0" applyAlignment="0" applyProtection="0"/>
    <xf numFmtId="0" fontId="25" fillId="3" borderId="0" applyNumberFormat="0" applyBorder="0" applyAlignment="0" applyProtection="0"/>
    <xf numFmtId="0" fontId="6" fillId="3" borderId="0" applyNumberFormat="0" applyBorder="0" applyAlignment="0" applyProtection="0"/>
    <xf numFmtId="0" fontId="26" fillId="3" borderId="0" applyNumberFormat="0" applyBorder="0" applyAlignment="0" applyProtection="0"/>
    <xf numFmtId="164" fontId="27" fillId="0" borderId="0" applyFill="0" applyBorder="0" applyAlignment="0"/>
    <xf numFmtId="0" fontId="28" fillId="53" borderId="10" applyNumberFormat="0" applyAlignment="0" applyProtection="0"/>
    <xf numFmtId="0" fontId="29" fillId="6" borderId="4" applyNumberFormat="0" applyAlignment="0" applyProtection="0"/>
    <xf numFmtId="0" fontId="10" fillId="6" borderId="4" applyNumberFormat="0" applyAlignment="0" applyProtection="0"/>
    <xf numFmtId="0" fontId="30" fillId="6" borderId="4" applyNumberFormat="0" applyAlignment="0" applyProtection="0"/>
    <xf numFmtId="0" fontId="31" fillId="54" borderId="11" applyNumberFormat="0" applyAlignment="0" applyProtection="0"/>
    <xf numFmtId="0" fontId="32" fillId="7" borderId="7" applyNumberFormat="0" applyAlignment="0" applyProtection="0"/>
    <xf numFmtId="0" fontId="12" fillId="7" borderId="7" applyNumberFormat="0" applyAlignment="0" applyProtection="0"/>
    <xf numFmtId="0" fontId="33" fillId="7" borderId="7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quotePrefix="1" applyFont="0" applyFill="0" applyBorder="0" applyAlignment="0">
      <protection locked="0"/>
    </xf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quotePrefix="1" applyFont="0" applyFill="0" applyBorder="0" applyAlignment="0">
      <protection locked="0"/>
    </xf>
    <xf numFmtId="43" fontId="34" fillId="0" borderId="0" quotePrefix="1" applyFont="0" applyFill="0" applyBorder="0" applyAlignment="0">
      <protection locked="0"/>
    </xf>
    <xf numFmtId="43" fontId="34" fillId="0" borderId="0" quotePrefix="1" applyFont="0" applyFill="0" applyBorder="0" applyAlignment="0">
      <protection locked="0"/>
    </xf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2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166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17" fillId="0" borderId="0" applyFont="0" applyFill="0" applyBorder="0" applyAlignment="0" applyProtection="0"/>
    <xf numFmtId="38" fontId="37" fillId="0" borderId="0" applyFont="0" applyFill="0" applyBorder="0" applyAlignment="0" applyProtection="0"/>
    <xf numFmtId="0" fontId="34" fillId="0" borderId="12" applyFont="0" applyFill="0" applyAlignment="0" applyProtection="0"/>
    <xf numFmtId="0" fontId="38" fillId="0" borderId="12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Protection="0">
      <alignment wrapText="1"/>
    </xf>
    <xf numFmtId="0" fontId="39" fillId="0" borderId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37" borderId="0" applyNumberFormat="0" applyBorder="0" applyAlignment="0" applyProtection="0"/>
    <xf numFmtId="0" fontId="45" fillId="2" borderId="0" applyNumberFormat="0" applyBorder="0" applyAlignment="0" applyProtection="0"/>
    <xf numFmtId="0" fontId="5" fillId="2" borderId="0" applyNumberFormat="0" applyBorder="0" applyAlignment="0" applyProtection="0"/>
    <xf numFmtId="0" fontId="46" fillId="2" borderId="0" applyNumberFormat="0" applyBorder="0" applyAlignment="0" applyProtection="0"/>
    <xf numFmtId="38" fontId="47" fillId="55" borderId="0" applyNumberFormat="0" applyBorder="0" applyAlignment="0" applyProtection="0"/>
    <xf numFmtId="0" fontId="48" fillId="0" borderId="13" applyNumberFormat="0" applyAlignment="0" applyProtection="0">
      <alignment horizontal="left" vertical="center"/>
    </xf>
    <xf numFmtId="0" fontId="48" fillId="0" borderId="14">
      <alignment horizontal="left" vertical="center"/>
    </xf>
    <xf numFmtId="0" fontId="49" fillId="0" borderId="12" applyNumberFormat="0" applyFill="0" applyProtection="0">
      <alignment horizontal="center"/>
    </xf>
    <xf numFmtId="0" fontId="50" fillId="0" borderId="15" applyNumberFormat="0" applyFill="0" applyAlignment="0" applyProtection="0"/>
    <xf numFmtId="0" fontId="51" fillId="0" borderId="1" applyNumberFormat="0" applyFill="0" applyAlignment="0" applyProtection="0"/>
    <xf numFmtId="0" fontId="2" fillId="0" borderId="1" applyNumberFormat="0" applyFill="0" applyAlignment="0" applyProtection="0"/>
    <xf numFmtId="0" fontId="52" fillId="0" borderId="16" applyNumberFormat="0" applyFill="0" applyAlignment="0" applyProtection="0"/>
    <xf numFmtId="0" fontId="53" fillId="0" borderId="2" applyNumberFormat="0" applyFill="0" applyAlignment="0" applyProtection="0"/>
    <xf numFmtId="0" fontId="3" fillId="0" borderId="2" applyNumberFormat="0" applyFill="0" applyAlignment="0" applyProtection="0"/>
    <xf numFmtId="0" fontId="54" fillId="0" borderId="17" applyNumberFormat="0" applyFill="0" applyAlignment="0" applyProtection="0"/>
    <xf numFmtId="0" fontId="55" fillId="0" borderId="3" applyNumberFormat="0" applyFill="0" applyAlignment="0" applyProtection="0"/>
    <xf numFmtId="0" fontId="4" fillId="0" borderId="3" applyNumberFormat="0" applyFill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10" fontId="47" fillId="56" borderId="12" applyNumberFormat="0" applyBorder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60" fillId="5" borderId="4" applyNumberFormat="0" applyAlignment="0" applyProtection="0"/>
    <xf numFmtId="0" fontId="8" fillId="5" borderId="4" applyNumberFormat="0" applyAlignment="0" applyProtection="0"/>
    <xf numFmtId="0" fontId="61" fillId="5" borderId="4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62" fillId="0" borderId="18" applyNumberFormat="0" applyFill="0" applyAlignment="0" applyProtection="0"/>
    <xf numFmtId="0" fontId="63" fillId="0" borderId="6" applyNumberFormat="0" applyFill="0" applyAlignment="0" applyProtection="0"/>
    <xf numFmtId="0" fontId="11" fillId="0" borderId="6" applyNumberFormat="0" applyFill="0" applyAlignment="0" applyProtection="0"/>
    <xf numFmtId="0" fontId="64" fillId="0" borderId="6" applyNumberFormat="0" applyFill="0" applyAlignment="0" applyProtection="0"/>
    <xf numFmtId="43" fontId="34" fillId="0" borderId="0" applyFont="0" applyFill="0" applyBorder="0" applyAlignment="0" applyProtection="0"/>
    <xf numFmtId="0" fontId="65" fillId="57" borderId="0" applyNumberFormat="0" applyBorder="0" applyAlignment="0" applyProtection="0"/>
    <xf numFmtId="0" fontId="66" fillId="4" borderId="0" applyNumberFormat="0" applyBorder="0" applyAlignment="0" applyProtection="0"/>
    <xf numFmtId="0" fontId="7" fillId="4" borderId="0" applyNumberFormat="0" applyBorder="0" applyAlignment="0" applyProtection="0"/>
    <xf numFmtId="0" fontId="67" fillId="4" borderId="0" applyNumberFormat="0" applyBorder="0" applyAlignment="0" applyProtection="0"/>
    <xf numFmtId="37" fontId="68" fillId="0" borderId="0"/>
    <xf numFmtId="167" fontId="69" fillId="0" borderId="0"/>
    <xf numFmtId="167" fontId="70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4" fillId="0" borderId="0"/>
    <xf numFmtId="0" fontId="72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34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6" fillId="0" borderId="0"/>
    <xf numFmtId="0" fontId="36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35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34" fillId="0" borderId="0"/>
    <xf numFmtId="0" fontId="71" fillId="0" borderId="0"/>
    <xf numFmtId="0" fontId="34" fillId="0" borderId="0"/>
    <xf numFmtId="0" fontId="36" fillId="0" borderId="0"/>
    <xf numFmtId="0" fontId="36" fillId="0" borderId="0"/>
    <xf numFmtId="0" fontId="34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73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71" fillId="0" borderId="0"/>
    <xf numFmtId="0" fontId="7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168" fontId="34" fillId="0" borderId="0"/>
    <xf numFmtId="168" fontId="34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71" fillId="0" borderId="0"/>
    <xf numFmtId="0" fontId="7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71" fillId="0" borderId="0"/>
    <xf numFmtId="0" fontId="7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8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34" fillId="58" borderId="19" applyNumberFormat="0" applyFont="0" applyAlignment="0" applyProtection="0"/>
    <xf numFmtId="0" fontId="17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34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7" fillId="58" borderId="19" applyNumberFormat="0" applyFont="0" applyAlignment="0" applyProtection="0"/>
    <xf numFmtId="0" fontId="34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74" fillId="53" borderId="20" applyNumberFormat="0" applyAlignment="0" applyProtection="0"/>
    <xf numFmtId="0" fontId="75" fillId="6" borderId="5" applyNumberFormat="0" applyAlignment="0" applyProtection="0"/>
    <xf numFmtId="0" fontId="9" fillId="6" borderId="5" applyNumberFormat="0" applyAlignment="0" applyProtection="0"/>
    <xf numFmtId="0" fontId="76" fillId="6" borderId="5" applyNumberFormat="0" applyAlignment="0" applyProtection="0"/>
    <xf numFmtId="10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77" fillId="0" borderId="0"/>
    <xf numFmtId="0" fontId="78" fillId="0" borderId="0"/>
    <xf numFmtId="0" fontId="79" fillId="0" borderId="0" applyNumberFormat="0" applyFill="0" applyBorder="0" applyAlignment="0" applyProtection="0"/>
    <xf numFmtId="0" fontId="80" fillId="0" borderId="21" applyNumberFormat="0" applyFill="0" applyAlignment="0" applyProtection="0"/>
    <xf numFmtId="0" fontId="81" fillId="0" borderId="9" applyNumberFormat="0" applyFill="0" applyAlignment="0" applyProtection="0"/>
    <xf numFmtId="0" fontId="15" fillId="0" borderId="9" applyNumberFormat="0" applyFill="0" applyAlignment="0" applyProtection="0"/>
    <xf numFmtId="0" fontId="82" fillId="0" borderId="9" applyNumberFormat="0" applyFill="0" applyAlignment="0" applyProtection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169" fontId="34" fillId="0" borderId="12" applyFont="0" applyFill="0" applyProtection="0">
      <alignment horizontal="right"/>
    </xf>
    <xf numFmtId="169" fontId="38" fillId="0" borderId="12" applyFill="0" applyProtection="0">
      <alignment horizontal="right"/>
    </xf>
    <xf numFmtId="9" fontId="86" fillId="0" borderId="0" applyFont="0" applyFill="0" applyBorder="0" applyAlignment="0" applyProtection="0"/>
    <xf numFmtId="170" fontId="87" fillId="0" borderId="0" applyFont="0" applyFill="0" applyBorder="0" applyAlignment="0" applyProtection="0"/>
    <xf numFmtId="171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0" fontId="87" fillId="0" borderId="0"/>
    <xf numFmtId="0" fontId="86" fillId="0" borderId="0" applyFont="0" applyFill="0" applyBorder="0" applyAlignment="0" applyProtection="0"/>
    <xf numFmtId="0" fontId="88" fillId="0" borderId="0"/>
    <xf numFmtId="174" fontId="71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34" fillId="0" borderId="0"/>
    <xf numFmtId="176" fontId="71" fillId="0" borderId="0" applyFont="0" applyFill="0" applyBorder="0" applyAlignment="0" applyProtection="0"/>
    <xf numFmtId="177" fontId="71" fillId="0" borderId="0" applyFont="0" applyFill="0" applyBorder="0" applyAlignment="0" applyProtection="0"/>
    <xf numFmtId="0" fontId="89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73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3" fillId="0" borderId="0">
      <alignment vertical="top"/>
    </xf>
    <xf numFmtId="0" fontId="27" fillId="0" borderId="0">
      <alignment vertical="top"/>
    </xf>
  </cellStyleXfs>
  <cellXfs count="242">
    <xf numFmtId="0" fontId="0" fillId="0" borderId="0" xfId="0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wrapTex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90" fillId="0" borderId="0" xfId="0" applyFont="1"/>
    <xf numFmtId="0" fontId="91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3" fontId="90" fillId="0" borderId="0" xfId="0" applyNumberFormat="1" applyFont="1" applyAlignment="1">
      <alignment horizontal="center"/>
    </xf>
    <xf numFmtId="1" fontId="90" fillId="0" borderId="0" xfId="0" applyNumberFormat="1" applyFont="1" applyAlignment="1">
      <alignment horizontal="center"/>
    </xf>
    <xf numFmtId="0" fontId="91" fillId="60" borderId="12" xfId="0" applyFont="1" applyFill="1" applyBorder="1" applyAlignment="1">
      <alignment horizontal="center" wrapText="1"/>
    </xf>
    <xf numFmtId="0" fontId="93" fillId="60" borderId="12" xfId="0" applyFont="1" applyFill="1" applyBorder="1" applyAlignment="1">
      <alignment horizontal="center" wrapText="1"/>
    </xf>
    <xf numFmtId="3" fontId="93" fillId="60" borderId="12" xfId="0" applyNumberFormat="1" applyFont="1" applyFill="1" applyBorder="1" applyAlignment="1">
      <alignment horizontal="center" wrapText="1"/>
    </xf>
    <xf numFmtId="0" fontId="91" fillId="0" borderId="0" xfId="0" applyFont="1"/>
    <xf numFmtId="0" fontId="91" fillId="0" borderId="12" xfId="0" applyNumberFormat="1" applyFont="1" applyBorder="1" applyAlignment="1">
      <alignment horizontal="center"/>
    </xf>
    <xf numFmtId="0" fontId="93" fillId="33" borderId="12" xfId="0" applyFont="1" applyFill="1" applyBorder="1" applyAlignment="1">
      <alignment horizontal="center" vertical="center"/>
    </xf>
    <xf numFmtId="0" fontId="93" fillId="33" borderId="12" xfId="0" applyFont="1" applyFill="1" applyBorder="1" applyAlignment="1">
      <alignment horizontal="center" vertical="top" wrapText="1"/>
    </xf>
    <xf numFmtId="0" fontId="93" fillId="33" borderId="12" xfId="0" applyFont="1" applyFill="1" applyBorder="1" applyAlignment="1">
      <alignment horizontal="center" vertical="center" wrapText="1"/>
    </xf>
    <xf numFmtId="3" fontId="93" fillId="33" borderId="12" xfId="0" applyNumberFormat="1" applyFont="1" applyFill="1" applyBorder="1" applyAlignment="1">
      <alignment horizontal="center" vertical="center" wrapText="1"/>
    </xf>
    <xf numFmtId="178" fontId="93" fillId="33" borderId="12" xfId="0" applyNumberFormat="1" applyFont="1" applyFill="1" applyBorder="1" applyAlignment="1">
      <alignment horizontal="center" vertical="center" wrapText="1"/>
    </xf>
    <xf numFmtId="0" fontId="91" fillId="0" borderId="12" xfId="0" applyFont="1" applyBorder="1" applyAlignment="1">
      <alignment horizontal="center"/>
    </xf>
    <xf numFmtId="0" fontId="91" fillId="59" borderId="12" xfId="0" applyFont="1" applyFill="1" applyBorder="1" applyAlignment="1">
      <alignment horizontal="center"/>
    </xf>
    <xf numFmtId="0" fontId="91" fillId="34" borderId="12" xfId="0" applyNumberFormat="1" applyFont="1" applyFill="1" applyBorder="1" applyAlignment="1">
      <alignment horizontal="center"/>
    </xf>
    <xf numFmtId="0" fontId="93" fillId="34" borderId="12" xfId="0" applyFont="1" applyFill="1" applyBorder="1" applyAlignment="1">
      <alignment horizontal="center" vertical="top" wrapText="1"/>
    </xf>
    <xf numFmtId="0" fontId="93" fillId="33" borderId="12" xfId="0" applyFont="1" applyFill="1" applyBorder="1" applyAlignment="1">
      <alignment horizontal="center" wrapText="1"/>
    </xf>
    <xf numFmtId="0" fontId="90" fillId="0" borderId="0" xfId="0" applyFont="1" applyAlignment="1">
      <alignment horizontal="center" wrapText="1"/>
    </xf>
    <xf numFmtId="3" fontId="90" fillId="0" borderId="22" xfId="0" applyNumberFormat="1" applyFont="1" applyBorder="1" applyAlignment="1">
      <alignment horizontal="center" wrapText="1"/>
    </xf>
    <xf numFmtId="3" fontId="90" fillId="0" borderId="23" xfId="0" applyNumberFormat="1" applyFont="1" applyBorder="1" applyAlignment="1">
      <alignment horizontal="center" wrapText="1"/>
    </xf>
    <xf numFmtId="3" fontId="90" fillId="0" borderId="22" xfId="0" applyNumberFormat="1" applyFont="1" applyBorder="1" applyAlignment="1">
      <alignment horizontal="center"/>
    </xf>
    <xf numFmtId="3" fontId="90" fillId="0" borderId="23" xfId="0" applyNumberFormat="1" applyFont="1" applyBorder="1" applyAlignment="1">
      <alignment horizontal="center"/>
    </xf>
    <xf numFmtId="3" fontId="90" fillId="0" borderId="0" xfId="0" applyNumberFormat="1" applyFont="1" applyAlignment="1">
      <alignment horizontal="center" wrapText="1"/>
    </xf>
    <xf numFmtId="0" fontId="92" fillId="0" borderId="12" xfId="1468" applyNumberFormat="1" applyFont="1" applyFill="1" applyBorder="1" applyAlignment="1">
      <alignment horizontal="center" vertical="center" wrapText="1"/>
    </xf>
    <xf numFmtId="0" fontId="90" fillId="34" borderId="0" xfId="0" applyFont="1" applyFill="1" applyAlignment="1">
      <alignment horizontal="center"/>
    </xf>
    <xf numFmtId="0" fontId="95" fillId="33" borderId="12" xfId="0" applyFont="1" applyFill="1" applyBorder="1" applyAlignment="1">
      <alignment horizontal="center" vertical="top" wrapText="1"/>
    </xf>
    <xf numFmtId="0" fontId="95" fillId="34" borderId="12" xfId="0" applyFont="1" applyFill="1" applyBorder="1" applyAlignment="1">
      <alignment horizontal="center" vertical="top" wrapText="1"/>
    </xf>
    <xf numFmtId="0" fontId="95" fillId="33" borderId="12" xfId="0" applyFont="1" applyFill="1" applyBorder="1" applyAlignment="1">
      <alignment horizontal="center" wrapText="1"/>
    </xf>
    <xf numFmtId="0" fontId="90" fillId="59" borderId="12" xfId="0" applyFont="1" applyFill="1" applyBorder="1" applyAlignment="1">
      <alignment horizontal="center"/>
    </xf>
    <xf numFmtId="0" fontId="95" fillId="33" borderId="12" xfId="0" applyFont="1" applyFill="1" applyBorder="1" applyAlignment="1">
      <alignment horizontal="center" vertical="center" wrapText="1"/>
    </xf>
    <xf numFmtId="0" fontId="94" fillId="0" borderId="12" xfId="0" applyFont="1" applyBorder="1" applyAlignment="1">
      <alignment horizontal="center"/>
    </xf>
    <xf numFmtId="0" fontId="91" fillId="0" borderId="12" xfId="0" applyNumberFormat="1" applyFont="1" applyBorder="1" applyAlignment="1">
      <alignment horizontal="center" vertical="center"/>
    </xf>
    <xf numFmtId="0" fontId="91" fillId="0" borderId="0" xfId="0" applyFont="1" applyAlignment="1">
      <alignment vertical="center"/>
    </xf>
    <xf numFmtId="3" fontId="93" fillId="33" borderId="12" xfId="1997" applyNumberFormat="1" applyFont="1" applyFill="1" applyBorder="1" applyAlignment="1">
      <alignment horizontal="center" vertical="center" wrapText="1"/>
    </xf>
    <xf numFmtId="0" fontId="93" fillId="61" borderId="12" xfId="0" applyFont="1" applyFill="1" applyBorder="1" applyAlignment="1">
      <alignment horizontal="center" wrapText="1"/>
    </xf>
    <xf numFmtId="3" fontId="93" fillId="62" borderId="12" xfId="0" applyNumberFormat="1" applyFont="1" applyFill="1" applyBorder="1" applyAlignment="1">
      <alignment horizontal="center" wrapText="1"/>
    </xf>
    <xf numFmtId="1" fontId="93" fillId="62" borderId="12" xfId="0" applyNumberFormat="1" applyFont="1" applyFill="1" applyBorder="1" applyAlignment="1">
      <alignment horizontal="center" wrapText="1"/>
    </xf>
    <xf numFmtId="0" fontId="90" fillId="0" borderId="0" xfId="0" applyFont="1" applyAlignment="1">
      <alignment horizontal="center" vertical="center"/>
    </xf>
    <xf numFmtId="0" fontId="93" fillId="60" borderId="12" xfId="0" applyFont="1" applyFill="1" applyBorder="1" applyAlignment="1">
      <alignment horizontal="center" vertical="center" wrapText="1"/>
    </xf>
    <xf numFmtId="0" fontId="91" fillId="59" borderId="12" xfId="0" applyFont="1" applyFill="1" applyBorder="1" applyAlignment="1">
      <alignment horizontal="center" vertical="center"/>
    </xf>
    <xf numFmtId="179" fontId="93" fillId="33" borderId="12" xfId="1997" applyNumberFormat="1" applyFont="1" applyFill="1" applyBorder="1" applyAlignment="1">
      <alignment horizontal="center" vertical="center"/>
    </xf>
    <xf numFmtId="0" fontId="90" fillId="0" borderId="12" xfId="0" applyFont="1" applyBorder="1" applyAlignment="1">
      <alignment horizontal="center"/>
    </xf>
    <xf numFmtId="0" fontId="91" fillId="0" borderId="12" xfId="0" applyFont="1" applyBorder="1" applyAlignment="1">
      <alignment horizontal="center" vertical="center"/>
    </xf>
    <xf numFmtId="3" fontId="90" fillId="0" borderId="12" xfId="0" applyNumberFormat="1" applyFont="1" applyBorder="1" applyAlignment="1">
      <alignment horizontal="center"/>
    </xf>
    <xf numFmtId="0" fontId="90" fillId="0" borderId="12" xfId="0" applyFont="1" applyBorder="1" applyAlignment="1">
      <alignment horizontal="center" vertical="center"/>
    </xf>
    <xf numFmtId="3" fontId="91" fillId="0" borderId="12" xfId="0" applyNumberFormat="1" applyFont="1" applyBorder="1" applyAlignment="1">
      <alignment horizontal="center"/>
    </xf>
    <xf numFmtId="0" fontId="98" fillId="63" borderId="12" xfId="0" applyFont="1" applyFill="1" applyBorder="1" applyAlignment="1">
      <alignment horizontal="center"/>
    </xf>
    <xf numFmtId="0" fontId="98" fillId="63" borderId="12" xfId="0" applyFont="1" applyFill="1" applyBorder="1" applyAlignment="1">
      <alignment horizontal="center" vertical="center"/>
    </xf>
    <xf numFmtId="0" fontId="98" fillId="63" borderId="12" xfId="0" applyNumberFormat="1" applyFont="1" applyFill="1" applyBorder="1" applyAlignment="1">
      <alignment horizontal="center"/>
    </xf>
    <xf numFmtId="0" fontId="98" fillId="63" borderId="12" xfId="0" applyNumberFormat="1" applyFont="1" applyFill="1" applyBorder="1" applyAlignment="1">
      <alignment horizontal="center" vertical="center"/>
    </xf>
    <xf numFmtId="0" fontId="90" fillId="64" borderId="12" xfId="0" applyFont="1" applyFill="1" applyBorder="1" applyAlignment="1">
      <alignment horizontal="center"/>
    </xf>
    <xf numFmtId="0" fontId="93" fillId="64" borderId="12" xfId="0" applyFont="1" applyFill="1" applyBorder="1" applyAlignment="1">
      <alignment horizontal="center" vertical="center"/>
    </xf>
    <xf numFmtId="0" fontId="91" fillId="64" borderId="12" xfId="0" applyFont="1" applyFill="1" applyBorder="1" applyAlignment="1">
      <alignment horizontal="center"/>
    </xf>
    <xf numFmtId="0" fontId="93" fillId="64" borderId="12" xfId="0" applyFont="1" applyFill="1" applyBorder="1" applyAlignment="1">
      <alignment horizontal="center" wrapText="1"/>
    </xf>
    <xf numFmtId="0" fontId="91" fillId="64" borderId="12" xfId="0" applyFont="1" applyFill="1" applyBorder="1" applyAlignment="1">
      <alignment horizontal="center" wrapText="1"/>
    </xf>
    <xf numFmtId="0" fontId="98" fillId="0" borderId="12" xfId="0" applyFont="1" applyBorder="1" applyAlignment="1">
      <alignment horizontal="center" vertical="center"/>
    </xf>
    <xf numFmtId="3" fontId="93" fillId="33" borderId="12" xfId="0" applyNumberFormat="1" applyFont="1" applyFill="1" applyBorder="1" applyAlignment="1">
      <alignment horizontal="center" wrapText="1"/>
    </xf>
    <xf numFmtId="0" fontId="93" fillId="61" borderId="12" xfId="0" applyFont="1" applyFill="1" applyBorder="1" applyAlignment="1">
      <alignment horizontal="center" vertical="center"/>
    </xf>
    <xf numFmtId="179" fontId="93" fillId="61" borderId="12" xfId="1997" applyNumberFormat="1" applyFont="1" applyFill="1" applyBorder="1" applyAlignment="1">
      <alignment horizontal="center" vertical="center"/>
    </xf>
    <xf numFmtId="179" fontId="93" fillId="33" borderId="12" xfId="1997" applyNumberFormat="1" applyFont="1" applyFill="1" applyBorder="1" applyAlignment="1">
      <alignment horizontal="center"/>
    </xf>
    <xf numFmtId="0" fontId="95" fillId="33" borderId="12" xfId="0" quotePrefix="1" applyFont="1" applyFill="1" applyBorder="1" applyAlignment="1">
      <alignment horizontal="center" vertical="center" wrapText="1"/>
    </xf>
    <xf numFmtId="49" fontId="90" fillId="0" borderId="0" xfId="0" applyNumberFormat="1" applyFont="1"/>
    <xf numFmtId="49" fontId="93" fillId="61" borderId="12" xfId="0" applyNumberFormat="1" applyFont="1" applyFill="1" applyBorder="1" applyAlignment="1">
      <alignment horizontal="center" wrapText="1"/>
    </xf>
    <xf numFmtId="49" fontId="93" fillId="33" borderId="12" xfId="0" applyNumberFormat="1" applyFont="1" applyFill="1" applyBorder="1" applyAlignment="1">
      <alignment horizontal="center" vertical="center" wrapText="1"/>
    </xf>
    <xf numFmtId="0" fontId="90" fillId="0" borderId="12" xfId="0" applyFont="1" applyBorder="1" applyAlignment="1">
      <alignment horizontal="center" wrapText="1"/>
    </xf>
    <xf numFmtId="179" fontId="0" fillId="0" borderId="0" xfId="0" applyNumberFormat="1" applyAlignment="1">
      <alignment horizontal="center" vertical="center" wrapText="1"/>
    </xf>
    <xf numFmtId="179" fontId="0" fillId="0" borderId="0" xfId="0" applyNumberFormat="1" applyAlignment="1">
      <alignment vertical="center" wrapText="1"/>
    </xf>
    <xf numFmtId="179" fontId="0" fillId="0" borderId="0" xfId="1997" applyNumberFormat="1" applyFont="1" applyAlignment="1">
      <alignment vertical="center"/>
    </xf>
    <xf numFmtId="1" fontId="0" fillId="0" borderId="0" xfId="0" applyNumberFormat="1"/>
    <xf numFmtId="9" fontId="0" fillId="0" borderId="12" xfId="1998" applyFont="1" applyBorder="1" applyAlignment="1">
      <alignment horizontal="center" wrapText="1"/>
    </xf>
    <xf numFmtId="0" fontId="0" fillId="0" borderId="0" xfId="0" applyAlignment="1">
      <alignment horizontal="left" indent="3"/>
    </xf>
    <xf numFmtId="0" fontId="99" fillId="0" borderId="0" xfId="0" applyFont="1"/>
    <xf numFmtId="38" fontId="0" fillId="0" borderId="12" xfId="1998" applyNumberFormat="1" applyFont="1" applyBorder="1" applyAlignment="1">
      <alignment horizontal="center"/>
    </xf>
    <xf numFmtId="9" fontId="0" fillId="0" borderId="24" xfId="1998" applyFont="1" applyBorder="1" applyAlignment="1">
      <alignment horizontal="center" wrapText="1"/>
    </xf>
    <xf numFmtId="38" fontId="0" fillId="0" borderId="24" xfId="1998" applyNumberFormat="1" applyFont="1" applyBorder="1" applyAlignment="1">
      <alignment horizontal="center"/>
    </xf>
    <xf numFmtId="38" fontId="0" fillId="0" borderId="25" xfId="1998" applyNumberFormat="1" applyFont="1" applyBorder="1" applyAlignment="1">
      <alignment horizontal="center"/>
    </xf>
    <xf numFmtId="38" fontId="0" fillId="0" borderId="26" xfId="1998" applyNumberFormat="1" applyFont="1" applyBorder="1" applyAlignment="1">
      <alignment horizontal="center"/>
    </xf>
    <xf numFmtId="9" fontId="0" fillId="0" borderId="27" xfId="1998" applyFont="1" applyBorder="1" applyAlignment="1">
      <alignment horizontal="center" wrapText="1"/>
    </xf>
    <xf numFmtId="38" fontId="0" fillId="0" borderId="27" xfId="1998" applyNumberFormat="1" applyFont="1" applyBorder="1" applyAlignment="1">
      <alignment horizontal="center"/>
    </xf>
    <xf numFmtId="38" fontId="0" fillId="0" borderId="28" xfId="1998" applyNumberFormat="1" applyFont="1" applyBorder="1" applyAlignment="1">
      <alignment horizontal="center"/>
    </xf>
    <xf numFmtId="0" fontId="0" fillId="0" borderId="0" xfId="0" applyBorder="1"/>
    <xf numFmtId="0" fontId="15" fillId="0" borderId="29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178" fontId="15" fillId="0" borderId="30" xfId="0" applyNumberFormat="1" applyFont="1" applyBorder="1" applyAlignment="1">
      <alignment horizontal="center" wrapText="1"/>
    </xf>
    <xf numFmtId="1" fontId="15" fillId="0" borderId="30" xfId="0" applyNumberFormat="1" applyFont="1" applyBorder="1" applyAlignment="1">
      <alignment horizontal="center" wrapText="1"/>
    </xf>
    <xf numFmtId="1" fontId="15" fillId="0" borderId="30" xfId="0" quotePrefix="1" applyNumberFormat="1" applyFont="1" applyBorder="1" applyAlignment="1">
      <alignment horizontal="center" wrapText="1"/>
    </xf>
    <xf numFmtId="0" fontId="15" fillId="0" borderId="30" xfId="0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15" fillId="0" borderId="31" xfId="0" applyFont="1" applyBorder="1" applyAlignment="1">
      <alignment horizontal="center" wrapText="1"/>
    </xf>
    <xf numFmtId="14" fontId="93" fillId="33" borderId="12" xfId="0" applyNumberFormat="1" applyFont="1" applyFill="1" applyBorder="1" applyAlignment="1">
      <alignment horizontal="center" vertical="center"/>
    </xf>
    <xf numFmtId="0" fontId="90" fillId="0" borderId="12" xfId="0" applyFont="1" applyFill="1" applyBorder="1" applyAlignment="1">
      <alignment horizontal="center"/>
    </xf>
    <xf numFmtId="0" fontId="93" fillId="34" borderId="12" xfId="0" applyFont="1" applyFill="1" applyBorder="1" applyAlignment="1">
      <alignment horizontal="center" vertical="center" wrapText="1"/>
    </xf>
    <xf numFmtId="3" fontId="91" fillId="59" borderId="12" xfId="0" applyNumberFormat="1" applyFont="1" applyFill="1" applyBorder="1" applyAlignment="1">
      <alignment horizontal="center"/>
    </xf>
    <xf numFmtId="0" fontId="91" fillId="0" borderId="12" xfId="0" applyFont="1" applyBorder="1"/>
    <xf numFmtId="1" fontId="90" fillId="0" borderId="12" xfId="0" applyNumberFormat="1" applyFont="1" applyBorder="1" applyAlignment="1">
      <alignment horizontal="center"/>
    </xf>
    <xf numFmtId="1" fontId="91" fillId="0" borderId="12" xfId="0" applyNumberFormat="1" applyFont="1" applyBorder="1" applyAlignment="1">
      <alignment horizontal="center"/>
    </xf>
    <xf numFmtId="0" fontId="90" fillId="0" borderId="12" xfId="0" applyFont="1" applyBorder="1"/>
    <xf numFmtId="0" fontId="91" fillId="0" borderId="12" xfId="0" applyFont="1" applyBorder="1" applyAlignment="1">
      <alignment vertical="center"/>
    </xf>
    <xf numFmtId="179" fontId="102" fillId="65" borderId="12" xfId="1997" applyNumberFormat="1" applyFont="1" applyFill="1" applyBorder="1" applyAlignment="1">
      <alignment horizontal="center"/>
    </xf>
    <xf numFmtId="179" fontId="93" fillId="65" borderId="12" xfId="1997" applyNumberFormat="1" applyFont="1" applyFill="1" applyBorder="1" applyAlignment="1">
      <alignment horizontal="center"/>
    </xf>
    <xf numFmtId="179" fontId="93" fillId="0" borderId="12" xfId="1997" applyNumberFormat="1" applyFont="1" applyFill="1" applyBorder="1" applyAlignment="1">
      <alignment horizontal="center"/>
    </xf>
    <xf numFmtId="0" fontId="93" fillId="0" borderId="12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178" fontId="0" fillId="0" borderId="32" xfId="0" applyNumberFormat="1" applyFont="1" applyBorder="1" applyAlignment="1">
      <alignment horizontal="center" wrapText="1"/>
    </xf>
    <xf numFmtId="179" fontId="0" fillId="0" borderId="34" xfId="0" applyNumberFormat="1" applyFont="1" applyBorder="1" applyAlignment="1">
      <alignment vertical="center" wrapText="1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178" fontId="0" fillId="0" borderId="35" xfId="0" applyNumberFormat="1" applyFont="1" applyBorder="1" applyAlignment="1">
      <alignment horizontal="center" wrapText="1"/>
    </xf>
    <xf numFmtId="179" fontId="0" fillId="0" borderId="35" xfId="0" applyNumberFormat="1" applyFont="1" applyBorder="1" applyAlignment="1">
      <alignment vertical="center" wrapText="1"/>
    </xf>
    <xf numFmtId="0" fontId="15" fillId="0" borderId="32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178" fontId="0" fillId="0" borderId="38" xfId="0" applyNumberFormat="1" applyFont="1" applyBorder="1" applyAlignment="1">
      <alignment horizontal="center" wrapText="1"/>
    </xf>
    <xf numFmtId="179" fontId="0" fillId="0" borderId="40" xfId="0" applyNumberFormat="1" applyFont="1" applyBorder="1" applyAlignment="1">
      <alignment vertical="center" wrapText="1"/>
    </xf>
    <xf numFmtId="0" fontId="15" fillId="0" borderId="42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178" fontId="0" fillId="0" borderId="42" xfId="0" applyNumberFormat="1" applyFont="1" applyBorder="1" applyAlignment="1">
      <alignment horizontal="center" wrapText="1"/>
    </xf>
    <xf numFmtId="179" fontId="0" fillId="0" borderId="42" xfId="0" applyNumberFormat="1" applyFont="1" applyBorder="1" applyAlignment="1">
      <alignment vertical="center" wrapText="1"/>
    </xf>
    <xf numFmtId="9" fontId="0" fillId="0" borderId="30" xfId="1998" applyFont="1" applyBorder="1" applyAlignment="1">
      <alignment horizontal="center" wrapText="1"/>
    </xf>
    <xf numFmtId="38" fontId="0" fillId="0" borderId="30" xfId="1998" applyNumberFormat="1" applyFont="1" applyBorder="1" applyAlignment="1">
      <alignment horizontal="center"/>
    </xf>
    <xf numFmtId="38" fontId="0" fillId="0" borderId="31" xfId="1998" applyNumberFormat="1" applyFont="1" applyBorder="1" applyAlignment="1">
      <alignment horizontal="center"/>
    </xf>
    <xf numFmtId="0" fontId="15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178" fontId="0" fillId="0" borderId="44" xfId="0" applyNumberFormat="1" applyFont="1" applyBorder="1" applyAlignment="1">
      <alignment horizontal="center" wrapText="1"/>
    </xf>
    <xf numFmtId="179" fontId="0" fillId="0" borderId="46" xfId="0" applyNumberFormat="1" applyFont="1" applyBorder="1" applyAlignment="1">
      <alignment vertical="center" wrapText="1"/>
    </xf>
    <xf numFmtId="0" fontId="15" fillId="0" borderId="47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178" fontId="0" fillId="0" borderId="47" xfId="0" applyNumberFormat="1" applyFont="1" applyBorder="1" applyAlignment="1">
      <alignment horizontal="center" wrapText="1"/>
    </xf>
    <xf numFmtId="179" fontId="0" fillId="0" borderId="47" xfId="0" applyNumberFormat="1" applyFont="1" applyBorder="1" applyAlignment="1">
      <alignment vertical="center" wrapText="1"/>
    </xf>
    <xf numFmtId="0" fontId="90" fillId="0" borderId="52" xfId="0" applyFont="1" applyBorder="1" applyAlignment="1">
      <alignment horizontal="center"/>
    </xf>
    <xf numFmtId="0" fontId="90" fillId="0" borderId="53" xfId="0" applyFont="1" applyBorder="1" applyAlignment="1">
      <alignment horizontal="center"/>
    </xf>
    <xf numFmtId="49" fontId="90" fillId="0" borderId="54" xfId="0" applyNumberFormat="1" applyFont="1" applyBorder="1" applyAlignment="1">
      <alignment horizontal="center"/>
    </xf>
    <xf numFmtId="179" fontId="93" fillId="70" borderId="12" xfId="1997" applyNumberFormat="1" applyFont="1" applyFill="1" applyBorder="1" applyAlignment="1">
      <alignment horizontal="center"/>
    </xf>
    <xf numFmtId="0" fontId="91" fillId="0" borderId="12" xfId="0" applyNumberFormat="1" applyFont="1" applyBorder="1" applyAlignment="1">
      <alignment horizontal="center" wrapText="1"/>
    </xf>
    <xf numFmtId="0" fontId="103" fillId="0" borderId="0" xfId="1999">
      <alignment vertical="top"/>
    </xf>
    <xf numFmtId="0" fontId="110" fillId="0" borderId="0" xfId="1999" applyFont="1" applyAlignment="1">
      <alignment horizontal="left" vertical="top" wrapText="1" readingOrder="1"/>
    </xf>
    <xf numFmtId="0" fontId="110" fillId="0" borderId="0" xfId="1999" applyFont="1" applyAlignment="1">
      <alignment horizontal="right" vertical="top" wrapText="1" readingOrder="1"/>
    </xf>
    <xf numFmtId="0" fontId="103" fillId="0" borderId="0" xfId="1999" applyAlignment="1">
      <alignment vertical="top"/>
    </xf>
    <xf numFmtId="0" fontId="111" fillId="71" borderId="0" xfId="1999" applyFont="1" applyFill="1" applyAlignment="1">
      <alignment horizontal="left" vertical="top"/>
    </xf>
    <xf numFmtId="0" fontId="112" fillId="53" borderId="0" xfId="1999" applyFont="1" applyFill="1" applyAlignment="1">
      <alignment horizontal="left" vertical="top"/>
    </xf>
    <xf numFmtId="0" fontId="103" fillId="53" borderId="0" xfId="1999" applyFill="1" applyAlignment="1">
      <alignment vertical="top"/>
    </xf>
    <xf numFmtId="0" fontId="103" fillId="71" borderId="0" xfId="1999" applyFill="1" applyAlignment="1">
      <alignment vertical="top"/>
    </xf>
    <xf numFmtId="0" fontId="103" fillId="0" borderId="0" xfId="1999" applyFill="1" applyAlignment="1">
      <alignment vertical="top"/>
    </xf>
    <xf numFmtId="0" fontId="113" fillId="0" borderId="0" xfId="1999" applyFont="1" applyFill="1" applyAlignment="1">
      <alignment horizontal="left" vertical="top"/>
    </xf>
    <xf numFmtId="0" fontId="113" fillId="0" borderId="0" xfId="1999" applyFont="1" applyAlignment="1">
      <alignment horizontal="left" vertical="top"/>
    </xf>
    <xf numFmtId="3" fontId="113" fillId="0" borderId="0" xfId="1999" applyNumberFormat="1" applyFont="1" applyAlignment="1">
      <alignment horizontal="right" vertical="top"/>
    </xf>
    <xf numFmtId="3" fontId="112" fillId="0" borderId="0" xfId="1999" applyNumberFormat="1" applyFont="1" applyAlignment="1">
      <alignment horizontal="right" vertical="top"/>
    </xf>
    <xf numFmtId="3" fontId="114" fillId="0" borderId="0" xfId="1999" applyNumberFormat="1" applyFont="1" applyAlignment="1">
      <alignment horizontal="right" vertical="top"/>
    </xf>
    <xf numFmtId="0" fontId="115" fillId="0" borderId="0" xfId="1999" applyFont="1" applyAlignment="1">
      <alignment horizontal="left" vertical="top"/>
    </xf>
    <xf numFmtId="0" fontId="115" fillId="0" borderId="0" xfId="1999" applyFont="1" applyAlignment="1">
      <alignment horizontal="right" vertical="top" wrapText="1" readingOrder="1"/>
    </xf>
    <xf numFmtId="0" fontId="116" fillId="0" borderId="0" xfId="1999" applyFont="1" applyAlignment="1">
      <alignment horizontal="center" vertical="top"/>
    </xf>
    <xf numFmtId="0" fontId="113" fillId="0" borderId="0" xfId="1999" applyNumberFormat="1" applyFont="1" applyAlignment="1">
      <alignment horizontal="left" vertical="top"/>
    </xf>
    <xf numFmtId="0" fontId="93" fillId="33" borderId="12" xfId="0" quotePrefix="1" applyNumberFormat="1" applyFont="1" applyFill="1" applyBorder="1" applyAlignment="1">
      <alignment horizontal="center" vertical="center"/>
    </xf>
    <xf numFmtId="0" fontId="93" fillId="33" borderId="12" xfId="0" quotePrefix="1" applyFont="1" applyFill="1" applyBorder="1" applyAlignment="1">
      <alignment horizontal="center" vertical="center"/>
    </xf>
    <xf numFmtId="179" fontId="93" fillId="34" borderId="12" xfId="1997" applyNumberFormat="1" applyFont="1" applyFill="1" applyBorder="1" applyAlignment="1">
      <alignment horizontal="center"/>
    </xf>
    <xf numFmtId="0" fontId="0" fillId="34" borderId="0" xfId="0" applyFill="1"/>
    <xf numFmtId="0" fontId="91" fillId="0" borderId="12" xfId="0" applyNumberFormat="1" applyFont="1" applyFill="1" applyBorder="1" applyAlignment="1">
      <alignment horizontal="center"/>
    </xf>
    <xf numFmtId="0" fontId="15" fillId="69" borderId="37" xfId="0" applyFont="1" applyFill="1" applyBorder="1" applyAlignment="1">
      <alignment vertical="center"/>
    </xf>
    <xf numFmtId="0" fontId="15" fillId="69" borderId="41" xfId="0" applyFont="1" applyFill="1" applyBorder="1" applyAlignment="1">
      <alignment vertical="center"/>
    </xf>
    <xf numFmtId="0" fontId="15" fillId="66" borderId="37" xfId="0" applyFont="1" applyFill="1" applyBorder="1" applyAlignment="1">
      <alignment vertical="center"/>
    </xf>
    <xf numFmtId="0" fontId="15" fillId="66" borderId="41" xfId="0" applyFont="1" applyFill="1" applyBorder="1" applyAlignment="1">
      <alignment vertical="center"/>
    </xf>
    <xf numFmtId="0" fontId="15" fillId="67" borderId="37" xfId="0" applyFont="1" applyFill="1" applyBorder="1" applyAlignment="1">
      <alignment vertical="center"/>
    </xf>
    <xf numFmtId="0" fontId="15" fillId="67" borderId="41" xfId="0" applyFont="1" applyFill="1" applyBorder="1" applyAlignment="1">
      <alignment vertical="center"/>
    </xf>
    <xf numFmtId="0" fontId="15" fillId="68" borderId="37" xfId="0" applyFont="1" applyFill="1" applyBorder="1" applyAlignment="1">
      <alignment vertical="center"/>
    </xf>
    <xf numFmtId="0" fontId="15" fillId="68" borderId="41" xfId="0" applyFont="1" applyFill="1" applyBorder="1" applyAlignment="1">
      <alignment vertical="center"/>
    </xf>
    <xf numFmtId="0" fontId="15" fillId="0" borderId="0" xfId="0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0" fillId="0" borderId="12" xfId="0" applyBorder="1" applyAlignment="1">
      <alignment horizontal="right"/>
    </xf>
    <xf numFmtId="3" fontId="0" fillId="0" borderId="12" xfId="0" applyNumberFormat="1" applyBorder="1" applyAlignment="1">
      <alignment horizontal="right"/>
    </xf>
    <xf numFmtId="0" fontId="0" fillId="0" borderId="12" xfId="0" applyBorder="1"/>
    <xf numFmtId="0" fontId="0" fillId="0" borderId="55" xfId="0" applyBorder="1"/>
    <xf numFmtId="0" fontId="0" fillId="0" borderId="55" xfId="0" applyBorder="1" applyAlignment="1">
      <alignment horizontal="right"/>
    </xf>
    <xf numFmtId="3" fontId="0" fillId="0" borderId="55" xfId="0" applyNumberFormat="1" applyBorder="1" applyAlignment="1">
      <alignment horizontal="right"/>
    </xf>
    <xf numFmtId="0" fontId="15" fillId="0" borderId="27" xfId="0" applyFont="1" applyBorder="1"/>
    <xf numFmtId="0" fontId="15" fillId="0" borderId="27" xfId="0" applyFont="1" applyBorder="1" applyAlignment="1">
      <alignment horizontal="center"/>
    </xf>
    <xf numFmtId="0" fontId="15" fillId="0" borderId="27" xfId="0" applyFont="1" applyBorder="1" applyAlignment="1">
      <alignment horizontal="center" wrapText="1"/>
    </xf>
    <xf numFmtId="0" fontId="0" fillId="0" borderId="56" xfId="0" applyBorder="1"/>
    <xf numFmtId="0" fontId="0" fillId="0" borderId="56" xfId="0" applyBorder="1" applyAlignment="1">
      <alignment horizontal="right"/>
    </xf>
    <xf numFmtId="3" fontId="0" fillId="0" borderId="56" xfId="0" applyNumberFormat="1" applyBorder="1" applyAlignment="1">
      <alignment horizontal="right"/>
    </xf>
    <xf numFmtId="3" fontId="90" fillId="0" borderId="0" xfId="0" applyNumberFormat="1" applyFont="1" applyBorder="1" applyAlignment="1">
      <alignment horizontal="center" wrapText="1"/>
    </xf>
    <xf numFmtId="3" fontId="90" fillId="0" borderId="0" xfId="0" applyNumberFormat="1" applyFont="1" applyBorder="1" applyAlignment="1">
      <alignment horizontal="center"/>
    </xf>
    <xf numFmtId="3" fontId="0" fillId="0" borderId="55" xfId="0" applyNumberFormat="1" applyFill="1" applyBorder="1" applyAlignment="1">
      <alignment horizontal="right"/>
    </xf>
    <xf numFmtId="0" fontId="0" fillId="0" borderId="55" xfId="0" applyFill="1" applyBorder="1" applyAlignment="1">
      <alignment horizontal="right"/>
    </xf>
    <xf numFmtId="3" fontId="0" fillId="0" borderId="12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3" fontId="0" fillId="0" borderId="56" xfId="0" applyNumberFormat="1" applyFill="1" applyBorder="1" applyAlignment="1">
      <alignment horizontal="right"/>
    </xf>
    <xf numFmtId="0" fontId="0" fillId="0" borderId="56" xfId="0" applyFill="1" applyBorder="1" applyAlignment="1">
      <alignment horizontal="right"/>
    </xf>
    <xf numFmtId="0" fontId="93" fillId="34" borderId="12" xfId="0" applyFont="1" applyFill="1" applyBorder="1" applyAlignment="1">
      <alignment horizontal="center" vertical="center"/>
    </xf>
    <xf numFmtId="14" fontId="93" fillId="34" borderId="12" xfId="0" applyNumberFormat="1" applyFont="1" applyFill="1" applyBorder="1" applyAlignment="1">
      <alignment horizontal="center" vertical="center"/>
    </xf>
    <xf numFmtId="3" fontId="93" fillId="34" borderId="12" xfId="0" applyNumberFormat="1" applyFont="1" applyFill="1" applyBorder="1" applyAlignment="1">
      <alignment horizontal="center" vertical="center" wrapText="1"/>
    </xf>
    <xf numFmtId="3" fontId="93" fillId="34" borderId="12" xfId="1997" applyNumberFormat="1" applyFont="1" applyFill="1" applyBorder="1" applyAlignment="1">
      <alignment horizontal="center" vertical="center" wrapText="1"/>
    </xf>
    <xf numFmtId="3" fontId="91" fillId="34" borderId="12" xfId="0" applyNumberFormat="1" applyFont="1" applyFill="1" applyBorder="1" applyAlignment="1">
      <alignment horizontal="center"/>
    </xf>
    <xf numFmtId="178" fontId="93" fillId="34" borderId="12" xfId="0" applyNumberFormat="1" applyFont="1" applyFill="1" applyBorder="1" applyAlignment="1">
      <alignment horizontal="center" vertical="center" wrapText="1"/>
    </xf>
    <xf numFmtId="0" fontId="91" fillId="34" borderId="12" xfId="0" applyFont="1" applyFill="1" applyBorder="1"/>
    <xf numFmtId="0" fontId="90" fillId="34" borderId="0" xfId="0" applyFont="1" applyFill="1"/>
    <xf numFmtId="2" fontId="90" fillId="72" borderId="0" xfId="0" applyNumberFormat="1" applyFont="1" applyFill="1" applyAlignment="1">
      <alignment horizontal="center"/>
    </xf>
    <xf numFmtId="0" fontId="90" fillId="72" borderId="0" xfId="0" applyFont="1" applyFill="1"/>
    <xf numFmtId="1" fontId="90" fillId="72" borderId="0" xfId="0" applyNumberFormat="1" applyFont="1" applyFill="1" applyAlignment="1">
      <alignment horizontal="center"/>
    </xf>
    <xf numFmtId="0" fontId="90" fillId="72" borderId="0" xfId="0" applyFont="1" applyFill="1" applyAlignment="1">
      <alignment horizontal="center" vertical="center"/>
    </xf>
    <xf numFmtId="0" fontId="90" fillId="72" borderId="0" xfId="0" applyFont="1" applyFill="1" applyAlignment="1">
      <alignment horizontal="center" wrapText="1"/>
    </xf>
    <xf numFmtId="3" fontId="90" fillId="72" borderId="0" xfId="0" applyNumberFormat="1" applyFont="1" applyFill="1" applyAlignment="1">
      <alignment horizontal="center"/>
    </xf>
    <xf numFmtId="0" fontId="90" fillId="72" borderId="0" xfId="0" applyFont="1" applyFill="1" applyAlignment="1">
      <alignment horizontal="center"/>
    </xf>
    <xf numFmtId="0" fontId="91" fillId="72" borderId="0" xfId="0" applyFont="1" applyFill="1" applyAlignment="1">
      <alignment horizontal="center"/>
    </xf>
    <xf numFmtId="0" fontId="90" fillId="0" borderId="0" xfId="0" applyFont="1"/>
    <xf numFmtId="0" fontId="91" fillId="0" borderId="12" xfId="0" applyNumberFormat="1" applyFont="1" applyBorder="1" applyAlignment="1">
      <alignment horizontal="center"/>
    </xf>
    <xf numFmtId="0" fontId="93" fillId="33" borderId="12" xfId="0" applyFont="1" applyFill="1" applyBorder="1" applyAlignment="1">
      <alignment horizontal="center" vertical="top" wrapText="1"/>
    </xf>
    <xf numFmtId="0" fontId="90" fillId="0" borderId="0" xfId="0" applyFont="1" applyAlignment="1">
      <alignment horizontal="center" vertical="center"/>
    </xf>
    <xf numFmtId="0" fontId="93" fillId="60" borderId="12" xfId="0" applyFont="1" applyFill="1" applyBorder="1" applyAlignment="1">
      <alignment horizontal="center" vertical="center" wrapText="1"/>
    </xf>
    <xf numFmtId="179" fontId="93" fillId="33" borderId="12" xfId="1997" applyNumberFormat="1" applyFont="1" applyFill="1" applyBorder="1" applyAlignment="1">
      <alignment horizontal="center" vertical="center"/>
    </xf>
    <xf numFmtId="179" fontId="93" fillId="61" borderId="12" xfId="1997" applyNumberFormat="1" applyFont="1" applyFill="1" applyBorder="1" applyAlignment="1">
      <alignment horizontal="center" vertical="center"/>
    </xf>
    <xf numFmtId="179" fontId="93" fillId="33" borderId="12" xfId="1997" applyNumberFormat="1" applyFont="1" applyFill="1" applyBorder="1" applyAlignment="1">
      <alignment horizontal="center"/>
    </xf>
    <xf numFmtId="179" fontId="102" fillId="65" borderId="12" xfId="1997" applyNumberFormat="1" applyFont="1" applyFill="1" applyBorder="1" applyAlignment="1">
      <alignment horizontal="center"/>
    </xf>
    <xf numFmtId="179" fontId="93" fillId="65" borderId="12" xfId="1997" applyNumberFormat="1" applyFont="1" applyFill="1" applyBorder="1" applyAlignment="1">
      <alignment horizontal="center"/>
    </xf>
    <xf numFmtId="179" fontId="93" fillId="0" borderId="12" xfId="1997" applyNumberFormat="1" applyFont="1" applyFill="1" applyBorder="1" applyAlignment="1">
      <alignment horizontal="center"/>
    </xf>
    <xf numFmtId="179" fontId="93" fillId="70" borderId="12" xfId="1997" applyNumberFormat="1" applyFont="1" applyFill="1" applyBorder="1" applyAlignment="1">
      <alignment horizontal="center"/>
    </xf>
    <xf numFmtId="179" fontId="93" fillId="34" borderId="12" xfId="1997" applyNumberFormat="1" applyFont="1" applyFill="1" applyBorder="1" applyAlignment="1">
      <alignment horizontal="center"/>
    </xf>
    <xf numFmtId="14" fontId="90" fillId="0" borderId="0" xfId="0" applyNumberFormat="1" applyFont="1"/>
    <xf numFmtId="0" fontId="90" fillId="0" borderId="49" xfId="0" applyFont="1" applyBorder="1" applyAlignment="1">
      <alignment horizontal="center"/>
    </xf>
    <xf numFmtId="0" fontId="90" fillId="0" borderId="50" xfId="0" applyFont="1" applyBorder="1" applyAlignment="1">
      <alignment horizontal="center"/>
    </xf>
    <xf numFmtId="0" fontId="90" fillId="0" borderId="51" xfId="0" applyFont="1" applyBorder="1" applyAlignment="1">
      <alignment horizontal="center"/>
    </xf>
    <xf numFmtId="0" fontId="104" fillId="0" borderId="0" xfId="1999" applyFont="1" applyAlignment="1">
      <alignment horizontal="left" vertical="top" wrapText="1" readingOrder="1"/>
    </xf>
    <xf numFmtId="0" fontId="105" fillId="0" borderId="0" xfId="1999" applyFont="1" applyAlignment="1">
      <alignment horizontal="left" vertical="top"/>
    </xf>
    <xf numFmtId="0" fontId="106" fillId="0" borderId="0" xfId="1999" applyFont="1" applyAlignment="1">
      <alignment horizontal="left" vertical="top" wrapText="1" readingOrder="1"/>
    </xf>
    <xf numFmtId="0" fontId="108" fillId="0" borderId="0" xfId="1999" applyFont="1" applyAlignment="1">
      <alignment horizontal="left" vertical="top" wrapText="1" readingOrder="1"/>
    </xf>
    <xf numFmtId="0" fontId="109" fillId="0" borderId="0" xfId="1999" applyFont="1" applyAlignment="1">
      <alignment horizontal="left" vertical="top" wrapText="1" readingOrder="1"/>
    </xf>
    <xf numFmtId="0" fontId="15" fillId="0" borderId="12" xfId="0" applyFont="1" applyBorder="1" applyAlignment="1">
      <alignment horizontal="center"/>
    </xf>
  </cellXfs>
  <cellStyles count="2001">
    <cellStyle name="20% - Accent1" xfId="1895" builtinId="30" customBuiltin="1"/>
    <cellStyle name="20% - Accent1 2" xfId="1"/>
    <cellStyle name="20% - Accent1 2 2" xfId="2"/>
    <cellStyle name="20% - Accent1 2 2 2" xfId="3"/>
    <cellStyle name="20% - Accent1 2 3" xfId="4"/>
    <cellStyle name="20% - Accent1 3" xfId="5"/>
    <cellStyle name="20% - Accent1 3 2" xfId="6"/>
    <cellStyle name="20% - Accent1 3 2 2" xfId="7"/>
    <cellStyle name="20% - Accent1 3 3" xfId="8"/>
    <cellStyle name="20% - Accent1 3 4" xfId="9"/>
    <cellStyle name="20% - Accent1 3 4 2" xfId="10"/>
    <cellStyle name="20% - Accent1 3 4 2 2" xfId="11"/>
    <cellStyle name="20% - Accent1 3 4 3" xfId="12"/>
    <cellStyle name="20% - Accent1 3 4 4" xfId="13"/>
    <cellStyle name="20% - Accent1 3 5" xfId="14"/>
    <cellStyle name="20% - Accent1 4" xfId="15"/>
    <cellStyle name="20% - Accent1 5" xfId="16"/>
    <cellStyle name="20% - Accent1 5 2" xfId="17"/>
    <cellStyle name="20% - Accent1 6" xfId="18"/>
    <cellStyle name="20% - Accent1 7" xfId="19"/>
    <cellStyle name="20% - Accent2" xfId="1899" builtinId="34" customBuiltin="1"/>
    <cellStyle name="20% - Accent2 2" xfId="20"/>
    <cellStyle name="20% - Accent2 2 2" xfId="21"/>
    <cellStyle name="20% - Accent2 2 2 2" xfId="22"/>
    <cellStyle name="20% - Accent2 2 3" xfId="23"/>
    <cellStyle name="20% - Accent2 3" xfId="24"/>
    <cellStyle name="20% - Accent2 3 2" xfId="25"/>
    <cellStyle name="20% - Accent2 3 2 2" xfId="26"/>
    <cellStyle name="20% - Accent2 3 3" xfId="27"/>
    <cellStyle name="20% - Accent2 3 4" xfId="28"/>
    <cellStyle name="20% - Accent2 3 4 2" xfId="29"/>
    <cellStyle name="20% - Accent2 3 4 2 2" xfId="30"/>
    <cellStyle name="20% - Accent2 3 4 3" xfId="31"/>
    <cellStyle name="20% - Accent2 3 4 4" xfId="32"/>
    <cellStyle name="20% - Accent2 3 5" xfId="33"/>
    <cellStyle name="20% - Accent2 4" xfId="34"/>
    <cellStyle name="20% - Accent2 5" xfId="35"/>
    <cellStyle name="20% - Accent2 5 2" xfId="36"/>
    <cellStyle name="20% - Accent2 6" xfId="37"/>
    <cellStyle name="20% - Accent2 7" xfId="38"/>
    <cellStyle name="20% - Accent3" xfId="1903" builtinId="38" customBuiltin="1"/>
    <cellStyle name="20% - Accent3 2" xfId="39"/>
    <cellStyle name="20% - Accent3 2 2" xfId="40"/>
    <cellStyle name="20% - Accent3 2 2 2" xfId="41"/>
    <cellStyle name="20% - Accent3 2 3" xfId="42"/>
    <cellStyle name="20% - Accent3 3" xfId="43"/>
    <cellStyle name="20% - Accent3 3 2" xfId="44"/>
    <cellStyle name="20% - Accent3 3 2 2" xfId="45"/>
    <cellStyle name="20% - Accent3 3 3" xfId="46"/>
    <cellStyle name="20% - Accent3 3 4" xfId="47"/>
    <cellStyle name="20% - Accent3 3 4 2" xfId="48"/>
    <cellStyle name="20% - Accent3 3 4 2 2" xfId="49"/>
    <cellStyle name="20% - Accent3 3 4 3" xfId="50"/>
    <cellStyle name="20% - Accent3 3 4 4" xfId="51"/>
    <cellStyle name="20% - Accent3 3 5" xfId="52"/>
    <cellStyle name="20% - Accent3 4" xfId="53"/>
    <cellStyle name="20% - Accent3 5" xfId="54"/>
    <cellStyle name="20% - Accent3 5 2" xfId="55"/>
    <cellStyle name="20% - Accent3 6" xfId="56"/>
    <cellStyle name="20% - Accent3 7" xfId="57"/>
    <cellStyle name="20% - Accent4" xfId="1907" builtinId="42" customBuiltin="1"/>
    <cellStyle name="20% - Accent4 2" xfId="58"/>
    <cellStyle name="20% - Accent4 2 2" xfId="59"/>
    <cellStyle name="20% - Accent4 2 2 2" xfId="60"/>
    <cellStyle name="20% - Accent4 2 3" xfId="61"/>
    <cellStyle name="20% - Accent4 3" xfId="62"/>
    <cellStyle name="20% - Accent4 3 2" xfId="63"/>
    <cellStyle name="20% - Accent4 3 2 2" xfId="64"/>
    <cellStyle name="20% - Accent4 3 3" xfId="65"/>
    <cellStyle name="20% - Accent4 3 4" xfId="66"/>
    <cellStyle name="20% - Accent4 3 4 2" xfId="67"/>
    <cellStyle name="20% - Accent4 3 4 2 2" xfId="68"/>
    <cellStyle name="20% - Accent4 3 4 3" xfId="69"/>
    <cellStyle name="20% - Accent4 3 4 4" xfId="70"/>
    <cellStyle name="20% - Accent4 3 5" xfId="71"/>
    <cellStyle name="20% - Accent4 4" xfId="72"/>
    <cellStyle name="20% - Accent4 5" xfId="73"/>
    <cellStyle name="20% - Accent4 5 2" xfId="74"/>
    <cellStyle name="20% - Accent4 6" xfId="75"/>
    <cellStyle name="20% - Accent4 7" xfId="76"/>
    <cellStyle name="20% - Accent5" xfId="1911" builtinId="46" customBuiltin="1"/>
    <cellStyle name="20% - Accent5 2" xfId="77"/>
    <cellStyle name="20% - Accent5 2 2" xfId="78"/>
    <cellStyle name="20% - Accent5 2 2 2" xfId="79"/>
    <cellStyle name="20% - Accent5 2 3" xfId="80"/>
    <cellStyle name="20% - Accent5 3" xfId="81"/>
    <cellStyle name="20% - Accent5 3 2" xfId="82"/>
    <cellStyle name="20% - Accent5 3 2 2" xfId="83"/>
    <cellStyle name="20% - Accent5 3 3" xfId="84"/>
    <cellStyle name="20% - Accent5 3 4" xfId="85"/>
    <cellStyle name="20% - Accent5 3 4 2" xfId="86"/>
    <cellStyle name="20% - Accent5 3 4 2 2" xfId="87"/>
    <cellStyle name="20% - Accent5 3 4 3" xfId="88"/>
    <cellStyle name="20% - Accent5 3 4 4" xfId="89"/>
    <cellStyle name="20% - Accent5 3 5" xfId="90"/>
    <cellStyle name="20% - Accent5 4" xfId="91"/>
    <cellStyle name="20% - Accent5 5" xfId="92"/>
    <cellStyle name="20% - Accent5 5 2" xfId="93"/>
    <cellStyle name="20% - Accent5 6" xfId="94"/>
    <cellStyle name="20% - Accent5 7" xfId="95"/>
    <cellStyle name="20% - Accent6" xfId="1915" builtinId="50" customBuiltin="1"/>
    <cellStyle name="20% - Accent6 2" xfId="96"/>
    <cellStyle name="20% - Accent6 2 2" xfId="97"/>
    <cellStyle name="20% - Accent6 2 2 2" xfId="98"/>
    <cellStyle name="20% - Accent6 2 3" xfId="99"/>
    <cellStyle name="20% - Accent6 3" xfId="100"/>
    <cellStyle name="20% - Accent6 3 2" xfId="101"/>
    <cellStyle name="20% - Accent6 3 2 2" xfId="102"/>
    <cellStyle name="20% - Accent6 3 3" xfId="103"/>
    <cellStyle name="20% - Accent6 3 4" xfId="104"/>
    <cellStyle name="20% - Accent6 3 4 2" xfId="105"/>
    <cellStyle name="20% - Accent6 3 4 2 2" xfId="106"/>
    <cellStyle name="20% - Accent6 3 4 3" xfId="107"/>
    <cellStyle name="20% - Accent6 3 4 4" xfId="108"/>
    <cellStyle name="20% - Accent6 3 5" xfId="109"/>
    <cellStyle name="20% - Accent6 4" xfId="110"/>
    <cellStyle name="20% - Accent6 5" xfId="111"/>
    <cellStyle name="20% - Accent6 5 2" xfId="112"/>
    <cellStyle name="20% - Accent6 6" xfId="113"/>
    <cellStyle name="20% - Accent6 7" xfId="114"/>
    <cellStyle name="40% - Accent1" xfId="1896" builtinId="31" customBuiltin="1"/>
    <cellStyle name="40% - Accent1 2" xfId="115"/>
    <cellStyle name="40% - Accent1 2 2" xfId="116"/>
    <cellStyle name="40% - Accent1 2 2 2" xfId="117"/>
    <cellStyle name="40% - Accent1 2 3" xfId="118"/>
    <cellStyle name="40% - Accent1 3" xfId="119"/>
    <cellStyle name="40% - Accent1 3 2" xfId="120"/>
    <cellStyle name="40% - Accent1 3 2 2" xfId="121"/>
    <cellStyle name="40% - Accent1 3 3" xfId="122"/>
    <cellStyle name="40% - Accent1 3 4" xfId="123"/>
    <cellStyle name="40% - Accent1 3 4 2" xfId="124"/>
    <cellStyle name="40% - Accent1 3 4 2 2" xfId="125"/>
    <cellStyle name="40% - Accent1 3 4 3" xfId="126"/>
    <cellStyle name="40% - Accent1 3 4 4" xfId="127"/>
    <cellStyle name="40% - Accent1 3 5" xfId="128"/>
    <cellStyle name="40% - Accent1 4" xfId="129"/>
    <cellStyle name="40% - Accent1 5" xfId="130"/>
    <cellStyle name="40% - Accent1 5 2" xfId="131"/>
    <cellStyle name="40% - Accent1 6" xfId="132"/>
    <cellStyle name="40% - Accent1 7" xfId="133"/>
    <cellStyle name="40% - Accent2" xfId="1900" builtinId="35" customBuiltin="1"/>
    <cellStyle name="40% - Accent2 2" xfId="134"/>
    <cellStyle name="40% - Accent2 2 2" xfId="135"/>
    <cellStyle name="40% - Accent2 2 2 2" xfId="136"/>
    <cellStyle name="40% - Accent2 2 3" xfId="137"/>
    <cellStyle name="40% - Accent2 3" xfId="138"/>
    <cellStyle name="40% - Accent2 3 2" xfId="139"/>
    <cellStyle name="40% - Accent2 3 2 2" xfId="140"/>
    <cellStyle name="40% - Accent2 3 3" xfId="141"/>
    <cellStyle name="40% - Accent2 3 4" xfId="142"/>
    <cellStyle name="40% - Accent2 3 4 2" xfId="143"/>
    <cellStyle name="40% - Accent2 3 4 2 2" xfId="144"/>
    <cellStyle name="40% - Accent2 3 4 3" xfId="145"/>
    <cellStyle name="40% - Accent2 3 4 4" xfId="146"/>
    <cellStyle name="40% - Accent2 3 5" xfId="147"/>
    <cellStyle name="40% - Accent2 4" xfId="148"/>
    <cellStyle name="40% - Accent2 5" xfId="149"/>
    <cellStyle name="40% - Accent2 5 2" xfId="150"/>
    <cellStyle name="40% - Accent2 6" xfId="151"/>
    <cellStyle name="40% - Accent2 7" xfId="152"/>
    <cellStyle name="40% - Accent3" xfId="1904" builtinId="39" customBuiltin="1"/>
    <cellStyle name="40% - Accent3 2" xfId="153"/>
    <cellStyle name="40% - Accent3 2 2" xfId="154"/>
    <cellStyle name="40% - Accent3 2 2 2" xfId="155"/>
    <cellStyle name="40% - Accent3 2 3" xfId="156"/>
    <cellStyle name="40% - Accent3 3" xfId="157"/>
    <cellStyle name="40% - Accent3 3 2" xfId="158"/>
    <cellStyle name="40% - Accent3 3 2 2" xfId="159"/>
    <cellStyle name="40% - Accent3 3 3" xfId="160"/>
    <cellStyle name="40% - Accent3 3 4" xfId="161"/>
    <cellStyle name="40% - Accent3 3 4 2" xfId="162"/>
    <cellStyle name="40% - Accent3 3 4 2 2" xfId="163"/>
    <cellStyle name="40% - Accent3 3 4 3" xfId="164"/>
    <cellStyle name="40% - Accent3 3 4 4" xfId="165"/>
    <cellStyle name="40% - Accent3 3 5" xfId="166"/>
    <cellStyle name="40% - Accent3 4" xfId="167"/>
    <cellStyle name="40% - Accent3 5" xfId="168"/>
    <cellStyle name="40% - Accent3 5 2" xfId="169"/>
    <cellStyle name="40% - Accent3 6" xfId="170"/>
    <cellStyle name="40% - Accent3 7" xfId="171"/>
    <cellStyle name="40% - Accent4" xfId="1908" builtinId="43" customBuiltin="1"/>
    <cellStyle name="40% - Accent4 2" xfId="172"/>
    <cellStyle name="40% - Accent4 2 2" xfId="173"/>
    <cellStyle name="40% - Accent4 2 2 2" xfId="174"/>
    <cellStyle name="40% - Accent4 2 3" xfId="175"/>
    <cellStyle name="40% - Accent4 3" xfId="176"/>
    <cellStyle name="40% - Accent4 3 2" xfId="177"/>
    <cellStyle name="40% - Accent4 3 2 2" xfId="178"/>
    <cellStyle name="40% - Accent4 3 3" xfId="179"/>
    <cellStyle name="40% - Accent4 3 4" xfId="180"/>
    <cellStyle name="40% - Accent4 3 4 2" xfId="181"/>
    <cellStyle name="40% - Accent4 3 4 2 2" xfId="182"/>
    <cellStyle name="40% - Accent4 3 4 3" xfId="183"/>
    <cellStyle name="40% - Accent4 3 4 4" xfId="184"/>
    <cellStyle name="40% - Accent4 3 5" xfId="185"/>
    <cellStyle name="40% - Accent4 4" xfId="186"/>
    <cellStyle name="40% - Accent4 5" xfId="187"/>
    <cellStyle name="40% - Accent4 5 2" xfId="188"/>
    <cellStyle name="40% - Accent4 6" xfId="189"/>
    <cellStyle name="40% - Accent4 7" xfId="190"/>
    <cellStyle name="40% - Accent5" xfId="1912" builtinId="47" customBuiltin="1"/>
    <cellStyle name="40% - Accent5 2" xfId="191"/>
    <cellStyle name="40% - Accent5 2 2" xfId="192"/>
    <cellStyle name="40% - Accent5 2 2 2" xfId="193"/>
    <cellStyle name="40% - Accent5 2 3" xfId="194"/>
    <cellStyle name="40% - Accent5 3" xfId="195"/>
    <cellStyle name="40% - Accent5 3 2" xfId="196"/>
    <cellStyle name="40% - Accent5 3 2 2" xfId="197"/>
    <cellStyle name="40% - Accent5 3 3" xfId="198"/>
    <cellStyle name="40% - Accent5 3 4" xfId="199"/>
    <cellStyle name="40% - Accent5 3 4 2" xfId="200"/>
    <cellStyle name="40% - Accent5 3 4 2 2" xfId="201"/>
    <cellStyle name="40% - Accent5 3 4 3" xfId="202"/>
    <cellStyle name="40% - Accent5 3 4 4" xfId="203"/>
    <cellStyle name="40% - Accent5 3 5" xfId="204"/>
    <cellStyle name="40% - Accent5 4" xfId="205"/>
    <cellStyle name="40% - Accent5 5" xfId="206"/>
    <cellStyle name="40% - Accent5 5 2" xfId="207"/>
    <cellStyle name="40% - Accent5 6" xfId="208"/>
    <cellStyle name="40% - Accent5 7" xfId="209"/>
    <cellStyle name="40% - Accent6" xfId="1916" builtinId="51" customBuiltin="1"/>
    <cellStyle name="40% - Accent6 2" xfId="210"/>
    <cellStyle name="40% - Accent6 2 2" xfId="211"/>
    <cellStyle name="40% - Accent6 2 2 2" xfId="212"/>
    <cellStyle name="40% - Accent6 2 3" xfId="213"/>
    <cellStyle name="40% - Accent6 3" xfId="214"/>
    <cellStyle name="40% - Accent6 3 2" xfId="215"/>
    <cellStyle name="40% - Accent6 3 2 2" xfId="216"/>
    <cellStyle name="40% - Accent6 3 3" xfId="217"/>
    <cellStyle name="40% - Accent6 3 4" xfId="218"/>
    <cellStyle name="40% - Accent6 3 4 2" xfId="219"/>
    <cellStyle name="40% - Accent6 3 4 2 2" xfId="220"/>
    <cellStyle name="40% - Accent6 3 4 3" xfId="221"/>
    <cellStyle name="40% - Accent6 3 4 4" xfId="222"/>
    <cellStyle name="40% - Accent6 3 5" xfId="223"/>
    <cellStyle name="40% - Accent6 4" xfId="224"/>
    <cellStyle name="40% - Accent6 5" xfId="225"/>
    <cellStyle name="40% - Accent6 5 2" xfId="226"/>
    <cellStyle name="40% - Accent6 6" xfId="227"/>
    <cellStyle name="40% - Accent6 7" xfId="228"/>
    <cellStyle name="60% - Accent1" xfId="1897" builtinId="32" customBuiltin="1"/>
    <cellStyle name="60% - Accent1 2" xfId="229"/>
    <cellStyle name="60% - Accent1 2 2" xfId="230"/>
    <cellStyle name="60% - Accent1 3" xfId="231"/>
    <cellStyle name="60% - Accent1 3 2" xfId="232"/>
    <cellStyle name="60% - Accent2" xfId="1901" builtinId="36" customBuiltin="1"/>
    <cellStyle name="60% - Accent2 2" xfId="233"/>
    <cellStyle name="60% - Accent2 2 2" xfId="234"/>
    <cellStyle name="60% - Accent2 3" xfId="235"/>
    <cellStyle name="60% - Accent2 3 2" xfId="236"/>
    <cellStyle name="60% - Accent3" xfId="1905" builtinId="40" customBuiltin="1"/>
    <cellStyle name="60% - Accent3 2" xfId="237"/>
    <cellStyle name="60% - Accent3 2 2" xfId="238"/>
    <cellStyle name="60% - Accent3 3" xfId="239"/>
    <cellStyle name="60% - Accent3 3 2" xfId="240"/>
    <cellStyle name="60% - Accent4" xfId="1909" builtinId="44" customBuiltin="1"/>
    <cellStyle name="60% - Accent4 2" xfId="241"/>
    <cellStyle name="60% - Accent4 2 2" xfId="242"/>
    <cellStyle name="60% - Accent4 3" xfId="243"/>
    <cellStyle name="60% - Accent4 3 2" xfId="244"/>
    <cellStyle name="60% - Accent5" xfId="1913" builtinId="48" customBuiltin="1"/>
    <cellStyle name="60% - Accent5 2" xfId="245"/>
    <cellStyle name="60% - Accent5 2 2" xfId="246"/>
    <cellStyle name="60% - Accent5 3" xfId="247"/>
    <cellStyle name="60% - Accent5 3 2" xfId="248"/>
    <cellStyle name="60% - Accent6" xfId="1917" builtinId="52" customBuiltin="1"/>
    <cellStyle name="60% - Accent6 2" xfId="249"/>
    <cellStyle name="60% - Accent6 2 2" xfId="250"/>
    <cellStyle name="60% - Accent6 3" xfId="251"/>
    <cellStyle name="60% - Accent6 3 2" xfId="252"/>
    <cellStyle name="Accent1" xfId="1894" builtinId="29" customBuiltin="1"/>
    <cellStyle name="Accent1 2" xfId="253"/>
    <cellStyle name="Accent1 2 2" xfId="254"/>
    <cellStyle name="Accent1 3" xfId="255"/>
    <cellStyle name="Accent1 3 2" xfId="256"/>
    <cellStyle name="Accent2" xfId="1898" builtinId="33" customBuiltin="1"/>
    <cellStyle name="Accent2 2" xfId="257"/>
    <cellStyle name="Accent2 2 2" xfId="258"/>
    <cellStyle name="Accent2 3" xfId="259"/>
    <cellStyle name="Accent2 3 2" xfId="260"/>
    <cellStyle name="Accent3" xfId="1902" builtinId="37" customBuiltin="1"/>
    <cellStyle name="Accent3 2" xfId="261"/>
    <cellStyle name="Accent3 2 2" xfId="262"/>
    <cellStyle name="Accent3 3" xfId="263"/>
    <cellStyle name="Accent3 3 2" xfId="264"/>
    <cellStyle name="Accent4" xfId="1906" builtinId="41" customBuiltin="1"/>
    <cellStyle name="Accent4 2" xfId="265"/>
    <cellStyle name="Accent4 2 2" xfId="266"/>
    <cellStyle name="Accent4 3" xfId="267"/>
    <cellStyle name="Accent4 3 2" xfId="268"/>
    <cellStyle name="Accent5" xfId="1910" builtinId="45" customBuiltin="1"/>
    <cellStyle name="Accent5 2" xfId="269"/>
    <cellStyle name="Accent5 2 2" xfId="270"/>
    <cellStyle name="Accent5 3" xfId="271"/>
    <cellStyle name="Accent5 3 2" xfId="272"/>
    <cellStyle name="Accent6" xfId="1914" builtinId="49" customBuiltin="1"/>
    <cellStyle name="Accent6 2" xfId="273"/>
    <cellStyle name="Accent6 2 2" xfId="274"/>
    <cellStyle name="Accent6 3" xfId="275"/>
    <cellStyle name="Accent6 3 2" xfId="276"/>
    <cellStyle name="AutoFormat-Optionen" xfId="277"/>
    <cellStyle name="Bad" xfId="1883" builtinId="27" customBuiltin="1"/>
    <cellStyle name="Bad 2" xfId="278"/>
    <cellStyle name="Bad 2 2" xfId="279"/>
    <cellStyle name="Bad 3" xfId="280"/>
    <cellStyle name="Bad 3 2" xfId="281"/>
    <cellStyle name="Calc Currency (0)" xfId="282"/>
    <cellStyle name="Calculation" xfId="1887" builtinId="22" customBuiltin="1"/>
    <cellStyle name="Calculation 2" xfId="283"/>
    <cellStyle name="Calculation 2 2" xfId="284"/>
    <cellStyle name="Calculation 3" xfId="285"/>
    <cellStyle name="Calculation 3 2" xfId="286"/>
    <cellStyle name="Check Cell" xfId="1889" builtinId="23" customBuiltin="1"/>
    <cellStyle name="Check Cell 2" xfId="287"/>
    <cellStyle name="Check Cell 2 2" xfId="288"/>
    <cellStyle name="Check Cell 3" xfId="289"/>
    <cellStyle name="Check Cell 3 2" xfId="290"/>
    <cellStyle name="Comma" xfId="1997" builtinId="3"/>
    <cellStyle name="Comma [0] 2" xfId="291"/>
    <cellStyle name="Comma [0] 2 2" xfId="292"/>
    <cellStyle name="Comma [0] 3" xfId="293"/>
    <cellStyle name="Comma [0] 4" xfId="294"/>
    <cellStyle name="Comma 10" xfId="295"/>
    <cellStyle name="Comma 10 2" xfId="296"/>
    <cellStyle name="Comma 10 3" xfId="297"/>
    <cellStyle name="Comma 100" xfId="298"/>
    <cellStyle name="Comma 101" xfId="299"/>
    <cellStyle name="Comma 102" xfId="300"/>
    <cellStyle name="Comma 103" xfId="301"/>
    <cellStyle name="Comma 104" xfId="302"/>
    <cellStyle name="Comma 105" xfId="303"/>
    <cellStyle name="Comma 106" xfId="304"/>
    <cellStyle name="Comma 107" xfId="305"/>
    <cellStyle name="Comma 107 2" xfId="306"/>
    <cellStyle name="Comma 107 2 2" xfId="307"/>
    <cellStyle name="Comma 107 3" xfId="308"/>
    <cellStyle name="Comma 108" xfId="309"/>
    <cellStyle name="Comma 109" xfId="310"/>
    <cellStyle name="Comma 11" xfId="311"/>
    <cellStyle name="Comma 11 2" xfId="312"/>
    <cellStyle name="Comma 11 3" xfId="313"/>
    <cellStyle name="Comma 110" xfId="314"/>
    <cellStyle name="Comma 111" xfId="315"/>
    <cellStyle name="Comma 112" xfId="316"/>
    <cellStyle name="Comma 113" xfId="317"/>
    <cellStyle name="Comma 114" xfId="318"/>
    <cellStyle name="Comma 115" xfId="319"/>
    <cellStyle name="Comma 116" xfId="320"/>
    <cellStyle name="Comma 117" xfId="321"/>
    <cellStyle name="Comma 118" xfId="322"/>
    <cellStyle name="Comma 119" xfId="323"/>
    <cellStyle name="Comma 12" xfId="324"/>
    <cellStyle name="Comma 12 2" xfId="325"/>
    <cellStyle name="Comma 12 3" xfId="326"/>
    <cellStyle name="Comma 120" xfId="327"/>
    <cellStyle name="Comma 121" xfId="328"/>
    <cellStyle name="Comma 122" xfId="329"/>
    <cellStyle name="Comma 123" xfId="330"/>
    <cellStyle name="Comma 124" xfId="331"/>
    <cellStyle name="Comma 125" xfId="332"/>
    <cellStyle name="Comma 126" xfId="333"/>
    <cellStyle name="Comma 127" xfId="334"/>
    <cellStyle name="Comma 128" xfId="335"/>
    <cellStyle name="Comma 129" xfId="336"/>
    <cellStyle name="Comma 13" xfId="337"/>
    <cellStyle name="Comma 13 2" xfId="338"/>
    <cellStyle name="Comma 13 3" xfId="339"/>
    <cellStyle name="Comma 130" xfId="340"/>
    <cellStyle name="Comma 131" xfId="341"/>
    <cellStyle name="Comma 132" xfId="342"/>
    <cellStyle name="Comma 133" xfId="343"/>
    <cellStyle name="Comma 134" xfId="344"/>
    <cellStyle name="Comma 135" xfId="345"/>
    <cellStyle name="Comma 136" xfId="346"/>
    <cellStyle name="Comma 137" xfId="347"/>
    <cellStyle name="Comma 138" xfId="348"/>
    <cellStyle name="Comma 139" xfId="349"/>
    <cellStyle name="Comma 14" xfId="350"/>
    <cellStyle name="Comma 14 2" xfId="351"/>
    <cellStyle name="Comma 14 3" xfId="352"/>
    <cellStyle name="Comma 140" xfId="353"/>
    <cellStyle name="Comma 141" xfId="354"/>
    <cellStyle name="Comma 142" xfId="355"/>
    <cellStyle name="Comma 143" xfId="356"/>
    <cellStyle name="Comma 144" xfId="357"/>
    <cellStyle name="Comma 145" xfId="358"/>
    <cellStyle name="Comma 146" xfId="359"/>
    <cellStyle name="Comma 147" xfId="360"/>
    <cellStyle name="Comma 148" xfId="361"/>
    <cellStyle name="Comma 149" xfId="362"/>
    <cellStyle name="Comma 15" xfId="363"/>
    <cellStyle name="Comma 15 2" xfId="364"/>
    <cellStyle name="Comma 15 3" xfId="365"/>
    <cellStyle name="Comma 150" xfId="366"/>
    <cellStyle name="Comma 151" xfId="367"/>
    <cellStyle name="Comma 152" xfId="368"/>
    <cellStyle name="Comma 153" xfId="369"/>
    <cellStyle name="Comma 154" xfId="370"/>
    <cellStyle name="Comma 155" xfId="371"/>
    <cellStyle name="Comma 156" xfId="372"/>
    <cellStyle name="Comma 157" xfId="373"/>
    <cellStyle name="Comma 158" xfId="374"/>
    <cellStyle name="Comma 159" xfId="375"/>
    <cellStyle name="Comma 16" xfId="376"/>
    <cellStyle name="Comma 16 2" xfId="377"/>
    <cellStyle name="Comma 16 3" xfId="378"/>
    <cellStyle name="Comma 160" xfId="379"/>
    <cellStyle name="Comma 161" xfId="380"/>
    <cellStyle name="Comma 162" xfId="381"/>
    <cellStyle name="Comma 163" xfId="382"/>
    <cellStyle name="Comma 164" xfId="383"/>
    <cellStyle name="Comma 164 2" xfId="384"/>
    <cellStyle name="Comma 164 3" xfId="385"/>
    <cellStyle name="Comma 164 3 2" xfId="386"/>
    <cellStyle name="Comma 164 3 2 2" xfId="1978"/>
    <cellStyle name="Comma 164 4" xfId="387"/>
    <cellStyle name="Comma 165" xfId="388"/>
    <cellStyle name="Comma 165 2" xfId="389"/>
    <cellStyle name="Comma 165 3" xfId="390"/>
    <cellStyle name="Comma 165 3 2" xfId="391"/>
    <cellStyle name="Comma 165 3 2 2" xfId="1981"/>
    <cellStyle name="Comma 165 4" xfId="392"/>
    <cellStyle name="Comma 166" xfId="393"/>
    <cellStyle name="Comma 166 2" xfId="394"/>
    <cellStyle name="Comma 166 3" xfId="395"/>
    <cellStyle name="Comma 167" xfId="396"/>
    <cellStyle name="Comma 167 2" xfId="397"/>
    <cellStyle name="Comma 167 3" xfId="398"/>
    <cellStyle name="Comma 168" xfId="399"/>
    <cellStyle name="Comma 168 2" xfId="400"/>
    <cellStyle name="Comma 168 3" xfId="401"/>
    <cellStyle name="Comma 169" xfId="402"/>
    <cellStyle name="Comma 169 2" xfId="403"/>
    <cellStyle name="Comma 169 3" xfId="404"/>
    <cellStyle name="Comma 17" xfId="405"/>
    <cellStyle name="Comma 17 2" xfId="406"/>
    <cellStyle name="Comma 17 3" xfId="407"/>
    <cellStyle name="Comma 170" xfId="408"/>
    <cellStyle name="Comma 170 2" xfId="409"/>
    <cellStyle name="Comma 170 3" xfId="410"/>
    <cellStyle name="Comma 171" xfId="411"/>
    <cellStyle name="Comma 171 2" xfId="412"/>
    <cellStyle name="Comma 171 3" xfId="413"/>
    <cellStyle name="Comma 172" xfId="414"/>
    <cellStyle name="Comma 172 2" xfId="415"/>
    <cellStyle name="Comma 172 3" xfId="416"/>
    <cellStyle name="Comma 173" xfId="417"/>
    <cellStyle name="Comma 173 2" xfId="418"/>
    <cellStyle name="Comma 173 3" xfId="419"/>
    <cellStyle name="Comma 174" xfId="420"/>
    <cellStyle name="Comma 174 2" xfId="421"/>
    <cellStyle name="Comma 174 2 2" xfId="1928"/>
    <cellStyle name="Comma 175" xfId="422"/>
    <cellStyle name="Comma 175 2" xfId="423"/>
    <cellStyle name="Comma 175 3" xfId="424"/>
    <cellStyle name="Comma 175 3 2" xfId="1949"/>
    <cellStyle name="Comma 176" xfId="425"/>
    <cellStyle name="Comma 176 2" xfId="426"/>
    <cellStyle name="Comma 176 3" xfId="427"/>
    <cellStyle name="Comma 176 3 2" xfId="1943"/>
    <cellStyle name="Comma 177" xfId="428"/>
    <cellStyle name="Comma 177 2" xfId="429"/>
    <cellStyle name="Comma 177 3" xfId="430"/>
    <cellStyle name="Comma 177 3 2" xfId="1953"/>
    <cellStyle name="Comma 178" xfId="431"/>
    <cellStyle name="Comma 178 2" xfId="432"/>
    <cellStyle name="Comma 178 2 2" xfId="1948"/>
    <cellStyle name="Comma 179" xfId="433"/>
    <cellStyle name="Comma 179 2" xfId="434"/>
    <cellStyle name="Comma 179 2 2" xfId="1963"/>
    <cellStyle name="Comma 18" xfId="435"/>
    <cellStyle name="Comma 18 2" xfId="436"/>
    <cellStyle name="Comma 18 3" xfId="437"/>
    <cellStyle name="Comma 180" xfId="438"/>
    <cellStyle name="Comma 180 2" xfId="439"/>
    <cellStyle name="Comma 180 2 2" xfId="1947"/>
    <cellStyle name="Comma 181" xfId="440"/>
    <cellStyle name="Comma 181 2" xfId="441"/>
    <cellStyle name="Comma 181 2 2" xfId="1967"/>
    <cellStyle name="Comma 182" xfId="442"/>
    <cellStyle name="Comma 182 2" xfId="443"/>
    <cellStyle name="Comma 182 2 2" xfId="1945"/>
    <cellStyle name="Comma 183" xfId="444"/>
    <cellStyle name="Comma 183 2" xfId="445"/>
    <cellStyle name="Comma 183 2 2" xfId="1964"/>
    <cellStyle name="Comma 184" xfId="446"/>
    <cellStyle name="Comma 184 2" xfId="447"/>
    <cellStyle name="Comma 184 2 2" xfId="1934"/>
    <cellStyle name="Comma 185" xfId="448"/>
    <cellStyle name="Comma 185 2" xfId="449"/>
    <cellStyle name="Comma 185 2 2" xfId="1966"/>
    <cellStyle name="Comma 186" xfId="450"/>
    <cellStyle name="Comma 186 2" xfId="451"/>
    <cellStyle name="Comma 186 2 2" xfId="1959"/>
    <cellStyle name="Comma 187" xfId="452"/>
    <cellStyle name="Comma 187 2" xfId="453"/>
    <cellStyle name="Comma 187 2 2" xfId="1960"/>
    <cellStyle name="Comma 188" xfId="454"/>
    <cellStyle name="Comma 188 2" xfId="455"/>
    <cellStyle name="Comma 188 2 2" xfId="1969"/>
    <cellStyle name="Comma 189" xfId="456"/>
    <cellStyle name="Comma 189 2" xfId="457"/>
    <cellStyle name="Comma 189 2 2" xfId="1937"/>
    <cellStyle name="Comma 19" xfId="458"/>
    <cellStyle name="Comma 19 2" xfId="459"/>
    <cellStyle name="Comma 19 3" xfId="460"/>
    <cellStyle name="Comma 190" xfId="461"/>
    <cellStyle name="Comma 190 2" xfId="462"/>
    <cellStyle name="Comma 190 2 2" xfId="1954"/>
    <cellStyle name="Comma 191" xfId="463"/>
    <cellStyle name="Comma 191 2" xfId="464"/>
    <cellStyle name="Comma 191 2 2" xfId="1970"/>
    <cellStyle name="Comma 192" xfId="465"/>
    <cellStyle name="Comma 192 2" xfId="466"/>
    <cellStyle name="Comma 192 2 2" xfId="1972"/>
    <cellStyle name="Comma 193" xfId="467"/>
    <cellStyle name="Comma 193 2" xfId="468"/>
    <cellStyle name="Comma 193 2 2" xfId="1974"/>
    <cellStyle name="Comma 194" xfId="469"/>
    <cellStyle name="Comma 194 2" xfId="1975"/>
    <cellStyle name="Comma 195" xfId="470"/>
    <cellStyle name="Comma 195 2" xfId="1925"/>
    <cellStyle name="Comma 196" xfId="471"/>
    <cellStyle name="Comma 197" xfId="472"/>
    <cellStyle name="Comma 198" xfId="473"/>
    <cellStyle name="Comma 199" xfId="474"/>
    <cellStyle name="Comma 2" xfId="475"/>
    <cellStyle name="Comma 2 2" xfId="476"/>
    <cellStyle name="Comma 2 2 2" xfId="477"/>
    <cellStyle name="Comma 2 2 3" xfId="478"/>
    <cellStyle name="Comma 2 3" xfId="479"/>
    <cellStyle name="Comma 2 4" xfId="480"/>
    <cellStyle name="Comma 2 5" xfId="481"/>
    <cellStyle name="Comma 2 6" xfId="482"/>
    <cellStyle name="Comma 2 7" xfId="483"/>
    <cellStyle name="Comma 2 7 2" xfId="484"/>
    <cellStyle name="Comma 2 7 2 2" xfId="1939"/>
    <cellStyle name="Comma 2 8" xfId="485"/>
    <cellStyle name="Comma 2 8 2" xfId="1919"/>
    <cellStyle name="Comma 20" xfId="486"/>
    <cellStyle name="Comma 20 2" xfId="487"/>
    <cellStyle name="Comma 20 3" xfId="488"/>
    <cellStyle name="Comma 200" xfId="489"/>
    <cellStyle name="Comma 201" xfId="490"/>
    <cellStyle name="Comma 202" xfId="491"/>
    <cellStyle name="Comma 203" xfId="492"/>
    <cellStyle name="Comma 204" xfId="493"/>
    <cellStyle name="Comma 205" xfId="494"/>
    <cellStyle name="Comma 206" xfId="495"/>
    <cellStyle name="Comma 21" xfId="496"/>
    <cellStyle name="Comma 21 2" xfId="497"/>
    <cellStyle name="Comma 21 3" xfId="498"/>
    <cellStyle name="Comma 22" xfId="499"/>
    <cellStyle name="Comma 22 2" xfId="500"/>
    <cellStyle name="Comma 22 3" xfId="501"/>
    <cellStyle name="Comma 23" xfId="502"/>
    <cellStyle name="Comma 23 2" xfId="503"/>
    <cellStyle name="Comma 23 3" xfId="504"/>
    <cellStyle name="Comma 24" xfId="505"/>
    <cellStyle name="Comma 24 2" xfId="506"/>
    <cellStyle name="Comma 24 3" xfId="507"/>
    <cellStyle name="Comma 25" xfId="508"/>
    <cellStyle name="Comma 25 2" xfId="509"/>
    <cellStyle name="Comma 25 3" xfId="510"/>
    <cellStyle name="Comma 26" xfId="511"/>
    <cellStyle name="Comma 26 2" xfId="512"/>
    <cellStyle name="Comma 26 3" xfId="513"/>
    <cellStyle name="Comma 27" xfId="514"/>
    <cellStyle name="Comma 27 2" xfId="515"/>
    <cellStyle name="Comma 27 3" xfId="516"/>
    <cellStyle name="Comma 28" xfId="517"/>
    <cellStyle name="Comma 28 2" xfId="518"/>
    <cellStyle name="Comma 28 3" xfId="519"/>
    <cellStyle name="Comma 29" xfId="520"/>
    <cellStyle name="Comma 29 2" xfId="521"/>
    <cellStyle name="Comma 29 3" xfId="522"/>
    <cellStyle name="Comma 3" xfId="523"/>
    <cellStyle name="Comma 3 10" xfId="524"/>
    <cellStyle name="Comma 3 2" xfId="525"/>
    <cellStyle name="Comma 3 2 2" xfId="526"/>
    <cellStyle name="Comma 3 2 2 2" xfId="527"/>
    <cellStyle name="Comma 3 2 3" xfId="528"/>
    <cellStyle name="Comma 3 3" xfId="529"/>
    <cellStyle name="Comma 3 3 2" xfId="530"/>
    <cellStyle name="Comma 3 4" xfId="531"/>
    <cellStyle name="Comma 3 4 2" xfId="532"/>
    <cellStyle name="Comma 3 5" xfId="533"/>
    <cellStyle name="Comma 3 6" xfId="534"/>
    <cellStyle name="Comma 3 7" xfId="535"/>
    <cellStyle name="Comma 3 8" xfId="536"/>
    <cellStyle name="Comma 3 9" xfId="537"/>
    <cellStyle name="Comma 30" xfId="538"/>
    <cellStyle name="Comma 30 2" xfId="539"/>
    <cellStyle name="Comma 30 3" xfId="540"/>
    <cellStyle name="Comma 31" xfId="541"/>
    <cellStyle name="Comma 31 2" xfId="542"/>
    <cellStyle name="Comma 31 3" xfId="543"/>
    <cellStyle name="Comma 32" xfId="544"/>
    <cellStyle name="Comma 33" xfId="545"/>
    <cellStyle name="Comma 34" xfId="546"/>
    <cellStyle name="Comma 35" xfId="547"/>
    <cellStyle name="Comma 36" xfId="548"/>
    <cellStyle name="Comma 37" xfId="549"/>
    <cellStyle name="Comma 38" xfId="550"/>
    <cellStyle name="Comma 39" xfId="551"/>
    <cellStyle name="Comma 4" xfId="552"/>
    <cellStyle name="Comma 4 2" xfId="553"/>
    <cellStyle name="Comma 4 3" xfId="554"/>
    <cellStyle name="Comma 4 4" xfId="555"/>
    <cellStyle name="Comma 40" xfId="556"/>
    <cellStyle name="Comma 41" xfId="557"/>
    <cellStyle name="Comma 42" xfId="558"/>
    <cellStyle name="Comma 43" xfId="559"/>
    <cellStyle name="Comma 44" xfId="560"/>
    <cellStyle name="Comma 45" xfId="561"/>
    <cellStyle name="Comma 46" xfId="562"/>
    <cellStyle name="Comma 47" xfId="563"/>
    <cellStyle name="Comma 48" xfId="564"/>
    <cellStyle name="Comma 49" xfId="565"/>
    <cellStyle name="Comma 5" xfId="566"/>
    <cellStyle name="Comma 5 2" xfId="567"/>
    <cellStyle name="Comma 5 2 2" xfId="568"/>
    <cellStyle name="Comma 5 3" xfId="569"/>
    <cellStyle name="Comma 5 4" xfId="570"/>
    <cellStyle name="Comma 5 5" xfId="571"/>
    <cellStyle name="Comma 50" xfId="572"/>
    <cellStyle name="Comma 51" xfId="573"/>
    <cellStyle name="Comma 52" xfId="574"/>
    <cellStyle name="Comma 53" xfId="575"/>
    <cellStyle name="Comma 54" xfId="576"/>
    <cellStyle name="Comma 55" xfId="577"/>
    <cellStyle name="Comma 56" xfId="578"/>
    <cellStyle name="Comma 57" xfId="579"/>
    <cellStyle name="Comma 58" xfId="580"/>
    <cellStyle name="Comma 59" xfId="581"/>
    <cellStyle name="Comma 6" xfId="582"/>
    <cellStyle name="Comma 6 2" xfId="583"/>
    <cellStyle name="Comma 6 3" xfId="584"/>
    <cellStyle name="Comma 6 4" xfId="585"/>
    <cellStyle name="Comma 60" xfId="586"/>
    <cellStyle name="Comma 61" xfId="587"/>
    <cellStyle name="Comma 62" xfId="588"/>
    <cellStyle name="Comma 62 2" xfId="589"/>
    <cellStyle name="Comma 62 3" xfId="590"/>
    <cellStyle name="Comma 63" xfId="591"/>
    <cellStyle name="Comma 64" xfId="592"/>
    <cellStyle name="Comma 64 2" xfId="593"/>
    <cellStyle name="Comma 64 3" xfId="594"/>
    <cellStyle name="Comma 65" xfId="595"/>
    <cellStyle name="Comma 65 2" xfId="596"/>
    <cellStyle name="Comma 65 3" xfId="597"/>
    <cellStyle name="Comma 66" xfId="598"/>
    <cellStyle name="Comma 66 2" xfId="599"/>
    <cellStyle name="Comma 66 3" xfId="600"/>
    <cellStyle name="Comma 67" xfId="601"/>
    <cellStyle name="Comma 67 2" xfId="602"/>
    <cellStyle name="Comma 67 3" xfId="603"/>
    <cellStyle name="Comma 68" xfId="604"/>
    <cellStyle name="Comma 68 2" xfId="605"/>
    <cellStyle name="Comma 68 3" xfId="606"/>
    <cellStyle name="Comma 69" xfId="607"/>
    <cellStyle name="Comma 69 2" xfId="608"/>
    <cellStyle name="Comma 69 3" xfId="609"/>
    <cellStyle name="Comma 7" xfId="610"/>
    <cellStyle name="Comma 7 2" xfId="611"/>
    <cellStyle name="Comma 7 3" xfId="612"/>
    <cellStyle name="Comma 7 4" xfId="613"/>
    <cellStyle name="Comma 70" xfId="614"/>
    <cellStyle name="Comma 70 2" xfId="615"/>
    <cellStyle name="Comma 70 3" xfId="616"/>
    <cellStyle name="Comma 71" xfId="617"/>
    <cellStyle name="Comma 72" xfId="618"/>
    <cellStyle name="Comma 73" xfId="619"/>
    <cellStyle name="Comma 74" xfId="620"/>
    <cellStyle name="Comma 75" xfId="621"/>
    <cellStyle name="Comma 76" xfId="622"/>
    <cellStyle name="Comma 77" xfId="623"/>
    <cellStyle name="Comma 78" xfId="624"/>
    <cellStyle name="Comma 79" xfId="625"/>
    <cellStyle name="Comma 8" xfId="626"/>
    <cellStyle name="Comma 8 2" xfId="627"/>
    <cellStyle name="Comma 8 3" xfId="628"/>
    <cellStyle name="Comma 8 4" xfId="629"/>
    <cellStyle name="Comma 80" xfId="630"/>
    <cellStyle name="Comma 81" xfId="631"/>
    <cellStyle name="Comma 82" xfId="632"/>
    <cellStyle name="Comma 83" xfId="633"/>
    <cellStyle name="Comma 84" xfId="634"/>
    <cellStyle name="Comma 85" xfId="635"/>
    <cellStyle name="Comma 86" xfId="636"/>
    <cellStyle name="Comma 87" xfId="637"/>
    <cellStyle name="Comma 88" xfId="638"/>
    <cellStyle name="Comma 89" xfId="639"/>
    <cellStyle name="Comma 9" xfId="640"/>
    <cellStyle name="Comma 9 2" xfId="641"/>
    <cellStyle name="Comma 9 3" xfId="642"/>
    <cellStyle name="Comma 90" xfId="643"/>
    <cellStyle name="Comma 91" xfId="644"/>
    <cellStyle name="Comma 92" xfId="645"/>
    <cellStyle name="Comma 93" xfId="646"/>
    <cellStyle name="Comma 94" xfId="647"/>
    <cellStyle name="Comma 95" xfId="648"/>
    <cellStyle name="Comma 96" xfId="649"/>
    <cellStyle name="Comma 97" xfId="650"/>
    <cellStyle name="Comma 98" xfId="651"/>
    <cellStyle name="Comma 99" xfId="652"/>
    <cellStyle name="Currency [0] 2" xfId="653"/>
    <cellStyle name="Currency 10" xfId="654"/>
    <cellStyle name="Currency 11" xfId="655"/>
    <cellStyle name="Currency 12" xfId="656"/>
    <cellStyle name="Currency 13" xfId="657"/>
    <cellStyle name="Currency 13 2" xfId="658"/>
    <cellStyle name="Currency 13 2 2" xfId="659"/>
    <cellStyle name="Currency 13 3" xfId="660"/>
    <cellStyle name="Currency 14" xfId="661"/>
    <cellStyle name="Currency 15" xfId="662"/>
    <cellStyle name="Currency 15 2" xfId="663"/>
    <cellStyle name="Currency 15 3" xfId="664"/>
    <cellStyle name="Currency 16" xfId="665"/>
    <cellStyle name="Currency 16 2" xfId="666"/>
    <cellStyle name="Currency 16 2 2" xfId="1929"/>
    <cellStyle name="Currency 17" xfId="667"/>
    <cellStyle name="Currency 17 2" xfId="668"/>
    <cellStyle name="Currency 18" xfId="669"/>
    <cellStyle name="Currency 19" xfId="670"/>
    <cellStyle name="Currency 2" xfId="671"/>
    <cellStyle name="Currency 2 2" xfId="672"/>
    <cellStyle name="Currency 2 2 2" xfId="673"/>
    <cellStyle name="Currency 2 2 3" xfId="674"/>
    <cellStyle name="Currency 2 3" xfId="675"/>
    <cellStyle name="Currency 2 4" xfId="676"/>
    <cellStyle name="Currency 2 5" xfId="677"/>
    <cellStyle name="Currency 2 5 2" xfId="678"/>
    <cellStyle name="Currency 2 5 2 2" xfId="1930"/>
    <cellStyle name="Currency 2 6" xfId="679"/>
    <cellStyle name="Currency 2 6 2" xfId="1921"/>
    <cellStyle name="Currency 20" xfId="680"/>
    <cellStyle name="Currency 21" xfId="681"/>
    <cellStyle name="Currency 22" xfId="682"/>
    <cellStyle name="Currency 23" xfId="683"/>
    <cellStyle name="Currency 24" xfId="684"/>
    <cellStyle name="Currency 25" xfId="685"/>
    <cellStyle name="Currency 26" xfId="686"/>
    <cellStyle name="Currency 27" xfId="687"/>
    <cellStyle name="Currency 28" xfId="688"/>
    <cellStyle name="Currency 29" xfId="689"/>
    <cellStyle name="Currency 3" xfId="690"/>
    <cellStyle name="Currency 3 10" xfId="691"/>
    <cellStyle name="Currency 3 10 2" xfId="1920"/>
    <cellStyle name="Currency 3 11" xfId="692"/>
    <cellStyle name="Currency 3 2" xfId="693"/>
    <cellStyle name="Currency 3 2 2" xfId="694"/>
    <cellStyle name="Currency 3 2 2 2" xfId="695"/>
    <cellStyle name="Currency 3 2 3" xfId="696"/>
    <cellStyle name="Currency 3 2 4" xfId="697"/>
    <cellStyle name="Currency 3 2 5" xfId="698"/>
    <cellStyle name="Currency 3 2 6" xfId="699"/>
    <cellStyle name="Currency 3 2 7" xfId="700"/>
    <cellStyle name="Currency 3 3" xfId="701"/>
    <cellStyle name="Currency 3 3 2" xfId="702"/>
    <cellStyle name="Currency 3 4" xfId="703"/>
    <cellStyle name="Currency 3 4 2" xfId="704"/>
    <cellStyle name="Currency 3 4 3" xfId="705"/>
    <cellStyle name="Currency 3 4 4" xfId="706"/>
    <cellStyle name="Currency 3 5" xfId="707"/>
    <cellStyle name="Currency 3 6" xfId="708"/>
    <cellStyle name="Currency 3 7" xfId="709"/>
    <cellStyle name="Currency 3 8" xfId="710"/>
    <cellStyle name="Currency 3 9" xfId="711"/>
    <cellStyle name="Currency 3 9 2" xfId="712"/>
    <cellStyle name="Currency 3 9 2 2" xfId="1940"/>
    <cellStyle name="Currency 30" xfId="713"/>
    <cellStyle name="Currency 31" xfId="714"/>
    <cellStyle name="Currency 32" xfId="715"/>
    <cellStyle name="Currency 33" xfId="716"/>
    <cellStyle name="Currency 34" xfId="717"/>
    <cellStyle name="Currency 35" xfId="718"/>
    <cellStyle name="Currency 36" xfId="719"/>
    <cellStyle name="Currency 37" xfId="720"/>
    <cellStyle name="Currency 38" xfId="721"/>
    <cellStyle name="Currency 39" xfId="722"/>
    <cellStyle name="Currency 4" xfId="723"/>
    <cellStyle name="Currency 4 2" xfId="724"/>
    <cellStyle name="Currency 4 3" xfId="725"/>
    <cellStyle name="Currency 4 4" xfId="726"/>
    <cellStyle name="Currency 40" xfId="727"/>
    <cellStyle name="Currency 41" xfId="728"/>
    <cellStyle name="Currency 42" xfId="729"/>
    <cellStyle name="Currency 43" xfId="730"/>
    <cellStyle name="Currency 5" xfId="731"/>
    <cellStyle name="Currency 5 2" xfId="732"/>
    <cellStyle name="Currency 5 3" xfId="733"/>
    <cellStyle name="Currency 5 4" xfId="734"/>
    <cellStyle name="Currency 5 5" xfId="735"/>
    <cellStyle name="Currency 6" xfId="736"/>
    <cellStyle name="Currency 6 2" xfId="737"/>
    <cellStyle name="Currency 6 3" xfId="738"/>
    <cellStyle name="Currency 6 4" xfId="739"/>
    <cellStyle name="Currency 7" xfId="740"/>
    <cellStyle name="Currency 7 2" xfId="741"/>
    <cellStyle name="Currency 7 3" xfId="742"/>
    <cellStyle name="Currency 8" xfId="743"/>
    <cellStyle name="Currency 8 2" xfId="744"/>
    <cellStyle name="Currency 8 3" xfId="745"/>
    <cellStyle name="Currency 9" xfId="746"/>
    <cellStyle name="CurreP" xfId="747"/>
    <cellStyle name="DataStyle" xfId="748"/>
    <cellStyle name="DataStyleForecast" xfId="749"/>
    <cellStyle name="DescriptionStyle" xfId="750"/>
    <cellStyle name="DescriptionWrappedStyle" xfId="751"/>
    <cellStyle name="Estilo 1" xfId="752"/>
    <cellStyle name="Explanatory Text" xfId="1892" builtinId="53" customBuiltin="1"/>
    <cellStyle name="Explanatory Text 2" xfId="753"/>
    <cellStyle name="Explanatory Text 2 2" xfId="754"/>
    <cellStyle name="Explanatory Text 3" xfId="755"/>
    <cellStyle name="Explanatory Text 3 2" xfId="756"/>
    <cellStyle name="FooterStyle" xfId="757"/>
    <cellStyle name="Good" xfId="1882" builtinId="26" customBuiltin="1"/>
    <cellStyle name="Good 2" xfId="758"/>
    <cellStyle name="Good 2 2" xfId="759"/>
    <cellStyle name="Good 3" xfId="760"/>
    <cellStyle name="Good 3 2" xfId="761"/>
    <cellStyle name="Grey" xfId="762"/>
    <cellStyle name="Header1" xfId="763"/>
    <cellStyle name="Header2" xfId="764"/>
    <cellStyle name="HeaderStyle" xfId="765"/>
    <cellStyle name="Heading 1" xfId="1878" builtinId="16" customBuiltin="1"/>
    <cellStyle name="Heading 1 2" xfId="766"/>
    <cellStyle name="Heading 1 2 2" xfId="767"/>
    <cellStyle name="Heading 1 3" xfId="768"/>
    <cellStyle name="Heading 2" xfId="1879" builtinId="17" customBuiltin="1"/>
    <cellStyle name="Heading 2 2" xfId="769"/>
    <cellStyle name="Heading 2 2 2" xfId="770"/>
    <cellStyle name="Heading 2 3" xfId="771"/>
    <cellStyle name="Heading 3" xfId="1880" builtinId="18" customBuiltin="1"/>
    <cellStyle name="Heading 3 2" xfId="772"/>
    <cellStyle name="Heading 3 2 2" xfId="773"/>
    <cellStyle name="Heading 3 3" xfId="774"/>
    <cellStyle name="Heading 4" xfId="1881" builtinId="19" customBuiltin="1"/>
    <cellStyle name="Heading 4 2" xfId="775"/>
    <cellStyle name="Heading 4 2 2" xfId="776"/>
    <cellStyle name="Heading 4 3" xfId="777"/>
    <cellStyle name="Hyperlink 2" xfId="778"/>
    <cellStyle name="Hyperlink 2 2" xfId="779"/>
    <cellStyle name="Hyperlink 3" xfId="780"/>
    <cellStyle name="Input" xfId="1885" builtinId="20" customBuiltin="1"/>
    <cellStyle name="Input [yellow]" xfId="781"/>
    <cellStyle name="Input 10" xfId="782"/>
    <cellStyle name="Input 11" xfId="783"/>
    <cellStyle name="Input 12" xfId="784"/>
    <cellStyle name="Input 13" xfId="785"/>
    <cellStyle name="Input 2" xfId="786"/>
    <cellStyle name="Input 2 2" xfId="787"/>
    <cellStyle name="Input 3" xfId="788"/>
    <cellStyle name="Input 3 2" xfId="789"/>
    <cellStyle name="Input 4" xfId="790"/>
    <cellStyle name="Input 5" xfId="791"/>
    <cellStyle name="Input 6" xfId="792"/>
    <cellStyle name="Input 7" xfId="793"/>
    <cellStyle name="Input 8" xfId="794"/>
    <cellStyle name="Input 9" xfId="795"/>
    <cellStyle name="Linked Cell" xfId="1888" builtinId="24" customBuiltin="1"/>
    <cellStyle name="Linked Cell 2" xfId="796"/>
    <cellStyle name="Linked Cell 2 2" xfId="797"/>
    <cellStyle name="Linked Cell 3" xfId="798"/>
    <cellStyle name="Linked Cell 3 2" xfId="799"/>
    <cellStyle name="Millares 2" xfId="800"/>
    <cellStyle name="Neutral" xfId="1884" builtinId="28" customBuiltin="1"/>
    <cellStyle name="Neutral 2" xfId="801"/>
    <cellStyle name="Neutral 2 2" xfId="802"/>
    <cellStyle name="Neutral 3" xfId="803"/>
    <cellStyle name="Neutral 3 2" xfId="804"/>
    <cellStyle name="no dec" xfId="805"/>
    <cellStyle name="Normal" xfId="0" builtinId="0"/>
    <cellStyle name="Normal - Style1" xfId="806"/>
    <cellStyle name="Normal - Style1 2" xfId="807"/>
    <cellStyle name="Normal 10" xfId="808"/>
    <cellStyle name="Normal 10 2" xfId="809"/>
    <cellStyle name="Normal 10 3" xfId="810"/>
    <cellStyle name="Normal 10 3 2" xfId="811"/>
    <cellStyle name="Normal 10 3 2 2" xfId="812"/>
    <cellStyle name="Normal 10 3 3" xfId="813"/>
    <cellStyle name="Normal 10 3 4" xfId="814"/>
    <cellStyle name="Normal 10 4" xfId="815"/>
    <cellStyle name="Normal 100" xfId="816"/>
    <cellStyle name="Normal 100 2" xfId="817"/>
    <cellStyle name="Normal 100 3" xfId="818"/>
    <cellStyle name="Normal 101" xfId="819"/>
    <cellStyle name="Normal 101 2" xfId="820"/>
    <cellStyle name="Normal 101 3" xfId="821"/>
    <cellStyle name="Normal 102" xfId="822"/>
    <cellStyle name="Normal 102 2" xfId="823"/>
    <cellStyle name="Normal 102 3" xfId="824"/>
    <cellStyle name="Normal 103" xfId="825"/>
    <cellStyle name="Normal 103 2" xfId="826"/>
    <cellStyle name="Normal 103 3" xfId="827"/>
    <cellStyle name="Normal 104" xfId="828"/>
    <cellStyle name="Normal 104 2" xfId="829"/>
    <cellStyle name="Normal 104 3" xfId="830"/>
    <cellStyle name="Normal 105" xfId="831"/>
    <cellStyle name="Normal 105 2" xfId="832"/>
    <cellStyle name="Normal 105 3" xfId="833"/>
    <cellStyle name="Normal 106" xfId="834"/>
    <cellStyle name="Normal 106 2" xfId="835"/>
    <cellStyle name="Normal 106 3" xfId="836"/>
    <cellStyle name="Normal 107" xfId="837"/>
    <cellStyle name="Normal 107 2" xfId="838"/>
    <cellStyle name="Normal 107 3" xfId="839"/>
    <cellStyle name="Normal 108" xfId="840"/>
    <cellStyle name="Normal 108 2" xfId="841"/>
    <cellStyle name="Normal 108 3" xfId="842"/>
    <cellStyle name="Normal 109" xfId="843"/>
    <cellStyle name="Normal 109 2" xfId="844"/>
    <cellStyle name="Normal 109 3" xfId="845"/>
    <cellStyle name="Normal 11" xfId="846"/>
    <cellStyle name="Normal 11 2" xfId="847"/>
    <cellStyle name="Normal 11 3" xfId="848"/>
    <cellStyle name="Normal 11 3 2" xfId="849"/>
    <cellStyle name="Normal 11 3 2 2" xfId="850"/>
    <cellStyle name="Normal 11 3 3" xfId="851"/>
    <cellStyle name="Normal 11 3 4" xfId="852"/>
    <cellStyle name="Normal 11 4" xfId="853"/>
    <cellStyle name="Normal 110" xfId="854"/>
    <cellStyle name="Normal 110 2" xfId="855"/>
    <cellStyle name="Normal 110 3" xfId="856"/>
    <cellStyle name="Normal 111" xfId="857"/>
    <cellStyle name="Normal 111 2" xfId="858"/>
    <cellStyle name="Normal 111 3" xfId="859"/>
    <cellStyle name="Normal 112" xfId="860"/>
    <cellStyle name="Normal 112 2" xfId="861"/>
    <cellStyle name="Normal 112 3" xfId="862"/>
    <cellStyle name="Normal 113" xfId="863"/>
    <cellStyle name="Normal 113 2" xfId="864"/>
    <cellStyle name="Normal 113 3" xfId="865"/>
    <cellStyle name="Normal 114" xfId="866"/>
    <cellStyle name="Normal 114 2" xfId="867"/>
    <cellStyle name="Normal 114 3" xfId="868"/>
    <cellStyle name="Normal 115" xfId="869"/>
    <cellStyle name="Normal 115 2" xfId="870"/>
    <cellStyle name="Normal 115 3" xfId="871"/>
    <cellStyle name="Normal 116" xfId="872"/>
    <cellStyle name="Normal 116 2" xfId="873"/>
    <cellStyle name="Normal 116 3" xfId="874"/>
    <cellStyle name="Normal 117" xfId="875"/>
    <cellStyle name="Normal 117 2" xfId="876"/>
    <cellStyle name="Normal 117 3" xfId="877"/>
    <cellStyle name="Normal 118" xfId="878"/>
    <cellStyle name="Normal 118 2" xfId="879"/>
    <cellStyle name="Normal 118 3" xfId="880"/>
    <cellStyle name="Normal 119" xfId="881"/>
    <cellStyle name="Normal 119 2" xfId="882"/>
    <cellStyle name="Normal 119 3" xfId="883"/>
    <cellStyle name="Normal 12" xfId="884"/>
    <cellStyle name="Normal 12 2" xfId="885"/>
    <cellStyle name="Normal 12 3" xfId="886"/>
    <cellStyle name="Normal 12 3 2" xfId="887"/>
    <cellStyle name="Normal 12 3 2 2" xfId="888"/>
    <cellStyle name="Normal 12 3 3" xfId="889"/>
    <cellStyle name="Normal 12 3 4" xfId="890"/>
    <cellStyle name="Normal 12 4" xfId="891"/>
    <cellStyle name="Normal 120" xfId="892"/>
    <cellStyle name="Normal 120 2" xfId="893"/>
    <cellStyle name="Normal 121" xfId="894"/>
    <cellStyle name="Normal 121 2" xfId="895"/>
    <cellStyle name="Normal 122" xfId="896"/>
    <cellStyle name="Normal 122 2" xfId="897"/>
    <cellStyle name="Normal 123" xfId="898"/>
    <cellStyle name="Normal 124" xfId="899"/>
    <cellStyle name="Normal 125" xfId="900"/>
    <cellStyle name="Normal 126" xfId="901"/>
    <cellStyle name="Normal 127" xfId="902"/>
    <cellStyle name="Normal 128" xfId="903"/>
    <cellStyle name="Normal 129" xfId="904"/>
    <cellStyle name="Normal 13" xfId="905"/>
    <cellStyle name="Normal 13 2" xfId="906"/>
    <cellStyle name="Normal 13 3" xfId="907"/>
    <cellStyle name="Normal 13 3 2" xfId="908"/>
    <cellStyle name="Normal 13 3 2 2" xfId="909"/>
    <cellStyle name="Normal 13 3 3" xfId="910"/>
    <cellStyle name="Normal 13 3 4" xfId="911"/>
    <cellStyle name="Normal 13 4" xfId="912"/>
    <cellStyle name="Normal 130" xfId="913"/>
    <cellStyle name="Normal 131" xfId="914"/>
    <cellStyle name="Normal 132" xfId="915"/>
    <cellStyle name="Normal 133" xfId="916"/>
    <cellStyle name="Normal 134" xfId="917"/>
    <cellStyle name="Normal 135" xfId="918"/>
    <cellStyle name="Normal 136" xfId="919"/>
    <cellStyle name="Normal 137" xfId="920"/>
    <cellStyle name="Normal 138" xfId="921"/>
    <cellStyle name="Normal 139" xfId="922"/>
    <cellStyle name="Normal 139 2" xfId="923"/>
    <cellStyle name="Normal 139 2 2" xfId="924"/>
    <cellStyle name="Normal 139 3" xfId="925"/>
    <cellStyle name="Normal 14" xfId="926"/>
    <cellStyle name="Normal 14 2" xfId="927"/>
    <cellStyle name="Normal 14 3" xfId="928"/>
    <cellStyle name="Normal 14 3 2" xfId="929"/>
    <cellStyle name="Normal 14 3 2 2" xfId="930"/>
    <cellStyle name="Normal 14 3 3" xfId="931"/>
    <cellStyle name="Normal 14 3 4" xfId="932"/>
    <cellStyle name="Normal 14 4" xfId="933"/>
    <cellStyle name="Normal 140" xfId="934"/>
    <cellStyle name="Normal 141" xfId="935"/>
    <cellStyle name="Normal 142" xfId="936"/>
    <cellStyle name="Normal 143" xfId="937"/>
    <cellStyle name="Normal 144" xfId="938"/>
    <cellStyle name="Normal 145" xfId="939"/>
    <cellStyle name="Normal 146" xfId="940"/>
    <cellStyle name="Normal 147" xfId="941"/>
    <cellStyle name="Normal 148" xfId="942"/>
    <cellStyle name="Normal 149" xfId="943"/>
    <cellStyle name="Normal 15" xfId="944"/>
    <cellStyle name="Normal 15 2" xfId="945"/>
    <cellStyle name="Normal 15 3" xfId="946"/>
    <cellStyle name="Normal 15 3 2" xfId="947"/>
    <cellStyle name="Normal 15 3 2 2" xfId="948"/>
    <cellStyle name="Normal 15 3 3" xfId="949"/>
    <cellStyle name="Normal 15 3 4" xfId="950"/>
    <cellStyle name="Normal 15 4" xfId="951"/>
    <cellStyle name="Normal 150" xfId="952"/>
    <cellStyle name="Normal 151" xfId="953"/>
    <cellStyle name="Normal 152" xfId="954"/>
    <cellStyle name="Normal 153" xfId="955"/>
    <cellStyle name="Normal 154" xfId="956"/>
    <cellStyle name="Normal 155" xfId="957"/>
    <cellStyle name="Normal 156" xfId="958"/>
    <cellStyle name="Normal 157" xfId="959"/>
    <cellStyle name="Normal 158" xfId="960"/>
    <cellStyle name="Normal 159" xfId="961"/>
    <cellStyle name="Normal 16" xfId="962"/>
    <cellStyle name="Normal 16 2" xfId="963"/>
    <cellStyle name="Normal 16 3" xfId="964"/>
    <cellStyle name="Normal 16 3 2" xfId="965"/>
    <cellStyle name="Normal 16 3 2 2" xfId="966"/>
    <cellStyle name="Normal 16 3 3" xfId="967"/>
    <cellStyle name="Normal 16 3 4" xfId="968"/>
    <cellStyle name="Normal 16 4" xfId="969"/>
    <cellStyle name="Normal 160" xfId="970"/>
    <cellStyle name="Normal 161" xfId="971"/>
    <cellStyle name="Normal 162" xfId="972"/>
    <cellStyle name="Normal 163" xfId="973"/>
    <cellStyle name="Normal 164" xfId="974"/>
    <cellStyle name="Normal 165" xfId="975"/>
    <cellStyle name="Normal 166" xfId="976"/>
    <cellStyle name="Normal 167" xfId="977"/>
    <cellStyle name="Normal 168" xfId="978"/>
    <cellStyle name="Normal 169" xfId="979"/>
    <cellStyle name="Normal 17" xfId="980"/>
    <cellStyle name="Normal 17 2" xfId="981"/>
    <cellStyle name="Normal 17 3" xfId="982"/>
    <cellStyle name="Normal 17 3 2" xfId="983"/>
    <cellStyle name="Normal 17 3 2 2" xfId="984"/>
    <cellStyle name="Normal 17 3 3" xfId="985"/>
    <cellStyle name="Normal 17 3 4" xfId="986"/>
    <cellStyle name="Normal 17 4" xfId="987"/>
    <cellStyle name="Normal 170" xfId="988"/>
    <cellStyle name="Normal 171" xfId="989"/>
    <cellStyle name="Normal 172" xfId="990"/>
    <cellStyle name="Normal 173" xfId="991"/>
    <cellStyle name="Normal 174" xfId="992"/>
    <cellStyle name="Normal 175" xfId="993"/>
    <cellStyle name="Normal 176" xfId="994"/>
    <cellStyle name="Normal 177" xfId="995"/>
    <cellStyle name="Normal 178" xfId="996"/>
    <cellStyle name="Normal 179" xfId="997"/>
    <cellStyle name="Normal 18" xfId="998"/>
    <cellStyle name="Normal 18 2" xfId="999"/>
    <cellStyle name="Normal 18 3" xfId="1000"/>
    <cellStyle name="Normal 18 3 2" xfId="1001"/>
    <cellStyle name="Normal 18 3 2 2" xfId="1002"/>
    <cellStyle name="Normal 18 3 3" xfId="1003"/>
    <cellStyle name="Normal 18 3 4" xfId="1004"/>
    <cellStyle name="Normal 18 4" xfId="1005"/>
    <cellStyle name="Normal 180" xfId="1006"/>
    <cellStyle name="Normal 181" xfId="1007"/>
    <cellStyle name="Normal 182" xfId="1008"/>
    <cellStyle name="Normal 183" xfId="1009"/>
    <cellStyle name="Normal 184" xfId="1010"/>
    <cellStyle name="Normal 185" xfId="1011"/>
    <cellStyle name="Normal 186" xfId="1012"/>
    <cellStyle name="Normal 187" xfId="1013"/>
    <cellStyle name="Normal 188" xfId="1014"/>
    <cellStyle name="Normal 189" xfId="1015"/>
    <cellStyle name="Normal 19" xfId="1016"/>
    <cellStyle name="Normal 19 2" xfId="1017"/>
    <cellStyle name="Normal 19 3" xfId="1018"/>
    <cellStyle name="Normal 19 3 2" xfId="1019"/>
    <cellStyle name="Normal 19 3 2 2" xfId="1020"/>
    <cellStyle name="Normal 19 3 3" xfId="1021"/>
    <cellStyle name="Normal 19 3 4" xfId="1022"/>
    <cellStyle name="Normal 19 4" xfId="1023"/>
    <cellStyle name="Normal 190" xfId="1024"/>
    <cellStyle name="Normal 191" xfId="1025"/>
    <cellStyle name="Normal 192" xfId="1026"/>
    <cellStyle name="Normal 193" xfId="1027"/>
    <cellStyle name="Normal 194" xfId="1028"/>
    <cellStyle name="Normal 195" xfId="1029"/>
    <cellStyle name="Normal 196" xfId="1030"/>
    <cellStyle name="Normal 196 2" xfId="1031"/>
    <cellStyle name="Normal 196 3" xfId="1032"/>
    <cellStyle name="Normal 196 3 2" xfId="1033"/>
    <cellStyle name="Normal 196 3 2 2" xfId="1977"/>
    <cellStyle name="Normal 196 4" xfId="1034"/>
    <cellStyle name="Normal 197" xfId="1035"/>
    <cellStyle name="Normal 197 2" xfId="1036"/>
    <cellStyle name="Normal 197 3" xfId="1037"/>
    <cellStyle name="Normal 197 3 2" xfId="1038"/>
    <cellStyle name="Normal 197 3 2 2" xfId="1979"/>
    <cellStyle name="Normal 197 4" xfId="1039"/>
    <cellStyle name="Normal 198" xfId="1040"/>
    <cellStyle name="Normal 198 2" xfId="1041"/>
    <cellStyle name="Normal 198 3" xfId="1042"/>
    <cellStyle name="Normal 199" xfId="1043"/>
    <cellStyle name="Normal 199 2" xfId="1044"/>
    <cellStyle name="Normal 199 3" xfId="1045"/>
    <cellStyle name="Normal 2" xfId="1046"/>
    <cellStyle name="Normal 2 10" xfId="1047"/>
    <cellStyle name="Normal 2 2" xfId="1048"/>
    <cellStyle name="Normal 2 2 2" xfId="1049"/>
    <cellStyle name="Normal 2 2 2 2" xfId="1050"/>
    <cellStyle name="Normal 2 2 2 3" xfId="1051"/>
    <cellStyle name="Normal 2 2 3" xfId="1052"/>
    <cellStyle name="Normal 2 2 4" xfId="1053"/>
    <cellStyle name="Normal 2 2 5" xfId="1054"/>
    <cellStyle name="Normal 2 3" xfId="1055"/>
    <cellStyle name="Normal 2 3 2" xfId="1056"/>
    <cellStyle name="Normal 2 3 3" xfId="1057"/>
    <cellStyle name="Normal 2 4" xfId="1058"/>
    <cellStyle name="Normal 2 4 2" xfId="1059"/>
    <cellStyle name="Normal 2 5" xfId="1060"/>
    <cellStyle name="Normal 2 6" xfId="1061"/>
    <cellStyle name="Normal 2 6 2" xfId="1062"/>
    <cellStyle name="Normal 2 7" xfId="1063"/>
    <cellStyle name="Normal 2 8" xfId="1064"/>
    <cellStyle name="Normal 2 8 2" xfId="1065"/>
    <cellStyle name="Normal 2 9" xfId="1066"/>
    <cellStyle name="Normal 2 9 2" xfId="1067"/>
    <cellStyle name="Normal 2 9 2 2" xfId="1980"/>
    <cellStyle name="Normal 20" xfId="1068"/>
    <cellStyle name="Normal 20 2" xfId="1069"/>
    <cellStyle name="Normal 20 3" xfId="1070"/>
    <cellStyle name="Normal 20 3 2" xfId="1071"/>
    <cellStyle name="Normal 20 3 2 2" xfId="1072"/>
    <cellStyle name="Normal 20 3 3" xfId="1073"/>
    <cellStyle name="Normal 20 3 4" xfId="1074"/>
    <cellStyle name="Normal 20 4" xfId="1075"/>
    <cellStyle name="Normal 200" xfId="1076"/>
    <cellStyle name="Normal 200 2" xfId="1077"/>
    <cellStyle name="Normal 200 3" xfId="1078"/>
    <cellStyle name="Normal 201" xfId="1079"/>
    <cellStyle name="Normal 201 2" xfId="1080"/>
    <cellStyle name="Normal 201 3" xfId="1081"/>
    <cellStyle name="Normal 202" xfId="1082"/>
    <cellStyle name="Normal 202 2" xfId="1083"/>
    <cellStyle name="Normal 202 3" xfId="1084"/>
    <cellStyle name="Normal 203" xfId="1085"/>
    <cellStyle name="Normal 203 2" xfId="1086"/>
    <cellStyle name="Normal 203 3" xfId="1087"/>
    <cellStyle name="Normal 204" xfId="1088"/>
    <cellStyle name="Normal 204 2" xfId="1089"/>
    <cellStyle name="Normal 204 3" xfId="1090"/>
    <cellStyle name="Normal 205" xfId="1091"/>
    <cellStyle name="Normal 205 2" xfId="1092"/>
    <cellStyle name="Normal 205 3" xfId="1093"/>
    <cellStyle name="Normal 206" xfId="1094"/>
    <cellStyle name="Normal 206 2" xfId="1095"/>
    <cellStyle name="Normal 206 2 2" xfId="1927"/>
    <cellStyle name="Normal 207" xfId="1096"/>
    <cellStyle name="Normal 207 2" xfId="1097"/>
    <cellStyle name="Normal 207 3" xfId="1098"/>
    <cellStyle name="Normal 207 3 2" xfId="1950"/>
    <cellStyle name="Normal 208" xfId="1099"/>
    <cellStyle name="Normal 208 2" xfId="1100"/>
    <cellStyle name="Normal 208 3" xfId="1101"/>
    <cellStyle name="Normal 208 3 2" xfId="1952"/>
    <cellStyle name="Normal 209" xfId="1102"/>
    <cellStyle name="Normal 209 2" xfId="1103"/>
    <cellStyle name="Normal 209 3" xfId="1104"/>
    <cellStyle name="Normal 209 3 2" xfId="1936"/>
    <cellStyle name="Normal 21" xfId="1105"/>
    <cellStyle name="Normal 21 2" xfId="1106"/>
    <cellStyle name="Normal 21 2 2" xfId="1107"/>
    <cellStyle name="Normal 21 3" xfId="1108"/>
    <cellStyle name="Normal 21 3 2" xfId="1109"/>
    <cellStyle name="Normal 21 3 2 2" xfId="1110"/>
    <cellStyle name="Normal 21 3 3" xfId="1111"/>
    <cellStyle name="Normal 21 3 4" xfId="1112"/>
    <cellStyle name="Normal 210" xfId="1113"/>
    <cellStyle name="Normal 210 2" xfId="1114"/>
    <cellStyle name="Normal 210 3" xfId="1115"/>
    <cellStyle name="Normal 210 3 2" xfId="1961"/>
    <cellStyle name="Normal 211" xfId="1116"/>
    <cellStyle name="Normal 211 2" xfId="1117"/>
    <cellStyle name="Normal 211 2 2" xfId="1956"/>
    <cellStyle name="Normal 212" xfId="1118"/>
    <cellStyle name="Normal 212 2" xfId="1119"/>
    <cellStyle name="Normal 212 2 2" xfId="1965"/>
    <cellStyle name="Normal 213" xfId="1120"/>
    <cellStyle name="Normal 213 2" xfId="1121"/>
    <cellStyle name="Normal 213 2 2" xfId="1946"/>
    <cellStyle name="Normal 214" xfId="1122"/>
    <cellStyle name="Normal 214 2" xfId="1123"/>
    <cellStyle name="Normal 214 2 2" xfId="1933"/>
    <cellStyle name="Normal 215" xfId="1124"/>
    <cellStyle name="Normal 215 2" xfId="1125"/>
    <cellStyle name="Normal 215 2 2" xfId="1957"/>
    <cellStyle name="Normal 216" xfId="1126"/>
    <cellStyle name="Normal 216 2" xfId="1127"/>
    <cellStyle name="Normal 216 2 2" xfId="1955"/>
    <cellStyle name="Normal 217" xfId="1128"/>
    <cellStyle name="Normal 217 2" xfId="1129"/>
    <cellStyle name="Normal 217 2 2" xfId="1944"/>
    <cellStyle name="Normal 218" xfId="1130"/>
    <cellStyle name="Normal 218 2" xfId="1131"/>
    <cellStyle name="Normal 218 2 2" xfId="1935"/>
    <cellStyle name="Normal 219" xfId="1132"/>
    <cellStyle name="Normal 219 2" xfId="1133"/>
    <cellStyle name="Normal 219 2 2" xfId="1951"/>
    <cellStyle name="Normal 22" xfId="1134"/>
    <cellStyle name="Normal 22 2" xfId="1135"/>
    <cellStyle name="Normal 22 3" xfId="1136"/>
    <cellStyle name="Normal 22 3 2" xfId="1137"/>
    <cellStyle name="Normal 22 3 2 2" xfId="1138"/>
    <cellStyle name="Normal 22 3 3" xfId="1139"/>
    <cellStyle name="Normal 22 3 4" xfId="1140"/>
    <cellStyle name="Normal 22 4" xfId="1141"/>
    <cellStyle name="Normal 220" xfId="1142"/>
    <cellStyle name="Normal 220 2" xfId="1143"/>
    <cellStyle name="Normal 220 2 2" xfId="1962"/>
    <cellStyle name="Normal 221" xfId="1144"/>
    <cellStyle name="Normal 221 2" xfId="1145"/>
    <cellStyle name="Normal 221 2 2" xfId="1968"/>
    <cellStyle name="Normal 222" xfId="1146"/>
    <cellStyle name="Normal 222 2" xfId="1147"/>
    <cellStyle name="Normal 222 2 2" xfId="1942"/>
    <cellStyle name="Normal 223" xfId="1148"/>
    <cellStyle name="Normal 223 2" xfId="1149"/>
    <cellStyle name="Normal 223 2 2" xfId="1958"/>
    <cellStyle name="Normal 224" xfId="1150"/>
    <cellStyle name="Normal 224 2" xfId="1151"/>
    <cellStyle name="Normal 224 2 2" xfId="1971"/>
    <cellStyle name="Normal 225" xfId="1152"/>
    <cellStyle name="Normal 225 2" xfId="1153"/>
    <cellStyle name="Normal 225 2 2" xfId="1973"/>
    <cellStyle name="Normal 226" xfId="1154"/>
    <cellStyle name="Normal 226 2" xfId="1976"/>
    <cellStyle name="Normal 227" xfId="1155"/>
    <cellStyle name="Normal 227 2" xfId="1926"/>
    <cellStyle name="Normal 228" xfId="1156"/>
    <cellStyle name="Normal 228 2" xfId="1982"/>
    <cellStyle name="Normal 229" xfId="1157"/>
    <cellStyle name="Normal 229 2" xfId="1985"/>
    <cellStyle name="Normal 23" xfId="1158"/>
    <cellStyle name="Normal 23 2" xfId="1159"/>
    <cellStyle name="Normal 23 3" xfId="1160"/>
    <cellStyle name="Normal 23 3 2" xfId="1161"/>
    <cellStyle name="Normal 23 3 2 2" xfId="1162"/>
    <cellStyle name="Normal 23 3 3" xfId="1163"/>
    <cellStyle name="Normal 23 3 4" xfId="1164"/>
    <cellStyle name="Normal 230" xfId="1165"/>
    <cellStyle name="Normal 230 2" xfId="1990"/>
    <cellStyle name="Normal 231" xfId="1166"/>
    <cellStyle name="Normal 231 2" xfId="1983"/>
    <cellStyle name="Normal 232" xfId="1167"/>
    <cellStyle name="Normal 232 2" xfId="1991"/>
    <cellStyle name="Normal 233" xfId="1168"/>
    <cellStyle name="Normal 233 2" xfId="1984"/>
    <cellStyle name="Normal 234" xfId="1169"/>
    <cellStyle name="Normal 234 2" xfId="1992"/>
    <cellStyle name="Normal 235" xfId="1170"/>
    <cellStyle name="Normal 235 2" xfId="1995"/>
    <cellStyle name="Normal 236" xfId="1171"/>
    <cellStyle name="Normal 236 2" xfId="1994"/>
    <cellStyle name="Normal 237" xfId="1172"/>
    <cellStyle name="Normal 237 2" xfId="1996"/>
    <cellStyle name="Normal 238" xfId="1173"/>
    <cellStyle name="Normal 238 2" xfId="1993"/>
    <cellStyle name="Normal 239" xfId="1999"/>
    <cellStyle name="Normal 239 2" xfId="2000"/>
    <cellStyle name="Normal 24" xfId="1174"/>
    <cellStyle name="Normal 24 2" xfId="1175"/>
    <cellStyle name="Normal 24 3" xfId="1176"/>
    <cellStyle name="Normal 24 3 2" xfId="1177"/>
    <cellStyle name="Normal 24 3 2 2" xfId="1178"/>
    <cellStyle name="Normal 24 3 3" xfId="1179"/>
    <cellStyle name="Normal 24 3 4" xfId="1180"/>
    <cellStyle name="Normal 25" xfId="1181"/>
    <cellStyle name="Normal 25 2" xfId="1182"/>
    <cellStyle name="Normal 25 3" xfId="1183"/>
    <cellStyle name="Normal 25 3 2" xfId="1184"/>
    <cellStyle name="Normal 25 3 2 2" xfId="1185"/>
    <cellStyle name="Normal 25 3 3" xfId="1186"/>
    <cellStyle name="Normal 25 3 4" xfId="1187"/>
    <cellStyle name="Normal 26" xfId="1188"/>
    <cellStyle name="Normal 26 2" xfId="1189"/>
    <cellStyle name="Normal 26 3" xfId="1190"/>
    <cellStyle name="Normal 26 3 2" xfId="1191"/>
    <cellStyle name="Normal 26 3 2 2" xfId="1192"/>
    <cellStyle name="Normal 26 3 3" xfId="1193"/>
    <cellStyle name="Normal 26 3 4" xfId="1194"/>
    <cellStyle name="Normal 27" xfId="1195"/>
    <cellStyle name="Normal 27 2" xfId="1196"/>
    <cellStyle name="Normal 27 3" xfId="1197"/>
    <cellStyle name="Normal 27 3 2" xfId="1198"/>
    <cellStyle name="Normal 27 3 2 2" xfId="1199"/>
    <cellStyle name="Normal 27 3 3" xfId="1200"/>
    <cellStyle name="Normal 27 3 4" xfId="1201"/>
    <cellStyle name="Normal 28" xfId="1202"/>
    <cellStyle name="Normal 28 2" xfId="1203"/>
    <cellStyle name="Normal 28 3" xfId="1204"/>
    <cellStyle name="Normal 28 3 2" xfId="1205"/>
    <cellStyle name="Normal 28 3 2 2" xfId="1206"/>
    <cellStyle name="Normal 28 3 3" xfId="1207"/>
    <cellStyle name="Normal 28 3 4" xfId="1208"/>
    <cellStyle name="Normal 29" xfId="1209"/>
    <cellStyle name="Normal 29 2" xfId="1210"/>
    <cellStyle name="Normal 29 3" xfId="1211"/>
    <cellStyle name="Normal 29 3 2" xfId="1212"/>
    <cellStyle name="Normal 29 3 2 2" xfId="1213"/>
    <cellStyle name="Normal 29 3 3" xfId="1214"/>
    <cellStyle name="Normal 29 3 4" xfId="1215"/>
    <cellStyle name="Normal 3" xfId="1216"/>
    <cellStyle name="Normal 3 2" xfId="1217"/>
    <cellStyle name="Normal 3 2 2" xfId="1218"/>
    <cellStyle name="Normal 3 2 3" xfId="1219"/>
    <cellStyle name="Normal 3 3" xfId="1220"/>
    <cellStyle name="Normal 3 3 2" xfId="1221"/>
    <cellStyle name="Normal 3 3 2 2" xfId="1222"/>
    <cellStyle name="Normal 3 3 3" xfId="1223"/>
    <cellStyle name="Normal 3 3 4" xfId="1224"/>
    <cellStyle name="Normal 3 4" xfId="1225"/>
    <cellStyle name="Normal 3 4 2" xfId="1226"/>
    <cellStyle name="Normal 3 5" xfId="1227"/>
    <cellStyle name="Normal 3 6" xfId="1228"/>
    <cellStyle name="Normal 3 7" xfId="1229"/>
    <cellStyle name="Normal 30" xfId="1230"/>
    <cellStyle name="Normal 30 2" xfId="1231"/>
    <cellStyle name="Normal 30 3" xfId="1232"/>
    <cellStyle name="Normal 30 3 2" xfId="1233"/>
    <cellStyle name="Normal 30 3 2 2" xfId="1234"/>
    <cellStyle name="Normal 30 3 3" xfId="1235"/>
    <cellStyle name="Normal 30 3 4" xfId="1236"/>
    <cellStyle name="Normal 31" xfId="1237"/>
    <cellStyle name="Normal 31 2" xfId="1238"/>
    <cellStyle name="Normal 31 3" xfId="1239"/>
    <cellStyle name="Normal 31 3 2" xfId="1240"/>
    <cellStyle name="Normal 31 3 2 2" xfId="1241"/>
    <cellStyle name="Normal 31 3 3" xfId="1242"/>
    <cellStyle name="Normal 31 3 4" xfId="1243"/>
    <cellStyle name="Normal 32" xfId="1244"/>
    <cellStyle name="Normal 32 2" xfId="1245"/>
    <cellStyle name="Normal 32 3" xfId="1246"/>
    <cellStyle name="Normal 32 3 2" xfId="1247"/>
    <cellStyle name="Normal 32 3 2 2" xfId="1248"/>
    <cellStyle name="Normal 32 3 3" xfId="1249"/>
    <cellStyle name="Normal 32 3 4" xfId="1250"/>
    <cellStyle name="Normal 33" xfId="1251"/>
    <cellStyle name="Normal 33 2" xfId="1252"/>
    <cellStyle name="Normal 33 3" xfId="1253"/>
    <cellStyle name="Normal 33 3 2" xfId="1254"/>
    <cellStyle name="Normal 33 3 2 2" xfId="1255"/>
    <cellStyle name="Normal 33 3 3" xfId="1256"/>
    <cellStyle name="Normal 33 3 4" xfId="1257"/>
    <cellStyle name="Normal 34" xfId="1258"/>
    <cellStyle name="Normal 34 2" xfId="1259"/>
    <cellStyle name="Normal 34 3" xfId="1260"/>
    <cellStyle name="Normal 34 3 2" xfId="1261"/>
    <cellStyle name="Normal 34 3 2 2" xfId="1262"/>
    <cellStyle name="Normal 34 3 3" xfId="1263"/>
    <cellStyle name="Normal 34 3 4" xfId="1264"/>
    <cellStyle name="Normal 35" xfId="1265"/>
    <cellStyle name="Normal 35 2" xfId="1266"/>
    <cellStyle name="Normal 35 3" xfId="1267"/>
    <cellStyle name="Normal 35 3 2" xfId="1268"/>
    <cellStyle name="Normal 35 3 2 2" xfId="1269"/>
    <cellStyle name="Normal 35 3 3" xfId="1270"/>
    <cellStyle name="Normal 35 3 4" xfId="1271"/>
    <cellStyle name="Normal 36" xfId="1272"/>
    <cellStyle name="Normal 36 2" xfId="1273"/>
    <cellStyle name="Normal 36 3" xfId="1274"/>
    <cellStyle name="Normal 36 3 2" xfId="1275"/>
    <cellStyle name="Normal 36 3 2 2" xfId="1276"/>
    <cellStyle name="Normal 36 3 3" xfId="1277"/>
    <cellStyle name="Normal 36 3 4" xfId="1278"/>
    <cellStyle name="Normal 37" xfId="1279"/>
    <cellStyle name="Normal 37 2" xfId="1280"/>
    <cellStyle name="Normal 37 3" xfId="1281"/>
    <cellStyle name="Normal 37 3 2" xfId="1282"/>
    <cellStyle name="Normal 37 3 2 2" xfId="1283"/>
    <cellStyle name="Normal 37 3 3" xfId="1284"/>
    <cellStyle name="Normal 37 3 4" xfId="1285"/>
    <cellStyle name="Normal 38" xfId="1286"/>
    <cellStyle name="Normal 38 2" xfId="1287"/>
    <cellStyle name="Normal 38 3" xfId="1288"/>
    <cellStyle name="Normal 38 3 2" xfId="1289"/>
    <cellStyle name="Normal 38 3 2 2" xfId="1290"/>
    <cellStyle name="Normal 38 3 3" xfId="1291"/>
    <cellStyle name="Normal 38 3 4" xfId="1292"/>
    <cellStyle name="Normal 39" xfId="1293"/>
    <cellStyle name="Normal 39 2" xfId="1294"/>
    <cellStyle name="Normal 39 3" xfId="1295"/>
    <cellStyle name="Normal 39 3 2" xfId="1296"/>
    <cellStyle name="Normal 39 3 2 2" xfId="1297"/>
    <cellStyle name="Normal 39 3 3" xfId="1298"/>
    <cellStyle name="Normal 39 3 4" xfId="1299"/>
    <cellStyle name="Normal 4" xfId="1300"/>
    <cellStyle name="Normal 4 10" xfId="1301"/>
    <cellStyle name="Normal 4 10 2" xfId="1918"/>
    <cellStyle name="Normal 4 11" xfId="1302"/>
    <cellStyle name="Normal 4 12" xfId="1303"/>
    <cellStyle name="Normal 4 2" xfId="1304"/>
    <cellStyle name="Normal 4 2 2" xfId="1305"/>
    <cellStyle name="Normal 4 2 3" xfId="1306"/>
    <cellStyle name="Normal 4 3" xfId="1307"/>
    <cellStyle name="Normal 4 4" xfId="1308"/>
    <cellStyle name="Normal 4 4 2" xfId="1309"/>
    <cellStyle name="Normal 4 4 2 2" xfId="1310"/>
    <cellStyle name="Normal 4 4 3" xfId="1311"/>
    <cellStyle name="Normal 4 4 4" xfId="1312"/>
    <cellStyle name="Normal 4 5" xfId="1313"/>
    <cellStyle name="Normal 4 6" xfId="1314"/>
    <cellStyle name="Normal 4 7" xfId="1315"/>
    <cellStyle name="Normal 4 8" xfId="1316"/>
    <cellStyle name="Normal 4 9" xfId="1317"/>
    <cellStyle name="Normal 4 9 2" xfId="1318"/>
    <cellStyle name="Normal 4 9 2 2" xfId="1938"/>
    <cellStyle name="Normal 40" xfId="1319"/>
    <cellStyle name="Normal 40 2" xfId="1320"/>
    <cellStyle name="Normal 40 3" xfId="1321"/>
    <cellStyle name="Normal 40 3 2" xfId="1322"/>
    <cellStyle name="Normal 40 3 2 2" xfId="1323"/>
    <cellStyle name="Normal 40 3 3" xfId="1324"/>
    <cellStyle name="Normal 40 3 4" xfId="1325"/>
    <cellStyle name="Normal 41" xfId="1326"/>
    <cellStyle name="Normal 41 2" xfId="1327"/>
    <cellStyle name="Normal 41 3" xfId="1328"/>
    <cellStyle name="Normal 41 3 2" xfId="1329"/>
    <cellStyle name="Normal 41 3 2 2" xfId="1330"/>
    <cellStyle name="Normal 41 3 3" xfId="1331"/>
    <cellStyle name="Normal 41 3 4" xfId="1332"/>
    <cellStyle name="Normal 42" xfId="1333"/>
    <cellStyle name="Normal 42 2" xfId="1334"/>
    <cellStyle name="Normal 42 3" xfId="1335"/>
    <cellStyle name="Normal 42 3 2" xfId="1336"/>
    <cellStyle name="Normal 42 3 2 2" xfId="1337"/>
    <cellStyle name="Normal 42 3 3" xfId="1338"/>
    <cellStyle name="Normal 42 3 4" xfId="1339"/>
    <cellStyle name="Normal 43" xfId="1340"/>
    <cellStyle name="Normal 43 2" xfId="1341"/>
    <cellStyle name="Normal 43 3" xfId="1342"/>
    <cellStyle name="Normal 43 3 2" xfId="1343"/>
    <cellStyle name="Normal 43 3 2 2" xfId="1344"/>
    <cellStyle name="Normal 43 3 3" xfId="1345"/>
    <cellStyle name="Normal 43 3 4" xfId="1346"/>
    <cellStyle name="Normal 44" xfId="1347"/>
    <cellStyle name="Normal 44 2" xfId="1348"/>
    <cellStyle name="Normal 44 3" xfId="1349"/>
    <cellStyle name="Normal 44 3 2" xfId="1350"/>
    <cellStyle name="Normal 44 3 2 2" xfId="1351"/>
    <cellStyle name="Normal 44 3 3" xfId="1352"/>
    <cellStyle name="Normal 44 3 4" xfId="1353"/>
    <cellStyle name="Normal 45" xfId="1354"/>
    <cellStyle name="Normal 45 2" xfId="1355"/>
    <cellStyle name="Normal 45 3" xfId="1356"/>
    <cellStyle name="Normal 45 3 2" xfId="1357"/>
    <cellStyle name="Normal 45 3 2 2" xfId="1358"/>
    <cellStyle name="Normal 45 3 3" xfId="1359"/>
    <cellStyle name="Normal 45 3 4" xfId="1360"/>
    <cellStyle name="Normal 46" xfId="1361"/>
    <cellStyle name="Normal 46 2" xfId="1362"/>
    <cellStyle name="Normal 46 3" xfId="1363"/>
    <cellStyle name="Normal 46 3 2" xfId="1364"/>
    <cellStyle name="Normal 46 3 2 2" xfId="1365"/>
    <cellStyle name="Normal 46 3 3" xfId="1366"/>
    <cellStyle name="Normal 46 3 4" xfId="1367"/>
    <cellStyle name="Normal 47" xfId="1368"/>
    <cellStyle name="Normal 47 2" xfId="1369"/>
    <cellStyle name="Normal 47 3" xfId="1370"/>
    <cellStyle name="Normal 47 3 2" xfId="1371"/>
    <cellStyle name="Normal 47 3 2 2" xfId="1372"/>
    <cellStyle name="Normal 47 3 3" xfId="1373"/>
    <cellStyle name="Normal 47 3 4" xfId="1374"/>
    <cellStyle name="Normal 48" xfId="1375"/>
    <cellStyle name="Normal 48 2" xfId="1376"/>
    <cellStyle name="Normal 48 3" xfId="1377"/>
    <cellStyle name="Normal 48 3 2" xfId="1378"/>
    <cellStyle name="Normal 48 3 2 2" xfId="1379"/>
    <cellStyle name="Normal 48 3 3" xfId="1380"/>
    <cellStyle name="Normal 48 3 4" xfId="1381"/>
    <cellStyle name="Normal 49" xfId="1382"/>
    <cellStyle name="Normal 49 2" xfId="1383"/>
    <cellStyle name="Normal 49 3" xfId="1384"/>
    <cellStyle name="Normal 49 3 2" xfId="1385"/>
    <cellStyle name="Normal 49 3 2 2" xfId="1386"/>
    <cellStyle name="Normal 49 3 3" xfId="1387"/>
    <cellStyle name="Normal 49 3 4" xfId="1388"/>
    <cellStyle name="Normal 5" xfId="1389"/>
    <cellStyle name="Normal 5 2" xfId="1390"/>
    <cellStyle name="Normal 5 3" xfId="1391"/>
    <cellStyle name="Normal 5 4" xfId="1392"/>
    <cellStyle name="Normal 5 4 2" xfId="1393"/>
    <cellStyle name="Normal 5 5" xfId="1394"/>
    <cellStyle name="Normal 5 6" xfId="1395"/>
    <cellStyle name="Normal 5 6 2" xfId="1924"/>
    <cellStyle name="Normal 5 7" xfId="1396"/>
    <cellStyle name="Normal 50" xfId="1397"/>
    <cellStyle name="Normal 50 2" xfId="1398"/>
    <cellStyle name="Normal 50 3" xfId="1399"/>
    <cellStyle name="Normal 50 3 2" xfId="1400"/>
    <cellStyle name="Normal 50 3 2 2" xfId="1401"/>
    <cellStyle name="Normal 50 3 3" xfId="1402"/>
    <cellStyle name="Normal 50 3 4" xfId="1403"/>
    <cellStyle name="Normal 51" xfId="1404"/>
    <cellStyle name="Normal 51 2" xfId="1405"/>
    <cellStyle name="Normal 51 3" xfId="1406"/>
    <cellStyle name="Normal 51 3 2" xfId="1407"/>
    <cellStyle name="Normal 51 3 2 2" xfId="1408"/>
    <cellStyle name="Normal 51 3 3" xfId="1409"/>
    <cellStyle name="Normal 51 3 4" xfId="1410"/>
    <cellStyle name="Normal 52" xfId="1411"/>
    <cellStyle name="Normal 52 2" xfId="1412"/>
    <cellStyle name="Normal 52 3" xfId="1413"/>
    <cellStyle name="Normal 52 3 2" xfId="1414"/>
    <cellStyle name="Normal 52 3 2 2" xfId="1415"/>
    <cellStyle name="Normal 52 3 3" xfId="1416"/>
    <cellStyle name="Normal 52 3 4" xfId="1417"/>
    <cellStyle name="Normal 53" xfId="1418"/>
    <cellStyle name="Normal 53 2" xfId="1419"/>
    <cellStyle name="Normal 53 3" xfId="1420"/>
    <cellStyle name="Normal 53 3 2" xfId="1421"/>
    <cellStyle name="Normal 53 3 2 2" xfId="1422"/>
    <cellStyle name="Normal 53 3 3" xfId="1423"/>
    <cellStyle name="Normal 53 3 4" xfId="1424"/>
    <cellStyle name="Normal 54" xfId="1425"/>
    <cellStyle name="Normal 54 2" xfId="1426"/>
    <cellStyle name="Normal 54 3" xfId="1427"/>
    <cellStyle name="Normal 54 3 2" xfId="1428"/>
    <cellStyle name="Normal 54 3 2 2" xfId="1429"/>
    <cellStyle name="Normal 54 3 3" xfId="1430"/>
    <cellStyle name="Normal 54 3 4" xfId="1431"/>
    <cellStyle name="Normal 55" xfId="1432"/>
    <cellStyle name="Normal 55 2" xfId="1433"/>
    <cellStyle name="Normal 55 3" xfId="1434"/>
    <cellStyle name="Normal 55 3 2" xfId="1435"/>
    <cellStyle name="Normal 55 3 2 2" xfId="1436"/>
    <cellStyle name="Normal 55 3 3" xfId="1437"/>
    <cellStyle name="Normal 55 3 4" xfId="1438"/>
    <cellStyle name="Normal 56" xfId="1439"/>
    <cellStyle name="Normal 56 2" xfId="1440"/>
    <cellStyle name="Normal 56 3" xfId="1441"/>
    <cellStyle name="Normal 56 3 2" xfId="1442"/>
    <cellStyle name="Normal 56 3 2 2" xfId="1443"/>
    <cellStyle name="Normal 56 3 3" xfId="1444"/>
    <cellStyle name="Normal 56 3 4" xfId="1445"/>
    <cellStyle name="Normal 57" xfId="1446"/>
    <cellStyle name="Normal 57 2" xfId="1447"/>
    <cellStyle name="Normal 57 3" xfId="1448"/>
    <cellStyle name="Normal 57 3 2" xfId="1449"/>
    <cellStyle name="Normal 57 3 2 2" xfId="1450"/>
    <cellStyle name="Normal 57 3 3" xfId="1451"/>
    <cellStyle name="Normal 57 3 4" xfId="1452"/>
    <cellStyle name="Normal 58" xfId="1453"/>
    <cellStyle name="Normal 58 2" xfId="1454"/>
    <cellStyle name="Normal 58 3" xfId="1455"/>
    <cellStyle name="Normal 58 3 2" xfId="1456"/>
    <cellStyle name="Normal 58 3 2 2" xfId="1457"/>
    <cellStyle name="Normal 58 3 3" xfId="1458"/>
    <cellStyle name="Normal 58 3 4" xfId="1459"/>
    <cellStyle name="Normal 59" xfId="1460"/>
    <cellStyle name="Normal 59 2" xfId="1461"/>
    <cellStyle name="Normal 59 3" xfId="1462"/>
    <cellStyle name="Normal 59 3 2" xfId="1463"/>
    <cellStyle name="Normal 59 3 2 2" xfId="1464"/>
    <cellStyle name="Normal 59 3 3" xfId="1465"/>
    <cellStyle name="Normal 59 3 4" xfId="1466"/>
    <cellStyle name="Normal 6" xfId="1467"/>
    <cellStyle name="Normal 6 2" xfId="1468"/>
    <cellStyle name="Normal 6 3" xfId="1469"/>
    <cellStyle name="Normal 6 3 2" xfId="1986"/>
    <cellStyle name="Normal 60" xfId="1470"/>
    <cellStyle name="Normal 60 2" xfId="1471"/>
    <cellStyle name="Normal 60 3" xfId="1472"/>
    <cellStyle name="Normal 60 3 2" xfId="1473"/>
    <cellStyle name="Normal 60 3 2 2" xfId="1474"/>
    <cellStyle name="Normal 60 3 3" xfId="1475"/>
    <cellStyle name="Normal 60 3 4" xfId="1476"/>
    <cellStyle name="Normal 61" xfId="1477"/>
    <cellStyle name="Normal 61 2" xfId="1478"/>
    <cellStyle name="Normal 61 3" xfId="1479"/>
    <cellStyle name="Normal 61 3 2" xfId="1480"/>
    <cellStyle name="Normal 61 3 2 2" xfId="1481"/>
    <cellStyle name="Normal 61 3 3" xfId="1482"/>
    <cellStyle name="Normal 61 3 4" xfId="1483"/>
    <cellStyle name="Normal 62" xfId="1484"/>
    <cellStyle name="Normal 62 2" xfId="1485"/>
    <cellStyle name="Normal 62 3" xfId="1486"/>
    <cellStyle name="Normal 62 3 2" xfId="1487"/>
    <cellStyle name="Normal 62 3 2 2" xfId="1488"/>
    <cellStyle name="Normal 62 3 3" xfId="1489"/>
    <cellStyle name="Normal 62 3 4" xfId="1490"/>
    <cellStyle name="Normal 63" xfId="1491"/>
    <cellStyle name="Normal 63 2" xfId="1492"/>
    <cellStyle name="Normal 63 3" xfId="1493"/>
    <cellStyle name="Normal 63 3 2" xfId="1494"/>
    <cellStyle name="Normal 63 3 2 2" xfId="1495"/>
    <cellStyle name="Normal 63 3 3" xfId="1496"/>
    <cellStyle name="Normal 63 3 4" xfId="1497"/>
    <cellStyle name="Normal 64" xfId="1498"/>
    <cellStyle name="Normal 64 2" xfId="1499"/>
    <cellStyle name="Normal 64 3" xfId="1500"/>
    <cellStyle name="Normal 64 3 2" xfId="1501"/>
    <cellStyle name="Normal 64 3 2 2" xfId="1502"/>
    <cellStyle name="Normal 64 3 3" xfId="1503"/>
    <cellStyle name="Normal 64 3 4" xfId="1504"/>
    <cellStyle name="Normal 65" xfId="1505"/>
    <cellStyle name="Normal 65 2" xfId="1506"/>
    <cellStyle name="Normal 65 3" xfId="1507"/>
    <cellStyle name="Normal 65 3 2" xfId="1508"/>
    <cellStyle name="Normal 65 3 2 2" xfId="1509"/>
    <cellStyle name="Normal 65 3 3" xfId="1510"/>
    <cellStyle name="Normal 65 3 4" xfId="1511"/>
    <cellStyle name="Normal 66" xfId="1512"/>
    <cellStyle name="Normal 66 2" xfId="1513"/>
    <cellStyle name="Normal 66 3" xfId="1514"/>
    <cellStyle name="Normal 66 3 2" xfId="1515"/>
    <cellStyle name="Normal 66 3 2 2" xfId="1516"/>
    <cellStyle name="Normal 66 3 3" xfId="1517"/>
    <cellStyle name="Normal 66 3 4" xfId="1518"/>
    <cellStyle name="Normal 67" xfId="1519"/>
    <cellStyle name="Normal 67 2" xfId="1520"/>
    <cellStyle name="Normal 67 3" xfId="1521"/>
    <cellStyle name="Normal 67 3 2" xfId="1522"/>
    <cellStyle name="Normal 67 3 2 2" xfId="1523"/>
    <cellStyle name="Normal 67 3 3" xfId="1524"/>
    <cellStyle name="Normal 67 3 4" xfId="1525"/>
    <cellStyle name="Normal 68" xfId="1526"/>
    <cellStyle name="Normal 68 2" xfId="1527"/>
    <cellStyle name="Normal 68 2 2" xfId="1528"/>
    <cellStyle name="Normal 68 3" xfId="1529"/>
    <cellStyle name="Normal 68 4" xfId="1530"/>
    <cellStyle name="Normal 68 4 2" xfId="1531"/>
    <cellStyle name="Normal 68 4 2 2" xfId="1532"/>
    <cellStyle name="Normal 68 4 3" xfId="1533"/>
    <cellStyle name="Normal 68 4 4" xfId="1534"/>
    <cellStyle name="Normal 69" xfId="1535"/>
    <cellStyle name="Normal 69 2" xfId="1536"/>
    <cellStyle name="Normal 69 3" xfId="1537"/>
    <cellStyle name="Normal 69 3 2" xfId="1538"/>
    <cellStyle name="Normal 69 3 2 2" xfId="1539"/>
    <cellStyle name="Normal 69 3 3" xfId="1540"/>
    <cellStyle name="Normal 69 3 4" xfId="1541"/>
    <cellStyle name="Normal 7" xfId="1542"/>
    <cellStyle name="Normal 7 2" xfId="1543"/>
    <cellStyle name="Normal 7 3" xfId="1544"/>
    <cellStyle name="Normal 7 3 2" xfId="1987"/>
    <cellStyle name="Normal 70" xfId="1545"/>
    <cellStyle name="Normal 70 2" xfId="1546"/>
    <cellStyle name="Normal 70 3" xfId="1547"/>
    <cellStyle name="Normal 70 3 2" xfId="1548"/>
    <cellStyle name="Normal 70 3 2 2" xfId="1549"/>
    <cellStyle name="Normal 70 3 3" xfId="1550"/>
    <cellStyle name="Normal 70 3 4" xfId="1551"/>
    <cellStyle name="Normal 71" xfId="1552"/>
    <cellStyle name="Normal 71 2" xfId="1553"/>
    <cellStyle name="Normal 71 3" xfId="1554"/>
    <cellStyle name="Normal 71 3 2" xfId="1555"/>
    <cellStyle name="Normal 71 3 2 2" xfId="1556"/>
    <cellStyle name="Normal 71 3 3" xfId="1557"/>
    <cellStyle name="Normal 71 3 4" xfId="1558"/>
    <cellStyle name="Normal 72" xfId="1559"/>
    <cellStyle name="Normal 72 2" xfId="1560"/>
    <cellStyle name="Normal 72 3" xfId="1561"/>
    <cellStyle name="Normal 72 3 2" xfId="1562"/>
    <cellStyle name="Normal 72 3 2 2" xfId="1563"/>
    <cellStyle name="Normal 72 3 3" xfId="1564"/>
    <cellStyle name="Normal 72 3 4" xfId="1565"/>
    <cellStyle name="Normal 73" xfId="1566"/>
    <cellStyle name="Normal 73 2" xfId="1567"/>
    <cellStyle name="Normal 73 3" xfId="1568"/>
    <cellStyle name="Normal 73 3 2" xfId="1569"/>
    <cellStyle name="Normal 73 3 2 2" xfId="1570"/>
    <cellStyle name="Normal 73 3 3" xfId="1571"/>
    <cellStyle name="Normal 73 3 4" xfId="1572"/>
    <cellStyle name="Normal 74" xfId="1573"/>
    <cellStyle name="Normal 74 2" xfId="1574"/>
    <cellStyle name="Normal 74 3" xfId="1575"/>
    <cellStyle name="Normal 74 3 2" xfId="1576"/>
    <cellStyle name="Normal 74 3 2 2" xfId="1577"/>
    <cellStyle name="Normal 74 3 3" xfId="1578"/>
    <cellStyle name="Normal 74 3 4" xfId="1579"/>
    <cellStyle name="Normal 75" xfId="1580"/>
    <cellStyle name="Normal 75 2" xfId="1581"/>
    <cellStyle name="Normal 75 3" xfId="1582"/>
    <cellStyle name="Normal 75 3 2" xfId="1583"/>
    <cellStyle name="Normal 75 3 2 2" xfId="1584"/>
    <cellStyle name="Normal 75 3 3" xfId="1585"/>
    <cellStyle name="Normal 75 3 4" xfId="1586"/>
    <cellStyle name="Normal 76" xfId="1587"/>
    <cellStyle name="Normal 76 2" xfId="1588"/>
    <cellStyle name="Normal 76 3" xfId="1589"/>
    <cellStyle name="Normal 76 3 2" xfId="1590"/>
    <cellStyle name="Normal 76 3 2 2" xfId="1591"/>
    <cellStyle name="Normal 76 3 3" xfId="1592"/>
    <cellStyle name="Normal 76 3 4" xfId="1593"/>
    <cellStyle name="Normal 77" xfId="1594"/>
    <cellStyle name="Normal 77 2" xfId="1595"/>
    <cellStyle name="Normal 77 3" xfId="1596"/>
    <cellStyle name="Normal 77 3 2" xfId="1597"/>
    <cellStyle name="Normal 77 3 2 2" xfId="1598"/>
    <cellStyle name="Normal 77 3 3" xfId="1599"/>
    <cellStyle name="Normal 77 3 4" xfId="1600"/>
    <cellStyle name="Normal 78" xfId="1601"/>
    <cellStyle name="Normal 78 2" xfId="1602"/>
    <cellStyle name="Normal 78 3" xfId="1603"/>
    <cellStyle name="Normal 78 3 2" xfId="1604"/>
    <cellStyle name="Normal 78 3 2 2" xfId="1605"/>
    <cellStyle name="Normal 78 3 3" xfId="1606"/>
    <cellStyle name="Normal 78 3 4" xfId="1607"/>
    <cellStyle name="Normal 79" xfId="1608"/>
    <cellStyle name="Normal 79 2" xfId="1609"/>
    <cellStyle name="Normal 79 3" xfId="1610"/>
    <cellStyle name="Normal 79 3 2" xfId="1611"/>
    <cellStyle name="Normal 79 3 2 2" xfId="1612"/>
    <cellStyle name="Normal 79 3 3" xfId="1613"/>
    <cellStyle name="Normal 79 3 4" xfId="1614"/>
    <cellStyle name="Normal 8" xfId="1615"/>
    <cellStyle name="Normal 8 2" xfId="1616"/>
    <cellStyle name="Normal 8 3" xfId="1617"/>
    <cellStyle name="Normal 8 3 2" xfId="1988"/>
    <cellStyle name="Normal 80" xfId="1618"/>
    <cellStyle name="Normal 80 2" xfId="1619"/>
    <cellStyle name="Normal 80 3" xfId="1620"/>
    <cellStyle name="Normal 80 3 2" xfId="1621"/>
    <cellStyle name="Normal 80 3 2 2" xfId="1622"/>
    <cellStyle name="Normal 80 3 3" xfId="1623"/>
    <cellStyle name="Normal 80 3 4" xfId="1624"/>
    <cellStyle name="Normal 81" xfId="1625"/>
    <cellStyle name="Normal 81 2" xfId="1626"/>
    <cellStyle name="Normal 81 3" xfId="1627"/>
    <cellStyle name="Normal 81 3 2" xfId="1628"/>
    <cellStyle name="Normal 81 3 2 2" xfId="1629"/>
    <cellStyle name="Normal 81 3 3" xfId="1630"/>
    <cellStyle name="Normal 81 3 4" xfId="1631"/>
    <cellStyle name="Normal 82" xfId="1632"/>
    <cellStyle name="Normal 82 2" xfId="1633"/>
    <cellStyle name="Normal 82 3" xfId="1634"/>
    <cellStyle name="Normal 82 3 2" xfId="1635"/>
    <cellStyle name="Normal 82 3 2 2" xfId="1636"/>
    <cellStyle name="Normal 82 3 3" xfId="1637"/>
    <cellStyle name="Normal 82 3 4" xfId="1638"/>
    <cellStyle name="Normal 83" xfId="1639"/>
    <cellStyle name="Normal 83 2" xfId="1640"/>
    <cellStyle name="Normal 83 3" xfId="1641"/>
    <cellStyle name="Normal 83 3 2" xfId="1642"/>
    <cellStyle name="Normal 83 3 2 2" xfId="1643"/>
    <cellStyle name="Normal 83 3 3" xfId="1644"/>
    <cellStyle name="Normal 83 3 4" xfId="1645"/>
    <cellStyle name="Normal 84" xfId="1646"/>
    <cellStyle name="Normal 84 2" xfId="1647"/>
    <cellStyle name="Normal 84 3" xfId="1648"/>
    <cellStyle name="Normal 84 3 2" xfId="1649"/>
    <cellStyle name="Normal 84 3 2 2" xfId="1650"/>
    <cellStyle name="Normal 84 3 3" xfId="1651"/>
    <cellStyle name="Normal 84 3 4" xfId="1652"/>
    <cellStyle name="Normal 85" xfId="1653"/>
    <cellStyle name="Normal 85 2" xfId="1654"/>
    <cellStyle name="Normal 85 3" xfId="1655"/>
    <cellStyle name="Normal 85 3 2" xfId="1656"/>
    <cellStyle name="Normal 85 3 2 2" xfId="1657"/>
    <cellStyle name="Normal 85 3 3" xfId="1658"/>
    <cellStyle name="Normal 85 3 4" xfId="1659"/>
    <cellStyle name="Normal 86" xfId="1660"/>
    <cellStyle name="Normal 86 2" xfId="1661"/>
    <cellStyle name="Normal 86 3" xfId="1662"/>
    <cellStyle name="Normal 86 3 2" xfId="1663"/>
    <cellStyle name="Normal 86 3 2 2" xfId="1664"/>
    <cellStyle name="Normal 86 3 3" xfId="1665"/>
    <cellStyle name="Normal 86 3 4" xfId="1666"/>
    <cellStyle name="Normal 87" xfId="1667"/>
    <cellStyle name="Normal 87 2" xfId="1668"/>
    <cellStyle name="Normal 87 3" xfId="1669"/>
    <cellStyle name="Normal 87 3 2" xfId="1670"/>
    <cellStyle name="Normal 87 3 2 2" xfId="1671"/>
    <cellStyle name="Normal 87 3 3" xfId="1672"/>
    <cellStyle name="Normal 87 3 4" xfId="1673"/>
    <cellStyle name="Normal 88" xfId="1674"/>
    <cellStyle name="Normal 88 2" xfId="1675"/>
    <cellStyle name="Normal 88 3" xfId="1676"/>
    <cellStyle name="Normal 88 3 2" xfId="1677"/>
    <cellStyle name="Normal 88 3 2 2" xfId="1678"/>
    <cellStyle name="Normal 88 3 3" xfId="1679"/>
    <cellStyle name="Normal 88 3 4" xfId="1680"/>
    <cellStyle name="Normal 89" xfId="1681"/>
    <cellStyle name="Normal 89 2" xfId="1682"/>
    <cellStyle name="Normal 89 3" xfId="1683"/>
    <cellStyle name="Normal 89 3 2" xfId="1684"/>
    <cellStyle name="Normal 89 3 2 2" xfId="1685"/>
    <cellStyle name="Normal 89 3 3" xfId="1686"/>
    <cellStyle name="Normal 89 3 4" xfId="1687"/>
    <cellStyle name="Normal 9" xfId="1688"/>
    <cellStyle name="Normal 9 2" xfId="1689"/>
    <cellStyle name="Normal 9 2 2" xfId="1690"/>
    <cellStyle name="Normal 9 3" xfId="1691"/>
    <cellStyle name="Normal 9 3 2" xfId="1692"/>
    <cellStyle name="Normal 9 3 2 2" xfId="1693"/>
    <cellStyle name="Normal 9 3 3" xfId="1694"/>
    <cellStyle name="Normal 9 3 4" xfId="1695"/>
    <cellStyle name="Normal 9 4" xfId="1696"/>
    <cellStyle name="Normal 9 4 2" xfId="1989"/>
    <cellStyle name="Normal 90" xfId="1697"/>
    <cellStyle name="Normal 90 2" xfId="1698"/>
    <cellStyle name="Normal 90 3" xfId="1699"/>
    <cellStyle name="Normal 90 3 2" xfId="1700"/>
    <cellStyle name="Normal 90 3 2 2" xfId="1701"/>
    <cellStyle name="Normal 90 3 3" xfId="1702"/>
    <cellStyle name="Normal 90 3 4" xfId="1703"/>
    <cellStyle name="Normal 91" xfId="1704"/>
    <cellStyle name="Normal 91 2" xfId="1705"/>
    <cellStyle name="Normal 91 3" xfId="1706"/>
    <cellStyle name="Normal 91 3 2" xfId="1707"/>
    <cellStyle name="Normal 91 3 2 2" xfId="1708"/>
    <cellStyle name="Normal 91 3 3" xfId="1709"/>
    <cellStyle name="Normal 91 3 4" xfId="1710"/>
    <cellStyle name="Normal 92" xfId="1711"/>
    <cellStyle name="Normal 92 2" xfId="1712"/>
    <cellStyle name="Normal 92 3" xfId="1713"/>
    <cellStyle name="Normal 92 3 2" xfId="1714"/>
    <cellStyle name="Normal 92 3 2 2" xfId="1715"/>
    <cellStyle name="Normal 92 3 3" xfId="1716"/>
    <cellStyle name="Normal 92 3 4" xfId="1717"/>
    <cellStyle name="Normal 93" xfId="1718"/>
    <cellStyle name="Normal 94" xfId="1719"/>
    <cellStyle name="Normal 95" xfId="1720"/>
    <cellStyle name="Normal 96" xfId="1721"/>
    <cellStyle name="Normal 97" xfId="1722"/>
    <cellStyle name="Normal 98" xfId="1723"/>
    <cellStyle name="Normal 98 2" xfId="1724"/>
    <cellStyle name="Normal 98 3" xfId="1725"/>
    <cellStyle name="Normal 99" xfId="1726"/>
    <cellStyle name="Normal 99 2" xfId="1727"/>
    <cellStyle name="Normal 99 3" xfId="1728"/>
    <cellStyle name="Note" xfId="1891" builtinId="10" customBuiltin="1"/>
    <cellStyle name="Note 10" xfId="1729"/>
    <cellStyle name="Note 11" xfId="1730"/>
    <cellStyle name="Note 12" xfId="1731"/>
    <cellStyle name="Note 13" xfId="1732"/>
    <cellStyle name="Note 14" xfId="1733"/>
    <cellStyle name="Note 15" xfId="1734"/>
    <cellStyle name="Note 16" xfId="1735"/>
    <cellStyle name="Note 17" xfId="1736"/>
    <cellStyle name="Note 2" xfId="1737"/>
    <cellStyle name="Note 2 10" xfId="1738"/>
    <cellStyle name="Note 2 11" xfId="1739"/>
    <cellStyle name="Note 2 12" xfId="1740"/>
    <cellStyle name="Note 2 2" xfId="1741"/>
    <cellStyle name="Note 2 2 2" xfId="1742"/>
    <cellStyle name="Note 2 2 2 2" xfId="1743"/>
    <cellStyle name="Note 2 2 3" xfId="1744"/>
    <cellStyle name="Note 2 3" xfId="1745"/>
    <cellStyle name="Note 2 3 2" xfId="1746"/>
    <cellStyle name="Note 2 4" xfId="1747"/>
    <cellStyle name="Note 2 4 2" xfId="1748"/>
    <cellStyle name="Note 2 5" xfId="1749"/>
    <cellStyle name="Note 2 6" xfId="1750"/>
    <cellStyle name="Note 2 7" xfId="1751"/>
    <cellStyle name="Note 2 8" xfId="1752"/>
    <cellStyle name="Note 2 8 2" xfId="1753"/>
    <cellStyle name="Note 2 9" xfId="1754"/>
    <cellStyle name="Note 3" xfId="1755"/>
    <cellStyle name="Note 3 2" xfId="1756"/>
    <cellStyle name="Note 3 2 2" xfId="1757"/>
    <cellStyle name="Note 3 2 3" xfId="1758"/>
    <cellStyle name="Note 3 3" xfId="1759"/>
    <cellStyle name="Note 3 4" xfId="1760"/>
    <cellStyle name="Note 3 5" xfId="1761"/>
    <cellStyle name="Note 3 5 2" xfId="1762"/>
    <cellStyle name="Note 3 6" xfId="1763"/>
    <cellStyle name="Note 3 7" xfId="1764"/>
    <cellStyle name="Note 3 8" xfId="1765"/>
    <cellStyle name="Note 4" xfId="1766"/>
    <cellStyle name="Note 4 2" xfId="1767"/>
    <cellStyle name="Note 4 3" xfId="1768"/>
    <cellStyle name="Note 4 4" xfId="1769"/>
    <cellStyle name="Note 4 4 2" xfId="1770"/>
    <cellStyle name="Note 4 5" xfId="1771"/>
    <cellStyle name="Note 4 6" xfId="1772"/>
    <cellStyle name="Note 4 7" xfId="1773"/>
    <cellStyle name="Note 5" xfId="1774"/>
    <cellStyle name="Note 5 2" xfId="1775"/>
    <cellStyle name="Note 5 3" xfId="1776"/>
    <cellStyle name="Note 5 4" xfId="1777"/>
    <cellStyle name="Note 6" xfId="1778"/>
    <cellStyle name="Note 6 2" xfId="1779"/>
    <cellStyle name="Note 6 3" xfId="1780"/>
    <cellStyle name="Note 6 4" xfId="1781"/>
    <cellStyle name="Note 7" xfId="1782"/>
    <cellStyle name="Note 8" xfId="1783"/>
    <cellStyle name="Note 9" xfId="1784"/>
    <cellStyle name="Output" xfId="1886" builtinId="21" customBuiltin="1"/>
    <cellStyle name="Output 2" xfId="1785"/>
    <cellStyle name="Output 2 2" xfId="1786"/>
    <cellStyle name="Output 3" xfId="1787"/>
    <cellStyle name="Output 3 2" xfId="1788"/>
    <cellStyle name="Percent" xfId="1998" builtinId="5"/>
    <cellStyle name="Percent [2]" xfId="1789"/>
    <cellStyle name="Percent 10" xfId="1790"/>
    <cellStyle name="Percent 11" xfId="1791"/>
    <cellStyle name="Percent 12" xfId="1792"/>
    <cellStyle name="Percent 13" xfId="1793"/>
    <cellStyle name="Percent 14" xfId="1794"/>
    <cellStyle name="Percent 14 2" xfId="1795"/>
    <cellStyle name="Percent 15" xfId="1796"/>
    <cellStyle name="Percent 15 2" xfId="1797"/>
    <cellStyle name="Percent 15 2 2" xfId="1931"/>
    <cellStyle name="Percent 16" xfId="1798"/>
    <cellStyle name="Percent 2" xfId="1799"/>
    <cellStyle name="Percent 2 2" xfId="1800"/>
    <cellStyle name="Percent 2 2 2" xfId="1801"/>
    <cellStyle name="Percent 2 2 2 2" xfId="1802"/>
    <cellStyle name="Percent 2 2 3" xfId="1803"/>
    <cellStyle name="Percent 2 2 4" xfId="1804"/>
    <cellStyle name="Percent 2 2 5" xfId="1805"/>
    <cellStyle name="Percent 2 3" xfId="1806"/>
    <cellStyle name="Percent 2 3 2" xfId="1807"/>
    <cellStyle name="Percent 2 3 3" xfId="1808"/>
    <cellStyle name="Percent 2 3 4" xfId="1809"/>
    <cellStyle name="Percent 2 4" xfId="1810"/>
    <cellStyle name="Percent 2 4 2" xfId="1811"/>
    <cellStyle name="Percent 2 5" xfId="1812"/>
    <cellStyle name="Percent 2 6" xfId="1813"/>
    <cellStyle name="Percent 2 7" xfId="1814"/>
    <cellStyle name="Percent 2 7 2" xfId="1815"/>
    <cellStyle name="Percent 2 7 2 2" xfId="1932"/>
    <cellStyle name="Percent 2 8" xfId="1816"/>
    <cellStyle name="Percent 2 8 2" xfId="1923"/>
    <cellStyle name="Percent 3" xfId="1817"/>
    <cellStyle name="Percent 3 2" xfId="1818"/>
    <cellStyle name="Percent 3 2 2" xfId="1819"/>
    <cellStyle name="Percent 3 2 3" xfId="1820"/>
    <cellStyle name="Percent 3 2 4" xfId="1821"/>
    <cellStyle name="Percent 3 2 5" xfId="1822"/>
    <cellStyle name="Percent 3 3" xfId="1823"/>
    <cellStyle name="Percent 3 4" xfId="1824"/>
    <cellStyle name="Percent 3 4 2" xfId="1825"/>
    <cellStyle name="Percent 3 4 3" xfId="1826"/>
    <cellStyle name="Percent 3 5" xfId="1827"/>
    <cellStyle name="Percent 3 6" xfId="1828"/>
    <cellStyle name="Percent 3 7" xfId="1829"/>
    <cellStyle name="Percent 3 7 2" xfId="1830"/>
    <cellStyle name="Percent 3 7 2 2" xfId="1941"/>
    <cellStyle name="Percent 3 8" xfId="1831"/>
    <cellStyle name="Percent 3 8 2" xfId="1922"/>
    <cellStyle name="Percent 4" xfId="1832"/>
    <cellStyle name="Percent 4 2" xfId="1833"/>
    <cellStyle name="Percent 4 3" xfId="1834"/>
    <cellStyle name="Percent 4 4" xfId="1835"/>
    <cellStyle name="Percent 5" xfId="1836"/>
    <cellStyle name="Percent 5 2" xfId="1837"/>
    <cellStyle name="Percent 5 3" xfId="1838"/>
    <cellStyle name="Percent 5 4" xfId="1839"/>
    <cellStyle name="Percent 6" xfId="1840"/>
    <cellStyle name="Percent 6 2" xfId="1841"/>
    <cellStyle name="Percent 6 3" xfId="1842"/>
    <cellStyle name="Percent 6 4" xfId="1843"/>
    <cellStyle name="Percent 7" xfId="1844"/>
    <cellStyle name="Percent 7 2" xfId="1845"/>
    <cellStyle name="Percent 7 3" xfId="1846"/>
    <cellStyle name="Percent 7 4" xfId="1847"/>
    <cellStyle name="Percent 8" xfId="1848"/>
    <cellStyle name="Percent 9" xfId="1849"/>
    <cellStyle name="Standard_Bearbeiter Feld" xfId="1850"/>
    <cellStyle name="Style 1" xfId="1851"/>
    <cellStyle name="subhead" xfId="1852"/>
    <cellStyle name="Title" xfId="1877" builtinId="15" customBuiltin="1"/>
    <cellStyle name="Title 2" xfId="1853"/>
    <cellStyle name="Total" xfId="1893" builtinId="25" customBuiltin="1"/>
    <cellStyle name="Total 2" xfId="1854"/>
    <cellStyle name="Total 2 2" xfId="1855"/>
    <cellStyle name="Total 3" xfId="1856"/>
    <cellStyle name="Total 3 2" xfId="1857"/>
    <cellStyle name="Warning Text" xfId="1890" builtinId="11" customBuiltin="1"/>
    <cellStyle name="Warning Text 2" xfId="1858"/>
    <cellStyle name="Warning Text 2 2" xfId="1859"/>
    <cellStyle name="Warning Text 3" xfId="1860"/>
    <cellStyle name="Warning Text 3 2" xfId="1861"/>
    <cellStyle name="yyyy-MM" xfId="1862"/>
    <cellStyle name="yyyy-MMForecast" xfId="1863"/>
    <cellStyle name="ｹ鮗ﾐﾀｲ_ｰ豼ｵﾁ･" xfId="1864"/>
    <cellStyle name="ﾄﾞｸｶ [0]_ｰ霾ｹ" xfId="1865"/>
    <cellStyle name="ﾄﾞｸｶ_ｰ霾ｹ" xfId="1866"/>
    <cellStyle name="ﾅ・ｭ [0]_ｰ霾ｹ" xfId="1867"/>
    <cellStyle name="ﾅ・ｭ_ｰ霾ｹ" xfId="1868"/>
    <cellStyle name="ﾇ･ﾁﾘ_ｰ霾ｹ" xfId="1869"/>
    <cellStyle name="" xfId="1870"/>
    <cellStyle name="未定義" xfId="1871"/>
    <cellStyle name="桁蟻唇Ｆ [0.00]_Attachment 2 (2)" xfId="1872"/>
    <cellStyle name="桁蟻唇Ｆ_Attachment 2 (2)" xfId="1873"/>
    <cellStyle name="標準_03Jul audit open items" xfId="1874"/>
    <cellStyle name="脱浦 [0.00]_Attachment 2 (2)" xfId="1875"/>
    <cellStyle name="脱浦_Attachment 2 (2)" xfId="1876"/>
  </cellStyles>
  <dxfs count="15">
    <dxf>
      <alignment horizontal="center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wrapText="1" readingOrder="0"/>
    </dxf>
    <dxf>
      <numFmt numFmtId="179" formatCode="_(* #,##0_);_(* \(#,##0\);_(* &quot;-&quot;??_);_(@_)"/>
    </dxf>
    <dxf>
      <numFmt numFmtId="179" formatCode="_(* #,##0_);_(* \(#,##0\);_(* &quot;-&quot;??_);_(@_)"/>
    </dxf>
    <dxf>
      <alignment horizontal="center" readingOrder="0"/>
    </dxf>
    <dxf>
      <alignment wrapText="1" readingOrder="0"/>
    </dxf>
    <dxf>
      <numFmt numFmtId="178" formatCode="0.0"/>
    </dxf>
    <dxf>
      <numFmt numFmtId="178" formatCode="0.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11</xdr:col>
      <xdr:colOff>133350</xdr:colOff>
      <xdr:row>2</xdr:row>
      <xdr:rowOff>142875</xdr:rowOff>
    </xdr:to>
    <xdr:pic>
      <xdr:nvPicPr>
        <xdr:cNvPr id="2" name="Picture 10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15049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RW011\ENG\ENG\FORECAST\Master%20Sales-Capacity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rw002\Users\dana\Desktop\Press%2011-19-20-21%20die%20sizes_10-14-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Data Table"/>
      <sheetName val="rolled up volumes for capacity"/>
      <sheetName val="Sheet1"/>
    </sheetNames>
    <sheetDataSet>
      <sheetData sheetId="0">
        <row r="1">
          <cell r="D1" t="str">
            <v>ACTUAL SALES (REV BY PART)</v>
          </cell>
        </row>
        <row r="4">
          <cell r="P4">
            <v>41731.649006134263</v>
          </cell>
          <cell r="AB4" t="e">
            <v>#N/A</v>
          </cell>
          <cell r="AC4" t="e">
            <v>#N/A</v>
          </cell>
          <cell r="AD4">
            <v>4503576</v>
          </cell>
          <cell r="AF4">
            <v>375298</v>
          </cell>
        </row>
        <row r="6">
          <cell r="A6" t="str">
            <v>Part</v>
          </cell>
          <cell r="B6" t="str">
            <v>Customer</v>
          </cell>
          <cell r="C6" t="str">
            <v>Kick-off Date</v>
          </cell>
          <cell r="D6" t="str">
            <v>Cust Part #</v>
          </cell>
          <cell r="E6" t="str">
            <v>on capacity list?</v>
          </cell>
          <cell r="F6" t="str">
            <v>Operation</v>
          </cell>
          <cell r="G6" t="str">
            <v>DEPT</v>
          </cell>
          <cell r="H6" t="str">
            <v>BLDG</v>
          </cell>
          <cell r="I6" t="str">
            <v>Customer Program(s)</v>
          </cell>
          <cell r="J6" t="str">
            <v>Category</v>
          </cell>
          <cell r="K6" t="str">
            <v>OEM</v>
          </cell>
          <cell r="L6" t="str">
            <v>Commodity</v>
          </cell>
          <cell r="M6" t="str">
            <v>KO - SOP</v>
          </cell>
          <cell r="N6" t="str">
            <v>KO-Program</v>
          </cell>
          <cell r="O6" t="str">
            <v>Master SOP</v>
          </cell>
          <cell r="P6" t="str">
            <v>Master EOP</v>
          </cell>
          <cell r="Q6" t="str">
            <v>EOP not correct</v>
          </cell>
          <cell r="R6" t="str">
            <v>Note</v>
          </cell>
          <cell r="S6" t="str">
            <v>Times Shipped in FY '13</v>
          </cell>
          <cell r="T6" t="str">
            <v>Total pcs FY 13</v>
          </cell>
          <cell r="U6" t="str">
            <v>Last 5 Months (times shipped)</v>
          </cell>
          <cell r="V6" t="str">
            <v>Pcs (last 6 months)</v>
          </cell>
          <cell r="W6" t="str">
            <v>Average Shipment (last 5 mos</v>
          </cell>
          <cell r="X6" t="str">
            <v>Average Monthly pcs (FY 13)</v>
          </cell>
          <cell r="Y6" t="str">
            <v>Annualized Average (avg shipments per year)</v>
          </cell>
          <cell r="Z6" t="str">
            <v xml:space="preserve"> ihs% Growth</v>
          </cell>
          <cell r="AA6" t="str">
            <v>Methodology</v>
          </cell>
          <cell r="AB6" t="str">
            <v>8 months FY 14</v>
          </cell>
          <cell r="AC6" t="str">
            <v>Annualized from 1st Qtr FY 14</v>
          </cell>
          <cell r="AD6" t="str">
            <v>Total Production Volume</v>
          </cell>
          <cell r="AE6" t="str">
            <v xml:space="preserve"> % diff</v>
          </cell>
          <cell r="AF6" t="str">
            <v>Monthly Volume</v>
          </cell>
        </row>
        <row r="7">
          <cell r="A7">
            <v>107118</v>
          </cell>
          <cell r="B7" t="str">
            <v>Calsonic</v>
          </cell>
          <cell r="C7">
            <v>40525</v>
          </cell>
          <cell r="D7" t="str">
            <v>E27752A5240000</v>
          </cell>
          <cell r="E7">
            <v>107118</v>
          </cell>
          <cell r="F7" t="str">
            <v>Stamp&gt;Assy&gt;Ship</v>
          </cell>
          <cell r="G7" t="str">
            <v>GR: PR</v>
          </cell>
          <cell r="H7" t="str">
            <v>GR</v>
          </cell>
          <cell r="I7" t="str">
            <v>L42L +  P32R  (8 per)</v>
          </cell>
          <cell r="J7" t="str">
            <v>New Domestics</v>
          </cell>
          <cell r="K7" t="str">
            <v>NISSAN</v>
          </cell>
          <cell r="L7" t="str">
            <v>Powertrain/Exhaust</v>
          </cell>
          <cell r="M7">
            <v>41030</v>
          </cell>
          <cell r="N7" t="str">
            <v>BRKT ASSY-EXH MANIF</v>
          </cell>
          <cell r="O7">
            <v>41030</v>
          </cell>
          <cell r="P7">
            <v>43435</v>
          </cell>
          <cell r="Q7" t="str">
            <v>&gt;&gt;&gt;</v>
          </cell>
          <cell r="R7" t="str">
            <v>(added 12k/month for P32R starting Sept '13)   242k to 392k = 150k or 12.5k/month</v>
          </cell>
          <cell r="S7">
            <v>374000</v>
          </cell>
          <cell r="T7">
            <v>2480000</v>
          </cell>
          <cell r="V7">
            <v>1946000</v>
          </cell>
          <cell r="W7">
            <v>8</v>
          </cell>
          <cell r="Y7">
            <v>3300000</v>
          </cell>
          <cell r="Z7">
            <v>6.0000000000000053E-2</v>
          </cell>
          <cell r="AA7" t="str">
            <v>last 5 mos x IHS%</v>
          </cell>
          <cell r="AB7">
            <v>2762000</v>
          </cell>
          <cell r="AC7">
            <v>4143000</v>
          </cell>
          <cell r="AD7">
            <v>4125520</v>
          </cell>
          <cell r="AE7">
            <v>4.2370416335395511E-3</v>
          </cell>
          <cell r="AF7">
            <v>343793.33333333331</v>
          </cell>
        </row>
        <row r="8">
          <cell r="A8">
            <v>107178</v>
          </cell>
          <cell r="B8" t="str">
            <v>NISSAN</v>
          </cell>
          <cell r="C8">
            <v>40626</v>
          </cell>
          <cell r="D8" t="str">
            <v>295F1 3NFOA (Lower )</v>
          </cell>
          <cell r="E8">
            <v>107178</v>
          </cell>
          <cell r="F8" t="str">
            <v>Stamp&gt;Assy&gt;Ship</v>
          </cell>
          <cell r="G8" t="str">
            <v>KENT</v>
          </cell>
          <cell r="H8" t="str">
            <v>KENT</v>
          </cell>
          <cell r="I8" t="str">
            <v>'13 LEAF B12G/L12J</v>
          </cell>
          <cell r="J8" t="str">
            <v>New Domestics</v>
          </cell>
          <cell r="K8" t="str">
            <v>NISSAN</v>
          </cell>
          <cell r="L8" t="str">
            <v>BIW</v>
          </cell>
          <cell r="M8">
            <v>41000</v>
          </cell>
          <cell r="N8" t="str">
            <v>BATTERY TRAY-LOWER</v>
          </cell>
          <cell r="O8">
            <v>41214</v>
          </cell>
          <cell r="P8">
            <v>42156</v>
          </cell>
          <cell r="Q8" t="str">
            <v>&gt;&gt;&gt;</v>
          </cell>
          <cell r="S8">
            <v>253824</v>
          </cell>
          <cell r="T8">
            <v>551503</v>
          </cell>
          <cell r="V8">
            <v>960768</v>
          </cell>
          <cell r="W8">
            <v>8</v>
          </cell>
          <cell r="Y8">
            <v>911404.79999999993</v>
          </cell>
          <cell r="Z8">
            <v>-6.3299999999999995E-2</v>
          </cell>
          <cell r="AA8" t="str">
            <v>last 5 mos x IHS%</v>
          </cell>
          <cell r="AB8">
            <v>1644288</v>
          </cell>
          <cell r="AC8">
            <v>2466432</v>
          </cell>
          <cell r="AD8">
            <v>2466432</v>
          </cell>
          <cell r="AE8">
            <v>0</v>
          </cell>
          <cell r="AF8">
            <v>205536</v>
          </cell>
        </row>
        <row r="9">
          <cell r="A9">
            <v>105703</v>
          </cell>
          <cell r="B9" t="str">
            <v>Benteler</v>
          </cell>
          <cell r="C9">
            <v>38595</v>
          </cell>
          <cell r="D9">
            <v>13004450</v>
          </cell>
          <cell r="E9">
            <v>105703</v>
          </cell>
          <cell r="F9" t="str">
            <v>Stamp&gt;Assy&gt;Ship</v>
          </cell>
          <cell r="G9" t="str">
            <v>GR: PR</v>
          </cell>
          <cell r="H9" t="str">
            <v>GR</v>
          </cell>
          <cell r="I9" t="str">
            <v>AUTO INDUSTRY</v>
          </cell>
          <cell r="J9" t="str">
            <v>BIG 3</v>
          </cell>
          <cell r="K9" t="str">
            <v>Chrysler</v>
          </cell>
          <cell r="L9" t="str">
            <v>BIW</v>
          </cell>
          <cell r="M9">
            <v>38838</v>
          </cell>
          <cell r="N9" t="str">
            <v>HEATSHIELD TAB, LOWER</v>
          </cell>
          <cell r="O9">
            <v>38838</v>
          </cell>
          <cell r="P9">
            <v>43717</v>
          </cell>
          <cell r="Q9" t="str">
            <v>&gt;&gt;&gt;</v>
          </cell>
          <cell r="S9" t="e">
            <v>#REF!</v>
          </cell>
          <cell r="T9">
            <v>14611232</v>
          </cell>
          <cell r="V9">
            <v>959969</v>
          </cell>
          <cell r="W9">
            <v>12</v>
          </cell>
          <cell r="Y9">
            <v>1815549</v>
          </cell>
          <cell r="Z9">
            <v>0.05</v>
          </cell>
          <cell r="AA9" t="str">
            <v>last 5 mos x IHS%</v>
          </cell>
          <cell r="AB9">
            <v>1222106</v>
          </cell>
          <cell r="AC9">
            <v>1833333</v>
          </cell>
          <cell r="AD9">
            <v>1833333</v>
          </cell>
          <cell r="AE9">
            <v>0</v>
          </cell>
          <cell r="AF9">
            <v>152777.75</v>
          </cell>
        </row>
        <row r="10">
          <cell r="A10">
            <v>107562</v>
          </cell>
          <cell r="B10" t="str">
            <v>Benteler</v>
          </cell>
          <cell r="C10" t="e">
            <v>#N/A</v>
          </cell>
          <cell r="D10">
            <v>13002593</v>
          </cell>
          <cell r="E10" t="str">
            <v>107562 RevAA</v>
          </cell>
          <cell r="F10" t="str">
            <v>Stamp&gt;Ship</v>
          </cell>
          <cell r="G10" t="str">
            <v>GR: PR</v>
          </cell>
          <cell r="H10" t="str">
            <v>GR</v>
          </cell>
          <cell r="I10" t="str">
            <v>Chrysler V6 Engine (PHOENIX)</v>
          </cell>
          <cell r="J10" t="str">
            <v>BIG 3</v>
          </cell>
          <cell r="K10" t="str">
            <v>Chrysler</v>
          </cell>
          <cell r="L10" t="str">
            <v>BIW</v>
          </cell>
          <cell r="M10">
            <v>40504</v>
          </cell>
          <cell r="N10" t="str">
            <v>RAIL MOUNTING QUICK FLANGE</v>
          </cell>
          <cell r="O10">
            <v>41579</v>
          </cell>
          <cell r="P10">
            <v>43405</v>
          </cell>
          <cell r="Q10" t="str">
            <v>&gt;&gt;&gt;</v>
          </cell>
          <cell r="R10" t="str">
            <v>same as 106773, with trim change…carry over to 2018</v>
          </cell>
          <cell r="T10">
            <v>0</v>
          </cell>
          <cell r="V10">
            <v>9000</v>
          </cell>
          <cell r="W10" t="e">
            <v>#N/A</v>
          </cell>
          <cell r="AA10" t="str">
            <v>NEW - see 106773 timing to change p/n not established</v>
          </cell>
          <cell r="AB10">
            <v>790889</v>
          </cell>
          <cell r="AC10">
            <v>1560000</v>
          </cell>
          <cell r="AD10">
            <v>1560000</v>
          </cell>
          <cell r="AE10">
            <v>0</v>
          </cell>
          <cell r="AF10">
            <v>130000</v>
          </cell>
        </row>
        <row r="11">
          <cell r="A11">
            <v>101976</v>
          </cell>
          <cell r="B11" t="str">
            <v>MAGNA</v>
          </cell>
          <cell r="C11" t="e">
            <v>#N/A</v>
          </cell>
          <cell r="D11">
            <v>10585</v>
          </cell>
          <cell r="E11">
            <v>101976</v>
          </cell>
          <cell r="F11" t="str">
            <v>Stamp&gt;Ship</v>
          </cell>
          <cell r="G11" t="str">
            <v>GR: PR</v>
          </cell>
          <cell r="H11" t="str">
            <v>GR</v>
          </cell>
          <cell r="I11" t="str">
            <v>FORD</v>
          </cell>
          <cell r="J11" t="str">
            <v>BIG 3</v>
          </cell>
          <cell r="K11" t="str">
            <v>FORD</v>
          </cell>
          <cell r="L11" t="str">
            <v>Trim &amp; Chassis</v>
          </cell>
          <cell r="O11">
            <v>38081</v>
          </cell>
          <cell r="P11">
            <v>43717</v>
          </cell>
          <cell r="Q11" t="str">
            <v>&gt;&gt;&gt;</v>
          </cell>
          <cell r="S11" t="e">
            <v>#REF!</v>
          </cell>
          <cell r="T11">
            <v>1307594</v>
          </cell>
          <cell r="V11">
            <v>794805</v>
          </cell>
          <cell r="W11">
            <v>12</v>
          </cell>
          <cell r="Y11">
            <v>1470139</v>
          </cell>
          <cell r="Z11">
            <v>0.05</v>
          </cell>
          <cell r="AA11" t="str">
            <v>last 5 mos x IHS%</v>
          </cell>
          <cell r="AB11">
            <v>988500</v>
          </cell>
          <cell r="AC11">
            <v>1482750</v>
          </cell>
          <cell r="AD11">
            <v>1400000</v>
          </cell>
          <cell r="AE11">
            <v>5.9107142857142803E-2</v>
          </cell>
          <cell r="AF11">
            <v>116666.66666666667</v>
          </cell>
        </row>
        <row r="12">
          <cell r="A12">
            <v>107117</v>
          </cell>
          <cell r="B12" t="str">
            <v>Calsonic</v>
          </cell>
          <cell r="C12">
            <v>40525</v>
          </cell>
          <cell r="D12" t="str">
            <v>e27750a5240000 (273VD 3TA0A)</v>
          </cell>
          <cell r="E12">
            <v>107117</v>
          </cell>
          <cell r="F12" t="str">
            <v>Stamp&gt;Ship</v>
          </cell>
          <cell r="G12" t="str">
            <v>GR: PR</v>
          </cell>
          <cell r="H12" t="str">
            <v>GR</v>
          </cell>
          <cell r="I12" t="str">
            <v>L42L +  P32R (3 per)</v>
          </cell>
          <cell r="J12" t="str">
            <v>New Domestics</v>
          </cell>
          <cell r="K12" t="str">
            <v>NISSAN</v>
          </cell>
          <cell r="L12" t="str">
            <v>Powertrain/Exhaust</v>
          </cell>
          <cell r="M12">
            <v>41030</v>
          </cell>
          <cell r="N12" t="str">
            <v>BRKT ASSY-EXH MANIF A</v>
          </cell>
          <cell r="O12">
            <v>41030</v>
          </cell>
          <cell r="P12">
            <v>43435</v>
          </cell>
          <cell r="Q12" t="str">
            <v>&gt;&gt;&gt;</v>
          </cell>
          <cell r="R12" t="str">
            <v>(added 12k/month for P32R starting Sept '13)   242k to 392k = 150k or 12.5k/month</v>
          </cell>
          <cell r="S12">
            <v>137700</v>
          </cell>
          <cell r="T12">
            <v>922700</v>
          </cell>
          <cell r="V12">
            <v>725000</v>
          </cell>
          <cell r="W12">
            <v>8</v>
          </cell>
          <cell r="Y12">
            <v>1229760</v>
          </cell>
          <cell r="Z12">
            <v>6.0000000000000053E-2</v>
          </cell>
          <cell r="AA12" t="str">
            <v>last 5 mos x IHS%</v>
          </cell>
          <cell r="AB12">
            <v>951956</v>
          </cell>
          <cell r="AC12">
            <v>1427934</v>
          </cell>
          <cell r="AD12">
            <v>1300000</v>
          </cell>
          <cell r="AE12">
            <v>9.8410769230769191E-2</v>
          </cell>
          <cell r="AF12">
            <v>108333.33333333333</v>
          </cell>
        </row>
        <row r="13">
          <cell r="A13">
            <v>107720</v>
          </cell>
          <cell r="B13" t="str">
            <v>NISSAN</v>
          </cell>
          <cell r="C13">
            <v>41687</v>
          </cell>
          <cell r="D13" t="str">
            <v xml:space="preserve">295F1 4NP0A </v>
          </cell>
          <cell r="E13" t="str">
            <v>107720-1</v>
          </cell>
          <cell r="F13" t="str">
            <v>Assy&gt;Ship</v>
          </cell>
          <cell r="G13" t="str">
            <v>KENT:  PR/VA</v>
          </cell>
          <cell r="H13" t="str">
            <v>KENT</v>
          </cell>
          <cell r="I13" t="str">
            <v xml:space="preserve">176NISSAN LEAF B12G </v>
          </cell>
          <cell r="K13" t="str">
            <v>NISSAN</v>
          </cell>
          <cell r="L13" t="str">
            <v>B1W</v>
          </cell>
          <cell r="O13">
            <v>42156</v>
          </cell>
          <cell r="P13">
            <v>43252</v>
          </cell>
          <cell r="Q13" t="str">
            <v>&gt;&gt;&gt;</v>
          </cell>
          <cell r="AA13" t="str">
            <v>NEW</v>
          </cell>
          <cell r="AB13" t="e">
            <v>#N/A</v>
          </cell>
          <cell r="AC13" t="e">
            <v>#N/A</v>
          </cell>
          <cell r="AD13">
            <v>1260000</v>
          </cell>
          <cell r="AE13" t="e">
            <v>#N/A</v>
          </cell>
          <cell r="AF13">
            <v>105000</v>
          </cell>
        </row>
        <row r="14">
          <cell r="A14">
            <v>106168</v>
          </cell>
          <cell r="B14" t="str">
            <v>MAGNA</v>
          </cell>
          <cell r="C14">
            <v>39231</v>
          </cell>
          <cell r="D14">
            <v>56577</v>
          </cell>
          <cell r="E14">
            <v>106168</v>
          </cell>
          <cell r="F14" t="str">
            <v>Stamp&gt;Plate/Paint&gt;Ship</v>
          </cell>
          <cell r="G14" t="str">
            <v>GR: PR</v>
          </cell>
          <cell r="H14" t="str">
            <v>GR</v>
          </cell>
          <cell r="I14" t="str">
            <v>AUTO INDUSTRY</v>
          </cell>
          <cell r="J14" t="str">
            <v>BIG 3</v>
          </cell>
          <cell r="K14" t="str">
            <v>Chrysler</v>
          </cell>
          <cell r="L14" t="str">
            <v>Trim &amp; Chassis</v>
          </cell>
          <cell r="M14">
            <v>39173</v>
          </cell>
          <cell r="N14" t="str">
            <v>HINGE ASSY</v>
          </cell>
          <cell r="O14">
            <v>39173</v>
          </cell>
          <cell r="P14">
            <v>43717</v>
          </cell>
          <cell r="Q14" t="str">
            <v>&gt;&gt;&gt;</v>
          </cell>
          <cell r="S14">
            <v>154525</v>
          </cell>
          <cell r="T14">
            <v>1221529</v>
          </cell>
          <cell r="V14">
            <v>678974</v>
          </cell>
          <cell r="W14">
            <v>10</v>
          </cell>
          <cell r="Y14">
            <v>1161456</v>
          </cell>
          <cell r="Z14">
            <v>0.05</v>
          </cell>
          <cell r="AA14" t="str">
            <v>last 5 mos x IHS%</v>
          </cell>
          <cell r="AB14">
            <v>872091</v>
          </cell>
          <cell r="AC14">
            <v>1308136.5</v>
          </cell>
          <cell r="AD14">
            <v>1250000</v>
          </cell>
          <cell r="AE14">
            <v>4.6509200000000028E-2</v>
          </cell>
          <cell r="AF14">
            <v>104166.66666666667</v>
          </cell>
        </row>
        <row r="15">
          <cell r="A15">
            <v>103740</v>
          </cell>
          <cell r="B15" t="str">
            <v>IACNA</v>
          </cell>
          <cell r="C15" t="e">
            <v>#N/A</v>
          </cell>
          <cell r="D15" t="str">
            <v>5A12215A5</v>
          </cell>
          <cell r="E15">
            <v>103740</v>
          </cell>
          <cell r="F15" t="str">
            <v>Stamp&gt;Ship</v>
          </cell>
          <cell r="G15" t="str">
            <v>GR: PR</v>
          </cell>
          <cell r="H15" t="str">
            <v>GR</v>
          </cell>
          <cell r="I15" t="str">
            <v>FORD</v>
          </cell>
          <cell r="J15" t="str">
            <v>BIG 3</v>
          </cell>
          <cell r="K15" t="str">
            <v>FORD</v>
          </cell>
          <cell r="L15" t="str">
            <v>Trim &amp; Chassis</v>
          </cell>
          <cell r="O15">
            <v>38081</v>
          </cell>
          <cell r="P15">
            <v>43717</v>
          </cell>
          <cell r="Q15" t="str">
            <v>&gt;&gt;&gt;</v>
          </cell>
          <cell r="S15" t="e">
            <v>#REF!</v>
          </cell>
          <cell r="T15">
            <v>1106400</v>
          </cell>
          <cell r="V15">
            <v>675120</v>
          </cell>
          <cell r="W15">
            <v>12</v>
          </cell>
          <cell r="Y15">
            <v>1250400</v>
          </cell>
          <cell r="Z15">
            <v>0.05</v>
          </cell>
          <cell r="AA15" t="str">
            <v>last 5 mos x IHS%</v>
          </cell>
          <cell r="AB15">
            <v>846960</v>
          </cell>
          <cell r="AC15">
            <v>1270440</v>
          </cell>
          <cell r="AD15">
            <v>1250000</v>
          </cell>
          <cell r="AE15">
            <v>1.6351999999999922E-2</v>
          </cell>
          <cell r="AF15">
            <v>104166.66666666667</v>
          </cell>
        </row>
        <row r="16">
          <cell r="A16">
            <v>106513</v>
          </cell>
          <cell r="B16" t="str">
            <v>Bowling Green Metalforming</v>
          </cell>
          <cell r="C16">
            <v>39792</v>
          </cell>
          <cell r="D16" t="str">
            <v>11L322AA</v>
          </cell>
          <cell r="E16">
            <v>106513</v>
          </cell>
          <cell r="F16" t="str">
            <v>Stamp&gt;Ship</v>
          </cell>
          <cell r="G16" t="str">
            <v>KENT</v>
          </cell>
          <cell r="H16" t="str">
            <v>KENT</v>
          </cell>
          <cell r="I16" t="str">
            <v>Highlander 397 + Sienna 580L</v>
          </cell>
          <cell r="J16" t="str">
            <v>New Domestics</v>
          </cell>
          <cell r="K16" t="str">
            <v>Toyota</v>
          </cell>
          <cell r="L16" t="str">
            <v>BIW</v>
          </cell>
          <cell r="M16">
            <v>39995</v>
          </cell>
          <cell r="N16" t="str">
            <v>BRACKET, LOWER ARM</v>
          </cell>
          <cell r="O16">
            <v>39995</v>
          </cell>
          <cell r="P16">
            <v>42339</v>
          </cell>
          <cell r="Q16" t="str">
            <v>&gt;&gt;&gt;</v>
          </cell>
          <cell r="R16" t="str">
            <v xml:space="preserve">Highlander ends 11/'13 Siena also, continue thru 2015, </v>
          </cell>
          <cell r="S16">
            <v>117600</v>
          </cell>
          <cell r="T16">
            <v>1038100</v>
          </cell>
          <cell r="V16">
            <v>602000</v>
          </cell>
          <cell r="W16">
            <v>10</v>
          </cell>
          <cell r="Y16">
            <v>1134000</v>
          </cell>
          <cell r="Z16" t="str">
            <v>mod</v>
          </cell>
          <cell r="AA16" t="str">
            <v>Highlander until 11/1/13 - Sienna 52% of historical volumes</v>
          </cell>
          <cell r="AB16">
            <v>756000</v>
          </cell>
          <cell r="AC16">
            <v>1134000</v>
          </cell>
          <cell r="AD16">
            <v>1134000</v>
          </cell>
          <cell r="AE16">
            <v>0</v>
          </cell>
          <cell r="AF16">
            <v>94500</v>
          </cell>
        </row>
        <row r="17">
          <cell r="A17">
            <v>103467</v>
          </cell>
          <cell r="B17" t="str">
            <v>Benteler</v>
          </cell>
          <cell r="C17" t="e">
            <v>#N/A</v>
          </cell>
          <cell r="D17">
            <v>13000055</v>
          </cell>
          <cell r="E17">
            <v>103467</v>
          </cell>
          <cell r="F17" t="str">
            <v>Stamp&gt;Ship</v>
          </cell>
          <cell r="G17" t="str">
            <v>GR: PR</v>
          </cell>
          <cell r="H17" t="str">
            <v>GR</v>
          </cell>
          <cell r="I17" t="str">
            <v>AUTO INDUSTRY</v>
          </cell>
          <cell r="J17" t="str">
            <v>New Domestics</v>
          </cell>
          <cell r="K17" t="str">
            <v>Toyota</v>
          </cell>
          <cell r="L17" t="str">
            <v>BIW</v>
          </cell>
          <cell r="O17">
            <v>38081</v>
          </cell>
          <cell r="P17">
            <v>43717</v>
          </cell>
          <cell r="Q17" t="str">
            <v>&gt;&gt;&gt;</v>
          </cell>
          <cell r="S17" t="e">
            <v>#REF!</v>
          </cell>
          <cell r="T17">
            <v>14055265</v>
          </cell>
          <cell r="V17">
            <v>535701</v>
          </cell>
          <cell r="W17">
            <v>12</v>
          </cell>
          <cell r="Y17">
            <v>1175207</v>
          </cell>
          <cell r="Z17">
            <v>0.05</v>
          </cell>
          <cell r="AA17" t="str">
            <v>last 5 mos x IHS%</v>
          </cell>
          <cell r="AB17">
            <v>701700</v>
          </cell>
          <cell r="AC17">
            <v>1052550</v>
          </cell>
          <cell r="AD17">
            <v>1052000</v>
          </cell>
          <cell r="AE17">
            <v>5.2281368821294194E-4</v>
          </cell>
          <cell r="AF17">
            <v>87666.666666666672</v>
          </cell>
        </row>
        <row r="18">
          <cell r="A18">
            <v>105514</v>
          </cell>
          <cell r="B18" t="str">
            <v>Benteler</v>
          </cell>
          <cell r="C18">
            <v>38399</v>
          </cell>
          <cell r="D18">
            <v>13003831</v>
          </cell>
          <cell r="E18">
            <v>105514</v>
          </cell>
          <cell r="F18" t="str">
            <v>Stamp&gt;Ship</v>
          </cell>
          <cell r="G18" t="str">
            <v>GR: PR</v>
          </cell>
          <cell r="H18" t="str">
            <v>GR</v>
          </cell>
          <cell r="I18" t="str">
            <v>Camry 051a</v>
          </cell>
          <cell r="J18" t="str">
            <v>New Domestics</v>
          </cell>
          <cell r="K18" t="str">
            <v>Toyota</v>
          </cell>
          <cell r="L18" t="str">
            <v>BIW</v>
          </cell>
          <cell r="M18">
            <v>38718</v>
          </cell>
          <cell r="N18" t="str">
            <v>EXT.-RR DOORBEAM FRONT--LH</v>
          </cell>
          <cell r="O18">
            <v>38718</v>
          </cell>
          <cell r="P18">
            <v>42522</v>
          </cell>
          <cell r="Q18" t="str">
            <v>&gt;&gt;&gt;</v>
          </cell>
          <cell r="S18" t="e">
            <v>#REF!</v>
          </cell>
          <cell r="T18">
            <v>13685417</v>
          </cell>
          <cell r="V18">
            <v>435804</v>
          </cell>
          <cell r="W18">
            <v>12</v>
          </cell>
          <cell r="Y18">
            <v>764567</v>
          </cell>
          <cell r="Z18">
            <v>4.1500000000000002E-2</v>
          </cell>
          <cell r="AA18" t="str">
            <v>last 5 mos x IHS%</v>
          </cell>
          <cell r="AB18">
            <v>599521</v>
          </cell>
          <cell r="AC18">
            <v>899281.5</v>
          </cell>
          <cell r="AD18">
            <v>907779.73200000008</v>
          </cell>
          <cell r="AE18">
            <v>-9.3615573254505202E-3</v>
          </cell>
          <cell r="AF18">
            <v>75648.311000000002</v>
          </cell>
        </row>
        <row r="19">
          <cell r="A19">
            <v>106588</v>
          </cell>
          <cell r="B19" t="str">
            <v>TOYOTA</v>
          </cell>
          <cell r="C19" t="e">
            <v>#N/A</v>
          </cell>
          <cell r="D19">
            <v>3557208020</v>
          </cell>
          <cell r="E19">
            <v>106588</v>
          </cell>
          <cell r="F19" t="str">
            <v>Stamp&gt;Plate/Paint&gt;Ship</v>
          </cell>
          <cell r="G19" t="str">
            <v>KENT</v>
          </cell>
          <cell r="H19" t="str">
            <v>KENT</v>
          </cell>
          <cell r="I19" t="str">
            <v>TOYOTA Transmission</v>
          </cell>
          <cell r="J19" t="str">
            <v>New Domestics</v>
          </cell>
          <cell r="K19" t="str">
            <v>Toyota</v>
          </cell>
          <cell r="L19" t="str">
            <v>Powertrain/Exhaust</v>
          </cell>
          <cell r="O19">
            <v>38081</v>
          </cell>
          <cell r="P19">
            <v>43717</v>
          </cell>
          <cell r="Q19" t="str">
            <v>&gt;&gt;&gt;</v>
          </cell>
          <cell r="S19">
            <v>85840</v>
          </cell>
          <cell r="T19">
            <v>3557830580</v>
          </cell>
          <cell r="V19">
            <v>432160</v>
          </cell>
          <cell r="W19">
            <v>10</v>
          </cell>
          <cell r="Y19">
            <v>754752</v>
          </cell>
          <cell r="Z19">
            <v>0.05</v>
          </cell>
          <cell r="AA19" t="str">
            <v>last 5 mos x IHS%</v>
          </cell>
          <cell r="AB19">
            <v>539991</v>
          </cell>
          <cell r="AC19">
            <v>809986.5</v>
          </cell>
          <cell r="AD19">
            <v>907536</v>
          </cell>
          <cell r="AE19">
            <v>-0.10748829798487336</v>
          </cell>
          <cell r="AF19">
            <v>75628</v>
          </cell>
        </row>
        <row r="20">
          <cell r="A20">
            <v>105513</v>
          </cell>
          <cell r="B20" t="str">
            <v>Benteler</v>
          </cell>
          <cell r="C20">
            <v>38399</v>
          </cell>
          <cell r="D20">
            <v>13003830</v>
          </cell>
          <cell r="E20" t="str">
            <v>105513/14</v>
          </cell>
          <cell r="F20" t="str">
            <v>Stamp&gt;Ship</v>
          </cell>
          <cell r="G20" t="str">
            <v>GR: PR</v>
          </cell>
          <cell r="H20" t="str">
            <v>GR</v>
          </cell>
          <cell r="I20" t="str">
            <v>Camry 051a</v>
          </cell>
          <cell r="J20" t="str">
            <v>New Domestics</v>
          </cell>
          <cell r="K20" t="str">
            <v>Toyota</v>
          </cell>
          <cell r="L20" t="str">
            <v>BIW</v>
          </cell>
          <cell r="M20">
            <v>38718</v>
          </cell>
          <cell r="N20" t="str">
            <v>EXT.-RR DOORBEAM FRONT--RH</v>
          </cell>
          <cell r="O20">
            <v>38718</v>
          </cell>
          <cell r="P20">
            <v>42522</v>
          </cell>
          <cell r="Q20" t="str">
            <v>&gt;&gt;&gt;</v>
          </cell>
          <cell r="S20" t="e">
            <v>#REF!</v>
          </cell>
          <cell r="T20">
            <v>13690456</v>
          </cell>
          <cell r="V20">
            <v>432605</v>
          </cell>
          <cell r="W20">
            <v>12</v>
          </cell>
          <cell r="Y20">
            <v>764858</v>
          </cell>
          <cell r="Z20">
            <v>4.1500000000000002E-2</v>
          </cell>
          <cell r="AA20" t="str">
            <v>last 5 mos x IHS%</v>
          </cell>
          <cell r="AB20">
            <v>598956</v>
          </cell>
          <cell r="AC20">
            <v>898434</v>
          </cell>
          <cell r="AD20">
            <v>901116.21500000008</v>
          </cell>
          <cell r="AE20">
            <v>-2.9765472592234721E-3</v>
          </cell>
          <cell r="AF20">
            <v>75093.017916666679</v>
          </cell>
        </row>
        <row r="21">
          <cell r="A21">
            <v>102402</v>
          </cell>
          <cell r="B21" t="str">
            <v>MAGNA</v>
          </cell>
          <cell r="C21" t="e">
            <v>#N/A</v>
          </cell>
          <cell r="D21">
            <v>52348</v>
          </cell>
          <cell r="E21" t="str">
            <v>102402-1</v>
          </cell>
          <cell r="F21" t="str">
            <v>Stamp&gt;Assy&gt;Plate/Paint&gt;Ship</v>
          </cell>
          <cell r="G21" t="str">
            <v>GR: PR</v>
          </cell>
          <cell r="H21" t="str">
            <v>GR</v>
          </cell>
          <cell r="I21" t="str">
            <v>AUTO INDUSTRY</v>
          </cell>
          <cell r="J21" t="str">
            <v>Other Auto (BMW, VW, Misc)</v>
          </cell>
          <cell r="K21" t="str">
            <v>auto industry</v>
          </cell>
          <cell r="L21" t="str">
            <v>Trim &amp; Chassis</v>
          </cell>
          <cell r="O21">
            <v>38081</v>
          </cell>
          <cell r="P21">
            <v>43717</v>
          </cell>
          <cell r="Q21" t="str">
            <v>&gt;&gt;&gt;</v>
          </cell>
          <cell r="S21" t="e">
            <v>#REF!</v>
          </cell>
          <cell r="T21">
            <v>52948</v>
          </cell>
          <cell r="V21">
            <v>347911</v>
          </cell>
          <cell r="W21">
            <v>12</v>
          </cell>
          <cell r="Y21">
            <v>638002</v>
          </cell>
          <cell r="Z21">
            <v>0.05</v>
          </cell>
          <cell r="AA21" t="str">
            <v>last 5 mos x IHS%</v>
          </cell>
          <cell r="AB21">
            <v>525040</v>
          </cell>
          <cell r="AC21">
            <v>787560</v>
          </cell>
          <cell r="AD21">
            <v>750000</v>
          </cell>
          <cell r="AE21">
            <v>5.0079999999999902E-2</v>
          </cell>
          <cell r="AF21">
            <v>62500</v>
          </cell>
        </row>
        <row r="22">
          <cell r="A22">
            <v>106861</v>
          </cell>
          <cell r="B22" t="str">
            <v>NISSAN</v>
          </cell>
          <cell r="C22">
            <v>40281</v>
          </cell>
          <cell r="D22" t="str">
            <v>66369 3TA0A</v>
          </cell>
          <cell r="E22">
            <v>106861</v>
          </cell>
          <cell r="F22" t="str">
            <v>Stamp&gt;Ship</v>
          </cell>
          <cell r="G22" t="str">
            <v>KENT</v>
          </cell>
          <cell r="H22" t="str">
            <v>KENT</v>
          </cell>
          <cell r="I22" t="str">
            <v>L42L + '14 L42N</v>
          </cell>
          <cell r="J22" t="str">
            <v>New Domestics</v>
          </cell>
          <cell r="K22" t="str">
            <v>NISSAN</v>
          </cell>
          <cell r="L22" t="str">
            <v>BIW</v>
          </cell>
          <cell r="M22">
            <v>41030</v>
          </cell>
          <cell r="N22" t="str">
            <v>COWL TOP "B"</v>
          </cell>
          <cell r="O22">
            <v>41030</v>
          </cell>
          <cell r="P22">
            <v>44166</v>
          </cell>
          <cell r="Q22" t="str">
            <v>&gt;&gt;&gt;</v>
          </cell>
          <cell r="R22" t="str">
            <v>additional 60K starting March '14</v>
          </cell>
          <cell r="S22">
            <v>76800</v>
          </cell>
          <cell r="T22">
            <v>660800</v>
          </cell>
          <cell r="V22">
            <v>404564</v>
          </cell>
          <cell r="W22">
            <v>10</v>
          </cell>
          <cell r="Y22">
            <v>729024</v>
          </cell>
          <cell r="Z22">
            <v>6.0000000000000053E-2</v>
          </cell>
          <cell r="AA22" t="str">
            <v>last 5 mos x IHS%</v>
          </cell>
          <cell r="AB22">
            <v>480694</v>
          </cell>
          <cell r="AC22">
            <v>721041</v>
          </cell>
          <cell r="AD22">
            <v>730000</v>
          </cell>
          <cell r="AE22">
            <v>-1.227260273972608E-2</v>
          </cell>
          <cell r="AF22">
            <v>60833.333333333336</v>
          </cell>
        </row>
        <row r="23">
          <cell r="A23">
            <v>105697</v>
          </cell>
          <cell r="B23" t="str">
            <v>Calsonic</v>
          </cell>
          <cell r="C23">
            <v>38588</v>
          </cell>
          <cell r="D23" t="str">
            <v>E20330A5200001</v>
          </cell>
          <cell r="E23" t="str">
            <v>105697-1/-2</v>
          </cell>
          <cell r="F23" t="str">
            <v>Stamp&gt;Assy&gt;Ship</v>
          </cell>
          <cell r="G23" t="str">
            <v>KENT</v>
          </cell>
          <cell r="H23" t="str">
            <v>KENT</v>
          </cell>
          <cell r="I23" t="str">
            <v>L42L</v>
          </cell>
          <cell r="J23" t="str">
            <v>New Domestics</v>
          </cell>
          <cell r="K23" t="str">
            <v>NISSAN</v>
          </cell>
          <cell r="L23" t="str">
            <v>Trim &amp; Chassis</v>
          </cell>
          <cell r="M23">
            <v>38930</v>
          </cell>
          <cell r="N23" t="str">
            <v>RENDV ASSY</v>
          </cell>
          <cell r="O23">
            <v>38930</v>
          </cell>
          <cell r="P23">
            <v>43252</v>
          </cell>
          <cell r="Q23" t="str">
            <v>&gt;&gt;&gt;</v>
          </cell>
          <cell r="S23" t="e">
            <v>#REF!</v>
          </cell>
          <cell r="T23">
            <v>617463</v>
          </cell>
          <cell r="V23">
            <v>388278</v>
          </cell>
          <cell r="W23">
            <v>12</v>
          </cell>
          <cell r="Y23">
            <v>692340</v>
          </cell>
          <cell r="Z23">
            <v>6.0000000000000053E-2</v>
          </cell>
          <cell r="AA23" t="str">
            <v>last 5 mos x IHS%</v>
          </cell>
          <cell r="AB23">
            <v>467181</v>
          </cell>
          <cell r="AC23">
            <v>700771.5</v>
          </cell>
          <cell r="AD23">
            <v>700000</v>
          </cell>
          <cell r="AE23">
            <v>1.1021428571429404E-3</v>
          </cell>
          <cell r="AF23">
            <v>58333.333333333336</v>
          </cell>
        </row>
        <row r="24">
          <cell r="A24">
            <v>107668</v>
          </cell>
          <cell r="B24" t="str">
            <v>Metalsa Structural Products</v>
          </cell>
          <cell r="C24">
            <v>41515.559027777781</v>
          </cell>
          <cell r="D24">
            <v>7640873</v>
          </cell>
          <cell r="E24">
            <v>107668</v>
          </cell>
          <cell r="F24" t="str">
            <v>STAMP&gt;WASH&gt;SHIP</v>
          </cell>
          <cell r="G24" t="str">
            <v>KENT:  PR</v>
          </cell>
          <cell r="I24" t="str">
            <v>FORD F150 (5.9 yrs)</v>
          </cell>
          <cell r="K24" t="str">
            <v>FORD</v>
          </cell>
          <cell r="L24" t="str">
            <v>BIW</v>
          </cell>
          <cell r="O24">
            <v>41883</v>
          </cell>
          <cell r="P24">
            <v>43891</v>
          </cell>
          <cell r="Q24" t="str">
            <v>&gt;&gt;&gt;</v>
          </cell>
          <cell r="T24" t="e">
            <v>#N/A</v>
          </cell>
          <cell r="V24" t="e">
            <v>#N/A</v>
          </cell>
          <cell r="AA24" t="str">
            <v>NEW</v>
          </cell>
          <cell r="AB24" t="e">
            <v>#N/A</v>
          </cell>
          <cell r="AC24" t="e">
            <v>#N/A</v>
          </cell>
          <cell r="AD24">
            <v>700000</v>
          </cell>
          <cell r="AE24" t="e">
            <v>#N/A</v>
          </cell>
          <cell r="AF24">
            <v>58333.333333333336</v>
          </cell>
        </row>
        <row r="25">
          <cell r="A25">
            <v>107044</v>
          </cell>
          <cell r="B25" t="str">
            <v>IB TECH</v>
          </cell>
          <cell r="C25">
            <v>40443</v>
          </cell>
          <cell r="D25" t="str">
            <v>23-4601310-2-00</v>
          </cell>
          <cell r="E25" t="str">
            <v>107044/45</v>
          </cell>
          <cell r="F25" t="str">
            <v>Stamp&gt;Ship</v>
          </cell>
          <cell r="G25" t="str">
            <v>KENT</v>
          </cell>
          <cell r="H25" t="str">
            <v>KENT</v>
          </cell>
          <cell r="I25" t="str">
            <v>P42J + P42K</v>
          </cell>
          <cell r="J25" t="str">
            <v>New Domestics</v>
          </cell>
          <cell r="K25" t="str">
            <v>NISSAN</v>
          </cell>
          <cell r="L25" t="str">
            <v>SEATING</v>
          </cell>
          <cell r="M25">
            <v>40603</v>
          </cell>
          <cell r="N25" t="str">
            <v>FOOT, RH</v>
          </cell>
          <cell r="O25">
            <v>40909</v>
          </cell>
          <cell r="P25">
            <v>43717</v>
          </cell>
          <cell r="Q25" t="str">
            <v>&gt;&gt;&gt;</v>
          </cell>
          <cell r="S25">
            <v>65479</v>
          </cell>
          <cell r="T25">
            <v>673764</v>
          </cell>
          <cell r="V25">
            <v>386519</v>
          </cell>
          <cell r="W25">
            <v>10</v>
          </cell>
          <cell r="Y25">
            <v>726432</v>
          </cell>
          <cell r="Z25">
            <v>-0.10399999999999998</v>
          </cell>
          <cell r="AA25" t="str">
            <v>last 5 mos x IHS%</v>
          </cell>
          <cell r="AB25">
            <v>494280</v>
          </cell>
          <cell r="AC25">
            <v>741420</v>
          </cell>
          <cell r="AD25">
            <v>692642.04800000007</v>
          </cell>
          <cell r="AE25">
            <v>7.0423030396214115E-2</v>
          </cell>
          <cell r="AF25">
            <v>57720.170666666672</v>
          </cell>
        </row>
        <row r="26">
          <cell r="A26">
            <v>106746</v>
          </cell>
          <cell r="B26" t="str">
            <v>Denso</v>
          </cell>
          <cell r="C26">
            <v>40156</v>
          </cell>
          <cell r="D26" t="str">
            <v>AA047792-1500</v>
          </cell>
          <cell r="E26">
            <v>106746</v>
          </cell>
          <cell r="F26" t="str">
            <v>Stamp&gt;Plate/Paint&gt;Ship</v>
          </cell>
          <cell r="G26" t="str">
            <v>GR: PR</v>
          </cell>
          <cell r="H26" t="str">
            <v>GR</v>
          </cell>
          <cell r="I26" t="str">
            <v>RAM 1500</v>
          </cell>
          <cell r="J26" t="str">
            <v>BIG 3</v>
          </cell>
          <cell r="K26" t="str">
            <v>Chrysler</v>
          </cell>
          <cell r="L26" t="str">
            <v>HVAC</v>
          </cell>
          <cell r="M26">
            <v>40252</v>
          </cell>
          <cell r="N26" t="str">
            <v>BRACKET</v>
          </cell>
          <cell r="O26">
            <v>40252</v>
          </cell>
          <cell r="P26">
            <v>42705</v>
          </cell>
          <cell r="Q26" t="str">
            <v>&gt;&gt;&gt;</v>
          </cell>
          <cell r="S26">
            <v>79200</v>
          </cell>
          <cell r="T26">
            <v>576900</v>
          </cell>
          <cell r="V26">
            <v>366300</v>
          </cell>
          <cell r="W26">
            <v>10</v>
          </cell>
          <cell r="Y26">
            <v>668304</v>
          </cell>
          <cell r="Z26">
            <v>0.1593</v>
          </cell>
          <cell r="AA26" t="str">
            <v>last 5 mos x IHS%</v>
          </cell>
          <cell r="AB26">
            <v>459180</v>
          </cell>
          <cell r="AC26">
            <v>688770</v>
          </cell>
          <cell r="AD26">
            <v>688000</v>
          </cell>
          <cell r="AE26">
            <v>1.1191860465116221E-3</v>
          </cell>
          <cell r="AF26">
            <v>57333.333333333336</v>
          </cell>
        </row>
        <row r="27">
          <cell r="A27">
            <v>107045</v>
          </cell>
          <cell r="B27" t="str">
            <v>IB TECH</v>
          </cell>
          <cell r="C27">
            <v>40443</v>
          </cell>
          <cell r="D27" t="str">
            <v>23-4601320-2-00</v>
          </cell>
          <cell r="E27" t="str">
            <v>2-OUT</v>
          </cell>
          <cell r="F27" t="str">
            <v>Stamp&gt;Ship</v>
          </cell>
          <cell r="G27" t="str">
            <v>KENT</v>
          </cell>
          <cell r="H27" t="str">
            <v>KENT</v>
          </cell>
          <cell r="I27" t="str">
            <v>P42J + P42K</v>
          </cell>
          <cell r="J27" t="str">
            <v>New Domestics</v>
          </cell>
          <cell r="K27" t="str">
            <v>NISSAN</v>
          </cell>
          <cell r="L27" t="str">
            <v>SEATING</v>
          </cell>
          <cell r="M27">
            <v>40603</v>
          </cell>
          <cell r="N27" t="str">
            <v>FOOT, LH</v>
          </cell>
          <cell r="O27">
            <v>40909</v>
          </cell>
          <cell r="P27">
            <v>43717</v>
          </cell>
          <cell r="Q27" t="str">
            <v>&gt;&gt;&gt;</v>
          </cell>
          <cell r="S27">
            <v>68160</v>
          </cell>
          <cell r="T27">
            <v>667425</v>
          </cell>
          <cell r="V27">
            <v>382460</v>
          </cell>
          <cell r="W27">
            <v>10</v>
          </cell>
          <cell r="Y27">
            <v>712896</v>
          </cell>
          <cell r="Z27">
            <v>-0.10399999999999998</v>
          </cell>
          <cell r="AA27" t="str">
            <v>last 5 mos x IHS%</v>
          </cell>
          <cell r="AB27">
            <v>494651</v>
          </cell>
          <cell r="AC27">
            <v>741976.5</v>
          </cell>
          <cell r="AD27">
            <v>685368.32000000007</v>
          </cell>
          <cell r="AE27">
            <v>8.2595267899163938E-2</v>
          </cell>
          <cell r="AF27">
            <v>57114.026666666672</v>
          </cell>
        </row>
        <row r="28">
          <cell r="A28">
            <v>104552</v>
          </cell>
          <cell r="B28" t="str">
            <v>Benteler</v>
          </cell>
          <cell r="C28">
            <v>37446</v>
          </cell>
          <cell r="D28">
            <v>13003240</v>
          </cell>
          <cell r="E28">
            <v>104552</v>
          </cell>
          <cell r="F28" t="str">
            <v>Stamp&gt;Ship</v>
          </cell>
          <cell r="G28" t="str">
            <v>GR: PR</v>
          </cell>
          <cell r="H28" t="str">
            <v>GR</v>
          </cell>
          <cell r="I28" t="str">
            <v>AUTO INDUSTRY</v>
          </cell>
          <cell r="J28" t="str">
            <v>Other Auto (BMW, VW, Misc)</v>
          </cell>
          <cell r="K28" t="str">
            <v>auto industry</v>
          </cell>
          <cell r="L28" t="str">
            <v>BIW</v>
          </cell>
          <cell r="O28">
            <v>38081</v>
          </cell>
          <cell r="P28">
            <v>43717</v>
          </cell>
          <cell r="Q28" t="str">
            <v>&gt;&gt;&gt;</v>
          </cell>
          <cell r="S28" t="e">
            <v>#REF!</v>
          </cell>
          <cell r="T28">
            <v>13557020</v>
          </cell>
          <cell r="V28">
            <v>355245</v>
          </cell>
          <cell r="W28">
            <v>12</v>
          </cell>
          <cell r="Y28">
            <v>614999</v>
          </cell>
          <cell r="Z28">
            <v>0.05</v>
          </cell>
          <cell r="AA28" t="str">
            <v>last 5 mos x IHS%</v>
          </cell>
          <cell r="AB28">
            <v>446260</v>
          </cell>
          <cell r="AC28">
            <v>669390</v>
          </cell>
          <cell r="AD28">
            <v>665000</v>
          </cell>
          <cell r="AE28">
            <v>6.6015037593984971E-3</v>
          </cell>
          <cell r="AF28">
            <v>55416.666666666664</v>
          </cell>
        </row>
        <row r="29">
          <cell r="A29">
            <v>105594</v>
          </cell>
          <cell r="B29" t="str">
            <v>NISSAN</v>
          </cell>
          <cell r="C29">
            <v>40442</v>
          </cell>
          <cell r="D29" t="str">
            <v>46261 JA000</v>
          </cell>
          <cell r="E29">
            <v>105594</v>
          </cell>
          <cell r="F29" t="str">
            <v>Stamp&gt;Assy&gt;Plate/Paint&gt;Ship</v>
          </cell>
          <cell r="G29" t="str">
            <v>KENT</v>
          </cell>
          <cell r="H29" t="str">
            <v>KENT</v>
          </cell>
          <cell r="I29" t="str">
            <v>L42L + '14 L42N</v>
          </cell>
          <cell r="K29" t="str">
            <v>Nissan</v>
          </cell>
          <cell r="L29" t="str">
            <v>Trim &amp; Chassis</v>
          </cell>
          <cell r="N29" t="str">
            <v>BRAKE TUBE BRACKET</v>
          </cell>
          <cell r="O29">
            <v>38777</v>
          </cell>
          <cell r="P29">
            <v>44166</v>
          </cell>
          <cell r="Q29" t="str">
            <v>&gt;&gt;&gt;</v>
          </cell>
          <cell r="R29" t="str">
            <v>additional 60K starting March '14</v>
          </cell>
          <cell r="S29" t="e">
            <v>#REF!</v>
          </cell>
          <cell r="T29">
            <v>524292</v>
          </cell>
          <cell r="V29">
            <v>312083</v>
          </cell>
          <cell r="W29">
            <v>12</v>
          </cell>
          <cell r="Y29">
            <v>568092</v>
          </cell>
          <cell r="Z29">
            <v>6.0000000000000053E-2</v>
          </cell>
          <cell r="AA29" t="str">
            <v>last 5 mos x IHS%</v>
          </cell>
          <cell r="AB29">
            <v>395612</v>
          </cell>
          <cell r="AC29">
            <v>593418</v>
          </cell>
          <cell r="AD29">
            <v>661615.96000000008</v>
          </cell>
          <cell r="AE29">
            <v>-0.10307786408296449</v>
          </cell>
          <cell r="AF29">
            <v>55134.663333333338</v>
          </cell>
        </row>
        <row r="30">
          <cell r="A30">
            <v>107024</v>
          </cell>
          <cell r="B30" t="str">
            <v>Denso</v>
          </cell>
          <cell r="C30">
            <v>40421</v>
          </cell>
          <cell r="D30" t="str">
            <v>AA116470-1481</v>
          </cell>
          <cell r="E30">
            <v>107024</v>
          </cell>
          <cell r="F30" t="str">
            <v>Stamp&gt;Assy&gt;Plate/Paint&gt;Ship</v>
          </cell>
          <cell r="G30" t="str">
            <v>GR: PR</v>
          </cell>
          <cell r="H30" t="str">
            <v>GR</v>
          </cell>
          <cell r="I30" t="str">
            <v>'10 Jeep Wr JK</v>
          </cell>
          <cell r="J30" t="str">
            <v>BIG 3</v>
          </cell>
          <cell r="K30" t="str">
            <v>Chrysler</v>
          </cell>
          <cell r="L30" t="str">
            <v>HVAC</v>
          </cell>
          <cell r="M30">
            <v>40452</v>
          </cell>
          <cell r="N30" t="str">
            <v>BRACKET SUB-ASSY, CASE</v>
          </cell>
          <cell r="O30">
            <v>40452</v>
          </cell>
          <cell r="P30">
            <v>43252</v>
          </cell>
          <cell r="Q30" t="str">
            <v>&gt;&gt;&gt;</v>
          </cell>
          <cell r="S30">
            <v>54500</v>
          </cell>
          <cell r="T30">
            <v>449500</v>
          </cell>
          <cell r="V30">
            <v>301000</v>
          </cell>
          <cell r="W30">
            <v>10</v>
          </cell>
          <cell r="Y30">
            <v>516000</v>
          </cell>
          <cell r="Z30">
            <v>8.48E-2</v>
          </cell>
          <cell r="AA30" t="str">
            <v>last 5 mos x IHS%</v>
          </cell>
          <cell r="AB30">
            <v>411000</v>
          </cell>
          <cell r="AC30">
            <v>616500</v>
          </cell>
          <cell r="AD30">
            <v>653049.59999999998</v>
          </cell>
          <cell r="AE30">
            <v>-5.5967571222767742E-2</v>
          </cell>
          <cell r="AF30">
            <v>54420.799999999996</v>
          </cell>
        </row>
        <row r="31">
          <cell r="A31">
            <v>107075</v>
          </cell>
          <cell r="B31" t="str">
            <v>NISSAN</v>
          </cell>
          <cell r="C31">
            <v>40462</v>
          </cell>
          <cell r="D31" t="str">
            <v>24420 ZX60A</v>
          </cell>
          <cell r="E31">
            <v>107075</v>
          </cell>
          <cell r="F31" t="str">
            <v>Stamp&gt;Assy&gt;Plate/Paint&gt;Ship</v>
          </cell>
          <cell r="G31" t="str">
            <v>KENT</v>
          </cell>
          <cell r="H31" t="str">
            <v>KENT</v>
          </cell>
          <cell r="I31" t="str">
            <v>L42L + '14 L42N + P42M</v>
          </cell>
          <cell r="J31" t="str">
            <v>New Domestics</v>
          </cell>
          <cell r="K31" t="str">
            <v>NISSAN</v>
          </cell>
          <cell r="L31" t="str">
            <v>BIW</v>
          </cell>
          <cell r="M31">
            <v>40603</v>
          </cell>
          <cell r="N31" t="str">
            <v>FRAME ASSY-BATTERY TRAY</v>
          </cell>
          <cell r="O31">
            <v>40603</v>
          </cell>
          <cell r="P31">
            <v>44166</v>
          </cell>
          <cell r="Q31" t="str">
            <v>&gt;&gt;&gt;</v>
          </cell>
          <cell r="R31" t="str">
            <v>additional 60K starting March '14</v>
          </cell>
          <cell r="S31">
            <v>61539</v>
          </cell>
          <cell r="T31">
            <v>515035</v>
          </cell>
          <cell r="V31">
            <v>313233</v>
          </cell>
          <cell r="W31">
            <v>10</v>
          </cell>
          <cell r="Y31">
            <v>601545.60000000009</v>
          </cell>
          <cell r="Z31">
            <v>6.0000000000000053E-2</v>
          </cell>
          <cell r="AA31" t="str">
            <v>last 5 mos x IHS%</v>
          </cell>
          <cell r="AB31">
            <v>423710</v>
          </cell>
          <cell r="AC31">
            <v>635565</v>
          </cell>
          <cell r="AD31">
            <v>630000</v>
          </cell>
          <cell r="AE31">
            <v>8.8333333333332487E-3</v>
          </cell>
          <cell r="AF31">
            <v>52500</v>
          </cell>
        </row>
        <row r="32">
          <cell r="A32">
            <v>106845</v>
          </cell>
          <cell r="B32" t="str">
            <v>Benteler</v>
          </cell>
          <cell r="C32">
            <v>40270</v>
          </cell>
          <cell r="D32">
            <v>13006737</v>
          </cell>
          <cell r="E32">
            <v>106845</v>
          </cell>
          <cell r="F32" t="str">
            <v>Stamp&gt;Plate/Paint&gt;Ship</v>
          </cell>
          <cell r="G32" t="str">
            <v>GR: PR</v>
          </cell>
          <cell r="H32" t="str">
            <v>GR</v>
          </cell>
          <cell r="I32" t="str">
            <v>XHK1 ENGINE</v>
          </cell>
          <cell r="J32" t="str">
            <v>New Domestics</v>
          </cell>
          <cell r="K32" t="str">
            <v>NISSAN</v>
          </cell>
          <cell r="L32" t="str">
            <v>Powertrain/Exhaust</v>
          </cell>
          <cell r="M32">
            <v>40575</v>
          </cell>
          <cell r="N32" t="str">
            <v>HEAT SHIELD BKT</v>
          </cell>
          <cell r="O32">
            <v>40575</v>
          </cell>
          <cell r="P32">
            <v>41459</v>
          </cell>
          <cell r="Q32" t="str">
            <v>&gt;&gt;&gt;</v>
          </cell>
          <cell r="R32" t="str">
            <v>MOVING TO MX</v>
          </cell>
          <cell r="S32">
            <v>43993</v>
          </cell>
          <cell r="T32">
            <v>13171137</v>
          </cell>
          <cell r="V32">
            <v>223993</v>
          </cell>
          <cell r="W32">
            <v>10</v>
          </cell>
          <cell r="Y32">
            <v>500160</v>
          </cell>
          <cell r="AA32" t="str">
            <v>EOP 9/1/13</v>
          </cell>
          <cell r="AB32">
            <v>0</v>
          </cell>
          <cell r="AC32">
            <v>0</v>
          </cell>
          <cell r="AD32">
            <v>620400</v>
          </cell>
          <cell r="AE32">
            <v>-1</v>
          </cell>
          <cell r="AF32">
            <v>51700</v>
          </cell>
        </row>
        <row r="33">
          <cell r="A33">
            <v>106848</v>
          </cell>
          <cell r="B33" t="str">
            <v>TOYOTA</v>
          </cell>
          <cell r="C33">
            <v>40273</v>
          </cell>
          <cell r="D33" t="str">
            <v>89668-06120</v>
          </cell>
          <cell r="E33" t="str">
            <v>106848 Rev1</v>
          </cell>
          <cell r="F33" t="str">
            <v>Stamp&gt;Plate/Paint&gt;Ship</v>
          </cell>
          <cell r="G33" t="str">
            <v>KENT</v>
          </cell>
          <cell r="H33" t="str">
            <v>KENT</v>
          </cell>
          <cell r="I33" t="str">
            <v>11 CAMRY (051A)</v>
          </cell>
          <cell r="K33" t="str">
            <v>Toyota</v>
          </cell>
          <cell r="L33" t="str">
            <v>Vehicle Electronics</v>
          </cell>
          <cell r="M33">
            <v>40483</v>
          </cell>
          <cell r="N33" t="str">
            <v>BRACKET ENGINE COMTROL COMPUTER #2</v>
          </cell>
          <cell r="O33">
            <v>40483</v>
          </cell>
          <cell r="P33">
            <v>42522</v>
          </cell>
          <cell r="Q33" t="str">
            <v>&gt;&gt;&gt;</v>
          </cell>
          <cell r="S33">
            <v>39600</v>
          </cell>
          <cell r="T33">
            <v>8966806120</v>
          </cell>
          <cell r="V33">
            <v>297032</v>
          </cell>
          <cell r="W33">
            <v>10</v>
          </cell>
          <cell r="Y33">
            <v>570240</v>
          </cell>
          <cell r="Z33">
            <v>4.1524006207616981E-2</v>
          </cell>
          <cell r="AA33" t="str">
            <v>last 5 mos x IHS%</v>
          </cell>
          <cell r="AB33">
            <v>330738</v>
          </cell>
          <cell r="AC33">
            <v>496107</v>
          </cell>
          <cell r="AD33">
            <v>618731.91722372174</v>
          </cell>
          <cell r="AE33">
            <v>-0.1981874763693221</v>
          </cell>
          <cell r="AF33">
            <v>51560.993101976812</v>
          </cell>
        </row>
        <row r="34">
          <cell r="A34">
            <v>104032</v>
          </cell>
          <cell r="B34" t="str">
            <v>Oreck Mfg Company</v>
          </cell>
          <cell r="C34" t="e">
            <v>#N/A</v>
          </cell>
          <cell r="D34" t="str">
            <v>77055-01</v>
          </cell>
          <cell r="E34" t="e">
            <v>#N/A</v>
          </cell>
          <cell r="F34" t="str">
            <v>Outside Purchase</v>
          </cell>
          <cell r="G34" t="str">
            <v>GR: OP</v>
          </cell>
          <cell r="H34" t="str">
            <v>GR</v>
          </cell>
          <cell r="I34" t="str">
            <v>Non-Auto</v>
          </cell>
          <cell r="J34" t="str">
            <v>N/A</v>
          </cell>
          <cell r="K34" t="str">
            <v>n/a</v>
          </cell>
          <cell r="L34" t="str">
            <v>Trim &amp; Chassis</v>
          </cell>
          <cell r="O34">
            <v>38081</v>
          </cell>
          <cell r="P34">
            <v>41640</v>
          </cell>
          <cell r="Q34" t="str">
            <v>&gt;&gt;&gt;</v>
          </cell>
          <cell r="S34" t="e">
            <v>#REF!</v>
          </cell>
          <cell r="T34">
            <v>109784</v>
          </cell>
          <cell r="V34">
            <v>41000</v>
          </cell>
          <cell r="W34">
            <v>8</v>
          </cell>
          <cell r="Y34">
            <v>130784</v>
          </cell>
          <cell r="Z34">
            <v>0</v>
          </cell>
          <cell r="AA34" t="str">
            <v>last 5 mos x IHS%</v>
          </cell>
          <cell r="AB34">
            <v>0</v>
          </cell>
          <cell r="AC34">
            <v>0</v>
          </cell>
          <cell r="AD34">
            <v>0</v>
          </cell>
          <cell r="AE34" t="e">
            <v>#DIV/0!</v>
          </cell>
          <cell r="AF34">
            <v>0</v>
          </cell>
        </row>
        <row r="35">
          <cell r="A35">
            <v>106847</v>
          </cell>
          <cell r="B35" t="str">
            <v>TOYOTA</v>
          </cell>
          <cell r="C35">
            <v>40273</v>
          </cell>
          <cell r="D35" t="str">
            <v>89667-06120</v>
          </cell>
          <cell r="E35">
            <v>106847</v>
          </cell>
          <cell r="F35" t="str">
            <v>Stamp&gt;Plate/Paint&gt;Ship</v>
          </cell>
          <cell r="G35" t="str">
            <v>KENT</v>
          </cell>
          <cell r="H35" t="str">
            <v>KENT</v>
          </cell>
          <cell r="I35" t="str">
            <v>11 CAMRY (051A)</v>
          </cell>
          <cell r="K35" t="str">
            <v>Toyota</v>
          </cell>
          <cell r="L35" t="str">
            <v>Vehicle Electronics</v>
          </cell>
          <cell r="M35">
            <v>40483</v>
          </cell>
          <cell r="N35" t="str">
            <v>BRACKET ENGINE CONTROL COMPUTER #1</v>
          </cell>
          <cell r="O35">
            <v>40483</v>
          </cell>
          <cell r="P35">
            <v>42522</v>
          </cell>
          <cell r="Q35" t="str">
            <v>&gt;&gt;&gt;</v>
          </cell>
          <cell r="S35">
            <v>50400</v>
          </cell>
          <cell r="T35">
            <v>8966706120</v>
          </cell>
          <cell r="V35">
            <v>295232</v>
          </cell>
          <cell r="W35">
            <v>10</v>
          </cell>
          <cell r="Y35">
            <v>552960</v>
          </cell>
          <cell r="Z35">
            <v>4.1524006207616981E-2</v>
          </cell>
          <cell r="AA35" t="str">
            <v>last 5 mos x IHS%</v>
          </cell>
          <cell r="AB35">
            <v>337588</v>
          </cell>
          <cell r="AC35">
            <v>506382</v>
          </cell>
          <cell r="AD35">
            <v>614982.43080137437</v>
          </cell>
          <cell r="AE35">
            <v>-0.1765911111637104</v>
          </cell>
          <cell r="AF35">
            <v>51248.535900114533</v>
          </cell>
        </row>
        <row r="36">
          <cell r="A36">
            <v>105835</v>
          </cell>
          <cell r="B36" t="str">
            <v>Denso</v>
          </cell>
          <cell r="C36" t="e">
            <v>#N/A</v>
          </cell>
          <cell r="D36" t="str">
            <v>AA146541-2452</v>
          </cell>
          <cell r="E36">
            <v>105835</v>
          </cell>
          <cell r="F36" t="str">
            <v>Stamp&gt;Plate/Paint&gt;Ship</v>
          </cell>
          <cell r="G36" t="str">
            <v>GR: PR</v>
          </cell>
          <cell r="H36" t="str">
            <v>GR</v>
          </cell>
          <cell r="I36" t="str">
            <v>Corolla 150A</v>
          </cell>
          <cell r="J36" t="str">
            <v>New Domestics</v>
          </cell>
          <cell r="K36" t="str">
            <v>Toyota</v>
          </cell>
          <cell r="L36" t="str">
            <v>HVAC</v>
          </cell>
          <cell r="O36">
            <v>38081</v>
          </cell>
          <cell r="P36">
            <v>43160</v>
          </cell>
          <cell r="Q36" t="str">
            <v>&gt;&gt;&gt;</v>
          </cell>
          <cell r="S36" t="e">
            <v>#REF!</v>
          </cell>
          <cell r="T36">
            <v>466725</v>
          </cell>
          <cell r="V36">
            <v>278250</v>
          </cell>
          <cell r="W36">
            <v>12</v>
          </cell>
          <cell r="Y36">
            <v>530775</v>
          </cell>
          <cell r="Z36">
            <v>8.7971519907003692E-2</v>
          </cell>
          <cell r="AA36" t="str">
            <v>last 5 mos x IHS%</v>
          </cell>
          <cell r="AB36">
            <v>360525</v>
          </cell>
          <cell r="AC36">
            <v>540787.5</v>
          </cell>
          <cell r="AD36">
            <v>605456.15082824754</v>
          </cell>
          <cell r="AE36">
            <v>-0.10680980074243629</v>
          </cell>
          <cell r="AF36">
            <v>50454.679235687297</v>
          </cell>
        </row>
        <row r="37">
          <cell r="A37">
            <v>107113</v>
          </cell>
          <cell r="B37" t="str">
            <v>IB TECH</v>
          </cell>
          <cell r="C37">
            <v>40525</v>
          </cell>
          <cell r="D37" t="str">
            <v>23-4430410-2-00</v>
          </cell>
          <cell r="E37">
            <v>107113</v>
          </cell>
          <cell r="F37" t="str">
            <v>Stamp&gt;Ship</v>
          </cell>
          <cell r="G37" t="str">
            <v>KENT</v>
          </cell>
          <cell r="H37" t="str">
            <v>KENT</v>
          </cell>
          <cell r="I37" t="str">
            <v>P42J + P42K</v>
          </cell>
          <cell r="J37" t="str">
            <v>New Domestics</v>
          </cell>
          <cell r="K37" t="str">
            <v>NISSAN</v>
          </cell>
          <cell r="L37" t="str">
            <v>SEATING</v>
          </cell>
          <cell r="M37">
            <v>40969</v>
          </cell>
          <cell r="N37" t="str">
            <v>BRACKET</v>
          </cell>
          <cell r="O37">
            <v>40909</v>
          </cell>
          <cell r="P37">
            <v>43717</v>
          </cell>
          <cell r="Q37" t="str">
            <v>&gt;&gt;&gt;</v>
          </cell>
          <cell r="S37">
            <v>67728</v>
          </cell>
          <cell r="T37">
            <v>463488</v>
          </cell>
          <cell r="V37">
            <v>335376</v>
          </cell>
          <cell r="W37">
            <v>8</v>
          </cell>
          <cell r="Y37">
            <v>618201.60000000009</v>
          </cell>
          <cell r="Z37">
            <v>-0.10400000000000009</v>
          </cell>
          <cell r="AA37" t="str">
            <v>last 5 mos x IHS%</v>
          </cell>
          <cell r="AB37">
            <v>427040</v>
          </cell>
          <cell r="AC37">
            <v>640560</v>
          </cell>
          <cell r="AD37">
            <v>600993.7919999999</v>
          </cell>
          <cell r="AE37">
            <v>6.5834636774418032E-2</v>
          </cell>
          <cell r="AF37">
            <v>50082.815999999992</v>
          </cell>
        </row>
        <row r="38">
          <cell r="A38">
            <v>107038</v>
          </cell>
          <cell r="B38" t="str">
            <v>IB TECH</v>
          </cell>
          <cell r="C38">
            <v>40609</v>
          </cell>
          <cell r="D38" t="str">
            <v>23-4621112-2-00</v>
          </cell>
          <cell r="E38" t="str">
            <v>107038-3</v>
          </cell>
          <cell r="F38" t="str">
            <v>Stamp&gt;Assy&gt;Ship</v>
          </cell>
          <cell r="G38" t="str">
            <v>KENT</v>
          </cell>
          <cell r="H38" t="str">
            <v>KENT</v>
          </cell>
          <cell r="I38" t="str">
            <v>P42J + P42K</v>
          </cell>
          <cell r="J38" t="str">
            <v>New Domestics</v>
          </cell>
          <cell r="K38" t="str">
            <v>NISSAN</v>
          </cell>
          <cell r="L38" t="str">
            <v>SEATING</v>
          </cell>
          <cell r="M38">
            <v>40725</v>
          </cell>
          <cell r="N38" t="str">
            <v>BRACKET-COMP</v>
          </cell>
          <cell r="O38">
            <v>40969</v>
          </cell>
          <cell r="P38">
            <v>43717</v>
          </cell>
          <cell r="Q38" t="str">
            <v>&gt;&gt;&gt;</v>
          </cell>
          <cell r="S38">
            <v>66240</v>
          </cell>
          <cell r="T38">
            <v>516690</v>
          </cell>
          <cell r="V38">
            <v>329040</v>
          </cell>
          <cell r="W38">
            <v>10</v>
          </cell>
          <cell r="Y38">
            <v>612576</v>
          </cell>
          <cell r="Z38">
            <v>-0.10399999999999998</v>
          </cell>
          <cell r="AA38" t="str">
            <v>last 5 mos x IHS%</v>
          </cell>
          <cell r="AB38">
            <v>406380</v>
          </cell>
          <cell r="AC38">
            <v>609570</v>
          </cell>
          <cell r="AD38">
            <v>589639.68000000005</v>
          </cell>
          <cell r="AE38">
            <v>3.3800845967489668E-2</v>
          </cell>
          <cell r="AF38">
            <v>49136.640000000007</v>
          </cell>
        </row>
        <row r="39">
          <cell r="A39">
            <v>107175</v>
          </cell>
          <cell r="B39" t="str">
            <v>Toyo Automotive Parts (USA), Inc</v>
          </cell>
          <cell r="C39">
            <v>40618</v>
          </cell>
          <cell r="D39" t="str">
            <v>PZ425-42064</v>
          </cell>
          <cell r="E39" t="str">
            <v>107175 Rev1</v>
          </cell>
          <cell r="F39" t="str">
            <v>Stamp&gt;Plate/Paint&gt;Ship</v>
          </cell>
          <cell r="G39" t="str">
            <v>KENT</v>
          </cell>
          <cell r="H39" t="str">
            <v>KENT</v>
          </cell>
          <cell r="I39" t="str">
            <v>'12 RAV 4 (410A)</v>
          </cell>
          <cell r="J39" t="str">
            <v>New Domestics</v>
          </cell>
          <cell r="K39" t="str">
            <v>TOYOTA</v>
          </cell>
          <cell r="L39" t="str">
            <v>Trim &amp; Chassis</v>
          </cell>
          <cell r="M39">
            <v>40756</v>
          </cell>
          <cell r="N39" t="str">
            <v>INNER METAL</v>
          </cell>
          <cell r="O39">
            <v>40756</v>
          </cell>
          <cell r="P39">
            <v>43070</v>
          </cell>
          <cell r="Q39" t="str">
            <v>&gt;&gt;&gt;</v>
          </cell>
          <cell r="S39">
            <v>45000</v>
          </cell>
          <cell r="T39">
            <v>207000</v>
          </cell>
          <cell r="V39">
            <v>246000</v>
          </cell>
          <cell r="W39">
            <v>5</v>
          </cell>
          <cell r="Y39">
            <v>378000</v>
          </cell>
          <cell r="Z39">
            <v>0.19400000000000001</v>
          </cell>
          <cell r="AA39" t="str">
            <v>last 5 mos x IHS%</v>
          </cell>
          <cell r="AB39">
            <v>316500</v>
          </cell>
          <cell r="AC39">
            <v>474750</v>
          </cell>
          <cell r="AD39">
            <v>587448</v>
          </cell>
          <cell r="AE39">
            <v>-0.1918433631572497</v>
          </cell>
          <cell r="AF39">
            <v>48954</v>
          </cell>
        </row>
        <row r="40">
          <cell r="A40">
            <v>107080</v>
          </cell>
          <cell r="B40" t="str">
            <v>IB TECH</v>
          </cell>
          <cell r="C40" t="e">
            <v>#N/A</v>
          </cell>
          <cell r="D40" t="str">
            <v>23-4620112-2-00</v>
          </cell>
          <cell r="E40" t="str">
            <v>107080-1/81-1</v>
          </cell>
          <cell r="F40" t="str">
            <v>Stamp&gt;Assy&gt;Ship</v>
          </cell>
          <cell r="G40" t="str">
            <v>KENT</v>
          </cell>
          <cell r="H40" t="str">
            <v>KENT</v>
          </cell>
          <cell r="I40" t="str">
            <v>P42J + P42K</v>
          </cell>
          <cell r="J40" t="str">
            <v>New Domestics</v>
          </cell>
          <cell r="K40" t="str">
            <v>NISSAN</v>
          </cell>
          <cell r="L40" t="str">
            <v>SEATING</v>
          </cell>
          <cell r="O40">
            <v>40848</v>
          </cell>
          <cell r="P40">
            <v>43717</v>
          </cell>
          <cell r="Q40" t="str">
            <v>&gt;&gt;&gt;</v>
          </cell>
          <cell r="S40">
            <v>67750</v>
          </cell>
          <cell r="T40">
            <v>515841</v>
          </cell>
          <cell r="V40">
            <v>324400</v>
          </cell>
          <cell r="W40">
            <v>10</v>
          </cell>
          <cell r="Y40">
            <v>594720</v>
          </cell>
          <cell r="Z40">
            <v>-0.10399999999999998</v>
          </cell>
          <cell r="AA40" t="str">
            <v>last 5 mos x IHS%</v>
          </cell>
          <cell r="AB40">
            <v>390600</v>
          </cell>
          <cell r="AC40">
            <v>585900</v>
          </cell>
          <cell r="AD40">
            <v>581324.80000000005</v>
          </cell>
          <cell r="AE40">
            <v>7.8702990135635087E-3</v>
          </cell>
          <cell r="AF40">
            <v>48443.733333333337</v>
          </cell>
        </row>
        <row r="41">
          <cell r="A41">
            <v>107081</v>
          </cell>
          <cell r="B41" t="str">
            <v>IB TECH</v>
          </cell>
          <cell r="C41" t="e">
            <v>#N/A</v>
          </cell>
          <cell r="D41" t="str">
            <v>23-4620111-2-00</v>
          </cell>
          <cell r="E41" t="str">
            <v>2-OUT</v>
          </cell>
          <cell r="F41" t="str">
            <v>Stamp&gt;Assy&gt;Ship</v>
          </cell>
          <cell r="G41" t="str">
            <v>KENT</v>
          </cell>
          <cell r="H41" t="str">
            <v>KENT</v>
          </cell>
          <cell r="I41" t="str">
            <v>P42J + P42K</v>
          </cell>
          <cell r="J41" t="str">
            <v>New Domestics</v>
          </cell>
          <cell r="K41" t="str">
            <v>NISSAN</v>
          </cell>
          <cell r="L41" t="str">
            <v>SEATING</v>
          </cell>
          <cell r="O41">
            <v>40848</v>
          </cell>
          <cell r="P41">
            <v>43717</v>
          </cell>
          <cell r="Q41" t="str">
            <v>&gt;&gt;&gt;</v>
          </cell>
          <cell r="S41">
            <v>69036</v>
          </cell>
          <cell r="T41">
            <v>514637</v>
          </cell>
          <cell r="V41">
            <v>323986</v>
          </cell>
          <cell r="W41">
            <v>10</v>
          </cell>
          <cell r="Y41">
            <v>586800</v>
          </cell>
          <cell r="Z41">
            <v>-0.10399999999999987</v>
          </cell>
          <cell r="AA41" t="str">
            <v>last 5 mos x IHS%</v>
          </cell>
          <cell r="AB41">
            <v>387000</v>
          </cell>
          <cell r="AC41">
            <v>580500</v>
          </cell>
          <cell r="AD41">
            <v>580582.91200000013</v>
          </cell>
          <cell r="AE41">
            <v>-1.4280819894352259E-4</v>
          </cell>
          <cell r="AF41">
            <v>48381.909333333344</v>
          </cell>
        </row>
        <row r="42">
          <cell r="A42">
            <v>105531</v>
          </cell>
          <cell r="B42" t="str">
            <v>NISSAN</v>
          </cell>
          <cell r="C42">
            <v>38433</v>
          </cell>
          <cell r="D42" t="str">
            <v>64160 JA000</v>
          </cell>
          <cell r="E42">
            <v>105531</v>
          </cell>
          <cell r="F42" t="str">
            <v>Stamp&gt;Assy&gt;Plate/Paint&gt;Ship</v>
          </cell>
          <cell r="G42" t="str">
            <v>KENT</v>
          </cell>
          <cell r="H42" t="str">
            <v>KENT</v>
          </cell>
          <cell r="I42" t="str">
            <v>L42L + P42J + P42K + '14 L42N + P42M</v>
          </cell>
          <cell r="J42" t="str">
            <v>New Domestics</v>
          </cell>
          <cell r="K42" t="str">
            <v>NISSAN</v>
          </cell>
          <cell r="L42" t="str">
            <v>BIW</v>
          </cell>
          <cell r="M42">
            <v>38930</v>
          </cell>
          <cell r="N42" t="str">
            <v>BRKT ASSY-BATTERY SUPPORT</v>
          </cell>
          <cell r="O42">
            <v>38930</v>
          </cell>
          <cell r="P42">
            <v>44166</v>
          </cell>
          <cell r="Q42" t="str">
            <v>&gt;&gt;&gt;</v>
          </cell>
          <cell r="R42" t="str">
            <v>P42M  - 9/'14 + 4K/mos
L42N - 3/'15 + 5K/mos</v>
          </cell>
          <cell r="S42" t="e">
            <v>#REF!</v>
          </cell>
          <cell r="T42">
            <v>518417</v>
          </cell>
          <cell r="V42">
            <v>313924</v>
          </cell>
          <cell r="W42">
            <v>12</v>
          </cell>
          <cell r="Y42">
            <v>578900</v>
          </cell>
          <cell r="Z42">
            <v>6.0000000000000053E-2</v>
          </cell>
          <cell r="AA42" t="str">
            <v>last 5 mos x IHS%</v>
          </cell>
          <cell r="AB42">
            <v>382316</v>
          </cell>
          <cell r="AC42">
            <v>573474</v>
          </cell>
          <cell r="AD42">
            <v>575000</v>
          </cell>
          <cell r="AE42">
            <v>-2.6539130434782843E-3</v>
          </cell>
          <cell r="AF42">
            <v>47916.666666666664</v>
          </cell>
        </row>
        <row r="43">
          <cell r="A43">
            <v>106520</v>
          </cell>
          <cell r="B43" t="str">
            <v>Bowling Green Metalforming</v>
          </cell>
          <cell r="C43">
            <v>39792</v>
          </cell>
          <cell r="D43" t="str">
            <v>11M125AA</v>
          </cell>
          <cell r="E43">
            <v>106520</v>
          </cell>
          <cell r="F43" t="str">
            <v>Stamp&gt;Ship</v>
          </cell>
          <cell r="G43" t="str">
            <v>KENT</v>
          </cell>
          <cell r="H43" t="str">
            <v>KENT</v>
          </cell>
          <cell r="I43" t="str">
            <v>Highlander 397 + Sienna 580L</v>
          </cell>
          <cell r="J43" t="str">
            <v>New Domestics</v>
          </cell>
          <cell r="K43" t="str">
            <v>Toyota</v>
          </cell>
          <cell r="L43" t="str">
            <v>BIW</v>
          </cell>
          <cell r="M43">
            <v>39995</v>
          </cell>
          <cell r="N43" t="str">
            <v>HOLDER, BODY MOUNTING FR</v>
          </cell>
          <cell r="O43">
            <v>39995</v>
          </cell>
          <cell r="P43">
            <v>42339</v>
          </cell>
          <cell r="Q43" t="str">
            <v>&gt;&gt;&gt;</v>
          </cell>
          <cell r="R43" t="str">
            <v xml:space="preserve">Highlander ends 11/'13 Siena also, continue thru 2015, </v>
          </cell>
          <cell r="S43">
            <v>55800</v>
          </cell>
          <cell r="T43">
            <v>518400</v>
          </cell>
          <cell r="V43">
            <v>298800</v>
          </cell>
          <cell r="W43">
            <v>10</v>
          </cell>
          <cell r="Y43">
            <v>574560</v>
          </cell>
          <cell r="Z43" t="str">
            <v>mod</v>
          </cell>
          <cell r="AA43" t="str">
            <v>Highlander until 11/1/13 - Sienna 52% of historical volumes</v>
          </cell>
          <cell r="AB43">
            <v>373981</v>
          </cell>
          <cell r="AC43">
            <v>560971.5</v>
          </cell>
          <cell r="AD43">
            <v>574560</v>
          </cell>
          <cell r="AE43">
            <v>-2.365027151211363E-2</v>
          </cell>
          <cell r="AF43">
            <v>47880</v>
          </cell>
        </row>
        <row r="44">
          <cell r="A44">
            <v>106521</v>
          </cell>
          <cell r="B44" t="str">
            <v>Bowling Green Metalforming</v>
          </cell>
          <cell r="C44">
            <v>39792</v>
          </cell>
          <cell r="D44" t="str">
            <v>11M126AA</v>
          </cell>
          <cell r="E44">
            <v>106521</v>
          </cell>
          <cell r="F44" t="str">
            <v>Stamp&gt;Ship</v>
          </cell>
          <cell r="G44" t="str">
            <v>KENT</v>
          </cell>
          <cell r="H44" t="str">
            <v>KENT</v>
          </cell>
          <cell r="I44" t="str">
            <v>Highlander 397 + Sienna 580L</v>
          </cell>
          <cell r="J44" t="str">
            <v>New Domestics</v>
          </cell>
          <cell r="K44" t="str">
            <v>Toyota</v>
          </cell>
          <cell r="L44" t="str">
            <v>BIW</v>
          </cell>
          <cell r="M44">
            <v>39995</v>
          </cell>
          <cell r="N44" t="str">
            <v>HOLDER, BODY MOUNTING RR</v>
          </cell>
          <cell r="O44">
            <v>39995</v>
          </cell>
          <cell r="P44">
            <v>42339</v>
          </cell>
          <cell r="Q44" t="str">
            <v>&gt;&gt;&gt;</v>
          </cell>
          <cell r="R44" t="str">
            <v xml:space="preserve">Highlander ends 11/'13 Siena also, continue thru 2015, </v>
          </cell>
          <cell r="S44">
            <v>52500</v>
          </cell>
          <cell r="T44">
            <v>516000</v>
          </cell>
          <cell r="V44">
            <v>294000</v>
          </cell>
          <cell r="W44">
            <v>10</v>
          </cell>
          <cell r="Y44">
            <v>568800</v>
          </cell>
          <cell r="Z44" t="str">
            <v>mod</v>
          </cell>
          <cell r="AA44" t="str">
            <v>Highlander until 11/1/13 - Sienna 52% of historical volumes</v>
          </cell>
          <cell r="AB44">
            <v>376500</v>
          </cell>
          <cell r="AC44">
            <v>564750</v>
          </cell>
          <cell r="AD44">
            <v>568800</v>
          </cell>
          <cell r="AE44">
            <v>-7.120253164557E-3</v>
          </cell>
          <cell r="AF44">
            <v>47400</v>
          </cell>
        </row>
        <row r="45">
          <cell r="A45">
            <v>107156</v>
          </cell>
          <cell r="B45" t="str">
            <v>IB TECH</v>
          </cell>
          <cell r="C45">
            <v>40584</v>
          </cell>
          <cell r="D45" t="str">
            <v>23-4643311-2-00</v>
          </cell>
          <cell r="E45">
            <v>107156</v>
          </cell>
          <cell r="F45" t="str">
            <v>Stamp&gt;Ship</v>
          </cell>
          <cell r="G45" t="str">
            <v>KENT</v>
          </cell>
          <cell r="H45" t="str">
            <v>KENT</v>
          </cell>
          <cell r="I45" t="str">
            <v>L42L Altima</v>
          </cell>
          <cell r="J45" t="str">
            <v>New Domestics</v>
          </cell>
          <cell r="K45" t="str">
            <v>NISSAN</v>
          </cell>
          <cell r="L45" t="str">
            <v>SEATING</v>
          </cell>
          <cell r="M45">
            <v>40725</v>
          </cell>
          <cell r="N45" t="str">
            <v>BRACKET</v>
          </cell>
          <cell r="O45">
            <v>41000</v>
          </cell>
          <cell r="P45">
            <v>43252</v>
          </cell>
          <cell r="Q45" t="str">
            <v>&gt;&gt;&gt;</v>
          </cell>
          <cell r="S45">
            <v>53906</v>
          </cell>
          <cell r="T45">
            <v>382285</v>
          </cell>
          <cell r="V45">
            <v>266306</v>
          </cell>
          <cell r="W45">
            <v>8</v>
          </cell>
          <cell r="Y45">
            <v>509760</v>
          </cell>
          <cell r="Z45">
            <v>6.0000000000000053E-2</v>
          </cell>
          <cell r="AA45" t="str">
            <v>last 5 mos x IHS%</v>
          </cell>
          <cell r="AB45">
            <v>316800</v>
          </cell>
          <cell r="AC45">
            <v>475200</v>
          </cell>
          <cell r="AD45">
            <v>564568.72</v>
          </cell>
          <cell r="AE45">
            <v>-0.1582955570050002</v>
          </cell>
          <cell r="AF45">
            <v>47047.393333333333</v>
          </cell>
        </row>
        <row r="46">
          <cell r="A46">
            <v>107033</v>
          </cell>
          <cell r="B46" t="str">
            <v>IB TECH</v>
          </cell>
          <cell r="C46">
            <v>40434</v>
          </cell>
          <cell r="D46" t="str">
            <v>23-4563611-2-00</v>
          </cell>
          <cell r="E46" t="str">
            <v>107033/34 RevB</v>
          </cell>
          <cell r="F46" t="str">
            <v>Stamp&gt;Ship</v>
          </cell>
          <cell r="G46" t="str">
            <v>KENT</v>
          </cell>
          <cell r="H46" t="str">
            <v>KENT</v>
          </cell>
          <cell r="I46" t="str">
            <v>P42J + P42K</v>
          </cell>
          <cell r="J46" t="str">
            <v>New Domestics</v>
          </cell>
          <cell r="K46" t="str">
            <v>NISSAN</v>
          </cell>
          <cell r="L46" t="str">
            <v>SEATING</v>
          </cell>
          <cell r="M46">
            <v>40603</v>
          </cell>
          <cell r="N46" t="str">
            <v>LINK ( R)</v>
          </cell>
          <cell r="O46">
            <v>40909</v>
          </cell>
          <cell r="P46">
            <v>43717</v>
          </cell>
          <cell r="Q46" t="str">
            <v>&gt;&gt;&gt;</v>
          </cell>
          <cell r="S46">
            <v>58800</v>
          </cell>
          <cell r="T46">
            <v>508500</v>
          </cell>
          <cell r="V46">
            <v>314400</v>
          </cell>
          <cell r="W46">
            <v>10</v>
          </cell>
          <cell r="Y46">
            <v>606240</v>
          </cell>
          <cell r="Z46">
            <v>-0.10399999999999998</v>
          </cell>
          <cell r="AA46" t="str">
            <v>last 5 mos x IHS%</v>
          </cell>
          <cell r="AB46">
            <v>368700</v>
          </cell>
          <cell r="AC46">
            <v>553050</v>
          </cell>
          <cell r="AD46">
            <v>563404.80000000005</v>
          </cell>
          <cell r="AE46">
            <v>-1.8378970147219231E-2</v>
          </cell>
          <cell r="AF46">
            <v>46950.400000000001</v>
          </cell>
        </row>
        <row r="47">
          <cell r="A47">
            <v>107034</v>
          </cell>
          <cell r="B47" t="str">
            <v>IB TECH</v>
          </cell>
          <cell r="C47">
            <v>40434</v>
          </cell>
          <cell r="D47" t="str">
            <v>23-4563612-2-00</v>
          </cell>
          <cell r="E47" t="str">
            <v>2-OUT</v>
          </cell>
          <cell r="F47" t="str">
            <v>Stamp&gt;Ship</v>
          </cell>
          <cell r="G47" t="str">
            <v>KENT</v>
          </cell>
          <cell r="H47" t="str">
            <v>KENT</v>
          </cell>
          <cell r="I47" t="str">
            <v>P42J + P42K</v>
          </cell>
          <cell r="J47" t="str">
            <v>New Domestics</v>
          </cell>
          <cell r="K47" t="str">
            <v>NISSAN</v>
          </cell>
          <cell r="L47" t="str">
            <v>SEATING</v>
          </cell>
          <cell r="M47">
            <v>40603</v>
          </cell>
          <cell r="N47" t="str">
            <v>LINK (L)</v>
          </cell>
          <cell r="O47">
            <v>40909</v>
          </cell>
          <cell r="P47">
            <v>43717</v>
          </cell>
          <cell r="Q47" t="str">
            <v>&gt;&gt;&gt;</v>
          </cell>
          <cell r="S47">
            <v>62400</v>
          </cell>
          <cell r="T47">
            <v>504744</v>
          </cell>
          <cell r="V47">
            <v>314400</v>
          </cell>
          <cell r="W47">
            <v>10</v>
          </cell>
          <cell r="Y47">
            <v>597600</v>
          </cell>
          <cell r="Z47">
            <v>-0.10400000000000009</v>
          </cell>
          <cell r="AA47" t="str">
            <v>last 5 mos x IHS%</v>
          </cell>
          <cell r="AB47">
            <v>373200</v>
          </cell>
          <cell r="AC47">
            <v>559800</v>
          </cell>
          <cell r="AD47">
            <v>563404.79999999993</v>
          </cell>
          <cell r="AE47">
            <v>-6.3982415485276389E-3</v>
          </cell>
          <cell r="AF47">
            <v>46950.399999999994</v>
          </cell>
        </row>
        <row r="48">
          <cell r="A48">
            <v>106767</v>
          </cell>
          <cell r="B48" t="str">
            <v>Benteler</v>
          </cell>
          <cell r="C48">
            <v>40168</v>
          </cell>
          <cell r="D48">
            <v>13003078</v>
          </cell>
          <cell r="E48" t="str">
            <v>106767/68</v>
          </cell>
          <cell r="F48" t="str">
            <v>Stamp&gt;Ship</v>
          </cell>
          <cell r="G48" t="str">
            <v>GR: PR</v>
          </cell>
          <cell r="H48" t="str">
            <v>GR</v>
          </cell>
          <cell r="I48" t="str">
            <v>Chrysler V6 Engine (PHOENIX)</v>
          </cell>
          <cell r="J48" t="str">
            <v>BIG 3</v>
          </cell>
          <cell r="K48" t="str">
            <v>Chrysler</v>
          </cell>
          <cell r="L48" t="str">
            <v>Powertrain/Exhaust</v>
          </cell>
          <cell r="M48">
            <v>40504</v>
          </cell>
          <cell r="N48" t="str">
            <v>Y-PIPE COLLECTOR, UPPER</v>
          </cell>
          <cell r="O48">
            <v>40504</v>
          </cell>
          <cell r="P48">
            <v>43405</v>
          </cell>
          <cell r="Q48" t="str">
            <v>&gt;&gt;&gt;</v>
          </cell>
          <cell r="R48" t="str">
            <v>ending 2018, per DMC e-mail</v>
          </cell>
          <cell r="S48">
            <v>60480</v>
          </cell>
          <cell r="T48">
            <v>13469323</v>
          </cell>
          <cell r="V48">
            <v>267548</v>
          </cell>
          <cell r="W48">
            <v>10</v>
          </cell>
          <cell r="Y48">
            <v>459578.39999999997</v>
          </cell>
          <cell r="Z48">
            <v>0.05</v>
          </cell>
          <cell r="AA48" t="str">
            <v>Engine  - assume 5% industry growth</v>
          </cell>
          <cell r="AB48">
            <v>320738</v>
          </cell>
          <cell r="AC48">
            <v>481107</v>
          </cell>
          <cell r="AD48">
            <v>480000</v>
          </cell>
          <cell r="AE48">
            <v>2.3062499999999542E-3</v>
          </cell>
          <cell r="AF48">
            <v>40000</v>
          </cell>
        </row>
        <row r="49">
          <cell r="A49">
            <v>106768</v>
          </cell>
          <cell r="B49" t="str">
            <v>Benteler</v>
          </cell>
          <cell r="C49">
            <v>40168</v>
          </cell>
          <cell r="D49">
            <v>13003079</v>
          </cell>
          <cell r="E49" t="str">
            <v>2-OUT</v>
          </cell>
          <cell r="F49" t="str">
            <v>Stamp&gt;Ship</v>
          </cell>
          <cell r="G49" t="str">
            <v>GR: PR</v>
          </cell>
          <cell r="H49" t="str">
            <v>GR</v>
          </cell>
          <cell r="I49" t="str">
            <v>Chrysler V6 Engine (PHOENIX)</v>
          </cell>
          <cell r="J49" t="str">
            <v>BIG 3</v>
          </cell>
          <cell r="K49" t="str">
            <v>Chrysler</v>
          </cell>
          <cell r="L49" t="str">
            <v>Powertrain/Exhaust</v>
          </cell>
          <cell r="M49">
            <v>40504</v>
          </cell>
          <cell r="N49" t="str">
            <v>Y-PIPE COLLECTOR, LOWER</v>
          </cell>
          <cell r="O49">
            <v>40504</v>
          </cell>
          <cell r="P49">
            <v>43405</v>
          </cell>
          <cell r="Q49" t="str">
            <v>&gt;&gt;&gt;</v>
          </cell>
          <cell r="R49" t="str">
            <v>ending 2018, per DMC e-mail</v>
          </cell>
          <cell r="S49">
            <v>58320</v>
          </cell>
          <cell r="T49">
            <v>13469541</v>
          </cell>
          <cell r="V49">
            <v>265615</v>
          </cell>
          <cell r="W49">
            <v>10</v>
          </cell>
          <cell r="Y49">
            <v>455793.60000000003</v>
          </cell>
          <cell r="Z49">
            <v>0.05</v>
          </cell>
          <cell r="AA49" t="str">
            <v>Engine  - assume 5% industry growth</v>
          </cell>
          <cell r="AB49">
            <v>320771</v>
          </cell>
          <cell r="AC49">
            <v>481156.5</v>
          </cell>
          <cell r="AD49">
            <v>480000</v>
          </cell>
          <cell r="AE49">
            <v>2.4093750000000469E-3</v>
          </cell>
          <cell r="AF49">
            <v>40000</v>
          </cell>
        </row>
        <row r="50">
          <cell r="A50">
            <v>106756</v>
          </cell>
          <cell r="B50" t="str">
            <v>Benteler</v>
          </cell>
          <cell r="C50">
            <v>40165</v>
          </cell>
          <cell r="D50">
            <v>13002594</v>
          </cell>
          <cell r="E50">
            <v>106756</v>
          </cell>
          <cell r="F50" t="str">
            <v>Stamp&gt;Plate/Paint&gt;Ship</v>
          </cell>
          <cell r="G50" t="str">
            <v>GR: PR</v>
          </cell>
          <cell r="H50" t="str">
            <v>GR</v>
          </cell>
          <cell r="I50" t="str">
            <v>Chrysler V6 Engine (PHOENIX)</v>
          </cell>
          <cell r="J50" t="str">
            <v>BIG 3</v>
          </cell>
          <cell r="K50" t="str">
            <v>Chrysler</v>
          </cell>
          <cell r="L50" t="str">
            <v>Powertrain/Exhaust</v>
          </cell>
          <cell r="M50">
            <v>40504</v>
          </cell>
          <cell r="N50" t="str">
            <v>FRONT UPPER CLAMSHELL</v>
          </cell>
          <cell r="O50">
            <v>40504</v>
          </cell>
          <cell r="P50">
            <v>43405</v>
          </cell>
          <cell r="Q50" t="str">
            <v>&gt;&gt;&gt;</v>
          </cell>
          <cell r="R50" t="str">
            <v>ending 2018, per DMC e-mail</v>
          </cell>
          <cell r="S50">
            <v>61960</v>
          </cell>
          <cell r="T50">
            <v>13448978</v>
          </cell>
          <cell r="V50">
            <v>259869</v>
          </cell>
          <cell r="W50">
            <v>10</v>
          </cell>
          <cell r="Y50">
            <v>437376</v>
          </cell>
          <cell r="Z50">
            <v>0.05</v>
          </cell>
          <cell r="AA50" t="str">
            <v>Engine  - assume 5% industry growth</v>
          </cell>
          <cell r="AB50">
            <v>314885</v>
          </cell>
          <cell r="AC50">
            <v>472327.5</v>
          </cell>
          <cell r="AD50">
            <v>480000</v>
          </cell>
          <cell r="AE50">
            <v>-1.5984375000000051E-2</v>
          </cell>
          <cell r="AF50">
            <v>40000</v>
          </cell>
        </row>
        <row r="51">
          <cell r="A51">
            <v>106358</v>
          </cell>
          <cell r="B51" t="str">
            <v>Johnson Controls Inc</v>
          </cell>
          <cell r="C51">
            <v>39601</v>
          </cell>
          <cell r="D51">
            <v>2190304</v>
          </cell>
          <cell r="E51" t="str">
            <v>106358-1</v>
          </cell>
          <cell r="F51" t="str">
            <v>Stamp&gt;Assy&gt;Plate/Paint&gt;Ship</v>
          </cell>
          <cell r="G51" t="str">
            <v>KENT</v>
          </cell>
          <cell r="H51" t="str">
            <v>KENT</v>
          </cell>
          <cell r="I51" t="str">
            <v>RAM 1500</v>
          </cell>
          <cell r="J51" t="str">
            <v>BIG 3</v>
          </cell>
          <cell r="K51" t="str">
            <v>Chrysler</v>
          </cell>
          <cell r="L51" t="str">
            <v>Trim &amp; Chassis</v>
          </cell>
          <cell r="M51">
            <v>39657</v>
          </cell>
          <cell r="N51" t="str">
            <v>GLOVE BOX STRIKER-LOWER</v>
          </cell>
          <cell r="O51">
            <v>39657</v>
          </cell>
          <cell r="P51">
            <v>42705</v>
          </cell>
          <cell r="Q51" t="str">
            <v>&gt;&gt;&gt;</v>
          </cell>
          <cell r="S51">
            <v>45600</v>
          </cell>
          <cell r="T51">
            <v>2587158</v>
          </cell>
          <cell r="V51">
            <v>234000</v>
          </cell>
          <cell r="W51">
            <v>10</v>
          </cell>
          <cell r="Y51">
            <v>429120</v>
          </cell>
          <cell r="Z51">
            <v>0.1593</v>
          </cell>
          <cell r="AA51" t="str">
            <v>last 5 mos x IHS%</v>
          </cell>
          <cell r="AB51">
            <v>347600</v>
          </cell>
          <cell r="AC51">
            <v>521400</v>
          </cell>
          <cell r="AD51">
            <v>520000</v>
          </cell>
          <cell r="AE51">
            <v>2.6923076923077716E-3</v>
          </cell>
          <cell r="AF51">
            <v>43333.333333333336</v>
          </cell>
        </row>
        <row r="52">
          <cell r="A52">
            <v>106758</v>
          </cell>
          <cell r="B52" t="str">
            <v>Benteler</v>
          </cell>
          <cell r="C52">
            <v>40168</v>
          </cell>
          <cell r="D52">
            <v>13002595</v>
          </cell>
          <cell r="E52">
            <v>106758</v>
          </cell>
          <cell r="F52" t="str">
            <v>Stamp&gt;Ship</v>
          </cell>
          <cell r="G52" t="str">
            <v>GR: PR</v>
          </cell>
          <cell r="H52" t="str">
            <v>GR</v>
          </cell>
          <cell r="I52" t="str">
            <v>Chrysler V6 Engine (PHOENIX)</v>
          </cell>
          <cell r="J52" t="str">
            <v>BIG 3</v>
          </cell>
          <cell r="K52" t="str">
            <v>Chrysler</v>
          </cell>
          <cell r="L52" t="str">
            <v>Powertrain/Exhaust</v>
          </cell>
          <cell r="M52">
            <v>40504</v>
          </cell>
          <cell r="N52" t="str">
            <v>FRONT LOWER CLAMSHELL</v>
          </cell>
          <cell r="O52">
            <v>40504</v>
          </cell>
          <cell r="P52">
            <v>43405</v>
          </cell>
          <cell r="Q52" t="str">
            <v>&gt;&gt;&gt;</v>
          </cell>
          <cell r="R52" t="str">
            <v>ending 2018, per DMC e-mail</v>
          </cell>
          <cell r="S52">
            <v>58579</v>
          </cell>
          <cell r="T52">
            <v>13450158</v>
          </cell>
          <cell r="V52">
            <v>258276</v>
          </cell>
          <cell r="W52">
            <v>10</v>
          </cell>
          <cell r="Y52">
            <v>441014.39999999997</v>
          </cell>
          <cell r="Z52">
            <v>0.05</v>
          </cell>
          <cell r="AA52" t="str">
            <v>Engine  - assume 5% industry growth</v>
          </cell>
          <cell r="AB52">
            <v>319433</v>
          </cell>
          <cell r="AC52">
            <v>479149.5</v>
          </cell>
          <cell r="AD52">
            <v>480000</v>
          </cell>
          <cell r="AE52">
            <v>-1.7718749999999783E-3</v>
          </cell>
          <cell r="AF52">
            <v>40000</v>
          </cell>
        </row>
        <row r="53">
          <cell r="A53" t="str">
            <v>106765T</v>
          </cell>
          <cell r="B53" t="str">
            <v>BENTELER</v>
          </cell>
          <cell r="C53">
            <v>41058</v>
          </cell>
          <cell r="D53">
            <v>13007385</v>
          </cell>
          <cell r="E53" t="str">
            <v>106765T</v>
          </cell>
          <cell r="F53" t="str">
            <v>Stamp&gt;Ship</v>
          </cell>
          <cell r="G53" t="str">
            <v>GR:PR</v>
          </cell>
          <cell r="H53" t="str">
            <v>GR</v>
          </cell>
          <cell r="I53" t="str">
            <v>No Information</v>
          </cell>
          <cell r="K53" t="str">
            <v>Chrysler</v>
          </cell>
          <cell r="L53" t="str">
            <v>Heat Shield</v>
          </cell>
          <cell r="N53" t="str">
            <v>HEATSHIELD FRT CONVERTER FRT</v>
          </cell>
          <cell r="O53">
            <v>41000</v>
          </cell>
          <cell r="P53">
            <v>42527</v>
          </cell>
          <cell r="Q53" t="str">
            <v>&gt;&gt;&gt;</v>
          </cell>
          <cell r="S53">
            <v>57456</v>
          </cell>
          <cell r="T53">
            <v>0</v>
          </cell>
          <cell r="V53">
            <v>253008</v>
          </cell>
          <cell r="W53">
            <v>10</v>
          </cell>
          <cell r="Y53">
            <v>428198.39999999997</v>
          </cell>
          <cell r="Z53">
            <v>0.05</v>
          </cell>
          <cell r="AA53" t="str">
            <v>last 5 mos x IHS%</v>
          </cell>
          <cell r="AB53">
            <v>309981</v>
          </cell>
          <cell r="AC53">
            <v>464971.5</v>
          </cell>
          <cell r="AD53">
            <v>480000</v>
          </cell>
          <cell r="AE53">
            <v>-3.1309374999999973E-2</v>
          </cell>
          <cell r="AF53">
            <v>40000</v>
          </cell>
        </row>
        <row r="54">
          <cell r="A54" t="str">
            <v>106766T</v>
          </cell>
          <cell r="B54" t="str">
            <v>BENTELER</v>
          </cell>
          <cell r="C54">
            <v>41058</v>
          </cell>
          <cell r="D54">
            <v>13007386</v>
          </cell>
          <cell r="E54" t="str">
            <v>106766T</v>
          </cell>
          <cell r="F54" t="str">
            <v>Stamp&gt;Ship</v>
          </cell>
          <cell r="G54" t="str">
            <v>GR:PR</v>
          </cell>
          <cell r="H54" t="str">
            <v>GR</v>
          </cell>
          <cell r="I54" t="str">
            <v>No Information</v>
          </cell>
          <cell r="K54" t="str">
            <v>Chrysler</v>
          </cell>
          <cell r="L54" t="str">
            <v>Heat Shield</v>
          </cell>
          <cell r="N54" t="str">
            <v>HEATSHIELD FRT CONVERTER RR</v>
          </cell>
          <cell r="O54">
            <v>41000</v>
          </cell>
          <cell r="P54">
            <v>42527</v>
          </cell>
          <cell r="Q54" t="str">
            <v>&gt;&gt;&gt;</v>
          </cell>
          <cell r="S54">
            <v>58032</v>
          </cell>
          <cell r="T54">
            <v>0</v>
          </cell>
          <cell r="V54">
            <v>251316</v>
          </cell>
          <cell r="W54">
            <v>10</v>
          </cell>
          <cell r="Y54">
            <v>432429.60000000003</v>
          </cell>
          <cell r="Z54">
            <v>0.05</v>
          </cell>
          <cell r="AA54" t="str">
            <v>last 5 mos x IHS%</v>
          </cell>
          <cell r="AB54">
            <v>309387</v>
          </cell>
          <cell r="AC54">
            <v>464080.5</v>
          </cell>
          <cell r="AD54">
            <v>465000</v>
          </cell>
          <cell r="AE54">
            <v>-1.9774193548387498E-3</v>
          </cell>
          <cell r="AF54">
            <v>38750</v>
          </cell>
        </row>
        <row r="55">
          <cell r="A55">
            <v>107115</v>
          </cell>
          <cell r="B55" t="str">
            <v>Calsonic</v>
          </cell>
          <cell r="C55">
            <v>40525</v>
          </cell>
          <cell r="D55" t="str">
            <v>E27733A5240100 (273VC 3TA0A)</v>
          </cell>
          <cell r="E55">
            <v>107115</v>
          </cell>
          <cell r="F55" t="str">
            <v>Stamp&gt;Ship</v>
          </cell>
          <cell r="G55" t="str">
            <v>GR: PR</v>
          </cell>
          <cell r="H55" t="str">
            <v>GR</v>
          </cell>
          <cell r="I55" t="str">
            <v>L42L +  P32R</v>
          </cell>
          <cell r="J55" t="str">
            <v>New Domestics</v>
          </cell>
          <cell r="K55" t="str">
            <v>NISSAN</v>
          </cell>
          <cell r="L55" t="str">
            <v>Trim &amp; Chassis</v>
          </cell>
          <cell r="M55">
            <v>41030</v>
          </cell>
          <cell r="N55" t="str">
            <v>PLATE A</v>
          </cell>
          <cell r="O55">
            <v>41030</v>
          </cell>
          <cell r="P55">
            <v>43435</v>
          </cell>
          <cell r="Q55" t="str">
            <v>&gt;&gt;&gt;</v>
          </cell>
          <cell r="R55" t="str">
            <v>(added 12k/month for P32R starting Sept '13)   242k to 392k = 150k or 12.5k/month</v>
          </cell>
          <cell r="S55">
            <v>46350</v>
          </cell>
          <cell r="T55">
            <v>314700</v>
          </cell>
          <cell r="V55">
            <v>247750</v>
          </cell>
          <cell r="W55">
            <v>8</v>
          </cell>
          <cell r="Y55">
            <v>414960</v>
          </cell>
          <cell r="Z55">
            <v>6.0000000000000053E-2</v>
          </cell>
          <cell r="AA55" t="str">
            <v>last 5 mos x IHS%</v>
          </cell>
          <cell r="AB55">
            <v>320400</v>
          </cell>
          <cell r="AC55">
            <v>480600</v>
          </cell>
          <cell r="AD55">
            <v>480000</v>
          </cell>
          <cell r="AE55">
            <v>1.2499999999999734E-3</v>
          </cell>
          <cell r="AF55">
            <v>40000</v>
          </cell>
        </row>
        <row r="56">
          <cell r="A56">
            <v>107115</v>
          </cell>
          <cell r="B56" t="str">
            <v>Calsonic</v>
          </cell>
          <cell r="C56">
            <v>40525</v>
          </cell>
          <cell r="D56" t="str">
            <v>E27733A5240100</v>
          </cell>
          <cell r="E56">
            <v>107115</v>
          </cell>
          <cell r="F56" t="str">
            <v>Stamp&gt;Ship</v>
          </cell>
          <cell r="G56" t="str">
            <v>GR: PR</v>
          </cell>
          <cell r="H56" t="str">
            <v>GR</v>
          </cell>
          <cell r="I56" t="str">
            <v>L42L +  P32R</v>
          </cell>
          <cell r="J56" t="str">
            <v>New Domestics</v>
          </cell>
          <cell r="K56" t="str">
            <v>NISSAN</v>
          </cell>
          <cell r="L56" t="str">
            <v>Trim &amp; Chassis</v>
          </cell>
          <cell r="M56">
            <v>41030</v>
          </cell>
          <cell r="N56" t="str">
            <v>BRKT ASSY-EXH MANIF</v>
          </cell>
          <cell r="O56">
            <v>41030</v>
          </cell>
          <cell r="P56">
            <v>43435</v>
          </cell>
          <cell r="Q56" t="str">
            <v>&gt;&gt;&gt;</v>
          </cell>
          <cell r="R56" t="str">
            <v>(added 12k/month for P32R starting Sept '13)   242k to 392k = 150k or 12.5k/month</v>
          </cell>
          <cell r="S56">
            <v>46350</v>
          </cell>
          <cell r="T56">
            <v>314700</v>
          </cell>
          <cell r="V56">
            <v>247750</v>
          </cell>
          <cell r="W56">
            <v>8</v>
          </cell>
          <cell r="Y56">
            <v>414960</v>
          </cell>
          <cell r="Z56">
            <v>6.0000000000000053E-2</v>
          </cell>
          <cell r="AA56" t="str">
            <v>last 5 mos x IHS%</v>
          </cell>
          <cell r="AB56">
            <v>320400</v>
          </cell>
          <cell r="AC56">
            <v>480600</v>
          </cell>
          <cell r="AD56">
            <v>480000</v>
          </cell>
          <cell r="AE56">
            <v>1.2499999999999734E-3</v>
          </cell>
          <cell r="AF56">
            <v>40000</v>
          </cell>
        </row>
        <row r="57">
          <cell r="A57">
            <v>105155</v>
          </cell>
          <cell r="B57" t="str">
            <v>Benteler</v>
          </cell>
          <cell r="C57">
            <v>38002</v>
          </cell>
          <cell r="D57">
            <v>13004994</v>
          </cell>
          <cell r="E57" t="str">
            <v>2-OUT</v>
          </cell>
          <cell r="F57" t="str">
            <v>Stamp&gt;Ship</v>
          </cell>
          <cell r="G57" t="str">
            <v>GR: PR</v>
          </cell>
          <cell r="H57" t="str">
            <v>GR</v>
          </cell>
          <cell r="I57" t="str">
            <v xml:space="preserve">Toyota | Avalon | 770N            </v>
          </cell>
          <cell r="J57" t="str">
            <v>New Domestics</v>
          </cell>
          <cell r="K57" t="str">
            <v>Toyota</v>
          </cell>
          <cell r="L57" t="str">
            <v>BIW</v>
          </cell>
          <cell r="M57">
            <v>38565</v>
          </cell>
          <cell r="N57" t="str">
            <v>RR DRBM FRT EXTN-R/L</v>
          </cell>
          <cell r="O57">
            <v>38565</v>
          </cell>
          <cell r="P57">
            <v>43191</v>
          </cell>
          <cell r="Q57" t="str">
            <v>&gt;&gt;&gt;</v>
          </cell>
          <cell r="S57" t="e">
            <v>#REF!</v>
          </cell>
          <cell r="T57">
            <v>13491433</v>
          </cell>
          <cell r="V57">
            <v>291365</v>
          </cell>
          <cell r="W57">
            <v>12</v>
          </cell>
          <cell r="Y57">
            <v>537527</v>
          </cell>
          <cell r="Z57">
            <v>0.14827921956334489</v>
          </cell>
          <cell r="AA57" t="str">
            <v>last 5 mos x IHS%</v>
          </cell>
          <cell r="AB57">
            <v>354114</v>
          </cell>
          <cell r="AC57">
            <v>531171</v>
          </cell>
          <cell r="AD57">
            <v>525000</v>
          </cell>
          <cell r="AE57">
            <v>1.1754285714285606E-2</v>
          </cell>
          <cell r="AF57">
            <v>43750</v>
          </cell>
        </row>
        <row r="58">
          <cell r="A58">
            <v>105154</v>
          </cell>
          <cell r="B58" t="str">
            <v>Benteler</v>
          </cell>
          <cell r="C58">
            <v>38002</v>
          </cell>
          <cell r="D58">
            <v>13004993</v>
          </cell>
          <cell r="E58" t="str">
            <v>105154/55</v>
          </cell>
          <cell r="F58" t="str">
            <v>Stamp&gt;Ship</v>
          </cell>
          <cell r="G58" t="str">
            <v>GR: PR</v>
          </cell>
          <cell r="H58" t="str">
            <v>GR</v>
          </cell>
          <cell r="I58" t="str">
            <v xml:space="preserve">Toyota | Avalon | 770N            </v>
          </cell>
          <cell r="J58" t="str">
            <v>New Domestics</v>
          </cell>
          <cell r="K58" t="str">
            <v>Toyota</v>
          </cell>
          <cell r="L58" t="str">
            <v>BIW</v>
          </cell>
          <cell r="M58">
            <v>38565</v>
          </cell>
          <cell r="N58" t="str">
            <v>RR DRBM FRT EXTN-R/L</v>
          </cell>
          <cell r="O58">
            <v>38565</v>
          </cell>
          <cell r="P58">
            <v>43191</v>
          </cell>
          <cell r="Q58" t="str">
            <v>&gt;&gt;&gt;</v>
          </cell>
          <cell r="S58" t="e">
            <v>#REF!</v>
          </cell>
          <cell r="T58">
            <v>13491271</v>
          </cell>
          <cell r="V58">
            <v>290767</v>
          </cell>
          <cell r="W58">
            <v>12</v>
          </cell>
          <cell r="Y58">
            <v>536580</v>
          </cell>
          <cell r="Z58">
            <v>0.14827921956334489</v>
          </cell>
          <cell r="AA58" t="str">
            <v>last 5 mos x IHS%</v>
          </cell>
          <cell r="AB58">
            <v>360170</v>
          </cell>
          <cell r="AC58">
            <v>540255</v>
          </cell>
          <cell r="AD58">
            <v>525000</v>
          </cell>
          <cell r="AE58">
            <v>2.9057142857142892E-2</v>
          </cell>
          <cell r="AF58">
            <v>43750</v>
          </cell>
        </row>
        <row r="59">
          <cell r="A59">
            <v>106759</v>
          </cell>
          <cell r="B59" t="str">
            <v>Benteler</v>
          </cell>
          <cell r="C59">
            <v>40168</v>
          </cell>
          <cell r="D59">
            <v>13002604</v>
          </cell>
          <cell r="E59">
            <v>106759</v>
          </cell>
          <cell r="F59" t="str">
            <v>Stamp&gt;Ship</v>
          </cell>
          <cell r="G59" t="str">
            <v>GR: PR</v>
          </cell>
          <cell r="H59" t="str">
            <v>GR</v>
          </cell>
          <cell r="I59" t="str">
            <v>Chrysler V6 Engine (PHOENIX)</v>
          </cell>
          <cell r="J59" t="str">
            <v>BIG 3</v>
          </cell>
          <cell r="K59" t="str">
            <v>Chrysler</v>
          </cell>
          <cell r="L59" t="str">
            <v>Powertrain/Exhaust</v>
          </cell>
          <cell r="M59">
            <v>40504</v>
          </cell>
          <cell r="N59" t="str">
            <v>REAR UPPER CLAMSHELL</v>
          </cell>
          <cell r="O59">
            <v>40504</v>
          </cell>
          <cell r="P59">
            <v>43405</v>
          </cell>
          <cell r="Q59" t="str">
            <v>&gt;&gt;&gt;</v>
          </cell>
          <cell r="R59" t="str">
            <v>ending 2018, per DMC e-mail</v>
          </cell>
          <cell r="S59">
            <v>60480</v>
          </cell>
          <cell r="T59">
            <v>13424884</v>
          </cell>
          <cell r="V59">
            <v>249480</v>
          </cell>
          <cell r="W59">
            <v>10</v>
          </cell>
          <cell r="Y59">
            <v>404352</v>
          </cell>
          <cell r="Z59">
            <v>0.05</v>
          </cell>
          <cell r="AA59" t="str">
            <v>Engine  - assume 5% industry growth</v>
          </cell>
          <cell r="AB59">
            <v>290760</v>
          </cell>
          <cell r="AC59">
            <v>436140</v>
          </cell>
          <cell r="AD59">
            <v>435000</v>
          </cell>
          <cell r="AE59">
            <v>2.6206896551723702E-3</v>
          </cell>
          <cell r="AF59">
            <v>36250</v>
          </cell>
        </row>
        <row r="60">
          <cell r="A60">
            <v>107407</v>
          </cell>
          <cell r="B60" t="str">
            <v>NISSAN</v>
          </cell>
          <cell r="C60">
            <v>40976</v>
          </cell>
          <cell r="D60" t="str">
            <v>64860 3TA0A</v>
          </cell>
          <cell r="E60" t="str">
            <v>107407-1</v>
          </cell>
          <cell r="F60" t="str">
            <v>Stamp&gt;Assy&gt;Plate/Paint&gt;Ship</v>
          </cell>
          <cell r="G60" t="str">
            <v>KENT</v>
          </cell>
          <cell r="H60" t="str">
            <v>KENT</v>
          </cell>
          <cell r="I60" t="str">
            <v>L42L Altima + P42M</v>
          </cell>
          <cell r="K60" t="str">
            <v>Nissan</v>
          </cell>
          <cell r="L60" t="str">
            <v>BIW</v>
          </cell>
          <cell r="M60">
            <v>41000</v>
          </cell>
          <cell r="N60" t="str">
            <v>BATTERY MOUNT BRKT ASSY</v>
          </cell>
          <cell r="O60">
            <v>41000</v>
          </cell>
          <cell r="P60">
            <v>43252</v>
          </cell>
          <cell r="Q60" t="str">
            <v>&gt;&gt;&gt;</v>
          </cell>
          <cell r="R60" t="str">
            <v>add P42M -9/'14 - 4k/mos</v>
          </cell>
          <cell r="S60">
            <v>59527</v>
          </cell>
          <cell r="T60">
            <v>0</v>
          </cell>
          <cell r="V60">
            <v>246998</v>
          </cell>
          <cell r="W60">
            <v>5</v>
          </cell>
          <cell r="Y60">
            <v>592332</v>
          </cell>
          <cell r="Z60">
            <v>6.0000000000000053E-2</v>
          </cell>
          <cell r="AA60" t="str">
            <v>last 5 mos x IHS%</v>
          </cell>
          <cell r="AB60">
            <v>382348</v>
          </cell>
          <cell r="AC60">
            <v>573522</v>
          </cell>
          <cell r="AD60">
            <v>560000</v>
          </cell>
          <cell r="AE60">
            <v>2.4146428571428569E-2</v>
          </cell>
          <cell r="AF60">
            <v>46666.666666666664</v>
          </cell>
        </row>
        <row r="61">
          <cell r="A61">
            <v>107116</v>
          </cell>
          <cell r="B61" t="str">
            <v>Calsonic</v>
          </cell>
          <cell r="C61">
            <v>40525</v>
          </cell>
          <cell r="D61" t="str">
            <v>E27734A5240100</v>
          </cell>
          <cell r="E61">
            <v>107116</v>
          </cell>
          <cell r="F61" t="str">
            <v>Stamp&gt;Ship</v>
          </cell>
          <cell r="G61" t="str">
            <v>GR: PR</v>
          </cell>
          <cell r="H61" t="str">
            <v>GR</v>
          </cell>
          <cell r="I61" t="str">
            <v>L42L +  P32R</v>
          </cell>
          <cell r="J61" t="str">
            <v>New Domestics</v>
          </cell>
          <cell r="K61" t="str">
            <v>NISSAN</v>
          </cell>
          <cell r="L61" t="str">
            <v>Trim &amp; Chassis</v>
          </cell>
          <cell r="M61">
            <v>41030</v>
          </cell>
          <cell r="N61" t="str">
            <v>PLATE B</v>
          </cell>
          <cell r="O61">
            <v>41030</v>
          </cell>
          <cell r="P61">
            <v>43435</v>
          </cell>
          <cell r="Q61" t="str">
            <v>&gt;&gt;&gt;</v>
          </cell>
          <cell r="R61" t="str">
            <v>(added 12k/month for P32R starting Sept '13)   242k to 392k = 150k or 12.5k/month</v>
          </cell>
          <cell r="S61">
            <v>46000</v>
          </cell>
          <cell r="T61">
            <v>314675</v>
          </cell>
          <cell r="V61">
            <v>246395</v>
          </cell>
          <cell r="W61">
            <v>8</v>
          </cell>
          <cell r="Y61">
            <v>414180</v>
          </cell>
          <cell r="Z61">
            <v>6.0000000000000053E-2</v>
          </cell>
          <cell r="AA61" t="str">
            <v>last 5 mos x IHS%</v>
          </cell>
          <cell r="AB61">
            <v>319700</v>
          </cell>
          <cell r="AC61">
            <v>479550</v>
          </cell>
          <cell r="AD61">
            <v>480000</v>
          </cell>
          <cell r="AE61">
            <v>-9.3750000000003553E-4</v>
          </cell>
          <cell r="AF61">
            <v>40000</v>
          </cell>
        </row>
        <row r="62">
          <cell r="A62">
            <v>106760</v>
          </cell>
          <cell r="B62" t="str">
            <v>Benteler</v>
          </cell>
          <cell r="C62">
            <v>40168</v>
          </cell>
          <cell r="D62">
            <v>13002605</v>
          </cell>
          <cell r="E62">
            <v>106760</v>
          </cell>
          <cell r="F62" t="str">
            <v>Stamp&gt;Ship</v>
          </cell>
          <cell r="G62" t="str">
            <v>GR: PR</v>
          </cell>
          <cell r="H62" t="str">
            <v>GR</v>
          </cell>
          <cell r="I62" t="str">
            <v>Chrysler V6 Engine (PHOENIX)</v>
          </cell>
          <cell r="J62" t="str">
            <v>BIG 3</v>
          </cell>
          <cell r="K62" t="str">
            <v>Chrysler</v>
          </cell>
          <cell r="L62" t="str">
            <v>Powertrain/Exhaust</v>
          </cell>
          <cell r="M62">
            <v>40504</v>
          </cell>
          <cell r="N62" t="str">
            <v>REAR LOWER CLAMSHELL</v>
          </cell>
          <cell r="O62">
            <v>40504</v>
          </cell>
          <cell r="P62">
            <v>43405</v>
          </cell>
          <cell r="Q62" t="str">
            <v>&gt;&gt;&gt;</v>
          </cell>
          <cell r="R62" t="str">
            <v>ending 2018, per DMC e-mail</v>
          </cell>
          <cell r="S62">
            <v>58275</v>
          </cell>
          <cell r="T62">
            <v>13423650</v>
          </cell>
          <cell r="V62">
            <v>247950</v>
          </cell>
          <cell r="W62">
            <v>10</v>
          </cell>
          <cell r="Y62">
            <v>396252</v>
          </cell>
          <cell r="Z62">
            <v>0.05</v>
          </cell>
          <cell r="AA62" t="str">
            <v>Engine  - assume 5% industry growth</v>
          </cell>
          <cell r="AB62">
            <v>291174</v>
          </cell>
          <cell r="AC62">
            <v>436761</v>
          </cell>
          <cell r="AD62">
            <v>430000</v>
          </cell>
          <cell r="AE62">
            <v>1.5723255813953507E-2</v>
          </cell>
          <cell r="AF62">
            <v>35833.333333333336</v>
          </cell>
        </row>
        <row r="63">
          <cell r="A63">
            <v>107155</v>
          </cell>
          <cell r="B63" t="str">
            <v>IB TECH</v>
          </cell>
          <cell r="C63">
            <v>40584</v>
          </cell>
          <cell r="D63" t="str">
            <v>23-4643510-2-00</v>
          </cell>
          <cell r="E63">
            <v>107155</v>
          </cell>
          <cell r="F63" t="str">
            <v>Stamp&gt;Ship</v>
          </cell>
          <cell r="G63" t="str">
            <v>KENT</v>
          </cell>
          <cell r="H63" t="str">
            <v>KENT</v>
          </cell>
          <cell r="I63" t="str">
            <v>L42L Altima</v>
          </cell>
          <cell r="J63" t="str">
            <v>New Domestics</v>
          </cell>
          <cell r="K63" t="str">
            <v>NISSAN</v>
          </cell>
          <cell r="L63" t="str">
            <v>SEATING</v>
          </cell>
          <cell r="M63">
            <v>40725</v>
          </cell>
          <cell r="N63" t="str">
            <v>BRACKET</v>
          </cell>
          <cell r="O63">
            <v>41000</v>
          </cell>
          <cell r="P63">
            <v>43252</v>
          </cell>
          <cell r="Q63" t="str">
            <v>&gt;&gt;&gt;</v>
          </cell>
          <cell r="S63">
            <v>47520</v>
          </cell>
          <cell r="T63">
            <v>347840</v>
          </cell>
          <cell r="V63">
            <v>243360</v>
          </cell>
          <cell r="W63">
            <v>8</v>
          </cell>
          <cell r="Y63">
            <v>474720</v>
          </cell>
          <cell r="Z63">
            <v>6.0000000000000053E-2</v>
          </cell>
          <cell r="AA63" t="str">
            <v>last 5 mos x IHS%</v>
          </cell>
          <cell r="AB63">
            <v>288720</v>
          </cell>
          <cell r="AC63">
            <v>433080</v>
          </cell>
          <cell r="AD63">
            <v>430000</v>
          </cell>
          <cell r="AE63">
            <v>7.1627906976743372E-3</v>
          </cell>
          <cell r="AF63">
            <v>35833.333333333336</v>
          </cell>
        </row>
        <row r="64">
          <cell r="A64">
            <v>105735</v>
          </cell>
          <cell r="B64" t="str">
            <v>Denso</v>
          </cell>
          <cell r="C64">
            <v>38630</v>
          </cell>
          <cell r="D64" t="str">
            <v>AA017661-4030</v>
          </cell>
          <cell r="E64">
            <v>105735</v>
          </cell>
          <cell r="F64" t="str">
            <v>Stamp&gt;Ship</v>
          </cell>
          <cell r="G64" t="str">
            <v>GR: PR</v>
          </cell>
          <cell r="H64" t="str">
            <v>GR</v>
          </cell>
          <cell r="I64" t="str">
            <v>AUTO INDUSTRY</v>
          </cell>
          <cell r="J64" t="str">
            <v>BIG 3</v>
          </cell>
          <cell r="K64" t="str">
            <v>Chrysler</v>
          </cell>
          <cell r="L64" t="str">
            <v>HVAC</v>
          </cell>
          <cell r="M64">
            <v>38777</v>
          </cell>
          <cell r="N64" t="str">
            <v>BRACKET-PLATE</v>
          </cell>
          <cell r="O64">
            <v>38777</v>
          </cell>
          <cell r="P64">
            <v>43717</v>
          </cell>
          <cell r="Q64" t="str">
            <v>&gt;&gt;&gt;</v>
          </cell>
          <cell r="S64" t="e">
            <v>#REF!</v>
          </cell>
          <cell r="T64">
            <v>438300</v>
          </cell>
          <cell r="V64">
            <v>245675</v>
          </cell>
          <cell r="W64">
            <v>12</v>
          </cell>
          <cell r="Y64">
            <v>495000</v>
          </cell>
          <cell r="Z64">
            <v>0.05</v>
          </cell>
          <cell r="AA64" t="str">
            <v>last 5 mos x IHS%</v>
          </cell>
          <cell r="AB64">
            <v>293375</v>
          </cell>
          <cell r="AC64">
            <v>440062.5</v>
          </cell>
          <cell r="AD64">
            <v>440000</v>
          </cell>
          <cell r="AE64">
            <v>1.420454545455474E-4</v>
          </cell>
          <cell r="AF64">
            <v>36666.666666666664</v>
          </cell>
        </row>
        <row r="65">
          <cell r="A65">
            <v>107114</v>
          </cell>
          <cell r="B65" t="str">
            <v>Calsonic</v>
          </cell>
          <cell r="C65">
            <v>40525</v>
          </cell>
          <cell r="D65" t="str">
            <v>e27781a5240000    ( ref #273VA 3TAOA-00)</v>
          </cell>
          <cell r="E65">
            <v>107114</v>
          </cell>
          <cell r="F65" t="str">
            <v>Stamp&gt;Ship</v>
          </cell>
          <cell r="G65" t="str">
            <v>GR: PR</v>
          </cell>
          <cell r="H65" t="str">
            <v>GR</v>
          </cell>
          <cell r="I65" t="str">
            <v>L42L +  P32R</v>
          </cell>
          <cell r="J65" t="str">
            <v>New Domestics</v>
          </cell>
          <cell r="K65" t="str">
            <v>NISSAN</v>
          </cell>
          <cell r="L65" t="str">
            <v>Powertrain/Exhaust</v>
          </cell>
          <cell r="M65">
            <v>41030</v>
          </cell>
          <cell r="N65" t="str">
            <v>PATCH, EXH MANIF</v>
          </cell>
          <cell r="O65">
            <v>41030</v>
          </cell>
          <cell r="P65">
            <v>43435</v>
          </cell>
          <cell r="Q65" t="str">
            <v>&gt;&gt;&gt;</v>
          </cell>
          <cell r="R65" t="str">
            <v>(added 12k/month for P32R starting Sept '13)   242k to 392k = 150k or 12.5k/month</v>
          </cell>
          <cell r="S65">
            <v>46200</v>
          </cell>
          <cell r="T65">
            <v>310800</v>
          </cell>
          <cell r="V65">
            <v>243300</v>
          </cell>
          <cell r="W65">
            <v>8</v>
          </cell>
          <cell r="Y65">
            <v>417600</v>
          </cell>
          <cell r="Z65">
            <v>6.0000000000000053E-2</v>
          </cell>
          <cell r="AA65" t="str">
            <v>last 5 mos x IHS%</v>
          </cell>
          <cell r="AB65">
            <v>320400</v>
          </cell>
          <cell r="AC65">
            <v>480600</v>
          </cell>
          <cell r="AD65">
            <v>480000</v>
          </cell>
          <cell r="AE65">
            <v>1.2499999999999734E-3</v>
          </cell>
          <cell r="AF65">
            <v>40000</v>
          </cell>
        </row>
        <row r="66">
          <cell r="A66">
            <v>107046</v>
          </cell>
          <cell r="B66" t="str">
            <v>IB TECH</v>
          </cell>
          <cell r="C66">
            <v>40443</v>
          </cell>
          <cell r="D66" t="str">
            <v>23-4621712-2-00</v>
          </cell>
          <cell r="E66" t="str">
            <v>107046-1</v>
          </cell>
          <cell r="F66" t="str">
            <v>Stamp&gt;Assy&gt;Ship</v>
          </cell>
          <cell r="G66" t="str">
            <v>KENT</v>
          </cell>
          <cell r="H66" t="str">
            <v>KENT</v>
          </cell>
          <cell r="I66" t="str">
            <v>P42J + P42K</v>
          </cell>
          <cell r="J66" t="str">
            <v>New Domestics</v>
          </cell>
          <cell r="K66" t="str">
            <v>NISSAN</v>
          </cell>
          <cell r="L66" t="str">
            <v>SEATING</v>
          </cell>
          <cell r="M66">
            <v>40603</v>
          </cell>
          <cell r="N66" t="str">
            <v>BRACKET, LH</v>
          </cell>
          <cell r="O66">
            <v>40909</v>
          </cell>
          <cell r="P66">
            <v>43717</v>
          </cell>
          <cell r="Q66" t="str">
            <v>&gt;&gt;&gt;</v>
          </cell>
          <cell r="S66">
            <v>49920</v>
          </cell>
          <cell r="T66">
            <v>474238</v>
          </cell>
          <cell r="V66">
            <v>283440</v>
          </cell>
          <cell r="W66">
            <v>10</v>
          </cell>
          <cell r="Y66">
            <v>551232</v>
          </cell>
          <cell r="Z66">
            <v>-0.10399999999999998</v>
          </cell>
          <cell r="AA66" t="str">
            <v>last 5 mos x IHS%</v>
          </cell>
          <cell r="AB66">
            <v>347280</v>
          </cell>
          <cell r="AC66">
            <v>520920</v>
          </cell>
          <cell r="AD66">
            <v>520000</v>
          </cell>
          <cell r="AE66">
            <v>1.7692307692307452E-3</v>
          </cell>
          <cell r="AF66">
            <v>43333.333333333336</v>
          </cell>
        </row>
        <row r="67">
          <cell r="A67">
            <v>107036</v>
          </cell>
          <cell r="B67" t="str">
            <v>IB TECH</v>
          </cell>
          <cell r="C67">
            <v>40434</v>
          </cell>
          <cell r="D67" t="str">
            <v>23-4598912-2-00</v>
          </cell>
          <cell r="E67" t="str">
            <v>107036-1</v>
          </cell>
          <cell r="F67" t="str">
            <v>Stamp&gt;Assy&gt;Ship</v>
          </cell>
          <cell r="G67" t="str">
            <v>KENT</v>
          </cell>
          <cell r="H67" t="str">
            <v>KENT</v>
          </cell>
          <cell r="I67" t="str">
            <v>P42J + P42K</v>
          </cell>
          <cell r="J67" t="str">
            <v>New Domestics</v>
          </cell>
          <cell r="K67" t="str">
            <v>NISSAN</v>
          </cell>
          <cell r="L67" t="str">
            <v>SEATING</v>
          </cell>
          <cell r="M67">
            <v>40603</v>
          </cell>
          <cell r="N67" t="str">
            <v>BRACKET (L)</v>
          </cell>
          <cell r="O67">
            <v>40909</v>
          </cell>
          <cell r="P67">
            <v>41518</v>
          </cell>
          <cell r="Q67" t="str">
            <v>&gt;&gt;&gt;</v>
          </cell>
          <cell r="S67">
            <v>53660</v>
          </cell>
          <cell r="T67">
            <v>467858</v>
          </cell>
          <cell r="V67">
            <v>281660</v>
          </cell>
          <cell r="W67">
            <v>10</v>
          </cell>
          <cell r="Y67">
            <v>548784</v>
          </cell>
          <cell r="Z67">
            <v>-0.10399999999999998</v>
          </cell>
          <cell r="AA67" t="str">
            <v>last 5 mos x IHS%</v>
          </cell>
          <cell r="AB67">
            <v>125280</v>
          </cell>
          <cell r="AC67">
            <v>187920</v>
          </cell>
          <cell r="AD67">
            <v>187000</v>
          </cell>
          <cell r="AE67">
            <v>4.9197860962566509E-3</v>
          </cell>
          <cell r="AF67">
            <v>15583.333333333334</v>
          </cell>
        </row>
        <row r="68">
          <cell r="A68" t="str">
            <v>106838T</v>
          </cell>
          <cell r="B68" t="str">
            <v>BENTELER</v>
          </cell>
          <cell r="C68">
            <v>41058</v>
          </cell>
          <cell r="D68">
            <v>13006739</v>
          </cell>
          <cell r="E68" t="e">
            <v>#N/A</v>
          </cell>
          <cell r="F68" t="str">
            <v>Stamp&gt;Assy&gt;Ship</v>
          </cell>
          <cell r="G68" t="str">
            <v>GR:PR</v>
          </cell>
          <cell r="H68" t="str">
            <v>GR</v>
          </cell>
          <cell r="I68" t="str">
            <v>No Information</v>
          </cell>
          <cell r="K68" t="str">
            <v>Chrysler</v>
          </cell>
          <cell r="L68" t="str">
            <v>Heat Shield</v>
          </cell>
          <cell r="N68" t="str">
            <v>HEAT SHIELD</v>
          </cell>
          <cell r="O68">
            <v>41000</v>
          </cell>
          <cell r="P68">
            <v>41518</v>
          </cell>
          <cell r="Q68" t="str">
            <v>&gt;&gt;&gt;</v>
          </cell>
          <cell r="S68">
            <v>69680</v>
          </cell>
          <cell r="T68">
            <v>0</v>
          </cell>
          <cell r="V68">
            <v>160501</v>
          </cell>
          <cell r="W68">
            <v>10</v>
          </cell>
          <cell r="Y68">
            <v>242448</v>
          </cell>
          <cell r="Z68">
            <v>0.05</v>
          </cell>
          <cell r="AA68" t="str">
            <v>last 5 mos x IHS%</v>
          </cell>
          <cell r="AB68">
            <v>0</v>
          </cell>
          <cell r="AC68">
            <v>0</v>
          </cell>
          <cell r="AD68">
            <v>337052.10000000003</v>
          </cell>
          <cell r="AE68">
            <v>-1</v>
          </cell>
          <cell r="AF68">
            <v>28087.675000000003</v>
          </cell>
        </row>
        <row r="69">
          <cell r="A69">
            <v>106309</v>
          </cell>
          <cell r="B69" t="str">
            <v>Corvac Composites</v>
          </cell>
          <cell r="C69">
            <v>39514</v>
          </cell>
          <cell r="D69" t="str">
            <v>1219644 (53893-0E020)</v>
          </cell>
          <cell r="E69">
            <v>106309</v>
          </cell>
          <cell r="F69" t="str">
            <v>Stamp&gt;Plate/Paint&gt;Ship</v>
          </cell>
          <cell r="G69" t="str">
            <v>GR: PR</v>
          </cell>
          <cell r="H69" t="str">
            <v>GR</v>
          </cell>
          <cell r="I69" t="str">
            <v>642L (lexus)</v>
          </cell>
          <cell r="J69" t="str">
            <v>New Domestics</v>
          </cell>
          <cell r="K69" t="str">
            <v>Toyota</v>
          </cell>
          <cell r="L69" t="str">
            <v>Trim &amp; Chassis</v>
          </cell>
          <cell r="M69">
            <v>39692</v>
          </cell>
          <cell r="N69" t="str">
            <v>RETAINER, FRT FENDER SPLASH SHIELD</v>
          </cell>
          <cell r="O69">
            <v>39692</v>
          </cell>
          <cell r="P69">
            <v>41883</v>
          </cell>
          <cell r="Q69" t="str">
            <v>&gt;&gt;&gt;</v>
          </cell>
          <cell r="S69">
            <v>45000</v>
          </cell>
          <cell r="T69">
            <v>421800</v>
          </cell>
          <cell r="V69">
            <v>255600</v>
          </cell>
          <cell r="W69">
            <v>10</v>
          </cell>
          <cell r="Y69">
            <v>460800</v>
          </cell>
          <cell r="Z69">
            <v>-2.2312131849824501E-2</v>
          </cell>
          <cell r="AA69" t="str">
            <v>last 5 mos x IHS%</v>
          </cell>
          <cell r="AB69">
            <v>310200</v>
          </cell>
          <cell r="AC69">
            <v>465300</v>
          </cell>
          <cell r="AD69">
            <v>499794.03819836973</v>
          </cell>
          <cell r="AE69">
            <v>-6.9016505924544336E-2</v>
          </cell>
          <cell r="AF69">
            <v>41649.503183197477</v>
          </cell>
        </row>
        <row r="70">
          <cell r="A70">
            <v>107092</v>
          </cell>
          <cell r="B70" t="str">
            <v>NISSAN</v>
          </cell>
          <cell r="C70">
            <v>40483</v>
          </cell>
          <cell r="D70" t="str">
            <v>14049 XXXXX</v>
          </cell>
          <cell r="E70">
            <v>107092</v>
          </cell>
          <cell r="F70" t="str">
            <v>Stamp&gt;Assy&gt;Plate/Paint&gt;Ship</v>
          </cell>
          <cell r="G70" t="str">
            <v>KENT</v>
          </cell>
          <cell r="H70" t="str">
            <v>KENT</v>
          </cell>
          <cell r="I70" t="str">
            <v>L42L Altima</v>
          </cell>
          <cell r="J70" t="str">
            <v>New Domestics</v>
          </cell>
          <cell r="K70" t="str">
            <v>NISSAN</v>
          </cell>
          <cell r="L70" t="str">
            <v>Powertrain/Exhaust</v>
          </cell>
          <cell r="M70">
            <v>41061</v>
          </cell>
          <cell r="N70" t="str">
            <v>BRACKET-ENGINE COVER  RR</v>
          </cell>
          <cell r="O70">
            <v>41030</v>
          </cell>
          <cell r="P70">
            <v>43252</v>
          </cell>
          <cell r="Q70" t="str">
            <v>&gt;&gt;&gt;</v>
          </cell>
          <cell r="R70" t="str">
            <v>PART NUMBER IS INVALID</v>
          </cell>
          <cell r="S70">
            <v>46401</v>
          </cell>
          <cell r="T70">
            <v>246602</v>
          </cell>
          <cell r="V70">
            <v>232180</v>
          </cell>
          <cell r="W70">
            <v>8</v>
          </cell>
          <cell r="Y70">
            <v>387674.4</v>
          </cell>
          <cell r="Z70">
            <v>6.0000000000000053E-2</v>
          </cell>
          <cell r="AA70" t="str">
            <v>last 5 mos x IHS%</v>
          </cell>
          <cell r="AB70">
            <v>253573</v>
          </cell>
          <cell r="AC70">
            <v>380359.5</v>
          </cell>
          <cell r="AD70">
            <v>380000</v>
          </cell>
          <cell r="AE70">
            <v>9.4605263157898634E-4</v>
          </cell>
          <cell r="AF70">
            <v>31666.666666666668</v>
          </cell>
        </row>
        <row r="71">
          <cell r="A71">
            <v>106806</v>
          </cell>
          <cell r="B71" t="str">
            <v>TOYOTA</v>
          </cell>
          <cell r="C71">
            <v>40214</v>
          </cell>
          <cell r="D71">
            <v>5899506140</v>
          </cell>
          <cell r="E71">
            <v>106806</v>
          </cell>
          <cell r="F71" t="str">
            <v>Stamp&gt;Ship</v>
          </cell>
          <cell r="G71" t="str">
            <v>GR: PR</v>
          </cell>
          <cell r="H71" t="str">
            <v>GR</v>
          </cell>
          <cell r="I71" t="str">
            <v>Camry 051a</v>
          </cell>
          <cell r="J71" t="str">
            <v>New Domestics</v>
          </cell>
          <cell r="K71" t="str">
            <v>Toyota</v>
          </cell>
          <cell r="L71" t="str">
            <v>Trim &amp; Chassis</v>
          </cell>
          <cell r="M71">
            <v>40452</v>
          </cell>
          <cell r="N71" t="str">
            <v>BRACKET-CONSOLE BOX MTG #1</v>
          </cell>
          <cell r="O71">
            <v>40452</v>
          </cell>
          <cell r="P71">
            <v>42522</v>
          </cell>
          <cell r="Q71" t="str">
            <v>&gt;&gt;&gt;</v>
          </cell>
          <cell r="S71">
            <v>43380</v>
          </cell>
          <cell r="T71">
            <v>5899905295</v>
          </cell>
          <cell r="V71">
            <v>233222</v>
          </cell>
          <cell r="W71">
            <v>10</v>
          </cell>
          <cell r="Y71">
            <v>437412</v>
          </cell>
          <cell r="Z71">
            <v>4.1500000000000002E-2</v>
          </cell>
          <cell r="AA71" t="str">
            <v>last 5 mos x IHS%</v>
          </cell>
          <cell r="AB71">
            <v>283807</v>
          </cell>
          <cell r="AC71">
            <v>425710.5</v>
          </cell>
          <cell r="AD71">
            <v>425000</v>
          </cell>
          <cell r="AE71">
            <v>1.6717647058823726E-3</v>
          </cell>
          <cell r="AF71">
            <v>35416.666666666664</v>
          </cell>
        </row>
        <row r="72">
          <cell r="A72">
            <v>105557</v>
          </cell>
          <cell r="B72" t="str">
            <v>NISSAN</v>
          </cell>
          <cell r="C72">
            <v>38439</v>
          </cell>
          <cell r="D72" t="str">
            <v>79429 JA000</v>
          </cell>
          <cell r="E72">
            <v>105557</v>
          </cell>
          <cell r="F72" t="str">
            <v>Stamp&gt;Ship</v>
          </cell>
          <cell r="G72" t="str">
            <v>KENT</v>
          </cell>
          <cell r="H72" t="str">
            <v>KENT</v>
          </cell>
          <cell r="I72" t="str">
            <v>L42L</v>
          </cell>
          <cell r="J72" t="str">
            <v>New Domestics</v>
          </cell>
          <cell r="K72" t="str">
            <v>NISSAN</v>
          </cell>
          <cell r="L72" t="str">
            <v>BIW</v>
          </cell>
          <cell r="M72">
            <v>38930</v>
          </cell>
          <cell r="N72" t="str">
            <v>BAFFLE-P SHELF REINF</v>
          </cell>
          <cell r="O72">
            <v>38930</v>
          </cell>
          <cell r="P72">
            <v>43717</v>
          </cell>
          <cell r="Q72" t="str">
            <v>&gt;&gt;&gt;</v>
          </cell>
          <cell r="S72" t="e">
            <v>#REF!</v>
          </cell>
          <cell r="T72">
            <v>392400</v>
          </cell>
          <cell r="V72">
            <v>229082</v>
          </cell>
          <cell r="W72">
            <v>12</v>
          </cell>
          <cell r="Y72">
            <v>438568</v>
          </cell>
          <cell r="Z72">
            <v>6.0000000000000053E-2</v>
          </cell>
          <cell r="AA72" t="str">
            <v>last 5 mos x IHS%</v>
          </cell>
          <cell r="AB72">
            <v>284310</v>
          </cell>
          <cell r="AC72">
            <v>426465</v>
          </cell>
          <cell r="AD72">
            <v>425000</v>
          </cell>
          <cell r="AE72">
            <v>3.4470588235293587E-3</v>
          </cell>
          <cell r="AF72">
            <v>35416.666666666664</v>
          </cell>
        </row>
        <row r="73">
          <cell r="A73">
            <v>105549</v>
          </cell>
          <cell r="B73" t="str">
            <v>NISSAN</v>
          </cell>
          <cell r="C73">
            <v>38435</v>
          </cell>
          <cell r="D73" t="str">
            <v>67330 JA000</v>
          </cell>
          <cell r="E73" t="str">
            <v>105549-1</v>
          </cell>
          <cell r="F73" t="str">
            <v>Stamp&gt;Assy&gt;Ship</v>
          </cell>
          <cell r="G73" t="str">
            <v>GR: PR</v>
          </cell>
          <cell r="H73" t="str">
            <v>GR</v>
          </cell>
          <cell r="I73" t="str">
            <v>L42L + '14 L42N</v>
          </cell>
          <cell r="J73" t="str">
            <v>New Domestics</v>
          </cell>
          <cell r="K73" t="str">
            <v>NISSAN</v>
          </cell>
          <cell r="L73" t="str">
            <v>BIW</v>
          </cell>
          <cell r="M73">
            <v>38930</v>
          </cell>
          <cell r="N73" t="str">
            <v>REINF ASSY-DASH-LOWER</v>
          </cell>
          <cell r="O73">
            <v>38930</v>
          </cell>
          <cell r="P73">
            <v>44166</v>
          </cell>
          <cell r="Q73" t="str">
            <v>&gt;&gt;&gt;</v>
          </cell>
          <cell r="R73" t="str">
            <v>additional 60K starting March '14</v>
          </cell>
          <cell r="S73" t="e">
            <v>#REF!</v>
          </cell>
          <cell r="T73">
            <v>396540</v>
          </cell>
          <cell r="V73">
            <v>229042</v>
          </cell>
          <cell r="W73">
            <v>12</v>
          </cell>
          <cell r="Y73">
            <v>442248</v>
          </cell>
          <cell r="Z73">
            <v>6.0000000000000053E-2</v>
          </cell>
          <cell r="AA73" t="str">
            <v>last 5 mos x IHS%</v>
          </cell>
          <cell r="AB73">
            <v>285635</v>
          </cell>
          <cell r="AC73">
            <v>428452.5</v>
          </cell>
          <cell r="AD73">
            <v>425000</v>
          </cell>
          <cell r="AE73">
            <v>8.1235294117647516E-3</v>
          </cell>
          <cell r="AF73">
            <v>35416.666666666664</v>
          </cell>
        </row>
        <row r="74">
          <cell r="A74">
            <v>105996</v>
          </cell>
          <cell r="B74" t="str">
            <v>NISSAN</v>
          </cell>
          <cell r="C74">
            <v>39022</v>
          </cell>
          <cell r="D74" t="str">
            <v>74588 9N00A</v>
          </cell>
          <cell r="E74">
            <v>105996</v>
          </cell>
          <cell r="F74" t="str">
            <v>Stamp&gt;Ship</v>
          </cell>
          <cell r="G74" t="str">
            <v>KENT</v>
          </cell>
          <cell r="H74" t="str">
            <v>KENT</v>
          </cell>
          <cell r="I74" t="str">
            <v>L42L + '14 L42N</v>
          </cell>
          <cell r="J74" t="str">
            <v>New Domestics</v>
          </cell>
          <cell r="K74" t="str">
            <v>NISSAN</v>
          </cell>
          <cell r="L74" t="str">
            <v>BIW</v>
          </cell>
          <cell r="M74">
            <v>39600</v>
          </cell>
          <cell r="N74" t="str">
            <v>BKT ASSY-SPARE WHEEL, CLIP</v>
          </cell>
          <cell r="O74">
            <v>39600</v>
          </cell>
          <cell r="P74">
            <v>44166</v>
          </cell>
          <cell r="Q74" t="str">
            <v>&gt;&gt;&gt;</v>
          </cell>
          <cell r="R74" t="str">
            <v>additional 60K starting March '14</v>
          </cell>
          <cell r="S74">
            <v>41086</v>
          </cell>
          <cell r="T74">
            <v>397100</v>
          </cell>
          <cell r="V74">
            <v>228284</v>
          </cell>
          <cell r="W74">
            <v>10</v>
          </cell>
          <cell r="Y74">
            <v>427504.80000000005</v>
          </cell>
          <cell r="Z74">
            <v>6.0000000000000053E-2</v>
          </cell>
          <cell r="AA74" t="str">
            <v>last 5 mos x IHS%</v>
          </cell>
          <cell r="AB74">
            <v>286938</v>
          </cell>
          <cell r="AC74">
            <v>430407</v>
          </cell>
          <cell r="AD74">
            <v>425000</v>
          </cell>
          <cell r="AE74">
            <v>1.2722352941176407E-2</v>
          </cell>
          <cell r="AF74">
            <v>35416.666666666664</v>
          </cell>
        </row>
        <row r="75">
          <cell r="A75">
            <v>106693</v>
          </cell>
          <cell r="B75" t="str">
            <v>NISSAN</v>
          </cell>
          <cell r="C75">
            <v>40070</v>
          </cell>
          <cell r="D75" t="str">
            <v>17285 ZX00A</v>
          </cell>
          <cell r="E75" t="str">
            <v>106693-2</v>
          </cell>
          <cell r="F75" t="str">
            <v>Stamp&gt;Assy&gt;Plate/Paint&gt;Ship</v>
          </cell>
          <cell r="G75" t="str">
            <v>KENT</v>
          </cell>
          <cell r="H75" t="str">
            <v>KENT</v>
          </cell>
          <cell r="I75" t="str">
            <v>L42L</v>
          </cell>
          <cell r="J75" t="str">
            <v>New Domestics</v>
          </cell>
          <cell r="K75" t="str">
            <v>NISSAN</v>
          </cell>
          <cell r="L75" t="str">
            <v>heat shield</v>
          </cell>
          <cell r="M75">
            <v>40269</v>
          </cell>
          <cell r="N75" t="str">
            <v>PROTR-ASSY FUEL TANK</v>
          </cell>
          <cell r="O75">
            <v>40269</v>
          </cell>
          <cell r="P75">
            <v>43717</v>
          </cell>
          <cell r="Q75" t="str">
            <v>&gt;&gt;&gt;</v>
          </cell>
          <cell r="S75">
            <v>43568</v>
          </cell>
          <cell r="T75">
            <v>395292</v>
          </cell>
          <cell r="V75">
            <v>228242</v>
          </cell>
          <cell r="W75">
            <v>10</v>
          </cell>
          <cell r="Y75">
            <v>438338.39999999997</v>
          </cell>
          <cell r="Z75">
            <v>6.0000000000000053E-2</v>
          </cell>
          <cell r="AA75" t="str">
            <v>last 5 mos x IHS%</v>
          </cell>
          <cell r="AB75">
            <v>285592</v>
          </cell>
          <cell r="AC75">
            <v>428388</v>
          </cell>
          <cell r="AD75">
            <v>425000</v>
          </cell>
          <cell r="AE75">
            <v>7.9717647058823449E-3</v>
          </cell>
          <cell r="AF75">
            <v>35416.666666666664</v>
          </cell>
        </row>
        <row r="76">
          <cell r="A76">
            <v>105709</v>
          </cell>
          <cell r="B76" t="str">
            <v>NISSAN</v>
          </cell>
          <cell r="C76">
            <v>38621</v>
          </cell>
          <cell r="D76" t="str">
            <v>17407 JA00A</v>
          </cell>
          <cell r="E76" t="str">
            <v>105709-1</v>
          </cell>
          <cell r="F76" t="str">
            <v>Stamp&gt;Assy&gt;Plate/Paint&gt;Ship</v>
          </cell>
          <cell r="G76" t="str">
            <v>KENT</v>
          </cell>
          <cell r="H76" t="str">
            <v>KENT</v>
          </cell>
          <cell r="I76" t="str">
            <v>L42L</v>
          </cell>
          <cell r="J76" t="str">
            <v>New Domestics</v>
          </cell>
          <cell r="K76" t="str">
            <v>NISSAN</v>
          </cell>
          <cell r="L76" t="str">
            <v>Fuel Sytems</v>
          </cell>
          <cell r="M76">
            <v>38930</v>
          </cell>
          <cell r="N76" t="str">
            <v>BAND ASSY-FUEL TANK LH</v>
          </cell>
          <cell r="O76">
            <v>38930</v>
          </cell>
          <cell r="P76">
            <v>43252</v>
          </cell>
          <cell r="Q76" t="str">
            <v>&gt;&gt;&gt;</v>
          </cell>
          <cell r="S76" t="e">
            <v>#REF!</v>
          </cell>
          <cell r="T76">
            <v>394050</v>
          </cell>
          <cell r="V76">
            <v>228037</v>
          </cell>
          <cell r="W76">
            <v>12</v>
          </cell>
          <cell r="Y76">
            <v>438144</v>
          </cell>
          <cell r="Z76">
            <v>6.0000000000000053E-2</v>
          </cell>
          <cell r="AA76" t="str">
            <v>last 5 mos x IHS%</v>
          </cell>
          <cell r="AB76">
            <v>287458</v>
          </cell>
          <cell r="AC76">
            <v>431187</v>
          </cell>
          <cell r="AD76">
            <v>425000</v>
          </cell>
          <cell r="AE76">
            <v>1.4557647058823564E-2</v>
          </cell>
          <cell r="AF76">
            <v>35416.666666666664</v>
          </cell>
        </row>
        <row r="77">
          <cell r="A77">
            <v>105552</v>
          </cell>
          <cell r="B77" t="str">
            <v>NISSAN</v>
          </cell>
          <cell r="C77">
            <v>38439</v>
          </cell>
          <cell r="D77" t="str">
            <v>67331 JA000</v>
          </cell>
          <cell r="E77">
            <v>105552</v>
          </cell>
          <cell r="F77" t="str">
            <v>Stamp&gt;Assy&gt;Ship</v>
          </cell>
          <cell r="G77" t="str">
            <v>KENT</v>
          </cell>
          <cell r="H77" t="str">
            <v>KENT</v>
          </cell>
          <cell r="I77" t="str">
            <v>L42L + '14 L42N</v>
          </cell>
          <cell r="J77" t="str">
            <v>New Domestics</v>
          </cell>
          <cell r="K77" t="str">
            <v>NISSAN</v>
          </cell>
          <cell r="L77" t="str">
            <v>BIW</v>
          </cell>
          <cell r="M77">
            <v>38930</v>
          </cell>
          <cell r="N77" t="str">
            <v>REINF ASSY DASH LWR</v>
          </cell>
          <cell r="O77">
            <v>38930</v>
          </cell>
          <cell r="P77">
            <v>44166</v>
          </cell>
          <cell r="Q77" t="str">
            <v>&gt;&gt;&gt;</v>
          </cell>
          <cell r="R77" t="str">
            <v>additional 60K starting March '14</v>
          </cell>
          <cell r="S77" t="e">
            <v>#REF!</v>
          </cell>
          <cell r="T77">
            <v>396090</v>
          </cell>
          <cell r="V77">
            <v>226642</v>
          </cell>
          <cell r="W77">
            <v>12</v>
          </cell>
          <cell r="Y77">
            <v>438498</v>
          </cell>
          <cell r="Z77">
            <v>6.0000000000000053E-2</v>
          </cell>
          <cell r="AA77" t="str">
            <v>last 5 mos x IHS%</v>
          </cell>
          <cell r="AB77">
            <v>286317</v>
          </cell>
          <cell r="AC77">
            <v>429475.5</v>
          </cell>
          <cell r="AD77">
            <v>425000</v>
          </cell>
          <cell r="AE77">
            <v>1.053058823529418E-2</v>
          </cell>
          <cell r="AF77">
            <v>35416.666666666664</v>
          </cell>
        </row>
        <row r="78">
          <cell r="A78">
            <v>107295</v>
          </cell>
          <cell r="B78" t="str">
            <v>IB TECH</v>
          </cell>
          <cell r="C78">
            <v>40764</v>
          </cell>
          <cell r="D78" t="str">
            <v>23-4682410-2</v>
          </cell>
          <cell r="E78">
            <v>107295</v>
          </cell>
          <cell r="F78" t="str">
            <v>Stamp&gt;Ship</v>
          </cell>
          <cell r="G78" t="str">
            <v>GR:PR</v>
          </cell>
          <cell r="H78" t="str">
            <v>GR</v>
          </cell>
          <cell r="I78" t="str">
            <v>'12 ACCORD 2GA</v>
          </cell>
          <cell r="J78" t="str">
            <v>New Domestics</v>
          </cell>
          <cell r="K78" t="str">
            <v>HONDA</v>
          </cell>
          <cell r="L78" t="str">
            <v>SEATING</v>
          </cell>
          <cell r="M78">
            <v>41456</v>
          </cell>
          <cell r="N78" t="str">
            <v>RR FOOT (OUT/INN)</v>
          </cell>
          <cell r="O78">
            <v>41456</v>
          </cell>
          <cell r="P78">
            <v>42887</v>
          </cell>
          <cell r="Q78" t="str">
            <v>&gt;&gt;&gt;</v>
          </cell>
          <cell r="R78" t="str">
            <v>Updated EAU from 336k to 444k on 1/18/13</v>
          </cell>
          <cell r="S78">
            <v>57160</v>
          </cell>
          <cell r="T78">
            <v>194520</v>
          </cell>
          <cell r="V78">
            <v>226280</v>
          </cell>
          <cell r="W78">
            <v>5</v>
          </cell>
          <cell r="Y78">
            <v>466848</v>
          </cell>
          <cell r="Z78">
            <v>6.0601135610229173E-2</v>
          </cell>
          <cell r="AA78" t="str">
            <v>last 5 mos x IHS%</v>
          </cell>
          <cell r="AB78">
            <v>360800</v>
          </cell>
          <cell r="AC78">
            <v>541200</v>
          </cell>
          <cell r="AD78">
            <v>479985.64993176534</v>
          </cell>
          <cell r="AE78">
            <v>0.12753370872011871</v>
          </cell>
          <cell r="AF78">
            <v>39998.804160980442</v>
          </cell>
        </row>
        <row r="79">
          <cell r="A79">
            <v>105708</v>
          </cell>
          <cell r="B79" t="str">
            <v>NISSAN</v>
          </cell>
          <cell r="C79">
            <v>38621</v>
          </cell>
          <cell r="D79" t="str">
            <v>17406 JA00A</v>
          </cell>
          <cell r="E79" t="str">
            <v>105708/09-2</v>
          </cell>
          <cell r="F79" t="str">
            <v>Stamp&gt;Assy&gt;Plate/Paint&gt;Ship</v>
          </cell>
          <cell r="G79" t="str">
            <v>KENT</v>
          </cell>
          <cell r="H79" t="str">
            <v>KENT</v>
          </cell>
          <cell r="I79" t="str">
            <v>L42L</v>
          </cell>
          <cell r="J79" t="str">
            <v>New Domestics</v>
          </cell>
          <cell r="K79" t="str">
            <v>NISSAN</v>
          </cell>
          <cell r="L79" t="str">
            <v>Fuel Sytems</v>
          </cell>
          <cell r="M79">
            <v>38930</v>
          </cell>
          <cell r="N79" t="str">
            <v>BAND ASSY-FUEL TANK RH</v>
          </cell>
          <cell r="O79">
            <v>38930</v>
          </cell>
          <cell r="P79">
            <v>43252</v>
          </cell>
          <cell r="Q79" t="str">
            <v>&gt;&gt;&gt;</v>
          </cell>
          <cell r="S79" t="e">
            <v>#REF!</v>
          </cell>
          <cell r="T79">
            <v>394745</v>
          </cell>
          <cell r="V79">
            <v>226032</v>
          </cell>
          <cell r="W79">
            <v>12</v>
          </cell>
          <cell r="Y79">
            <v>440829</v>
          </cell>
          <cell r="Z79">
            <v>6.0000000000000053E-2</v>
          </cell>
          <cell r="AA79" t="str">
            <v>last 5 mos x IHS%</v>
          </cell>
          <cell r="AB79">
            <v>285087</v>
          </cell>
          <cell r="AC79">
            <v>427630.5</v>
          </cell>
          <cell r="AD79">
            <v>425000</v>
          </cell>
          <cell r="AE79">
            <v>6.1894117647058877E-3</v>
          </cell>
          <cell r="AF79">
            <v>35416.666666666664</v>
          </cell>
        </row>
        <row r="80">
          <cell r="A80">
            <v>107099</v>
          </cell>
          <cell r="B80" t="str">
            <v>NISSAN</v>
          </cell>
          <cell r="C80">
            <v>40498</v>
          </cell>
          <cell r="D80" t="str">
            <v>64825 3ta0a</v>
          </cell>
          <cell r="E80">
            <v>107099</v>
          </cell>
          <cell r="F80" t="str">
            <v>Stamp&gt;Plate/Paint&gt;Ship</v>
          </cell>
          <cell r="G80" t="str">
            <v>KENT</v>
          </cell>
          <cell r="H80" t="str">
            <v>KENT</v>
          </cell>
          <cell r="I80" t="str">
            <v>L42L + '14 L42N</v>
          </cell>
          <cell r="J80" t="str">
            <v>New Domestics</v>
          </cell>
          <cell r="K80" t="str">
            <v>NISSAN</v>
          </cell>
          <cell r="L80" t="str">
            <v>BIW</v>
          </cell>
          <cell r="M80">
            <v>41030</v>
          </cell>
          <cell r="N80" t="str">
            <v>BRKT-CANISTER</v>
          </cell>
          <cell r="O80">
            <v>41030</v>
          </cell>
          <cell r="P80">
            <v>44166</v>
          </cell>
          <cell r="Q80" t="str">
            <v>&gt;&gt;&gt;</v>
          </cell>
          <cell r="S80">
            <v>44500</v>
          </cell>
          <cell r="T80">
            <v>306175</v>
          </cell>
          <cell r="V80">
            <v>223608</v>
          </cell>
          <cell r="W80">
            <v>8</v>
          </cell>
          <cell r="Y80">
            <v>429792</v>
          </cell>
          <cell r="Z80">
            <v>6.0000000000000053E-2</v>
          </cell>
          <cell r="AA80" t="str">
            <v>last 5 mos x IHS%</v>
          </cell>
          <cell r="AB80">
            <v>287112</v>
          </cell>
          <cell r="AC80">
            <v>430668</v>
          </cell>
          <cell r="AD80">
            <v>425000</v>
          </cell>
          <cell r="AE80">
            <v>1.3336470588235283E-2</v>
          </cell>
          <cell r="AF80">
            <v>35416.666666666664</v>
          </cell>
        </row>
        <row r="81">
          <cell r="A81">
            <v>106042</v>
          </cell>
          <cell r="B81" t="str">
            <v>NISSAN</v>
          </cell>
          <cell r="C81">
            <v>39022</v>
          </cell>
          <cell r="D81" t="str">
            <v>76778 9N60A</v>
          </cell>
          <cell r="E81">
            <v>106042</v>
          </cell>
          <cell r="F81" t="str">
            <v>Stamp&gt;Ship</v>
          </cell>
          <cell r="G81" t="str">
            <v>KENT</v>
          </cell>
          <cell r="H81" t="str">
            <v>KENT</v>
          </cell>
          <cell r="I81" t="str">
            <v>L42L</v>
          </cell>
          <cell r="J81" t="str">
            <v>New Domestics</v>
          </cell>
          <cell r="K81" t="str">
            <v>NISSAN</v>
          </cell>
          <cell r="L81" t="str">
            <v>BIW</v>
          </cell>
          <cell r="M81">
            <v>39600</v>
          </cell>
          <cell r="N81" t="str">
            <v>BRACKET--TRIM RH</v>
          </cell>
          <cell r="O81">
            <v>39600</v>
          </cell>
          <cell r="P81">
            <v>42856</v>
          </cell>
          <cell r="Q81" t="str">
            <v>&gt;&gt;&gt;</v>
          </cell>
          <cell r="S81">
            <v>41900</v>
          </cell>
          <cell r="T81">
            <v>384000</v>
          </cell>
          <cell r="V81">
            <v>223182</v>
          </cell>
          <cell r="W81">
            <v>10</v>
          </cell>
          <cell r="Y81">
            <v>429312</v>
          </cell>
          <cell r="Z81">
            <v>6.0000000000000053E-2</v>
          </cell>
          <cell r="AA81" t="str">
            <v>last 5 mos x IHS%</v>
          </cell>
          <cell r="AB81">
            <v>286247</v>
          </cell>
          <cell r="AC81">
            <v>429370.5</v>
          </cell>
          <cell r="AD81">
            <v>425000</v>
          </cell>
          <cell r="AE81">
            <v>1.0283529411764691E-2</v>
          </cell>
          <cell r="AF81">
            <v>35416.666666666664</v>
          </cell>
        </row>
        <row r="82">
          <cell r="A82">
            <v>107008</v>
          </cell>
          <cell r="B82" t="str">
            <v>IB TECH</v>
          </cell>
          <cell r="C82">
            <v>40394</v>
          </cell>
          <cell r="D82" t="str">
            <v>23-4618521-2-00</v>
          </cell>
          <cell r="E82" t="str">
            <v>2-OUT</v>
          </cell>
          <cell r="F82" t="str">
            <v>Stamp&gt;Assy&gt;Ship</v>
          </cell>
          <cell r="G82" t="str">
            <v>GR: PR</v>
          </cell>
          <cell r="H82" t="str">
            <v>GR</v>
          </cell>
          <cell r="I82" t="str">
            <v>'12 HONDA CR-V</v>
          </cell>
          <cell r="J82" t="str">
            <v>New Domestics</v>
          </cell>
          <cell r="K82" t="str">
            <v>HONDA</v>
          </cell>
          <cell r="L82" t="str">
            <v>SEATING</v>
          </cell>
          <cell r="M82">
            <v>40725</v>
          </cell>
          <cell r="N82" t="str">
            <v>FOOT</v>
          </cell>
          <cell r="O82">
            <v>40725</v>
          </cell>
          <cell r="P82">
            <v>42522</v>
          </cell>
          <cell r="Q82" t="str">
            <v>&gt;&gt;&gt;</v>
          </cell>
          <cell r="S82">
            <v>38120</v>
          </cell>
          <cell r="T82">
            <v>350400</v>
          </cell>
          <cell r="V82">
            <v>227180</v>
          </cell>
          <cell r="W82">
            <v>10</v>
          </cell>
          <cell r="Y82">
            <v>393120</v>
          </cell>
          <cell r="Z82">
            <v>4.1078865495728367E-2</v>
          </cell>
          <cell r="AA82" t="str">
            <v>last 5 mos x IHS%</v>
          </cell>
          <cell r="AB82">
            <v>291880</v>
          </cell>
          <cell r="AC82">
            <v>437820</v>
          </cell>
          <cell r="AD82">
            <v>425000</v>
          </cell>
          <cell r="AE82">
            <v>3.0164705882352871E-2</v>
          </cell>
          <cell r="AF82">
            <v>35416.666666666664</v>
          </cell>
        </row>
        <row r="83">
          <cell r="A83">
            <v>107010</v>
          </cell>
          <cell r="B83" t="str">
            <v>IB TECH</v>
          </cell>
          <cell r="C83">
            <v>40394</v>
          </cell>
          <cell r="D83" t="str">
            <v>23-4619810-2-00</v>
          </cell>
          <cell r="E83" t="str">
            <v>107010-2</v>
          </cell>
          <cell r="F83" t="str">
            <v>Stamp&gt;Assy&gt;Ship</v>
          </cell>
          <cell r="G83" t="str">
            <v>GR: PR/VA</v>
          </cell>
          <cell r="H83" t="str">
            <v>GR</v>
          </cell>
          <cell r="I83" t="str">
            <v>'12 HONDA CR-V</v>
          </cell>
          <cell r="J83" t="str">
            <v>New Domestics</v>
          </cell>
          <cell r="K83" t="str">
            <v>HONDA</v>
          </cell>
          <cell r="L83" t="str">
            <v>SEATING</v>
          </cell>
          <cell r="M83">
            <v>40725</v>
          </cell>
          <cell r="N83" t="str">
            <v>FOOT COMP</v>
          </cell>
          <cell r="O83">
            <v>40725</v>
          </cell>
          <cell r="P83">
            <v>42522</v>
          </cell>
          <cell r="Q83" t="str">
            <v>&gt;&gt;&gt;</v>
          </cell>
          <cell r="S83">
            <v>48260</v>
          </cell>
          <cell r="T83">
            <v>341810</v>
          </cell>
          <cell r="V83">
            <v>226580</v>
          </cell>
          <cell r="W83">
            <v>10</v>
          </cell>
          <cell r="Y83">
            <v>362004</v>
          </cell>
          <cell r="Z83">
            <v>4.1078865495728367E-2</v>
          </cell>
          <cell r="AA83" t="str">
            <v>last 5 mos x IHS%</v>
          </cell>
          <cell r="AB83">
            <v>283480</v>
          </cell>
          <cell r="AC83">
            <v>425220</v>
          </cell>
          <cell r="AD83">
            <v>425000</v>
          </cell>
          <cell r="AE83">
            <v>5.1764705882351159E-4</v>
          </cell>
          <cell r="AF83">
            <v>35416.666666666664</v>
          </cell>
        </row>
        <row r="84">
          <cell r="A84">
            <v>106790</v>
          </cell>
          <cell r="B84" t="str">
            <v>TOYOTA</v>
          </cell>
          <cell r="C84">
            <v>40200</v>
          </cell>
          <cell r="D84" t="str">
            <v>86211-06090</v>
          </cell>
          <cell r="E84" t="str">
            <v>2-OUT</v>
          </cell>
          <cell r="F84" t="str">
            <v>Stamp&gt;Assy&gt;Ship</v>
          </cell>
          <cell r="G84" t="str">
            <v>KENT</v>
          </cell>
          <cell r="H84" t="str">
            <v>KENT</v>
          </cell>
          <cell r="I84" t="str">
            <v>'12 051A Camry</v>
          </cell>
          <cell r="K84" t="str">
            <v>Toyota</v>
          </cell>
          <cell r="L84" t="str">
            <v>Vehicle Electronics</v>
          </cell>
          <cell r="M84">
            <v>40452</v>
          </cell>
          <cell r="N84" t="str">
            <v>BRACKET RADIO RECEIVER A</v>
          </cell>
          <cell r="O84">
            <v>40452</v>
          </cell>
          <cell r="P84">
            <v>41883</v>
          </cell>
          <cell r="Q84" t="str">
            <v>&gt;&gt;&gt;</v>
          </cell>
          <cell r="R84" t="str">
            <v>replaced by 106730</v>
          </cell>
          <cell r="S84">
            <v>41840</v>
          </cell>
          <cell r="T84">
            <v>8621589576</v>
          </cell>
          <cell r="V84">
            <v>225919</v>
          </cell>
          <cell r="W84">
            <v>10</v>
          </cell>
          <cell r="Y84">
            <v>422397.60000000003</v>
          </cell>
          <cell r="Z84">
            <v>4.1524006207616981E-2</v>
          </cell>
          <cell r="AA84" t="str">
            <v>last 5 mos x IHS%</v>
          </cell>
          <cell r="AB84">
            <v>277232</v>
          </cell>
          <cell r="AC84">
            <v>415848</v>
          </cell>
          <cell r="AD84">
            <v>425000</v>
          </cell>
          <cell r="AE84">
            <v>-2.1534117647058815E-2</v>
          </cell>
          <cell r="AF84">
            <v>35416.666666666664</v>
          </cell>
        </row>
        <row r="85">
          <cell r="A85">
            <v>106789</v>
          </cell>
          <cell r="B85" t="str">
            <v>TOYOTA</v>
          </cell>
          <cell r="C85">
            <v>40200</v>
          </cell>
          <cell r="D85" t="str">
            <v>86211-06090</v>
          </cell>
          <cell r="E85" t="str">
            <v>106789/90</v>
          </cell>
          <cell r="F85" t="str">
            <v>Stamp&gt;Assy&gt;Ship</v>
          </cell>
          <cell r="G85" t="str">
            <v>KENT</v>
          </cell>
          <cell r="H85" t="str">
            <v>KENT</v>
          </cell>
          <cell r="I85" t="str">
            <v>'12 051A Camry</v>
          </cell>
          <cell r="K85" t="str">
            <v>Toyota</v>
          </cell>
          <cell r="L85" t="str">
            <v>Vehicle Electronics</v>
          </cell>
          <cell r="M85">
            <v>40452</v>
          </cell>
          <cell r="N85" t="str">
            <v>BRACKET RADIO RECEIVER A</v>
          </cell>
          <cell r="O85">
            <v>40452</v>
          </cell>
          <cell r="P85">
            <v>41883</v>
          </cell>
          <cell r="Q85" t="str">
            <v>&gt;&gt;&gt;</v>
          </cell>
          <cell r="R85" t="str">
            <v>replaced by 106731</v>
          </cell>
          <cell r="S85">
            <v>41840</v>
          </cell>
          <cell r="T85">
            <v>8621489376</v>
          </cell>
          <cell r="V85">
            <v>225679</v>
          </cell>
          <cell r="W85">
            <v>10</v>
          </cell>
          <cell r="Y85">
            <v>421533.60000000003</v>
          </cell>
          <cell r="Z85">
            <v>4.1524006207616981E-2</v>
          </cell>
          <cell r="AA85" t="str">
            <v>last 5 mos x IHS%</v>
          </cell>
          <cell r="AB85">
            <v>277152</v>
          </cell>
          <cell r="AC85">
            <v>415728</v>
          </cell>
          <cell r="AD85">
            <v>425000</v>
          </cell>
          <cell r="AE85">
            <v>-2.1816470588235326E-2</v>
          </cell>
          <cell r="AF85">
            <v>35416.666666666664</v>
          </cell>
        </row>
        <row r="86">
          <cell r="A86">
            <v>106043</v>
          </cell>
          <cell r="B86" t="str">
            <v>NISSAN</v>
          </cell>
          <cell r="C86">
            <v>39022</v>
          </cell>
          <cell r="D86" t="str">
            <v>76779 9N60A</v>
          </cell>
          <cell r="E86">
            <v>106043</v>
          </cell>
          <cell r="F86" t="str">
            <v>Stamp&gt;Ship</v>
          </cell>
          <cell r="G86" t="str">
            <v>KENT</v>
          </cell>
          <cell r="H86" t="str">
            <v>KENT</v>
          </cell>
          <cell r="I86" t="str">
            <v>L42L</v>
          </cell>
          <cell r="J86" t="str">
            <v>New Domestics</v>
          </cell>
          <cell r="K86" t="str">
            <v>NISSAN</v>
          </cell>
          <cell r="L86" t="str">
            <v>BIW</v>
          </cell>
          <cell r="M86">
            <v>39600</v>
          </cell>
          <cell r="N86" t="str">
            <v>BRACKET-TRIM-LH</v>
          </cell>
          <cell r="O86">
            <v>39600</v>
          </cell>
          <cell r="P86">
            <v>42856</v>
          </cell>
          <cell r="Q86" t="str">
            <v>&gt;&gt;&gt;</v>
          </cell>
          <cell r="S86">
            <v>43300</v>
          </cell>
          <cell r="T86">
            <v>380400</v>
          </cell>
          <cell r="V86">
            <v>220982</v>
          </cell>
          <cell r="W86">
            <v>10</v>
          </cell>
          <cell r="Y86">
            <v>414912</v>
          </cell>
          <cell r="Z86">
            <v>6.0000000000000053E-2</v>
          </cell>
          <cell r="AA86" t="str">
            <v>last 5 mos x IHS%</v>
          </cell>
          <cell r="AB86">
            <v>287347</v>
          </cell>
          <cell r="AC86">
            <v>431020.5</v>
          </cell>
          <cell r="AD86">
            <v>425000</v>
          </cell>
          <cell r="AE86">
            <v>1.4165882352941139E-2</v>
          </cell>
          <cell r="AF86">
            <v>35416.666666666664</v>
          </cell>
        </row>
        <row r="87">
          <cell r="A87">
            <v>107007</v>
          </cell>
          <cell r="B87" t="str">
            <v>IB TECH</v>
          </cell>
          <cell r="C87">
            <v>40394</v>
          </cell>
          <cell r="D87" t="str">
            <v>23-4618511-2-00</v>
          </cell>
          <cell r="E87" t="str">
            <v>107007-2</v>
          </cell>
          <cell r="F87" t="str">
            <v>Stamp&gt;Assy&gt;Ship</v>
          </cell>
          <cell r="G87" t="str">
            <v>GR: PR</v>
          </cell>
          <cell r="H87" t="str">
            <v>GR</v>
          </cell>
          <cell r="I87" t="str">
            <v>'12 Honda CR-V</v>
          </cell>
          <cell r="J87" t="str">
            <v>New Domestics</v>
          </cell>
          <cell r="K87" t="str">
            <v>HONDA</v>
          </cell>
          <cell r="L87" t="str">
            <v>SEATING</v>
          </cell>
          <cell r="M87">
            <v>40725</v>
          </cell>
          <cell r="N87" t="str">
            <v>FOOT</v>
          </cell>
          <cell r="O87">
            <v>40725</v>
          </cell>
          <cell r="P87">
            <v>42522</v>
          </cell>
          <cell r="Q87" t="str">
            <v>&gt;&gt;&gt;</v>
          </cell>
          <cell r="S87">
            <v>39780</v>
          </cell>
          <cell r="T87">
            <v>350200</v>
          </cell>
          <cell r="V87">
            <v>222140</v>
          </cell>
          <cell r="W87">
            <v>10</v>
          </cell>
          <cell r="Y87">
            <v>403488</v>
          </cell>
          <cell r="Z87">
            <v>4.1078865495728367E-2</v>
          </cell>
          <cell r="AA87" t="str">
            <v>last 5 mos x IHS%</v>
          </cell>
          <cell r="AB87">
            <v>295200</v>
          </cell>
          <cell r="AC87">
            <v>442800</v>
          </cell>
          <cell r="AD87">
            <v>425000</v>
          </cell>
          <cell r="AE87">
            <v>4.1882352941176482E-2</v>
          </cell>
          <cell r="AF87">
            <v>35416.666666666664</v>
          </cell>
        </row>
        <row r="88">
          <cell r="A88">
            <v>106782</v>
          </cell>
          <cell r="B88" t="str">
            <v>IB TECH</v>
          </cell>
          <cell r="C88">
            <v>40193</v>
          </cell>
          <cell r="D88" t="str">
            <v>23-4580910-2-00</v>
          </cell>
          <cell r="E88">
            <v>106782</v>
          </cell>
          <cell r="F88" t="str">
            <v>Stamp&gt;Ship</v>
          </cell>
          <cell r="G88" t="str">
            <v>GR: PR</v>
          </cell>
          <cell r="H88" t="str">
            <v>GR</v>
          </cell>
          <cell r="I88" t="str">
            <v xml:space="preserve">Honda | Civic | 2HC              </v>
          </cell>
          <cell r="J88" t="str">
            <v>New Domestics</v>
          </cell>
          <cell r="K88" t="str">
            <v>HONDA</v>
          </cell>
          <cell r="L88" t="str">
            <v>SEATING</v>
          </cell>
          <cell r="M88">
            <v>40512</v>
          </cell>
          <cell r="N88" t="str">
            <v>FOOT</v>
          </cell>
          <cell r="O88">
            <v>40512</v>
          </cell>
          <cell r="P88">
            <v>42614</v>
          </cell>
          <cell r="Q88" t="str">
            <v>&gt;&gt;&gt;</v>
          </cell>
          <cell r="S88">
            <v>41720</v>
          </cell>
          <cell r="T88">
            <v>360920</v>
          </cell>
          <cell r="V88">
            <v>214830</v>
          </cell>
          <cell r="W88">
            <v>10</v>
          </cell>
          <cell r="Y88">
            <v>438144</v>
          </cell>
          <cell r="Z88">
            <v>5.4055178829347073E-2</v>
          </cell>
          <cell r="AA88" t="str">
            <v>lsat 5 mos</v>
          </cell>
          <cell r="AB88">
            <v>246960</v>
          </cell>
          <cell r="AC88">
            <v>370440</v>
          </cell>
          <cell r="AD88">
            <v>370000</v>
          </cell>
          <cell r="AE88">
            <v>1.1891891891890882E-3</v>
          </cell>
          <cell r="AF88">
            <v>30833.333333333332</v>
          </cell>
        </row>
        <row r="89">
          <cell r="A89">
            <v>106769</v>
          </cell>
          <cell r="B89" t="str">
            <v>PEMSA</v>
          </cell>
          <cell r="C89">
            <v>40169</v>
          </cell>
          <cell r="D89" t="str">
            <v>76592 ZX00A (in-die)</v>
          </cell>
          <cell r="E89">
            <v>106769</v>
          </cell>
          <cell r="F89" t="str">
            <v>Stamp&gt;Assy&gt;Ship</v>
          </cell>
          <cell r="G89" t="str">
            <v>KENT</v>
          </cell>
          <cell r="H89" t="str">
            <v>KENT</v>
          </cell>
          <cell r="I89" t="str">
            <v>IN-DIE WELD MULTIPLE</v>
          </cell>
          <cell r="J89" t="str">
            <v>New Domestics</v>
          </cell>
          <cell r="K89" t="str">
            <v>NISSAN</v>
          </cell>
          <cell r="L89" t="str">
            <v>Trim &amp; Chassis</v>
          </cell>
          <cell r="O89">
            <v>38081</v>
          </cell>
          <cell r="P89">
            <v>43717</v>
          </cell>
          <cell r="Q89" t="str">
            <v>&gt;&gt;&gt;</v>
          </cell>
          <cell r="S89">
            <v>65000</v>
          </cell>
          <cell r="T89">
            <v>201764</v>
          </cell>
          <cell r="V89">
            <v>325000</v>
          </cell>
          <cell r="W89">
            <v>10</v>
          </cell>
          <cell r="Y89">
            <v>446400</v>
          </cell>
          <cell r="Z89">
            <v>0.05</v>
          </cell>
          <cell r="AA89" t="str">
            <v>last 5 mos x IHS%</v>
          </cell>
          <cell r="AB89">
            <v>315000</v>
          </cell>
          <cell r="AC89">
            <v>472500</v>
          </cell>
          <cell r="AD89">
            <v>450000</v>
          </cell>
          <cell r="AE89">
            <v>5.0000000000000044E-2</v>
          </cell>
          <cell r="AF89">
            <v>37500</v>
          </cell>
        </row>
        <row r="90">
          <cell r="A90">
            <v>107238</v>
          </cell>
          <cell r="B90" t="str">
            <v>TOYOTA</v>
          </cell>
          <cell r="C90">
            <v>40679</v>
          </cell>
          <cell r="D90" t="str">
            <v>48471-0R010</v>
          </cell>
          <cell r="E90">
            <v>107238</v>
          </cell>
          <cell r="F90" t="str">
            <v>Stamp&gt;Plate/Paint&gt;Ship</v>
          </cell>
          <cell r="G90" t="str">
            <v>GR:PR</v>
          </cell>
          <cell r="H90" t="str">
            <v>GR</v>
          </cell>
          <cell r="I90" t="str">
            <v>'13 RAV4 420L</v>
          </cell>
          <cell r="J90" t="str">
            <v>New Domestics</v>
          </cell>
          <cell r="K90" t="str">
            <v>Toyota</v>
          </cell>
          <cell r="L90" t="str">
            <v>SEATING</v>
          </cell>
          <cell r="M90">
            <v>41244</v>
          </cell>
          <cell r="N90" t="str">
            <v>SEAT-FR SPRING, UPR</v>
          </cell>
          <cell r="O90">
            <v>41244</v>
          </cell>
          <cell r="P90">
            <v>43070</v>
          </cell>
          <cell r="Q90" t="str">
            <v>&gt;&gt;&gt;</v>
          </cell>
          <cell r="S90">
            <v>45245</v>
          </cell>
          <cell r="T90">
            <v>117698</v>
          </cell>
          <cell r="V90">
            <v>187221</v>
          </cell>
          <cell r="W90">
            <v>6</v>
          </cell>
          <cell r="Y90">
            <v>282350.40000000002</v>
          </cell>
          <cell r="Z90">
            <v>0.19400000000000001</v>
          </cell>
          <cell r="AA90" t="str">
            <v>last 5 mos x IHS%</v>
          </cell>
          <cell r="AB90">
            <v>273209</v>
          </cell>
          <cell r="AC90">
            <v>409813.5</v>
          </cell>
          <cell r="AD90">
            <v>400000</v>
          </cell>
          <cell r="AE90">
            <v>2.4533750000000021E-2</v>
          </cell>
          <cell r="AF90">
            <v>33333.333333333336</v>
          </cell>
        </row>
        <row r="91">
          <cell r="A91">
            <v>107232</v>
          </cell>
          <cell r="B91" t="str">
            <v>Denso</v>
          </cell>
          <cell r="C91">
            <v>40668</v>
          </cell>
          <cell r="D91" t="str">
            <v>AA146510-5510</v>
          </cell>
          <cell r="E91">
            <v>107232</v>
          </cell>
          <cell r="F91" t="str">
            <v>Stamp&gt;Assy&gt;Plate/Paint&gt;Ship</v>
          </cell>
          <cell r="G91" t="str">
            <v>KENT</v>
          </cell>
          <cell r="H91" t="str">
            <v>KENT</v>
          </cell>
          <cell r="I91" t="str">
            <v>'13 RAV 4 (420A)</v>
          </cell>
          <cell r="J91" t="str">
            <v>New Domestics</v>
          </cell>
          <cell r="K91" t="str">
            <v>Toyota</v>
          </cell>
          <cell r="L91" t="str">
            <v>HVAC</v>
          </cell>
          <cell r="M91">
            <v>41220</v>
          </cell>
          <cell r="N91" t="str">
            <v>BRACKET SUB-ASSY</v>
          </cell>
          <cell r="O91">
            <v>41220</v>
          </cell>
          <cell r="P91">
            <v>43070</v>
          </cell>
          <cell r="Q91" t="str">
            <v>&gt;&gt;&gt;</v>
          </cell>
          <cell r="S91">
            <v>46025</v>
          </cell>
          <cell r="T91">
            <v>123900</v>
          </cell>
          <cell r="V91">
            <v>186375</v>
          </cell>
          <cell r="W91">
            <v>5</v>
          </cell>
          <cell r="Y91">
            <v>297360</v>
          </cell>
          <cell r="Z91">
            <v>0.19400000000000001</v>
          </cell>
          <cell r="AA91" t="str">
            <v>last 5 mos x IHS%</v>
          </cell>
          <cell r="AB91">
            <v>289100</v>
          </cell>
          <cell r="AC91">
            <v>433650</v>
          </cell>
          <cell r="AD91">
            <v>430000</v>
          </cell>
          <cell r="AE91">
            <v>8.4883720930233331E-3</v>
          </cell>
          <cell r="AF91">
            <v>35833.333333333336</v>
          </cell>
        </row>
        <row r="92">
          <cell r="A92">
            <v>106785</v>
          </cell>
          <cell r="B92" t="str">
            <v>IB TECH</v>
          </cell>
          <cell r="C92">
            <v>40193</v>
          </cell>
          <cell r="D92" t="str">
            <v>23-4580810-2-00</v>
          </cell>
          <cell r="E92">
            <v>106785</v>
          </cell>
          <cell r="F92" t="str">
            <v>Stamp&gt;Ship</v>
          </cell>
          <cell r="G92" t="str">
            <v>GR: PR</v>
          </cell>
          <cell r="H92" t="str">
            <v>GR</v>
          </cell>
          <cell r="I92" t="str">
            <v xml:space="preserve">Honda | Civic | 2HC              </v>
          </cell>
          <cell r="J92" t="str">
            <v>New Domestics</v>
          </cell>
          <cell r="K92" t="str">
            <v>HONDA</v>
          </cell>
          <cell r="L92" t="str">
            <v>SEATING</v>
          </cell>
          <cell r="M92">
            <v>40512</v>
          </cell>
          <cell r="N92" t="str">
            <v>FOOT</v>
          </cell>
          <cell r="O92">
            <v>40512</v>
          </cell>
          <cell r="P92">
            <v>42614</v>
          </cell>
          <cell r="Q92" t="str">
            <v>&gt;&gt;&gt;</v>
          </cell>
          <cell r="S92">
            <v>46150</v>
          </cell>
          <cell r="T92">
            <v>361050</v>
          </cell>
          <cell r="V92">
            <v>210550</v>
          </cell>
          <cell r="W92">
            <v>10</v>
          </cell>
          <cell r="Y92">
            <v>435240</v>
          </cell>
          <cell r="Z92">
            <v>5.4055178829347073E-2</v>
          </cell>
          <cell r="AA92" t="str">
            <v>lsat 5 mos</v>
          </cell>
          <cell r="AB92">
            <v>241150</v>
          </cell>
          <cell r="AC92">
            <v>361725</v>
          </cell>
          <cell r="AD92">
            <v>360000</v>
          </cell>
          <cell r="AE92">
            <v>4.7916666666667496E-3</v>
          </cell>
          <cell r="AF92">
            <v>30000</v>
          </cell>
        </row>
        <row r="93">
          <cell r="A93">
            <v>106860</v>
          </cell>
          <cell r="B93" t="str">
            <v>NISSAN</v>
          </cell>
          <cell r="C93">
            <v>40281</v>
          </cell>
          <cell r="D93" t="str">
            <v>66370 3TA0A</v>
          </cell>
          <cell r="E93">
            <v>106860</v>
          </cell>
          <cell r="F93" t="str">
            <v>Stamp&gt;Ship</v>
          </cell>
          <cell r="G93" t="str">
            <v>KENT</v>
          </cell>
          <cell r="H93" t="str">
            <v>KENT</v>
          </cell>
          <cell r="I93" t="str">
            <v>L42L + '14 L42N</v>
          </cell>
          <cell r="J93" t="str">
            <v>New Domestics</v>
          </cell>
          <cell r="K93" t="str">
            <v>NISSAN</v>
          </cell>
          <cell r="L93" t="str">
            <v>BIW</v>
          </cell>
          <cell r="M93">
            <v>41030</v>
          </cell>
          <cell r="N93" t="str">
            <v>COWL TOP CENTER</v>
          </cell>
          <cell r="O93">
            <v>41030</v>
          </cell>
          <cell r="P93">
            <v>44166</v>
          </cell>
          <cell r="Q93" t="str">
            <v>&gt;&gt;&gt;</v>
          </cell>
          <cell r="R93" t="str">
            <v>additional 60K starting March '14</v>
          </cell>
          <cell r="S93">
            <v>50400</v>
          </cell>
          <cell r="T93">
            <v>334800</v>
          </cell>
          <cell r="V93">
            <v>208882</v>
          </cell>
          <cell r="W93">
            <v>10</v>
          </cell>
          <cell r="Y93">
            <v>380352</v>
          </cell>
          <cell r="Z93">
            <v>6.0000000000000053E-2</v>
          </cell>
          <cell r="AA93" t="str">
            <v>last 5 mos x IHS%</v>
          </cell>
          <cell r="AB93">
            <v>242547</v>
          </cell>
          <cell r="AC93">
            <v>363820.5</v>
          </cell>
          <cell r="AD93">
            <v>360000</v>
          </cell>
          <cell r="AE93">
            <v>1.0612499999999914E-2</v>
          </cell>
          <cell r="AF93">
            <v>30000</v>
          </cell>
        </row>
        <row r="94">
          <cell r="A94">
            <v>106843</v>
          </cell>
          <cell r="B94" t="str">
            <v>Benteler</v>
          </cell>
          <cell r="C94">
            <v>40270</v>
          </cell>
          <cell r="D94">
            <v>13006741</v>
          </cell>
          <cell r="E94">
            <v>106843</v>
          </cell>
          <cell r="F94" t="str">
            <v>Stamp&gt;Ship</v>
          </cell>
          <cell r="G94" t="str">
            <v>GR: PR</v>
          </cell>
          <cell r="H94" t="str">
            <v>GR</v>
          </cell>
          <cell r="I94" t="str">
            <v>XHK1 ENGINE</v>
          </cell>
          <cell r="J94" t="str">
            <v>New Domestics</v>
          </cell>
          <cell r="K94" t="str">
            <v>NISSAN</v>
          </cell>
          <cell r="L94" t="str">
            <v>Powertrain/Exhaust</v>
          </cell>
          <cell r="M94">
            <v>40575</v>
          </cell>
          <cell r="N94" t="str">
            <v>CLAMPSHELL-FRT. LOWER</v>
          </cell>
          <cell r="O94">
            <v>40575</v>
          </cell>
          <cell r="P94">
            <v>41458</v>
          </cell>
          <cell r="Q94" t="str">
            <v>&gt;&gt;&gt;</v>
          </cell>
          <cell r="R94" t="str">
            <v>MOVING TO MX</v>
          </cell>
          <cell r="S94">
            <v>22490</v>
          </cell>
          <cell r="T94">
            <v>13089041</v>
          </cell>
          <cell r="V94">
            <v>113490</v>
          </cell>
          <cell r="W94">
            <v>10</v>
          </cell>
          <cell r="Y94">
            <v>255456</v>
          </cell>
          <cell r="AA94" t="str">
            <v>EOP 9/1/13</v>
          </cell>
          <cell r="AB94">
            <v>0</v>
          </cell>
          <cell r="AC94">
            <v>0</v>
          </cell>
          <cell r="AD94">
            <v>308100</v>
          </cell>
          <cell r="AE94">
            <v>-1</v>
          </cell>
          <cell r="AF94">
            <v>25675</v>
          </cell>
        </row>
        <row r="95">
          <cell r="A95">
            <v>105574</v>
          </cell>
          <cell r="B95" t="str">
            <v>GECOM Corporation</v>
          </cell>
          <cell r="C95">
            <v>38462</v>
          </cell>
          <cell r="D95" t="str">
            <v>F16-84314-6U</v>
          </cell>
          <cell r="E95">
            <v>105574</v>
          </cell>
          <cell r="F95" t="str">
            <v>Stamp&gt;Ship</v>
          </cell>
          <cell r="G95" t="str">
            <v>KENT</v>
          </cell>
          <cell r="H95" t="str">
            <v>KENT</v>
          </cell>
          <cell r="I95" t="str">
            <v>L42L Altima</v>
          </cell>
          <cell r="J95" t="str">
            <v>New Domestics</v>
          </cell>
          <cell r="K95" t="str">
            <v>NISSAN</v>
          </cell>
          <cell r="L95" t="str">
            <v>Trim &amp; Chassis</v>
          </cell>
          <cell r="M95">
            <v>38930</v>
          </cell>
          <cell r="N95" t="str">
            <v>WASHER</v>
          </cell>
          <cell r="O95">
            <v>38930</v>
          </cell>
          <cell r="P95">
            <v>43252</v>
          </cell>
          <cell r="Q95" t="str">
            <v>&gt;&gt;&gt;</v>
          </cell>
          <cell r="S95" t="e">
            <v>#REF!</v>
          </cell>
          <cell r="T95">
            <v>324000</v>
          </cell>
          <cell r="V95">
            <v>207000</v>
          </cell>
          <cell r="W95">
            <v>12</v>
          </cell>
          <cell r="Y95">
            <v>360000</v>
          </cell>
          <cell r="Z95">
            <v>6.0000000000000053E-2</v>
          </cell>
          <cell r="AA95" t="str">
            <v>last 5 mos x IHS%</v>
          </cell>
          <cell r="AB95">
            <v>348000</v>
          </cell>
          <cell r="AC95">
            <v>522000</v>
          </cell>
          <cell r="AD95">
            <v>438840</v>
          </cell>
          <cell r="AE95">
            <v>0.18949958982772763</v>
          </cell>
          <cell r="AF95">
            <v>36570</v>
          </cell>
        </row>
        <row r="96">
          <cell r="A96">
            <v>107066</v>
          </cell>
          <cell r="B96" t="str">
            <v>NISSAN</v>
          </cell>
          <cell r="C96">
            <v>40458</v>
          </cell>
          <cell r="D96" t="str">
            <v>24239 3ta0b</v>
          </cell>
          <cell r="E96">
            <v>107066</v>
          </cell>
          <cell r="F96" t="str">
            <v>Stamp&gt;Plate/Paint&gt;Ship</v>
          </cell>
          <cell r="G96" t="str">
            <v>KENT</v>
          </cell>
          <cell r="H96" t="str">
            <v>KENT</v>
          </cell>
          <cell r="I96" t="str">
            <v>L42L Altima</v>
          </cell>
          <cell r="J96" t="str">
            <v>New Domestics</v>
          </cell>
          <cell r="K96" t="str">
            <v>NISSAN</v>
          </cell>
          <cell r="L96" t="str">
            <v>Vehicle Electronics</v>
          </cell>
          <cell r="M96">
            <v>41030</v>
          </cell>
          <cell r="N96" t="str">
            <v>BRACKET-CLIP</v>
          </cell>
          <cell r="O96">
            <v>41030</v>
          </cell>
          <cell r="P96">
            <v>43252</v>
          </cell>
          <cell r="Q96" t="str">
            <v>&gt;&gt;&gt;</v>
          </cell>
          <cell r="S96">
            <v>44056</v>
          </cell>
          <cell r="T96">
            <v>302435</v>
          </cell>
          <cell r="V96">
            <v>206767</v>
          </cell>
          <cell r="W96">
            <v>10</v>
          </cell>
          <cell r="Y96">
            <v>340231.19999999995</v>
          </cell>
          <cell r="Z96">
            <v>6.0000000000000053E-2</v>
          </cell>
          <cell r="AA96" t="str">
            <v>last 5 mos x IHS%</v>
          </cell>
          <cell r="AB96">
            <v>302359</v>
          </cell>
          <cell r="AC96">
            <v>453538.5</v>
          </cell>
          <cell r="AD96">
            <v>438346.04000000004</v>
          </cell>
          <cell r="AE96">
            <v>3.46585998586868E-2</v>
          </cell>
          <cell r="AF96">
            <v>36528.83666666667</v>
          </cell>
        </row>
        <row r="97">
          <cell r="A97">
            <v>106465</v>
          </cell>
          <cell r="B97" t="str">
            <v>Denso</v>
          </cell>
          <cell r="C97">
            <v>39890</v>
          </cell>
          <cell r="D97" t="str">
            <v>AA047792-0350</v>
          </cell>
          <cell r="E97">
            <v>106465</v>
          </cell>
          <cell r="F97" t="str">
            <v>Stamp&gt;Ship</v>
          </cell>
          <cell r="G97" t="str">
            <v>GR: PR</v>
          </cell>
          <cell r="H97" t="str">
            <v>GR</v>
          </cell>
          <cell r="I97" t="str">
            <v>FORD</v>
          </cell>
          <cell r="J97" t="str">
            <v>BIG 3</v>
          </cell>
          <cell r="K97" t="str">
            <v>FORD</v>
          </cell>
          <cell r="L97" t="str">
            <v>HVAC</v>
          </cell>
          <cell r="M97">
            <v>40140</v>
          </cell>
          <cell r="N97" t="str">
            <v>BRACKET</v>
          </cell>
          <cell r="O97">
            <v>40140</v>
          </cell>
          <cell r="P97">
            <v>43717</v>
          </cell>
          <cell r="Q97" t="str">
            <v>&gt;&gt;&gt;</v>
          </cell>
          <cell r="S97">
            <v>45080</v>
          </cell>
          <cell r="T97">
            <v>376880</v>
          </cell>
          <cell r="V97">
            <v>208600</v>
          </cell>
          <cell r="W97">
            <v>10</v>
          </cell>
          <cell r="Y97">
            <v>397152</v>
          </cell>
          <cell r="Z97">
            <v>0.05</v>
          </cell>
          <cell r="AA97" t="str">
            <v>last 5 mos x IHS%</v>
          </cell>
          <cell r="AB97">
            <v>267400</v>
          </cell>
          <cell r="AC97">
            <v>401100</v>
          </cell>
          <cell r="AD97">
            <v>438060</v>
          </cell>
          <cell r="AE97">
            <v>-8.4372003835091136E-2</v>
          </cell>
          <cell r="AF97">
            <v>36505</v>
          </cell>
        </row>
        <row r="98">
          <cell r="A98">
            <v>107102</v>
          </cell>
          <cell r="B98" t="str">
            <v>NISSAN</v>
          </cell>
          <cell r="C98">
            <v>40512</v>
          </cell>
          <cell r="D98" t="str">
            <v>671BO 3TA0A</v>
          </cell>
          <cell r="E98">
            <v>107102</v>
          </cell>
          <cell r="F98" t="str">
            <v>Stamp&gt;Assy&gt;Ship</v>
          </cell>
          <cell r="G98" t="str">
            <v>KENT</v>
          </cell>
          <cell r="H98" t="str">
            <v>KENT</v>
          </cell>
          <cell r="I98" t="str">
            <v>L42L + '14 L42N</v>
          </cell>
          <cell r="J98" t="str">
            <v>New Domestics</v>
          </cell>
          <cell r="K98" t="str">
            <v>NISSAN</v>
          </cell>
          <cell r="L98" t="str">
            <v>BIW</v>
          </cell>
          <cell r="M98">
            <v>41030</v>
          </cell>
          <cell r="N98" t="str">
            <v>BULKHEAD ASSY-UPR, RH</v>
          </cell>
          <cell r="O98">
            <v>41030</v>
          </cell>
          <cell r="P98">
            <v>44166</v>
          </cell>
          <cell r="Q98" t="str">
            <v>&gt;&gt;&gt;</v>
          </cell>
          <cell r="S98">
            <v>39900</v>
          </cell>
          <cell r="T98">
            <v>277350</v>
          </cell>
          <cell r="V98">
            <v>205582</v>
          </cell>
          <cell r="W98">
            <v>8</v>
          </cell>
          <cell r="Y98">
            <v>363072</v>
          </cell>
          <cell r="Z98">
            <v>6.0000000000000053E-2</v>
          </cell>
          <cell r="AA98" t="str">
            <v>last 5 mos x IHS%</v>
          </cell>
          <cell r="AB98">
            <v>248547</v>
          </cell>
          <cell r="AC98">
            <v>372820.5</v>
          </cell>
          <cell r="AD98">
            <v>435833.84</v>
          </cell>
          <cell r="AE98">
            <v>-0.14458110916765898</v>
          </cell>
          <cell r="AF98">
            <v>36319.486666666671</v>
          </cell>
        </row>
        <row r="99">
          <cell r="A99">
            <v>107065</v>
          </cell>
          <cell r="B99" t="str">
            <v>NISSAN</v>
          </cell>
          <cell r="C99">
            <v>40457</v>
          </cell>
          <cell r="D99" t="str">
            <v>24239 3TA0A</v>
          </cell>
          <cell r="E99">
            <v>107065</v>
          </cell>
          <cell r="F99" t="str">
            <v>Stamp&gt;Plate/Paint&gt;Ship</v>
          </cell>
          <cell r="G99" t="str">
            <v>KENT</v>
          </cell>
          <cell r="H99" t="str">
            <v>KENT</v>
          </cell>
          <cell r="I99" t="str">
            <v>L42L Altima</v>
          </cell>
          <cell r="J99" t="str">
            <v>New Domestics</v>
          </cell>
          <cell r="K99" t="str">
            <v>NISSAN</v>
          </cell>
          <cell r="L99" t="str">
            <v>Vehicle Electronics</v>
          </cell>
          <cell r="M99">
            <v>41030</v>
          </cell>
          <cell r="N99" t="str">
            <v>BRACKET-CLIP</v>
          </cell>
          <cell r="O99">
            <v>41030</v>
          </cell>
          <cell r="P99">
            <v>43252</v>
          </cell>
          <cell r="Q99" t="str">
            <v>&gt;&gt;&gt;</v>
          </cell>
          <cell r="S99">
            <v>41600</v>
          </cell>
          <cell r="T99">
            <v>300029</v>
          </cell>
          <cell r="V99">
            <v>204911</v>
          </cell>
          <cell r="W99">
            <v>10</v>
          </cell>
          <cell r="Y99">
            <v>339991.19999999995</v>
          </cell>
          <cell r="Z99">
            <v>6.0000000000000053E-2</v>
          </cell>
          <cell r="AA99" t="str">
            <v>last 5 mos x IHS%</v>
          </cell>
          <cell r="AB99">
            <v>295659</v>
          </cell>
          <cell r="AC99">
            <v>443488.5</v>
          </cell>
          <cell r="AD99">
            <v>434411.32</v>
          </cell>
          <cell r="AE99">
            <v>2.0895357883399468E-2</v>
          </cell>
          <cell r="AF99">
            <v>36200.943333333336</v>
          </cell>
        </row>
        <row r="100">
          <cell r="A100">
            <v>107014</v>
          </cell>
          <cell r="B100" t="str">
            <v>NISSAN</v>
          </cell>
          <cell r="C100">
            <v>40400</v>
          </cell>
          <cell r="D100" t="str">
            <v>41151 3TA0A</v>
          </cell>
          <cell r="E100" t="str">
            <v>107014/15</v>
          </cell>
          <cell r="F100" t="str">
            <v>Stamp&gt;Plate/Paint&gt;Ship</v>
          </cell>
          <cell r="G100" t="str">
            <v>GR: PR</v>
          </cell>
          <cell r="H100" t="str">
            <v>GR</v>
          </cell>
          <cell r="I100" t="str">
            <v>L42L Altima</v>
          </cell>
          <cell r="J100" t="str">
            <v>New Domestics</v>
          </cell>
          <cell r="K100" t="str">
            <v>NISSAN</v>
          </cell>
          <cell r="L100" t="str">
            <v>Trim &amp; Chassis</v>
          </cell>
          <cell r="M100">
            <v>41030</v>
          </cell>
          <cell r="N100" t="str">
            <v>SPLASH GUARD, RH</v>
          </cell>
          <cell r="O100">
            <v>41030</v>
          </cell>
          <cell r="P100">
            <v>43252</v>
          </cell>
          <cell r="Q100" t="str">
            <v>&gt;&gt;&gt;</v>
          </cell>
          <cell r="S100">
            <v>39312</v>
          </cell>
          <cell r="T100">
            <v>285655</v>
          </cell>
          <cell r="V100">
            <v>204833</v>
          </cell>
          <cell r="W100">
            <v>10</v>
          </cell>
          <cell r="Y100">
            <v>378420</v>
          </cell>
          <cell r="Z100">
            <v>6.0000000000000053E-2</v>
          </cell>
          <cell r="AA100" t="str">
            <v>last 5 mos x IHS%</v>
          </cell>
          <cell r="AB100">
            <v>241983</v>
          </cell>
          <cell r="AC100">
            <v>362974.5</v>
          </cell>
          <cell r="AD100">
            <v>360000</v>
          </cell>
          <cell r="AE100">
            <v>8.2625000000000615E-3</v>
          </cell>
          <cell r="AF100">
            <v>30000</v>
          </cell>
        </row>
        <row r="101">
          <cell r="A101">
            <v>105866</v>
          </cell>
          <cell r="B101" t="str">
            <v>Calsonic</v>
          </cell>
          <cell r="C101">
            <v>38791</v>
          </cell>
          <cell r="D101" t="str">
            <v>E22330A5200000</v>
          </cell>
          <cell r="E101" t="str">
            <v>105866-1/66-2</v>
          </cell>
          <cell r="F101" t="str">
            <v>Stamp&gt;Assy&gt;Ship</v>
          </cell>
          <cell r="G101" t="str">
            <v>KENT</v>
          </cell>
          <cell r="H101" t="str">
            <v>KENT</v>
          </cell>
          <cell r="I101" t="str">
            <v>L42L</v>
          </cell>
          <cell r="J101" t="str">
            <v>New Domestics</v>
          </cell>
          <cell r="K101" t="str">
            <v>NISSAN</v>
          </cell>
          <cell r="L101" t="str">
            <v>Trim &amp; Chassis</v>
          </cell>
          <cell r="M101">
            <v>38930</v>
          </cell>
          <cell r="N101" t="str">
            <v>RENDV SUB ASSY</v>
          </cell>
          <cell r="O101">
            <v>38930</v>
          </cell>
          <cell r="P101">
            <v>43252</v>
          </cell>
          <cell r="Q101" t="str">
            <v>&gt;&gt;&gt;</v>
          </cell>
          <cell r="S101" t="e">
            <v>#REF!</v>
          </cell>
          <cell r="T101">
            <v>337645</v>
          </cell>
          <cell r="V101">
            <v>204435</v>
          </cell>
          <cell r="W101">
            <v>12</v>
          </cell>
          <cell r="Y101">
            <v>378455</v>
          </cell>
          <cell r="Z101">
            <v>6.0000000000000053E-2</v>
          </cell>
          <cell r="AA101" t="str">
            <v>last 5 mos x IHS%</v>
          </cell>
          <cell r="AB101">
            <v>240900</v>
          </cell>
          <cell r="AC101">
            <v>361350</v>
          </cell>
          <cell r="AD101">
            <v>360000</v>
          </cell>
          <cell r="AE101">
            <v>3.7499999999999201E-3</v>
          </cell>
          <cell r="AF101">
            <v>30000</v>
          </cell>
        </row>
        <row r="102">
          <cell r="A102">
            <v>107015</v>
          </cell>
          <cell r="B102" t="str">
            <v>NISSAN</v>
          </cell>
          <cell r="C102">
            <v>40400</v>
          </cell>
          <cell r="D102" t="str">
            <v>41161 3TA0A</v>
          </cell>
          <cell r="E102" t="str">
            <v>2-OUT</v>
          </cell>
          <cell r="F102" t="str">
            <v>Stamp&gt;Plate/Paint&gt;Ship</v>
          </cell>
          <cell r="G102" t="str">
            <v>GR: PR</v>
          </cell>
          <cell r="H102" t="str">
            <v>GR</v>
          </cell>
          <cell r="I102" t="str">
            <v>L42L Altima</v>
          </cell>
          <cell r="J102" t="str">
            <v>New Domestics</v>
          </cell>
          <cell r="K102" t="str">
            <v>NISSAN</v>
          </cell>
          <cell r="L102" t="str">
            <v>Trim &amp; Chassis</v>
          </cell>
          <cell r="M102">
            <v>41030</v>
          </cell>
          <cell r="N102" t="str">
            <v>SPLASH GUARD, LH</v>
          </cell>
          <cell r="O102">
            <v>41030</v>
          </cell>
          <cell r="P102">
            <v>43252</v>
          </cell>
          <cell r="Q102" t="str">
            <v>&gt;&gt;&gt;</v>
          </cell>
          <cell r="S102">
            <v>39468</v>
          </cell>
          <cell r="T102">
            <v>286710</v>
          </cell>
          <cell r="V102">
            <v>204429</v>
          </cell>
          <cell r="W102">
            <v>10</v>
          </cell>
          <cell r="Y102">
            <v>377107.19999999995</v>
          </cell>
          <cell r="Z102">
            <v>6.0000000000000053E-2</v>
          </cell>
          <cell r="AA102" t="str">
            <v>last 5 mos x IHS%</v>
          </cell>
          <cell r="AB102">
            <v>240541</v>
          </cell>
          <cell r="AC102">
            <v>360811.5</v>
          </cell>
          <cell r="AD102">
            <v>360000</v>
          </cell>
          <cell r="AE102">
            <v>2.2541666666666682E-3</v>
          </cell>
          <cell r="AF102">
            <v>30000</v>
          </cell>
        </row>
        <row r="103">
          <cell r="A103">
            <v>106832</v>
          </cell>
          <cell r="B103" t="str">
            <v>NISSAN</v>
          </cell>
          <cell r="C103">
            <v>40255</v>
          </cell>
          <cell r="D103" t="str">
            <v>67154 3TAOA</v>
          </cell>
          <cell r="E103">
            <v>106832</v>
          </cell>
          <cell r="F103" t="str">
            <v>Stamp&gt;Assy&gt;Ship</v>
          </cell>
          <cell r="G103" t="str">
            <v>KENT</v>
          </cell>
          <cell r="H103" t="str">
            <v>KENT</v>
          </cell>
          <cell r="I103" t="str">
            <v>L42L + '14 L42N</v>
          </cell>
          <cell r="J103" t="str">
            <v>New Domestics</v>
          </cell>
          <cell r="K103" t="str">
            <v>NISSAN</v>
          </cell>
          <cell r="L103" t="str">
            <v>BIW</v>
          </cell>
          <cell r="M103">
            <v>41054</v>
          </cell>
          <cell r="N103" t="str">
            <v>BKT ASSY-PEDAL MOUNTING</v>
          </cell>
          <cell r="O103">
            <v>41030</v>
          </cell>
          <cell r="P103">
            <v>44166</v>
          </cell>
          <cell r="Q103" t="str">
            <v>&gt;&gt;&gt;</v>
          </cell>
          <cell r="R103" t="str">
            <v>additional 60K starting March '14</v>
          </cell>
          <cell r="S103">
            <v>37290</v>
          </cell>
          <cell r="T103">
            <v>332860</v>
          </cell>
          <cell r="V103">
            <v>203802</v>
          </cell>
          <cell r="W103">
            <v>10</v>
          </cell>
          <cell r="Y103">
            <v>377184</v>
          </cell>
          <cell r="Z103">
            <v>6.0000000000000053E-2</v>
          </cell>
          <cell r="AA103" t="str">
            <v>last 5 mos x IHS%</v>
          </cell>
          <cell r="AB103">
            <v>247412</v>
          </cell>
          <cell r="AC103">
            <v>371118</v>
          </cell>
          <cell r="AD103">
            <v>360000</v>
          </cell>
          <cell r="AE103">
            <v>3.0883333333333374E-2</v>
          </cell>
          <cell r="AF103">
            <v>30000</v>
          </cell>
        </row>
        <row r="104">
          <cell r="A104">
            <v>106779</v>
          </cell>
          <cell r="B104" t="str">
            <v>NISSAN</v>
          </cell>
          <cell r="C104">
            <v>40281</v>
          </cell>
          <cell r="D104" t="str">
            <v>62513 3TA0A</v>
          </cell>
          <cell r="E104" t="str">
            <v>2-OUT</v>
          </cell>
          <cell r="F104" t="str">
            <v>Stamp&gt;Assy&gt;Ship</v>
          </cell>
          <cell r="G104" t="str">
            <v>KENT</v>
          </cell>
          <cell r="H104" t="str">
            <v>KENT</v>
          </cell>
          <cell r="I104" t="str">
            <v>L42L + '14 L42N</v>
          </cell>
          <cell r="J104" t="str">
            <v>New Domestics</v>
          </cell>
          <cell r="K104" t="str">
            <v>NISSAN</v>
          </cell>
          <cell r="L104" t="str">
            <v>BIW</v>
          </cell>
          <cell r="M104">
            <v>41030</v>
          </cell>
          <cell r="N104" t="str">
            <v>SUPT ASSY- RAD CORE UPPER LH</v>
          </cell>
          <cell r="O104">
            <v>41030</v>
          </cell>
          <cell r="P104">
            <v>44166</v>
          </cell>
          <cell r="Q104" t="str">
            <v>&gt;&gt;&gt;</v>
          </cell>
          <cell r="R104" t="str">
            <v>additional 60K starting March '14</v>
          </cell>
          <cell r="S104">
            <v>37800</v>
          </cell>
          <cell r="T104">
            <v>336351</v>
          </cell>
          <cell r="V104">
            <v>202982</v>
          </cell>
          <cell r="W104">
            <v>10</v>
          </cell>
          <cell r="Y104">
            <v>380352</v>
          </cell>
          <cell r="Z104">
            <v>6.0000000000000053E-2</v>
          </cell>
          <cell r="AA104" t="str">
            <v>last 5 mos x IHS%</v>
          </cell>
          <cell r="AB104">
            <v>245527</v>
          </cell>
          <cell r="AC104">
            <v>368290.5</v>
          </cell>
          <cell r="AD104">
            <v>360000</v>
          </cell>
          <cell r="AE104">
            <v>2.3029166666666656E-2</v>
          </cell>
          <cell r="AF104">
            <v>30000</v>
          </cell>
        </row>
        <row r="105">
          <cell r="A105">
            <v>107149</v>
          </cell>
          <cell r="B105" t="str">
            <v>NISSAN</v>
          </cell>
          <cell r="C105">
            <v>40567</v>
          </cell>
          <cell r="D105" t="str">
            <v>74390 3TA0A</v>
          </cell>
          <cell r="E105">
            <v>107149</v>
          </cell>
          <cell r="F105" t="str">
            <v>Stamp&gt;Assy&gt;Ship</v>
          </cell>
          <cell r="G105" t="str">
            <v>GR: PR/VA</v>
          </cell>
          <cell r="H105" t="str">
            <v>GR</v>
          </cell>
          <cell r="I105" t="str">
            <v>L42L + '14 L42N</v>
          </cell>
          <cell r="J105" t="str">
            <v>New Domestics</v>
          </cell>
          <cell r="K105" t="str">
            <v>NISSAN</v>
          </cell>
          <cell r="L105" t="str">
            <v>BIW</v>
          </cell>
          <cell r="M105">
            <v>41030</v>
          </cell>
          <cell r="N105" t="str">
            <v>STAY-REINF FR FLOOR</v>
          </cell>
          <cell r="O105">
            <v>41030</v>
          </cell>
          <cell r="P105">
            <v>44166</v>
          </cell>
          <cell r="Q105" t="str">
            <v>&gt;&gt;&gt;</v>
          </cell>
          <cell r="S105">
            <v>39480</v>
          </cell>
          <cell r="T105">
            <v>278985</v>
          </cell>
          <cell r="V105">
            <v>202732</v>
          </cell>
          <cell r="W105">
            <v>8</v>
          </cell>
          <cell r="Y105">
            <v>368695.19999999995</v>
          </cell>
          <cell r="Z105">
            <v>6.0000000000000053E-2</v>
          </cell>
          <cell r="AA105" t="str">
            <v>last 5 mos x IHS%</v>
          </cell>
          <cell r="AB105">
            <v>242780</v>
          </cell>
          <cell r="AC105">
            <v>364170</v>
          </cell>
          <cell r="AD105">
            <v>360000</v>
          </cell>
          <cell r="AE105">
            <v>1.1583333333333279E-2</v>
          </cell>
          <cell r="AF105">
            <v>30000</v>
          </cell>
        </row>
        <row r="106">
          <cell r="A106">
            <v>107068</v>
          </cell>
          <cell r="B106" t="str">
            <v>NISSAN</v>
          </cell>
          <cell r="C106">
            <v>40458</v>
          </cell>
          <cell r="D106" t="str">
            <v>24239 3TA1A</v>
          </cell>
          <cell r="E106">
            <v>107068</v>
          </cell>
          <cell r="F106" t="str">
            <v>Stamp&gt;Assy&gt;Plate/Paint&gt;Ship</v>
          </cell>
          <cell r="G106" t="str">
            <v>KENT</v>
          </cell>
          <cell r="H106" t="str">
            <v>KENT</v>
          </cell>
          <cell r="I106" t="str">
            <v>L42L Altima</v>
          </cell>
          <cell r="J106" t="str">
            <v>New Domestics</v>
          </cell>
          <cell r="K106" t="str">
            <v>NISSAN</v>
          </cell>
          <cell r="L106" t="str">
            <v>Vehicle Electronics</v>
          </cell>
          <cell r="M106">
            <v>41030</v>
          </cell>
          <cell r="N106" t="str">
            <v>BRACKET ASSY</v>
          </cell>
          <cell r="O106">
            <v>41030</v>
          </cell>
          <cell r="P106">
            <v>43252</v>
          </cell>
          <cell r="Q106" t="str">
            <v>&gt;&gt;&gt;</v>
          </cell>
          <cell r="R106" t="str">
            <v>Updated EAU from 430k to 426k on 1/10/13</v>
          </cell>
          <cell r="S106">
            <v>40504</v>
          </cell>
          <cell r="T106">
            <v>335446</v>
          </cell>
          <cell r="V106">
            <v>202566</v>
          </cell>
          <cell r="W106">
            <v>10</v>
          </cell>
          <cell r="Y106">
            <v>361404</v>
          </cell>
          <cell r="Z106">
            <v>6.0000000000000053E-2</v>
          </cell>
          <cell r="AA106" t="str">
            <v>last 5 mos x IHS%</v>
          </cell>
          <cell r="AB106">
            <v>248528</v>
          </cell>
          <cell r="AC106">
            <v>372792</v>
          </cell>
          <cell r="AD106">
            <v>360000</v>
          </cell>
          <cell r="AE106">
            <v>3.5533333333333417E-2</v>
          </cell>
          <cell r="AF106">
            <v>30000</v>
          </cell>
        </row>
        <row r="107">
          <cell r="A107">
            <v>106833</v>
          </cell>
          <cell r="B107" t="str">
            <v>NISSAN</v>
          </cell>
          <cell r="C107">
            <v>40255</v>
          </cell>
          <cell r="D107" t="str">
            <v>67126 3TA0A</v>
          </cell>
          <cell r="E107">
            <v>106833</v>
          </cell>
          <cell r="F107" t="str">
            <v>Stamp&gt;Assy&gt;Ship</v>
          </cell>
          <cell r="G107" t="str">
            <v>KENT</v>
          </cell>
          <cell r="H107" t="str">
            <v>KENT</v>
          </cell>
          <cell r="I107" t="str">
            <v>L42L + '14 L42N</v>
          </cell>
          <cell r="J107" t="str">
            <v>New Domestics</v>
          </cell>
          <cell r="K107" t="str">
            <v>NISSAN</v>
          </cell>
          <cell r="L107" t="str">
            <v>BIW</v>
          </cell>
          <cell r="M107">
            <v>41054</v>
          </cell>
          <cell r="N107" t="str">
            <v>BKT ASSY-PKB MOUNTING</v>
          </cell>
          <cell r="O107">
            <v>41030</v>
          </cell>
          <cell r="P107">
            <v>44166</v>
          </cell>
          <cell r="Q107" t="str">
            <v>&gt;&gt;&gt;</v>
          </cell>
          <cell r="R107" t="str">
            <v>additional 60K starting March '14</v>
          </cell>
          <cell r="S107">
            <v>39180</v>
          </cell>
          <cell r="T107">
            <v>332540</v>
          </cell>
          <cell r="V107">
            <v>202462</v>
          </cell>
          <cell r="W107">
            <v>10</v>
          </cell>
          <cell r="Y107">
            <v>373152</v>
          </cell>
          <cell r="Z107">
            <v>6.0000000000000053E-2</v>
          </cell>
          <cell r="AA107" t="str">
            <v>last 5 mos x IHS%</v>
          </cell>
          <cell r="AB107">
            <v>244387</v>
          </cell>
          <cell r="AC107">
            <v>366580.5</v>
          </cell>
          <cell r="AD107">
            <v>360000</v>
          </cell>
          <cell r="AE107">
            <v>1.8279166666666624E-2</v>
          </cell>
          <cell r="AF107">
            <v>30000</v>
          </cell>
        </row>
        <row r="108">
          <cell r="A108">
            <v>106778</v>
          </cell>
          <cell r="B108" t="str">
            <v>NISSAN</v>
          </cell>
          <cell r="C108">
            <v>40281</v>
          </cell>
          <cell r="D108" t="str">
            <v>62512 3TA0A</v>
          </cell>
          <cell r="E108" t="str">
            <v>106778-2/79-2</v>
          </cell>
          <cell r="F108" t="str">
            <v>Stamp&gt;Assy&gt;Ship</v>
          </cell>
          <cell r="G108" t="str">
            <v>KENT</v>
          </cell>
          <cell r="H108" t="str">
            <v>KENT</v>
          </cell>
          <cell r="I108" t="str">
            <v>L42L + '14 L42N</v>
          </cell>
          <cell r="J108" t="str">
            <v>New Domestics</v>
          </cell>
          <cell r="K108" t="str">
            <v>NISSAN</v>
          </cell>
          <cell r="L108" t="str">
            <v>BIW</v>
          </cell>
          <cell r="M108">
            <v>41030</v>
          </cell>
          <cell r="N108" t="str">
            <v>SUPT ASSY-RAD CORE</v>
          </cell>
          <cell r="O108">
            <v>41030</v>
          </cell>
          <cell r="P108">
            <v>44166</v>
          </cell>
          <cell r="Q108" t="str">
            <v>&gt;&gt;&gt;</v>
          </cell>
          <cell r="R108" t="str">
            <v>additional 60K starting March '14</v>
          </cell>
          <cell r="S108">
            <v>41400</v>
          </cell>
          <cell r="T108">
            <v>332756</v>
          </cell>
          <cell r="V108">
            <v>202382</v>
          </cell>
          <cell r="W108">
            <v>10</v>
          </cell>
          <cell r="Y108">
            <v>373152</v>
          </cell>
          <cell r="Z108">
            <v>6.0000000000000053E-2</v>
          </cell>
          <cell r="AA108" t="str">
            <v>last 5 mos x IHS%</v>
          </cell>
          <cell r="AB108">
            <v>244327</v>
          </cell>
          <cell r="AC108">
            <v>366490.5</v>
          </cell>
          <cell r="AD108">
            <v>360000</v>
          </cell>
          <cell r="AE108">
            <v>1.8029166666666763E-2</v>
          </cell>
          <cell r="AF108">
            <v>30000</v>
          </cell>
        </row>
        <row r="109">
          <cell r="A109">
            <v>107063</v>
          </cell>
          <cell r="B109" t="str">
            <v>NISSAN</v>
          </cell>
          <cell r="C109">
            <v>40457</v>
          </cell>
          <cell r="D109" t="str">
            <v>24317 3tA0a</v>
          </cell>
          <cell r="E109">
            <v>107063</v>
          </cell>
          <cell r="F109" t="str">
            <v>Stamp&gt;Ship</v>
          </cell>
          <cell r="G109" t="str">
            <v>KENT</v>
          </cell>
          <cell r="H109" t="str">
            <v>KENT</v>
          </cell>
          <cell r="I109" t="str">
            <v>L42L Altima</v>
          </cell>
          <cell r="J109" t="str">
            <v>New Domestics</v>
          </cell>
          <cell r="K109" t="str">
            <v>NISSAN</v>
          </cell>
          <cell r="L109" t="str">
            <v>Vehicle Electronics</v>
          </cell>
          <cell r="M109">
            <v>41030</v>
          </cell>
          <cell r="N109" t="str">
            <v>BRACKET-FUSE BLOCK</v>
          </cell>
          <cell r="O109">
            <v>41030</v>
          </cell>
          <cell r="P109">
            <v>43252</v>
          </cell>
          <cell r="Q109" t="str">
            <v>&gt;&gt;&gt;</v>
          </cell>
          <cell r="S109">
            <v>39600</v>
          </cell>
          <cell r="T109">
            <v>331347</v>
          </cell>
          <cell r="V109">
            <v>202051</v>
          </cell>
          <cell r="W109">
            <v>10</v>
          </cell>
          <cell r="Y109">
            <v>372480</v>
          </cell>
          <cell r="Z109">
            <v>6.0000000000000053E-2</v>
          </cell>
          <cell r="AA109" t="str">
            <v>last 5 mos x IHS%</v>
          </cell>
          <cell r="AB109">
            <v>251272</v>
          </cell>
          <cell r="AC109">
            <v>376908</v>
          </cell>
          <cell r="AD109">
            <v>360000</v>
          </cell>
          <cell r="AE109">
            <v>4.6966666666666601E-2</v>
          </cell>
          <cell r="AF109">
            <v>30000</v>
          </cell>
        </row>
        <row r="110">
          <cell r="A110">
            <v>107048</v>
          </cell>
          <cell r="B110" t="str">
            <v>NISSAN</v>
          </cell>
          <cell r="C110">
            <v>40444</v>
          </cell>
          <cell r="D110" t="str">
            <v>21745 3TA0A</v>
          </cell>
          <cell r="E110">
            <v>107048</v>
          </cell>
          <cell r="F110" t="str">
            <v>Stamp&gt;Assy&gt;Plate/Paint&gt;Ship</v>
          </cell>
          <cell r="G110" t="str">
            <v>KENT</v>
          </cell>
          <cell r="H110" t="str">
            <v>KENT</v>
          </cell>
          <cell r="I110" t="str">
            <v>L42L Altima</v>
          </cell>
          <cell r="J110" t="str">
            <v>New Domestics</v>
          </cell>
          <cell r="K110" t="str">
            <v>NISSAN</v>
          </cell>
          <cell r="L110" t="str">
            <v>HVAC</v>
          </cell>
          <cell r="M110">
            <v>41000</v>
          </cell>
          <cell r="N110" t="str">
            <v>BRKT-RAD RESVR. TANK</v>
          </cell>
          <cell r="O110">
            <v>41030</v>
          </cell>
          <cell r="P110">
            <v>43252</v>
          </cell>
          <cell r="Q110" t="str">
            <v>&gt;&gt;&gt;</v>
          </cell>
          <cell r="S110">
            <v>39000</v>
          </cell>
          <cell r="T110">
            <v>332896</v>
          </cell>
          <cell r="V110">
            <v>201033</v>
          </cell>
          <cell r="W110">
            <v>10</v>
          </cell>
          <cell r="Y110">
            <v>374426.4</v>
          </cell>
          <cell r="Z110">
            <v>6.0000000000000053E-2</v>
          </cell>
          <cell r="AA110" t="str">
            <v>last 5 mos x IHS%</v>
          </cell>
          <cell r="AB110">
            <v>244438</v>
          </cell>
          <cell r="AC110">
            <v>366657</v>
          </cell>
          <cell r="AD110">
            <v>360000</v>
          </cell>
          <cell r="AE110">
            <v>1.8491666666666573E-2</v>
          </cell>
          <cell r="AF110">
            <v>30000</v>
          </cell>
        </row>
        <row r="111">
          <cell r="A111">
            <v>106745</v>
          </cell>
          <cell r="B111" t="str">
            <v>Denso</v>
          </cell>
          <cell r="C111">
            <v>40156</v>
          </cell>
          <cell r="D111" t="str">
            <v>AA047792-1240</v>
          </cell>
          <cell r="E111">
            <v>106745</v>
          </cell>
          <cell r="F111" t="str">
            <v>Stamp&gt;Plate/Paint&gt;Ship</v>
          </cell>
          <cell r="G111" t="str">
            <v>GR: PR</v>
          </cell>
          <cell r="H111" t="str">
            <v>GR</v>
          </cell>
          <cell r="I111" t="str">
            <v>RAM 1500</v>
          </cell>
          <cell r="J111" t="str">
            <v>BIG 3</v>
          </cell>
          <cell r="K111" t="str">
            <v>Chrysler</v>
          </cell>
          <cell r="L111" t="str">
            <v>HVAC</v>
          </cell>
          <cell r="M111">
            <v>40252</v>
          </cell>
          <cell r="N111" t="str">
            <v>BRACKET</v>
          </cell>
          <cell r="O111">
            <v>40252</v>
          </cell>
          <cell r="P111">
            <v>42705</v>
          </cell>
          <cell r="Q111" t="str">
            <v>&gt;&gt;&gt;</v>
          </cell>
          <cell r="S111">
            <v>40800</v>
          </cell>
          <cell r="T111">
            <v>287850</v>
          </cell>
          <cell r="V111">
            <v>183750</v>
          </cell>
          <cell r="W111">
            <v>10</v>
          </cell>
          <cell r="Y111">
            <v>334440</v>
          </cell>
          <cell r="Z111">
            <v>0.1593</v>
          </cell>
          <cell r="AA111" t="str">
            <v>last 5 mos x IHS%</v>
          </cell>
          <cell r="AB111">
            <v>229950</v>
          </cell>
          <cell r="AC111">
            <v>344925</v>
          </cell>
          <cell r="AD111">
            <v>360000</v>
          </cell>
          <cell r="AE111">
            <v>-4.1874999999999996E-2</v>
          </cell>
          <cell r="AF111">
            <v>30000</v>
          </cell>
        </row>
        <row r="112">
          <cell r="A112">
            <v>107064</v>
          </cell>
          <cell r="B112" t="str">
            <v>NISSAN</v>
          </cell>
          <cell r="C112">
            <v>40457</v>
          </cell>
          <cell r="D112" t="str">
            <v>24317 3TA0B</v>
          </cell>
          <cell r="E112">
            <v>107064</v>
          </cell>
          <cell r="F112" t="str">
            <v>Stamp&gt;Ship</v>
          </cell>
          <cell r="G112" t="str">
            <v>KENT</v>
          </cell>
          <cell r="H112" t="str">
            <v>KENT</v>
          </cell>
          <cell r="I112" t="str">
            <v>L42L Altima</v>
          </cell>
          <cell r="J112" t="str">
            <v>New Domestics</v>
          </cell>
          <cell r="K112" t="str">
            <v>NISSAN</v>
          </cell>
          <cell r="L112" t="str">
            <v>Vehicle Electronics</v>
          </cell>
          <cell r="M112">
            <v>41030</v>
          </cell>
          <cell r="N112" t="str">
            <v>BRACKET-FUSE BLOCK</v>
          </cell>
          <cell r="O112">
            <v>41030</v>
          </cell>
          <cell r="P112">
            <v>43252</v>
          </cell>
          <cell r="Q112" t="str">
            <v>&gt;&gt;&gt;</v>
          </cell>
          <cell r="S112">
            <v>39900</v>
          </cell>
          <cell r="T112">
            <v>333997</v>
          </cell>
          <cell r="V112">
            <v>200253</v>
          </cell>
          <cell r="W112">
            <v>10</v>
          </cell>
          <cell r="Y112">
            <v>368767.19999999995</v>
          </cell>
          <cell r="Z112">
            <v>6.0000000000000053E-2</v>
          </cell>
          <cell r="AA112" t="str">
            <v>last 5 mos x IHS%</v>
          </cell>
          <cell r="AB112">
            <v>248924</v>
          </cell>
          <cell r="AC112">
            <v>373386</v>
          </cell>
          <cell r="AD112">
            <v>360000</v>
          </cell>
          <cell r="AE112">
            <v>3.7183333333333346E-2</v>
          </cell>
          <cell r="AF112">
            <v>30000</v>
          </cell>
        </row>
        <row r="113">
          <cell r="A113">
            <v>105838</v>
          </cell>
          <cell r="B113" t="str">
            <v>Denso</v>
          </cell>
          <cell r="C113" t="e">
            <v>#N/A</v>
          </cell>
          <cell r="D113" t="str">
            <v>AA017231-7270</v>
          </cell>
          <cell r="E113">
            <v>105838</v>
          </cell>
          <cell r="F113" t="str">
            <v>Stamp&gt;Ship</v>
          </cell>
          <cell r="G113" t="str">
            <v>GR: PR</v>
          </cell>
          <cell r="H113" t="str">
            <v>GR</v>
          </cell>
          <cell r="I113" t="str">
            <v>Corolla 150A</v>
          </cell>
          <cell r="J113" t="str">
            <v>New Domestics</v>
          </cell>
          <cell r="K113" t="str">
            <v>Toyota</v>
          </cell>
          <cell r="L113" t="str">
            <v>HVAC</v>
          </cell>
          <cell r="M113">
            <v>39114</v>
          </cell>
          <cell r="O113">
            <v>38081</v>
          </cell>
          <cell r="P113">
            <v>43160</v>
          </cell>
          <cell r="Q113" t="str">
            <v>&gt;&gt;&gt;</v>
          </cell>
          <cell r="R113" t="str">
            <v>per history</v>
          </cell>
          <cell r="AB113">
            <v>281700</v>
          </cell>
          <cell r="AC113">
            <v>422550</v>
          </cell>
          <cell r="AD113">
            <v>422500</v>
          </cell>
          <cell r="AE113">
            <v>1.1834319526626835E-4</v>
          </cell>
          <cell r="AF113">
            <v>35208.333333333336</v>
          </cell>
        </row>
        <row r="114">
          <cell r="A114">
            <v>106855</v>
          </cell>
          <cell r="B114" t="str">
            <v>NISSAN</v>
          </cell>
          <cell r="C114">
            <v>40281</v>
          </cell>
          <cell r="D114" t="str">
            <v>66366 3TA0A</v>
          </cell>
          <cell r="E114">
            <v>106855</v>
          </cell>
          <cell r="F114" t="str">
            <v>Stamp&gt;Assy&gt;Ship</v>
          </cell>
          <cell r="G114" t="str">
            <v>KENT</v>
          </cell>
          <cell r="H114" t="str">
            <v>KENT</v>
          </cell>
          <cell r="I114" t="str">
            <v>L42L + '14 L42N</v>
          </cell>
          <cell r="J114" t="str">
            <v>New Domestics</v>
          </cell>
          <cell r="K114" t="str">
            <v>NISSAN</v>
          </cell>
          <cell r="L114" t="str">
            <v>BIW</v>
          </cell>
          <cell r="M114">
            <v>41030</v>
          </cell>
          <cell r="N114" t="str">
            <v>COWL TOP, BRKT</v>
          </cell>
          <cell r="O114">
            <v>41030</v>
          </cell>
          <cell r="P114">
            <v>44166</v>
          </cell>
          <cell r="Q114" t="str">
            <v>&gt;&gt;&gt;</v>
          </cell>
          <cell r="R114" t="str">
            <v>additional 60K starting March '14</v>
          </cell>
          <cell r="S114">
            <v>38400</v>
          </cell>
          <cell r="T114">
            <v>333600</v>
          </cell>
          <cell r="V114">
            <v>199282</v>
          </cell>
          <cell r="W114">
            <v>10</v>
          </cell>
          <cell r="Y114">
            <v>368832</v>
          </cell>
          <cell r="Z114">
            <v>6.0000000000000053E-2</v>
          </cell>
          <cell r="AA114" t="str">
            <v>last 5 mos x IHS%</v>
          </cell>
          <cell r="AB114">
            <v>247297</v>
          </cell>
          <cell r="AC114">
            <v>370945.5</v>
          </cell>
          <cell r="AD114">
            <v>422477.84</v>
          </cell>
          <cell r="AE114">
            <v>-0.12197643313078865</v>
          </cell>
          <cell r="AF114">
            <v>35206.486666666671</v>
          </cell>
        </row>
        <row r="115">
          <cell r="A115">
            <v>107721</v>
          </cell>
          <cell r="B115" t="str">
            <v>NISSAN</v>
          </cell>
          <cell r="C115">
            <v>41687</v>
          </cell>
          <cell r="D115" t="str">
            <v>295F0 4NP0A</v>
          </cell>
          <cell r="E115">
            <v>107721</v>
          </cell>
          <cell r="F115" t="str">
            <v>ASSY&gt;SHIP</v>
          </cell>
          <cell r="G115" t="str">
            <v>KENT:  PR/VA</v>
          </cell>
          <cell r="H115" t="str">
            <v>KENT</v>
          </cell>
          <cell r="I115" t="str">
            <v xml:space="preserve">16 NISSAN LEAF B12G </v>
          </cell>
          <cell r="K115" t="str">
            <v>NISSAN</v>
          </cell>
          <cell r="L115" t="str">
            <v>B1W</v>
          </cell>
          <cell r="O115">
            <v>42156</v>
          </cell>
          <cell r="P115">
            <v>43252</v>
          </cell>
          <cell r="Q115" t="str">
            <v>&gt;&gt;&gt;</v>
          </cell>
          <cell r="AA115" t="str">
            <v>NEW</v>
          </cell>
          <cell r="AB115" t="e">
            <v>#N/A</v>
          </cell>
          <cell r="AC115" t="e">
            <v>#N/A</v>
          </cell>
          <cell r="AD115">
            <v>420000</v>
          </cell>
          <cell r="AE115" t="e">
            <v>#N/A</v>
          </cell>
          <cell r="AF115">
            <v>35000</v>
          </cell>
        </row>
        <row r="116">
          <cell r="A116" t="str">
            <v>107309T</v>
          </cell>
          <cell r="B116" t="str">
            <v>Benteler</v>
          </cell>
          <cell r="C116">
            <v>40786</v>
          </cell>
          <cell r="D116" t="str">
            <v>17167-761YL</v>
          </cell>
          <cell r="E116" t="str">
            <v>107309T</v>
          </cell>
          <cell r="F116" t="str">
            <v>Stamp&gt;Ship</v>
          </cell>
          <cell r="G116" t="str">
            <v>GR:PR</v>
          </cell>
          <cell r="H116" t="str">
            <v>GR</v>
          </cell>
          <cell r="I116" t="str">
            <v>TOYOTA 761F ENG</v>
          </cell>
          <cell r="J116" t="str">
            <v>New Domestics</v>
          </cell>
          <cell r="K116" t="str">
            <v>Toyota</v>
          </cell>
          <cell r="L116" t="str">
            <v>heat shield</v>
          </cell>
          <cell r="M116">
            <v>41091</v>
          </cell>
          <cell r="N116" t="str">
            <v>INSULATOR, EXH. MANIF HEAT, NO. 1</v>
          </cell>
          <cell r="O116">
            <v>41426</v>
          </cell>
          <cell r="P116">
            <v>43717</v>
          </cell>
          <cell r="Q116" t="str">
            <v>&gt;&gt;&gt;</v>
          </cell>
          <cell r="R116" t="str">
            <v>SOP bumped back to June 2013</v>
          </cell>
          <cell r="S116">
            <v>0</v>
          </cell>
          <cell r="T116">
            <v>0</v>
          </cell>
          <cell r="V116">
            <v>14358</v>
          </cell>
          <cell r="W116">
            <v>1</v>
          </cell>
          <cell r="Y116" t="str">
            <v>&lt;5</v>
          </cell>
          <cell r="AA116" t="str">
            <v>NEW</v>
          </cell>
          <cell r="AB116">
            <v>191958</v>
          </cell>
          <cell r="AC116">
            <v>287937</v>
          </cell>
          <cell r="AD116">
            <v>287000</v>
          </cell>
          <cell r="AE116">
            <v>3.2648083623694202E-3</v>
          </cell>
          <cell r="AF116">
            <v>23916.666666666668</v>
          </cell>
        </row>
        <row r="117">
          <cell r="A117" t="str">
            <v>107308T</v>
          </cell>
          <cell r="B117" t="str">
            <v>Benteler</v>
          </cell>
          <cell r="C117">
            <v>40786</v>
          </cell>
          <cell r="D117" t="str">
            <v>17168-761YL</v>
          </cell>
          <cell r="E117" t="str">
            <v>107308T RevAA</v>
          </cell>
          <cell r="F117" t="str">
            <v>Stamp&gt;Ship</v>
          </cell>
          <cell r="G117" t="str">
            <v>GR:PR</v>
          </cell>
          <cell r="H117" t="str">
            <v>GR</v>
          </cell>
          <cell r="I117" t="str">
            <v>TOYOTA 761F  ENG</v>
          </cell>
          <cell r="J117" t="str">
            <v>New Domestics</v>
          </cell>
          <cell r="K117" t="str">
            <v>Toyota</v>
          </cell>
          <cell r="L117" t="str">
            <v>heat shield</v>
          </cell>
          <cell r="M117">
            <v>41091</v>
          </cell>
          <cell r="N117" t="str">
            <v>INSULATOR, EXH MANIF HEAT, NO. 2</v>
          </cell>
          <cell r="O117">
            <v>41426</v>
          </cell>
          <cell r="P117">
            <v>43717</v>
          </cell>
          <cell r="Q117" t="str">
            <v>&gt;&gt;&gt;</v>
          </cell>
          <cell r="R117" t="str">
            <v>SOP bumped back to June 2013</v>
          </cell>
          <cell r="S117">
            <v>0</v>
          </cell>
          <cell r="T117">
            <v>0</v>
          </cell>
          <cell r="V117">
            <v>1200</v>
          </cell>
          <cell r="W117">
            <v>1</v>
          </cell>
          <cell r="Y117" t="str">
            <v>&lt;5</v>
          </cell>
          <cell r="AA117" t="str">
            <v>NEW</v>
          </cell>
          <cell r="AB117">
            <v>150780</v>
          </cell>
          <cell r="AC117">
            <v>226170</v>
          </cell>
          <cell r="AD117">
            <v>225000</v>
          </cell>
          <cell r="AE117">
            <v>5.2000000000000934E-3</v>
          </cell>
          <cell r="AF117">
            <v>18750</v>
          </cell>
        </row>
        <row r="118">
          <cell r="A118">
            <v>106841</v>
          </cell>
          <cell r="B118" t="str">
            <v>Benteler</v>
          </cell>
          <cell r="C118">
            <v>40269</v>
          </cell>
          <cell r="D118">
            <v>13006740</v>
          </cell>
          <cell r="E118">
            <v>106841</v>
          </cell>
          <cell r="F118" t="str">
            <v>Stamp&gt;Ship</v>
          </cell>
          <cell r="G118" t="str">
            <v>GR: PR</v>
          </cell>
          <cell r="H118" t="str">
            <v>GR</v>
          </cell>
          <cell r="I118" t="str">
            <v>XHK1 ENGINE</v>
          </cell>
          <cell r="J118" t="str">
            <v>New Domestics</v>
          </cell>
          <cell r="K118" t="str">
            <v>NISSAN</v>
          </cell>
          <cell r="L118" t="str">
            <v>Powertrain/Exhaust</v>
          </cell>
          <cell r="M118">
            <v>40575</v>
          </cell>
          <cell r="N118" t="str">
            <v>CLAMSHELL FRONT UPPER</v>
          </cell>
          <cell r="O118">
            <v>40575</v>
          </cell>
          <cell r="P118">
            <v>41457</v>
          </cell>
          <cell r="Q118" t="str">
            <v>&gt;&gt;&gt;</v>
          </cell>
          <cell r="R118" t="str">
            <v>MOVING TO MX</v>
          </cell>
          <cell r="S118">
            <v>24440</v>
          </cell>
          <cell r="T118">
            <v>13088340</v>
          </cell>
          <cell r="V118">
            <v>114920</v>
          </cell>
          <cell r="W118">
            <v>10</v>
          </cell>
          <cell r="Y118">
            <v>268416</v>
          </cell>
          <cell r="AA118" t="str">
            <v>EOP 9/1/13</v>
          </cell>
          <cell r="AB118">
            <v>0</v>
          </cell>
          <cell r="AC118">
            <v>0</v>
          </cell>
          <cell r="AD118">
            <v>305400</v>
          </cell>
          <cell r="AE118">
            <v>-1</v>
          </cell>
          <cell r="AF118">
            <v>25450</v>
          </cell>
        </row>
        <row r="119">
          <cell r="A119">
            <v>106856</v>
          </cell>
          <cell r="B119" t="str">
            <v>NISSAN</v>
          </cell>
          <cell r="C119">
            <v>40281</v>
          </cell>
          <cell r="D119" t="str">
            <v>66336 3TA0A</v>
          </cell>
          <cell r="E119">
            <v>106856</v>
          </cell>
          <cell r="F119" t="str">
            <v>Stamp&gt;Assy&gt;Ship</v>
          </cell>
          <cell r="G119" t="str">
            <v>KENT</v>
          </cell>
          <cell r="H119" t="str">
            <v>KENT</v>
          </cell>
          <cell r="I119" t="str">
            <v>L42L Altima</v>
          </cell>
          <cell r="J119" t="str">
            <v>New Domestics</v>
          </cell>
          <cell r="K119" t="str">
            <v>NISSAN</v>
          </cell>
          <cell r="L119" t="str">
            <v>BIW</v>
          </cell>
          <cell r="M119">
            <v>41030</v>
          </cell>
          <cell r="N119" t="str">
            <v>ASSY WIPER MTG BRKT RH</v>
          </cell>
          <cell r="O119">
            <v>41030</v>
          </cell>
          <cell r="P119">
            <v>43252</v>
          </cell>
          <cell r="Q119" t="str">
            <v>&gt;&gt;&gt;</v>
          </cell>
          <cell r="R119" t="str">
            <v>kick-off at 277,000</v>
          </cell>
          <cell r="S119">
            <v>39600</v>
          </cell>
          <cell r="T119">
            <v>330980</v>
          </cell>
          <cell r="V119">
            <v>194782</v>
          </cell>
          <cell r="W119">
            <v>10</v>
          </cell>
          <cell r="Y119">
            <v>363072</v>
          </cell>
          <cell r="Z119">
            <v>6.0000000000000053E-2</v>
          </cell>
          <cell r="AA119" t="str">
            <v>last 5 mos x IHS%</v>
          </cell>
          <cell r="AB119">
            <v>244647</v>
          </cell>
          <cell r="AC119">
            <v>366970.5</v>
          </cell>
          <cell r="AD119">
            <v>365000</v>
          </cell>
          <cell r="AE119">
            <v>5.3986301369863821E-3</v>
          </cell>
          <cell r="AF119">
            <v>30416.666666666668</v>
          </cell>
        </row>
        <row r="120">
          <cell r="A120">
            <v>105836</v>
          </cell>
          <cell r="B120" t="str">
            <v>Denso</v>
          </cell>
          <cell r="C120">
            <v>38757</v>
          </cell>
          <cell r="D120" t="str">
            <v>AA116633-5370</v>
          </cell>
          <cell r="E120" t="e">
            <v>#N/A</v>
          </cell>
          <cell r="F120" t="str">
            <v>Stamp&gt;Ship</v>
          </cell>
          <cell r="G120" t="str">
            <v>GR: OP</v>
          </cell>
          <cell r="H120" t="str">
            <v>GR</v>
          </cell>
          <cell r="I120" t="str">
            <v>Corolla 150A</v>
          </cell>
          <cell r="J120" t="str">
            <v>New Domestics</v>
          </cell>
          <cell r="K120" t="str">
            <v>Toyota</v>
          </cell>
          <cell r="L120" t="str">
            <v>HVAC</v>
          </cell>
          <cell r="M120">
            <v>39114</v>
          </cell>
          <cell r="N120" t="str">
            <v>TORSION SPRING</v>
          </cell>
          <cell r="O120">
            <v>39114</v>
          </cell>
          <cell r="P120">
            <v>43160</v>
          </cell>
          <cell r="Q120" t="str">
            <v>&gt;&gt;&gt;</v>
          </cell>
          <cell r="S120" t="e">
            <v>#REF!</v>
          </cell>
          <cell r="T120">
            <v>414400</v>
          </cell>
          <cell r="V120">
            <v>188800</v>
          </cell>
          <cell r="W120">
            <v>12</v>
          </cell>
          <cell r="Y120">
            <v>459200</v>
          </cell>
          <cell r="Z120">
            <v>8.7971519907003692E-2</v>
          </cell>
          <cell r="AA120" t="str">
            <v>last 5 mos x IHS%</v>
          </cell>
          <cell r="AB120">
            <v>110400</v>
          </cell>
          <cell r="AC120">
            <v>165600</v>
          </cell>
          <cell r="AD120">
            <v>165000</v>
          </cell>
          <cell r="AE120">
            <v>3.6363636363636598E-3</v>
          </cell>
          <cell r="AF120">
            <v>13750</v>
          </cell>
        </row>
        <row r="121">
          <cell r="A121" t="str">
            <v>107084T</v>
          </cell>
          <cell r="B121" t="str">
            <v>NISSAN</v>
          </cell>
          <cell r="C121">
            <v>40478</v>
          </cell>
          <cell r="D121" t="str">
            <v>11110 XXXXX</v>
          </cell>
          <cell r="E121" t="str">
            <v>107084T</v>
          </cell>
          <cell r="F121" t="str">
            <v>Stamp&gt;Assy&gt;Plate/Paint&gt;Ship</v>
          </cell>
          <cell r="G121" t="str">
            <v>GR:PR</v>
          </cell>
          <cell r="H121" t="str">
            <v>GR</v>
          </cell>
          <cell r="I121" t="str">
            <v>L42L Altima</v>
          </cell>
          <cell r="J121" t="str">
            <v>New Domestics</v>
          </cell>
          <cell r="K121" t="str">
            <v>NISSAN</v>
          </cell>
          <cell r="L121" t="str">
            <v>Powertrain/Exhaust</v>
          </cell>
          <cell r="M121">
            <v>41030</v>
          </cell>
          <cell r="N121" t="str">
            <v>OIL PAN ASSY</v>
          </cell>
          <cell r="O121">
            <v>41030</v>
          </cell>
          <cell r="P121">
            <v>43252</v>
          </cell>
          <cell r="Q121" t="str">
            <v>&gt;&gt;&gt;</v>
          </cell>
          <cell r="S121">
            <v>38831</v>
          </cell>
          <cell r="T121">
            <v>0</v>
          </cell>
          <cell r="V121">
            <v>193384</v>
          </cell>
          <cell r="W121">
            <v>10</v>
          </cell>
          <cell r="Y121">
            <v>342818.4</v>
          </cell>
          <cell r="Z121">
            <v>6.0000000000000053E-2</v>
          </cell>
          <cell r="AA121" t="str">
            <v>last 5 mos x IHS%</v>
          </cell>
          <cell r="AB121">
            <v>249075</v>
          </cell>
          <cell r="AC121">
            <v>373612.5</v>
          </cell>
          <cell r="AD121">
            <v>370000</v>
          </cell>
          <cell r="AE121">
            <v>9.7635135135134554E-3</v>
          </cell>
          <cell r="AF121">
            <v>30833.333333333332</v>
          </cell>
        </row>
        <row r="122">
          <cell r="A122">
            <v>107126</v>
          </cell>
          <cell r="B122" t="str">
            <v>NISSAN</v>
          </cell>
          <cell r="C122">
            <v>40534</v>
          </cell>
          <cell r="D122" t="str">
            <v>10006 xxxxx</v>
          </cell>
          <cell r="E122">
            <v>107126</v>
          </cell>
          <cell r="F122" t="str">
            <v>Stamp&gt;Assy&gt;Plate/Paint&gt;Ship</v>
          </cell>
          <cell r="G122" t="str">
            <v>KENT</v>
          </cell>
          <cell r="H122" t="str">
            <v>KENT</v>
          </cell>
          <cell r="I122" t="str">
            <v>L42L Altima</v>
          </cell>
          <cell r="J122" t="str">
            <v>New Domestics</v>
          </cell>
          <cell r="K122" t="str">
            <v>NISSAN</v>
          </cell>
          <cell r="L122" t="str">
            <v>Powertrain/Exhaust</v>
          </cell>
          <cell r="M122">
            <v>41000</v>
          </cell>
          <cell r="N122" t="str">
            <v>SLINGER ASSY, RR</v>
          </cell>
          <cell r="O122">
            <v>41000</v>
          </cell>
          <cell r="P122">
            <v>43252</v>
          </cell>
          <cell r="Q122" t="str">
            <v>&gt;&gt;&gt;</v>
          </cell>
          <cell r="R122" t="str">
            <v>kick-off at 277,000 (PART # IS INVALID)</v>
          </cell>
          <cell r="S122">
            <v>39480</v>
          </cell>
          <cell r="T122">
            <v>252385</v>
          </cell>
          <cell r="V122">
            <v>193273</v>
          </cell>
          <cell r="W122">
            <v>8</v>
          </cell>
          <cell r="Y122">
            <v>341124</v>
          </cell>
          <cell r="Z122">
            <v>6.0000000000000053E-2</v>
          </cell>
          <cell r="AA122" t="str">
            <v>last 5 mos x IHS%</v>
          </cell>
          <cell r="AB122">
            <v>236778</v>
          </cell>
          <cell r="AC122">
            <v>355167</v>
          </cell>
          <cell r="AD122">
            <v>355000</v>
          </cell>
          <cell r="AE122">
            <v>4.7042253521123456E-4</v>
          </cell>
          <cell r="AF122">
            <v>29583.333333333332</v>
          </cell>
        </row>
        <row r="123">
          <cell r="A123">
            <v>107067</v>
          </cell>
          <cell r="B123" t="str">
            <v>NISSAN</v>
          </cell>
          <cell r="C123">
            <v>40458</v>
          </cell>
          <cell r="D123" t="str">
            <v>24239 3TA0C</v>
          </cell>
          <cell r="E123">
            <v>107067</v>
          </cell>
          <cell r="F123" t="str">
            <v>Stamp&gt;Plate/Paint&gt;Ship</v>
          </cell>
          <cell r="G123" t="str">
            <v>KENT</v>
          </cell>
          <cell r="H123" t="str">
            <v>KENT</v>
          </cell>
          <cell r="I123" t="str">
            <v>L42L Altima</v>
          </cell>
          <cell r="J123" t="str">
            <v>New Domestics</v>
          </cell>
          <cell r="K123" t="str">
            <v>NISSAN</v>
          </cell>
          <cell r="L123" t="str">
            <v>Vehicle Electronics</v>
          </cell>
          <cell r="M123">
            <v>41030</v>
          </cell>
          <cell r="N123" t="str">
            <v>BRACKET-CLIP</v>
          </cell>
          <cell r="O123">
            <v>41030</v>
          </cell>
          <cell r="P123">
            <v>43252</v>
          </cell>
          <cell r="Q123" t="str">
            <v>&gt;&gt;&gt;</v>
          </cell>
          <cell r="S123">
            <v>38122</v>
          </cell>
          <cell r="T123">
            <v>303627</v>
          </cell>
          <cell r="V123">
            <v>192126</v>
          </cell>
          <cell r="W123">
            <v>10</v>
          </cell>
          <cell r="Y123">
            <v>341388</v>
          </cell>
          <cell r="Z123">
            <v>6.0000000000000053E-2</v>
          </cell>
          <cell r="AA123" t="str">
            <v>last 5 mos x IHS%</v>
          </cell>
          <cell r="AB123">
            <v>298396</v>
          </cell>
          <cell r="AC123">
            <v>447594</v>
          </cell>
          <cell r="AD123">
            <v>445000</v>
          </cell>
          <cell r="AE123">
            <v>5.829213483146134E-3</v>
          </cell>
          <cell r="AF123">
            <v>37083.333333333336</v>
          </cell>
        </row>
        <row r="124">
          <cell r="A124">
            <v>107158</v>
          </cell>
          <cell r="B124" t="str">
            <v>Calsonic</v>
          </cell>
          <cell r="C124">
            <v>40588</v>
          </cell>
          <cell r="D124" t="str">
            <v>625SG 3TA0A</v>
          </cell>
          <cell r="E124" t="str">
            <v>107158-1</v>
          </cell>
          <cell r="F124" t="str">
            <v>Stamp&gt;Assy&gt;Plate/Paint&gt;Ship</v>
          </cell>
          <cell r="G124" t="str">
            <v>GR: PR/VA</v>
          </cell>
          <cell r="H124" t="str">
            <v>GR</v>
          </cell>
          <cell r="I124" t="str">
            <v>L42L Altima</v>
          </cell>
          <cell r="J124" t="str">
            <v>New Domestics</v>
          </cell>
          <cell r="K124" t="str">
            <v>NISSAN</v>
          </cell>
          <cell r="L124" t="str">
            <v>Trim &amp; Chassis</v>
          </cell>
          <cell r="O124">
            <v>41000</v>
          </cell>
          <cell r="P124">
            <v>43252</v>
          </cell>
          <cell r="Q124" t="str">
            <v>&gt;&gt;&gt;</v>
          </cell>
          <cell r="S124">
            <v>37065</v>
          </cell>
          <cell r="T124">
            <v>241325</v>
          </cell>
          <cell r="V124">
            <v>190610</v>
          </cell>
          <cell r="W124">
            <v>8</v>
          </cell>
          <cell r="Y124">
            <v>324072</v>
          </cell>
          <cell r="Z124">
            <v>6.0000000000000053E-2</v>
          </cell>
          <cell r="AA124" t="str">
            <v>last 5 mos x IHS%</v>
          </cell>
          <cell r="AB124">
            <v>235935</v>
          </cell>
          <cell r="AC124">
            <v>353902.5</v>
          </cell>
          <cell r="AD124">
            <v>350000</v>
          </cell>
          <cell r="AE124">
            <v>1.1149999999999993E-2</v>
          </cell>
          <cell r="AF124">
            <v>29166.666666666668</v>
          </cell>
        </row>
        <row r="125">
          <cell r="A125">
            <v>106742</v>
          </cell>
          <cell r="B125" t="str">
            <v>Denso</v>
          </cell>
          <cell r="C125">
            <v>40155</v>
          </cell>
          <cell r="D125" t="str">
            <v>AA047792-1510</v>
          </cell>
          <cell r="E125">
            <v>106742</v>
          </cell>
          <cell r="F125" t="str">
            <v>Stamp&gt;Ship</v>
          </cell>
          <cell r="G125" t="str">
            <v>GR: PR</v>
          </cell>
          <cell r="H125" t="str">
            <v>GR</v>
          </cell>
          <cell r="I125" t="str">
            <v>AUTO INDUSTRY</v>
          </cell>
          <cell r="J125" t="str">
            <v>BIG 3</v>
          </cell>
          <cell r="K125" t="str">
            <v>Chrysler</v>
          </cell>
          <cell r="L125" t="str">
            <v>HVAC</v>
          </cell>
          <cell r="M125">
            <v>40252</v>
          </cell>
          <cell r="N125" t="str">
            <v>BRACKET-CONDENSER</v>
          </cell>
          <cell r="O125">
            <v>40252</v>
          </cell>
          <cell r="P125">
            <v>43717</v>
          </cell>
          <cell r="Q125" t="str">
            <v>&gt;&gt;&gt;</v>
          </cell>
          <cell r="S125">
            <v>39600</v>
          </cell>
          <cell r="T125">
            <v>295200</v>
          </cell>
          <cell r="V125">
            <v>190800</v>
          </cell>
          <cell r="W125">
            <v>10</v>
          </cell>
          <cell r="Y125">
            <v>341280</v>
          </cell>
          <cell r="Z125">
            <v>0.05</v>
          </cell>
          <cell r="AA125" t="str">
            <v>last 5 mos x IHS%</v>
          </cell>
          <cell r="AB125">
            <v>234000</v>
          </cell>
          <cell r="AC125">
            <v>351000</v>
          </cell>
          <cell r="AD125">
            <v>350000</v>
          </cell>
          <cell r="AE125">
            <v>2.8571428571428914E-3</v>
          </cell>
          <cell r="AF125">
            <v>29166.666666666668</v>
          </cell>
        </row>
        <row r="126">
          <cell r="A126">
            <v>106846</v>
          </cell>
          <cell r="B126" t="str">
            <v>Benteler</v>
          </cell>
          <cell r="C126">
            <v>40270</v>
          </cell>
          <cell r="D126">
            <v>13006738</v>
          </cell>
          <cell r="E126">
            <v>106846</v>
          </cell>
          <cell r="F126" t="str">
            <v>Stamp&gt;Ship</v>
          </cell>
          <cell r="G126" t="str">
            <v>GR: PR</v>
          </cell>
          <cell r="H126" t="str">
            <v>GR</v>
          </cell>
          <cell r="I126" t="str">
            <v>XHK1 ENGINE</v>
          </cell>
          <cell r="J126" t="str">
            <v>New Domestics</v>
          </cell>
          <cell r="K126" t="str">
            <v>NISSAN</v>
          </cell>
          <cell r="L126" t="str">
            <v>Trim &amp; Chassis</v>
          </cell>
          <cell r="M126">
            <v>40575</v>
          </cell>
          <cell r="N126" t="str">
            <v>HEAT SHIELD BRKT-LOWER</v>
          </cell>
          <cell r="O126">
            <v>40575</v>
          </cell>
          <cell r="P126">
            <v>41460</v>
          </cell>
          <cell r="Q126" t="str">
            <v>&gt;&gt;&gt;</v>
          </cell>
          <cell r="R126" t="str">
            <v>MOVING TO MX</v>
          </cell>
          <cell r="S126">
            <v>35600</v>
          </cell>
          <cell r="T126">
            <v>13086936</v>
          </cell>
          <cell r="V126">
            <v>116058</v>
          </cell>
          <cell r="W126">
            <v>10</v>
          </cell>
          <cell r="Y126">
            <v>254880</v>
          </cell>
          <cell r="AA126" t="str">
            <v>EOP 9/1/13</v>
          </cell>
          <cell r="AB126">
            <v>0</v>
          </cell>
          <cell r="AC126">
            <v>0</v>
          </cell>
          <cell r="AD126">
            <v>297900</v>
          </cell>
          <cell r="AE126">
            <v>-1</v>
          </cell>
          <cell r="AF126">
            <v>24825</v>
          </cell>
        </row>
        <row r="127">
          <cell r="A127">
            <v>106839</v>
          </cell>
          <cell r="B127" t="str">
            <v>Benteler</v>
          </cell>
          <cell r="C127">
            <v>40269</v>
          </cell>
          <cell r="D127">
            <v>13006736</v>
          </cell>
          <cell r="E127">
            <v>106839</v>
          </cell>
          <cell r="F127" t="str">
            <v>Stamp&gt;Ship</v>
          </cell>
          <cell r="G127" t="str">
            <v>GR: PR</v>
          </cell>
          <cell r="H127" t="str">
            <v>GR</v>
          </cell>
          <cell r="I127" t="str">
            <v>XHK1 ENGINE</v>
          </cell>
          <cell r="J127" t="str">
            <v>New Domestics</v>
          </cell>
          <cell r="K127" t="str">
            <v>NISSAN</v>
          </cell>
          <cell r="L127" t="str">
            <v>BIW</v>
          </cell>
          <cell r="M127">
            <v>40575</v>
          </cell>
          <cell r="N127" t="str">
            <v>REINFORCEMENT</v>
          </cell>
          <cell r="O127">
            <v>40575</v>
          </cell>
          <cell r="P127">
            <v>41456</v>
          </cell>
          <cell r="Q127" t="str">
            <v>&gt;&gt;&gt;</v>
          </cell>
          <cell r="R127" t="str">
            <v>MOVING TO MX</v>
          </cell>
          <cell r="S127">
            <v>23278</v>
          </cell>
          <cell r="T127">
            <v>13087560</v>
          </cell>
          <cell r="V127">
            <v>113458</v>
          </cell>
          <cell r="W127">
            <v>10</v>
          </cell>
          <cell r="Y127">
            <v>249717.59999999998</v>
          </cell>
          <cell r="AA127" t="str">
            <v>EOP 9/1/13</v>
          </cell>
          <cell r="AB127">
            <v>0</v>
          </cell>
          <cell r="AC127">
            <v>0</v>
          </cell>
          <cell r="AD127">
            <v>249717.59999999998</v>
          </cell>
          <cell r="AE127">
            <v>-1</v>
          </cell>
          <cell r="AF127">
            <v>20809.8</v>
          </cell>
        </row>
        <row r="128">
          <cell r="A128">
            <v>106564</v>
          </cell>
          <cell r="B128" t="str">
            <v>TOYOTA</v>
          </cell>
          <cell r="C128">
            <v>39832</v>
          </cell>
          <cell r="D128" t="str">
            <v>171380T010</v>
          </cell>
          <cell r="E128">
            <v>106564</v>
          </cell>
          <cell r="F128" t="str">
            <v>Stamp&gt;Plate/Paint&gt;Ship</v>
          </cell>
          <cell r="G128" t="str">
            <v>KENT</v>
          </cell>
          <cell r="H128" t="str">
            <v>KENT</v>
          </cell>
          <cell r="I128" t="str">
            <v>Corolla 150A</v>
          </cell>
          <cell r="J128" t="str">
            <v>New Domestics</v>
          </cell>
          <cell r="K128" t="str">
            <v>Toyota</v>
          </cell>
          <cell r="L128" t="str">
            <v>Powertrain/Exhaust</v>
          </cell>
          <cell r="M128">
            <v>40483</v>
          </cell>
          <cell r="N128" t="str">
            <v>STAY, INTAKE MANIF</v>
          </cell>
          <cell r="O128">
            <v>40483</v>
          </cell>
          <cell r="P128">
            <v>43160</v>
          </cell>
          <cell r="Q128" t="str">
            <v>&gt;&gt;&gt;</v>
          </cell>
          <cell r="S128">
            <v>41520</v>
          </cell>
          <cell r="T128">
            <v>353047</v>
          </cell>
          <cell r="V128">
            <v>182649</v>
          </cell>
          <cell r="W128">
            <v>10</v>
          </cell>
          <cell r="Y128">
            <v>360784.80000000005</v>
          </cell>
          <cell r="Z128">
            <v>8.7971519907003692E-2</v>
          </cell>
          <cell r="AA128" t="str">
            <v>last 5 mos x IHS%</v>
          </cell>
          <cell r="AB128">
            <v>228760</v>
          </cell>
          <cell r="AC128">
            <v>343140</v>
          </cell>
          <cell r="AD128">
            <v>345000</v>
          </cell>
          <cell r="AE128">
            <v>-5.3913043478260869E-3</v>
          </cell>
          <cell r="AF128">
            <v>28750</v>
          </cell>
        </row>
        <row r="129">
          <cell r="A129">
            <v>107307</v>
          </cell>
          <cell r="B129" t="str">
            <v>TOYOTA</v>
          </cell>
          <cell r="C129">
            <v>40785</v>
          </cell>
          <cell r="D129" t="str">
            <v>17118 761YL</v>
          </cell>
          <cell r="E129">
            <v>107307</v>
          </cell>
          <cell r="F129" t="str">
            <v>Stamp&gt;Plate/Paint&gt;Ship</v>
          </cell>
          <cell r="G129" t="str">
            <v>KENT</v>
          </cell>
          <cell r="H129" t="str">
            <v>KENT</v>
          </cell>
          <cell r="I129" t="str">
            <v>761F ENG.</v>
          </cell>
          <cell r="J129" t="str">
            <v>New Domestics</v>
          </cell>
          <cell r="K129" t="str">
            <v>Toyota</v>
          </cell>
          <cell r="L129" t="str">
            <v>Powertrain/Exhaust</v>
          </cell>
          <cell r="M129">
            <v>41306</v>
          </cell>
          <cell r="N129" t="str">
            <v>STAY MANIFOLD</v>
          </cell>
          <cell r="O129">
            <v>41487</v>
          </cell>
          <cell r="P129">
            <v>43717</v>
          </cell>
          <cell r="Q129" t="str">
            <v>&gt;&gt;&gt;</v>
          </cell>
          <cell r="R129" t="str">
            <v>only 1 order 1200 pcs in July '13</v>
          </cell>
          <cell r="S129">
            <v>0</v>
          </cell>
          <cell r="T129">
            <v>101</v>
          </cell>
          <cell r="V129">
            <v>12270</v>
          </cell>
          <cell r="W129">
            <v>4</v>
          </cell>
          <cell r="Y129" t="str">
            <v>&lt;5</v>
          </cell>
          <cell r="AA129" t="str">
            <v>NEW</v>
          </cell>
          <cell r="AB129">
            <v>189935</v>
          </cell>
          <cell r="AC129">
            <v>284902.5</v>
          </cell>
          <cell r="AD129">
            <v>285000</v>
          </cell>
          <cell r="AE129">
            <v>-3.4210526315792134E-4</v>
          </cell>
          <cell r="AF129">
            <v>23750</v>
          </cell>
        </row>
        <row r="130">
          <cell r="A130">
            <v>104830</v>
          </cell>
          <cell r="B130" t="str">
            <v>TABC, Inc.</v>
          </cell>
          <cell r="C130">
            <v>37699</v>
          </cell>
          <cell r="D130">
            <v>611000000000</v>
          </cell>
          <cell r="E130">
            <v>104830</v>
          </cell>
          <cell r="F130" t="str">
            <v>Stamp&gt;Ship</v>
          </cell>
          <cell r="G130" t="str">
            <v>GR: PR</v>
          </cell>
          <cell r="H130" t="str">
            <v>GR</v>
          </cell>
          <cell r="I130" t="str">
            <v xml:space="preserve">Toyota | Tacoma | 635N            </v>
          </cell>
          <cell r="J130" t="str">
            <v>New Domestics</v>
          </cell>
          <cell r="K130" t="str">
            <v>Toyota</v>
          </cell>
          <cell r="L130" t="str">
            <v>Trim &amp; Chassis</v>
          </cell>
          <cell r="O130">
            <v>38081</v>
          </cell>
          <cell r="P130">
            <v>42369</v>
          </cell>
          <cell r="Q130" t="str">
            <v>&gt;&gt;&gt;</v>
          </cell>
          <cell r="S130" t="e">
            <v>#REF!</v>
          </cell>
          <cell r="T130">
            <v>611250703112</v>
          </cell>
          <cell r="V130">
            <v>183135</v>
          </cell>
          <cell r="W130">
            <v>12</v>
          </cell>
          <cell r="Y130">
            <v>364959</v>
          </cell>
          <cell r="Z130">
            <v>2.1399999999999999E-2</v>
          </cell>
          <cell r="AA130" t="str">
            <v>last 5 mos x IHS%</v>
          </cell>
          <cell r="AB130">
            <v>216768</v>
          </cell>
          <cell r="AC130">
            <v>325152</v>
          </cell>
          <cell r="AD130">
            <v>325000</v>
          </cell>
          <cell r="AE130">
            <v>4.676923076922801E-4</v>
          </cell>
          <cell r="AF130">
            <v>27083.333333333332</v>
          </cell>
        </row>
        <row r="131">
          <cell r="A131">
            <v>106801</v>
          </cell>
          <cell r="B131" t="str">
            <v>Bowling Green Metalforming</v>
          </cell>
          <cell r="C131">
            <v>40210</v>
          </cell>
          <cell r="D131" t="str">
            <v>13411AA</v>
          </cell>
          <cell r="E131">
            <v>106801</v>
          </cell>
          <cell r="F131" t="str">
            <v>Stamp&gt;Ship</v>
          </cell>
          <cell r="G131" t="str">
            <v>KENT</v>
          </cell>
          <cell r="H131" t="str">
            <v>KENT</v>
          </cell>
          <cell r="I131" t="str">
            <v xml:space="preserve"> '12 Mercedes M-Class W166</v>
          </cell>
          <cell r="J131" t="str">
            <v>BIG 3</v>
          </cell>
          <cell r="K131" t="str">
            <v>Chrysler</v>
          </cell>
          <cell r="L131" t="str">
            <v>BIW</v>
          </cell>
          <cell r="M131">
            <v>40817</v>
          </cell>
          <cell r="N131" t="str">
            <v>BRACKET-EPS</v>
          </cell>
          <cell r="O131">
            <v>40817</v>
          </cell>
          <cell r="P131">
            <v>43344</v>
          </cell>
          <cell r="Q131" t="str">
            <v>&gt;&gt;&gt;</v>
          </cell>
          <cell r="S131">
            <v>38000</v>
          </cell>
          <cell r="T131">
            <v>328000</v>
          </cell>
          <cell r="V131">
            <v>195400</v>
          </cell>
          <cell r="W131">
            <v>10</v>
          </cell>
          <cell r="Y131">
            <v>375360</v>
          </cell>
          <cell r="Z131">
            <v>-4.3785953730910876E-2</v>
          </cell>
          <cell r="AA131" t="str">
            <v>last 5 mos x IHS%</v>
          </cell>
          <cell r="AB131">
            <v>267200</v>
          </cell>
          <cell r="AC131">
            <v>400800</v>
          </cell>
          <cell r="AD131">
            <v>400000</v>
          </cell>
          <cell r="AE131">
            <v>2.0000000000000018E-3</v>
          </cell>
          <cell r="AF131">
            <v>33333.333333333336</v>
          </cell>
        </row>
        <row r="132">
          <cell r="A132">
            <v>106073</v>
          </cell>
          <cell r="B132" t="str">
            <v>Benteler</v>
          </cell>
          <cell r="C132">
            <v>39052</v>
          </cell>
          <cell r="D132">
            <v>13000054</v>
          </cell>
          <cell r="E132">
            <v>106073</v>
          </cell>
          <cell r="F132" t="str">
            <v>Stamp&gt;Assy&gt;Ship</v>
          </cell>
          <cell r="G132" t="str">
            <v>GR: PR</v>
          </cell>
          <cell r="H132" t="str">
            <v>GR</v>
          </cell>
          <cell r="I132" t="str">
            <v>Camry 051a</v>
          </cell>
          <cell r="J132" t="str">
            <v>New Domestics</v>
          </cell>
          <cell r="K132" t="str">
            <v>Toyota</v>
          </cell>
          <cell r="L132" t="str">
            <v>Trim &amp; Chassis</v>
          </cell>
          <cell r="M132">
            <v>39387</v>
          </cell>
          <cell r="N132" t="str">
            <v>BRKT-HEAT INSULATOR #2</v>
          </cell>
          <cell r="O132">
            <v>39387</v>
          </cell>
          <cell r="P132">
            <v>42522</v>
          </cell>
          <cell r="Q132" t="str">
            <v>&gt;&gt;&gt;</v>
          </cell>
          <cell r="S132">
            <v>43030</v>
          </cell>
          <cell r="T132">
            <v>13351746</v>
          </cell>
          <cell r="V132">
            <v>176642</v>
          </cell>
          <cell r="W132">
            <v>10</v>
          </cell>
          <cell r="Y132">
            <v>346956</v>
          </cell>
          <cell r="Z132">
            <v>4.1500000000000002E-2</v>
          </cell>
          <cell r="AA132" t="str">
            <v>last 5 mos x IHS%</v>
          </cell>
          <cell r="AB132">
            <v>237888</v>
          </cell>
          <cell r="AC132">
            <v>356832</v>
          </cell>
          <cell r="AD132">
            <v>367945.28600000002</v>
          </cell>
          <cell r="AE132">
            <v>-3.0203637396240546E-2</v>
          </cell>
          <cell r="AF132">
            <v>30662.107166666668</v>
          </cell>
        </row>
        <row r="133">
          <cell r="A133">
            <v>106877</v>
          </cell>
          <cell r="B133" t="str">
            <v>Corvac Composites</v>
          </cell>
          <cell r="C133">
            <v>40305</v>
          </cell>
          <cell r="D133" t="str">
            <v>53893-04010</v>
          </cell>
          <cell r="E133">
            <v>106877</v>
          </cell>
          <cell r="F133" t="str">
            <v>Stamp&gt;Plate/Paint&gt;Ship</v>
          </cell>
          <cell r="G133" t="str">
            <v>GR: PR</v>
          </cell>
          <cell r="H133" t="str">
            <v>GR</v>
          </cell>
          <cell r="I133" t="str">
            <v>'12 Tacoma-516W</v>
          </cell>
          <cell r="J133" t="str">
            <v>New Domestics</v>
          </cell>
          <cell r="K133" t="str">
            <v>Toyota</v>
          </cell>
          <cell r="L133" t="str">
            <v>Trim &amp; Chassis</v>
          </cell>
          <cell r="M133">
            <v>40634</v>
          </cell>
          <cell r="N133" t="str">
            <v>RETAINER, FR FENDER SPLASH</v>
          </cell>
          <cell r="O133">
            <v>40634</v>
          </cell>
          <cell r="P133">
            <v>43717</v>
          </cell>
          <cell r="Q133" t="str">
            <v>&gt;&gt;&gt;</v>
          </cell>
          <cell r="S133">
            <v>43800</v>
          </cell>
          <cell r="T133">
            <v>27600</v>
          </cell>
          <cell r="V133">
            <v>177600</v>
          </cell>
          <cell r="W133">
            <v>10</v>
          </cell>
          <cell r="Y133">
            <v>332640</v>
          </cell>
          <cell r="Z133">
            <v>2.1399999999999999E-2</v>
          </cell>
          <cell r="AA133" t="str">
            <v>last 5 mos x IHS%</v>
          </cell>
          <cell r="AB133">
            <v>220200</v>
          </cell>
          <cell r="AC133">
            <v>330300</v>
          </cell>
          <cell r="AD133">
            <v>362801.28</v>
          </cell>
          <cell r="AE133">
            <v>-8.9584248434845692E-2</v>
          </cell>
          <cell r="AF133">
            <v>30233.440000000002</v>
          </cell>
        </row>
        <row r="134">
          <cell r="A134">
            <v>107074</v>
          </cell>
          <cell r="B134" t="str">
            <v>Denso</v>
          </cell>
          <cell r="C134">
            <v>40459</v>
          </cell>
          <cell r="D134" t="str">
            <v>aa047792-1530</v>
          </cell>
          <cell r="E134">
            <v>107074</v>
          </cell>
          <cell r="F134" t="str">
            <v>Stamp&gt;Ship</v>
          </cell>
          <cell r="G134" t="str">
            <v>GR: PR</v>
          </cell>
          <cell r="H134" t="str">
            <v>GR</v>
          </cell>
          <cell r="I134" t="str">
            <v>GMX521  CAMARO</v>
          </cell>
          <cell r="J134" t="str">
            <v>New Domestics</v>
          </cell>
          <cell r="K134" t="str">
            <v>Toyota</v>
          </cell>
          <cell r="L134" t="str">
            <v>HVAC</v>
          </cell>
          <cell r="M134">
            <v>40725</v>
          </cell>
          <cell r="N134" t="str">
            <v>BRACKET CONDENSER</v>
          </cell>
          <cell r="O134">
            <v>40725</v>
          </cell>
          <cell r="P134">
            <v>43717</v>
          </cell>
          <cell r="Q134" t="str">
            <v>&gt;&gt;&gt;</v>
          </cell>
          <cell r="S134">
            <v>39900</v>
          </cell>
          <cell r="T134">
            <v>320150</v>
          </cell>
          <cell r="V134">
            <v>163400</v>
          </cell>
          <cell r="W134">
            <v>10</v>
          </cell>
          <cell r="Y134">
            <v>314640</v>
          </cell>
          <cell r="Z134">
            <v>0.10261712439418424</v>
          </cell>
          <cell r="AA134" t="str">
            <v>last 5 mos x IHS%</v>
          </cell>
          <cell r="AB134">
            <v>296400</v>
          </cell>
          <cell r="AC134">
            <v>444600</v>
          </cell>
          <cell r="AD134">
            <v>450000</v>
          </cell>
          <cell r="AE134">
            <v>-1.2000000000000011E-2</v>
          </cell>
          <cell r="AF134">
            <v>37500</v>
          </cell>
        </row>
        <row r="135">
          <cell r="A135">
            <v>105667</v>
          </cell>
          <cell r="B135" t="str">
            <v>Toyo Automotive Parts (USA), Inc</v>
          </cell>
          <cell r="C135">
            <v>38569</v>
          </cell>
          <cell r="D135" t="str">
            <v>P407P</v>
          </cell>
          <cell r="E135" t="str">
            <v>105667 Rev1</v>
          </cell>
          <cell r="F135" t="str">
            <v>Stamp&gt;Plate/Paint&gt;Ship</v>
          </cell>
          <cell r="G135" t="str">
            <v>KENT</v>
          </cell>
          <cell r="H135" t="str">
            <v>KENT</v>
          </cell>
          <cell r="I135" t="str">
            <v>180L  - CO to 480L Tundra</v>
          </cell>
          <cell r="J135" t="str">
            <v>New Domestics</v>
          </cell>
          <cell r="K135" t="str">
            <v>Toyota</v>
          </cell>
          <cell r="L135" t="str">
            <v>Trim &amp; Chassis</v>
          </cell>
          <cell r="O135">
            <v>38081</v>
          </cell>
          <cell r="P135">
            <v>43282</v>
          </cell>
          <cell r="Q135" t="str">
            <v>&gt;&gt;&gt;</v>
          </cell>
          <cell r="S135" t="e">
            <v>#REF!</v>
          </cell>
          <cell r="T135">
            <v>196980</v>
          </cell>
          <cell r="V135">
            <v>138660</v>
          </cell>
          <cell r="W135">
            <v>12</v>
          </cell>
          <cell r="Y135">
            <v>216420</v>
          </cell>
          <cell r="Z135">
            <v>0.29170000000000001</v>
          </cell>
          <cell r="AA135" t="str">
            <v>last 5 mos x IHS%</v>
          </cell>
          <cell r="AB135">
            <v>181440</v>
          </cell>
          <cell r="AC135">
            <v>272160</v>
          </cell>
          <cell r="AD135">
            <v>275000</v>
          </cell>
          <cell r="AE135">
            <v>-1.032727272727274E-2</v>
          </cell>
          <cell r="AF135">
            <v>22916.666666666668</v>
          </cell>
        </row>
        <row r="136">
          <cell r="A136">
            <v>107177</v>
          </cell>
          <cell r="B136" t="str">
            <v>NISSAN</v>
          </cell>
          <cell r="C136">
            <v>40626</v>
          </cell>
          <cell r="D136" t="str">
            <v>295F0 3NFOA (Upper Assy)</v>
          </cell>
          <cell r="E136" t="str">
            <v>107177-2</v>
          </cell>
          <cell r="F136" t="str">
            <v>Stamp&gt;Assy&gt;Ship</v>
          </cell>
          <cell r="G136" t="str">
            <v>KENT</v>
          </cell>
          <cell r="H136" t="str">
            <v>KENT</v>
          </cell>
          <cell r="I136" t="str">
            <v>'13 LEAF B12G/L12J</v>
          </cell>
          <cell r="J136" t="str">
            <v>New Domestics</v>
          </cell>
          <cell r="K136" t="str">
            <v>NISSAN</v>
          </cell>
          <cell r="L136" t="str">
            <v>BIW</v>
          </cell>
          <cell r="M136">
            <v>41000</v>
          </cell>
          <cell r="N136" t="str">
            <v>BATTERY TRAY-UPPER</v>
          </cell>
          <cell r="O136">
            <v>41214</v>
          </cell>
          <cell r="P136">
            <v>42156</v>
          </cell>
          <cell r="Q136" t="str">
            <v>&gt;&gt;&gt;</v>
          </cell>
          <cell r="S136">
            <v>37632</v>
          </cell>
          <cell r="T136">
            <v>80941</v>
          </cell>
          <cell r="V136">
            <v>137856</v>
          </cell>
          <cell r="W136">
            <v>7</v>
          </cell>
          <cell r="Y136">
            <v>130867.20000000001</v>
          </cell>
          <cell r="Z136">
            <v>-6.3299999999999995E-2</v>
          </cell>
          <cell r="AA136" t="str">
            <v>last 5 mos x IHS%</v>
          </cell>
          <cell r="AB136">
            <v>238096</v>
          </cell>
          <cell r="AC136">
            <v>357144</v>
          </cell>
          <cell r="AD136">
            <v>357144</v>
          </cell>
          <cell r="AE136">
            <v>0</v>
          </cell>
          <cell r="AF136">
            <v>29762</v>
          </cell>
        </row>
        <row r="137">
          <cell r="A137">
            <v>106224</v>
          </cell>
          <cell r="B137" t="str">
            <v>TOYOTA</v>
          </cell>
          <cell r="C137">
            <v>39331</v>
          </cell>
          <cell r="D137">
            <v>6.7599999999999996E+25</v>
          </cell>
          <cell r="E137">
            <v>106224</v>
          </cell>
          <cell r="F137" t="str">
            <v>Stamp&gt;Ship</v>
          </cell>
          <cell r="G137" t="str">
            <v>GR: PR</v>
          </cell>
          <cell r="H137" t="str">
            <v>GR</v>
          </cell>
          <cell r="I137" t="str">
            <v>642L (lexus)</v>
          </cell>
          <cell r="J137" t="str">
            <v>New Domestics</v>
          </cell>
          <cell r="K137" t="str">
            <v>Toyota</v>
          </cell>
          <cell r="L137" t="str">
            <v>Trim &amp; Chassis</v>
          </cell>
          <cell r="M137">
            <v>39661</v>
          </cell>
          <cell r="N137" t="str">
            <v>BRKT-DOOR ARMREST SET #1</v>
          </cell>
          <cell r="O137">
            <v>39661</v>
          </cell>
          <cell r="P137">
            <v>41883</v>
          </cell>
          <cell r="Q137" t="str">
            <v>&gt;&gt;&gt;</v>
          </cell>
          <cell r="S137">
            <v>36600</v>
          </cell>
          <cell r="T137">
            <v>6.7645000000000004E+25</v>
          </cell>
          <cell r="V137">
            <v>182400</v>
          </cell>
          <cell r="W137">
            <v>10</v>
          </cell>
          <cell r="Y137">
            <v>351840</v>
          </cell>
          <cell r="Z137">
            <v>-2.2312131849824501E-2</v>
          </cell>
          <cell r="AA137" t="str">
            <v>last 5 mos x IHS%</v>
          </cell>
          <cell r="AB137">
            <v>206400</v>
          </cell>
          <cell r="AC137">
            <v>309600</v>
          </cell>
          <cell r="AD137">
            <v>310000</v>
          </cell>
          <cell r="AE137">
            <v>-1.290322580645209E-3</v>
          </cell>
          <cell r="AF137">
            <v>25833.333333333332</v>
          </cell>
        </row>
        <row r="138">
          <cell r="A138">
            <v>107415</v>
          </cell>
          <cell r="B138" t="str">
            <v>IB TECH</v>
          </cell>
          <cell r="C138">
            <v>40989</v>
          </cell>
          <cell r="D138" t="str">
            <v xml:space="preserve">23-4581220-2-00 </v>
          </cell>
          <cell r="E138">
            <v>107415</v>
          </cell>
          <cell r="F138" t="str">
            <v>Stamp&gt;Ship</v>
          </cell>
          <cell r="G138" t="str">
            <v>GR: PR</v>
          </cell>
          <cell r="H138" t="str">
            <v>GR</v>
          </cell>
          <cell r="I138" t="str">
            <v xml:space="preserve">Honda | Civic | 2HC              </v>
          </cell>
          <cell r="J138" t="str">
            <v>New Domestics</v>
          </cell>
          <cell r="K138" t="str">
            <v>HONDA</v>
          </cell>
          <cell r="L138" t="str">
            <v>SEATING</v>
          </cell>
          <cell r="M138">
            <v>40989</v>
          </cell>
          <cell r="O138">
            <v>41306</v>
          </cell>
          <cell r="P138">
            <v>43717</v>
          </cell>
          <cell r="Q138" t="str">
            <v>&gt;&gt;&gt;</v>
          </cell>
          <cell r="S138">
            <v>36040</v>
          </cell>
          <cell r="T138">
            <v>0</v>
          </cell>
          <cell r="V138">
            <v>157960</v>
          </cell>
          <cell r="W138">
            <v>5</v>
          </cell>
          <cell r="Y138">
            <v>417312</v>
          </cell>
          <cell r="AA138" t="str">
            <v>NEW</v>
          </cell>
          <cell r="AB138">
            <v>240160</v>
          </cell>
          <cell r="AC138">
            <v>360240</v>
          </cell>
          <cell r="AD138">
            <v>355000</v>
          </cell>
          <cell r="AE138">
            <v>1.4760563380281644E-2</v>
          </cell>
          <cell r="AF138">
            <v>29583.333333333332</v>
          </cell>
        </row>
        <row r="139">
          <cell r="A139">
            <v>104087</v>
          </cell>
          <cell r="B139" t="str">
            <v>Engineered Plastic Components Inc.</v>
          </cell>
          <cell r="C139" t="e">
            <v>#N/A</v>
          </cell>
          <cell r="D139" t="str">
            <v>PC-000590</v>
          </cell>
          <cell r="E139" t="e">
            <v>#N/A</v>
          </cell>
          <cell r="F139" t="str">
            <v>Stamp&gt;Plate/Paint&gt;Ship</v>
          </cell>
          <cell r="G139" t="str">
            <v>GR: PR</v>
          </cell>
          <cell r="H139" t="str">
            <v>GR</v>
          </cell>
          <cell r="I139" t="str">
            <v>RAM 1500</v>
          </cell>
          <cell r="J139" t="str">
            <v>BIG 3</v>
          </cell>
          <cell r="K139" t="str">
            <v>Chrysler</v>
          </cell>
          <cell r="L139" t="str">
            <v>Trim &amp; Chassis</v>
          </cell>
          <cell r="O139">
            <v>38081</v>
          </cell>
          <cell r="P139">
            <v>41640</v>
          </cell>
          <cell r="Q139" t="str">
            <v>&gt;&gt;&gt;</v>
          </cell>
          <cell r="S139" t="e">
            <v>#REF!</v>
          </cell>
          <cell r="T139">
            <v>407827</v>
          </cell>
          <cell r="V139">
            <v>216000</v>
          </cell>
          <cell r="W139">
            <v>9</v>
          </cell>
          <cell r="Y139">
            <v>479827</v>
          </cell>
          <cell r="Z139">
            <v>0.15933252734476699</v>
          </cell>
          <cell r="AA139" t="str">
            <v>last 5 mos x IHS%</v>
          </cell>
          <cell r="AB139">
            <v>0</v>
          </cell>
          <cell r="AC139">
            <v>0</v>
          </cell>
          <cell r="AD139">
            <v>0</v>
          </cell>
          <cell r="AE139" t="e">
            <v>#DIV/0!</v>
          </cell>
          <cell r="AF139">
            <v>0</v>
          </cell>
        </row>
        <row r="140">
          <cell r="A140">
            <v>107145</v>
          </cell>
          <cell r="B140" t="str">
            <v>IB TECH</v>
          </cell>
          <cell r="C140" t="e">
            <v>#N/A</v>
          </cell>
          <cell r="D140" t="str">
            <v>21-3669521-2-00</v>
          </cell>
          <cell r="E140" t="e">
            <v>#N/A</v>
          </cell>
          <cell r="F140" t="str">
            <v>STAMP&gt;ASSY&gt;SHIP</v>
          </cell>
          <cell r="G140" t="str">
            <v>GR: PR/VA</v>
          </cell>
          <cell r="H140" t="str">
            <v>GR</v>
          </cell>
          <cell r="I140" t="str">
            <v>HONDA CRV PS only 2WS</v>
          </cell>
          <cell r="J140" t="str">
            <v>New Domestics</v>
          </cell>
          <cell r="K140" t="str">
            <v>HONDA</v>
          </cell>
          <cell r="L140" t="str">
            <v>SEATING</v>
          </cell>
          <cell r="O140">
            <v>38081</v>
          </cell>
          <cell r="P140">
            <v>42522</v>
          </cell>
          <cell r="Q140" t="str">
            <v>&gt;&gt;&gt;</v>
          </cell>
          <cell r="S140">
            <v>28500</v>
          </cell>
          <cell r="T140">
            <v>238260</v>
          </cell>
          <cell r="V140">
            <v>168480</v>
          </cell>
          <cell r="W140">
            <v>8</v>
          </cell>
          <cell r="Y140">
            <v>304704</v>
          </cell>
          <cell r="Z140">
            <v>4.1000000000000002E-2</v>
          </cell>
          <cell r="AA140" t="str">
            <v>last 5 mos x IHS%</v>
          </cell>
          <cell r="AB140">
            <v>235060</v>
          </cell>
          <cell r="AC140">
            <v>352590</v>
          </cell>
          <cell r="AD140">
            <v>350775.36</v>
          </cell>
          <cell r="AE140">
            <v>5.1732253941667583E-3</v>
          </cell>
          <cell r="AF140">
            <v>29231.279999999999</v>
          </cell>
        </row>
        <row r="141">
          <cell r="A141" t="str">
            <v>106844T</v>
          </cell>
          <cell r="B141" t="str">
            <v>BENTELER</v>
          </cell>
          <cell r="C141">
            <v>41058</v>
          </cell>
          <cell r="D141">
            <v>13006744</v>
          </cell>
          <cell r="E141" t="e">
            <v>#N/A</v>
          </cell>
          <cell r="F141" t="str">
            <v>STAMP&gt;SHIP</v>
          </cell>
          <cell r="G141" t="str">
            <v>GR:PR</v>
          </cell>
          <cell r="H141" t="str">
            <v>GR</v>
          </cell>
          <cell r="I141" t="str">
            <v>NHKNISSAN ENGINE</v>
          </cell>
          <cell r="K141" t="str">
            <v>NISSAN</v>
          </cell>
          <cell r="L141" t="str">
            <v>Powertrain/Exhaust</v>
          </cell>
          <cell r="N141" t="str">
            <v>OUTLET FLANGE</v>
          </cell>
          <cell r="O141">
            <v>41000</v>
          </cell>
          <cell r="P141">
            <v>41699</v>
          </cell>
          <cell r="Q141" t="str">
            <v>&gt;&gt;&gt;</v>
          </cell>
          <cell r="S141">
            <v>30000</v>
          </cell>
          <cell r="T141">
            <v>0</v>
          </cell>
          <cell r="V141">
            <v>164866</v>
          </cell>
          <cell r="W141">
            <v>10</v>
          </cell>
          <cell r="Y141">
            <v>265233.59999999998</v>
          </cell>
          <cell r="Z141">
            <v>0.05</v>
          </cell>
          <cell r="AA141" t="str">
            <v>last 5 mos x IHS%</v>
          </cell>
          <cell r="AB141">
            <v>212584</v>
          </cell>
          <cell r="AC141">
            <v>318876</v>
          </cell>
          <cell r="AD141">
            <v>346218.60000000003</v>
          </cell>
          <cell r="AE141">
            <v>-7.8974959750862661E-2</v>
          </cell>
          <cell r="AF141">
            <v>28851.550000000003</v>
          </cell>
        </row>
        <row r="142">
          <cell r="A142">
            <v>105660</v>
          </cell>
          <cell r="B142" t="str">
            <v>Benteler</v>
          </cell>
          <cell r="C142">
            <v>38553</v>
          </cell>
          <cell r="D142">
            <v>13004498</v>
          </cell>
          <cell r="E142">
            <v>105660</v>
          </cell>
          <cell r="F142" t="str">
            <v>Stamp&gt;Ship</v>
          </cell>
          <cell r="G142" t="str">
            <v>KENT</v>
          </cell>
          <cell r="H142" t="str">
            <v>KENT</v>
          </cell>
          <cell r="I142" t="str">
            <v xml:space="preserve">BMW | X5 | E70             </v>
          </cell>
          <cell r="J142" t="str">
            <v>Other Auto (BMW, VW, Misc)</v>
          </cell>
          <cell r="K142" t="str">
            <v>BMW</v>
          </cell>
          <cell r="L142" t="str">
            <v>BIW</v>
          </cell>
          <cell r="M142">
            <v>38991</v>
          </cell>
          <cell r="N142" t="str">
            <v>FRONT RADIATOR BKT</v>
          </cell>
          <cell r="O142">
            <v>38991</v>
          </cell>
          <cell r="P142">
            <v>41852</v>
          </cell>
          <cell r="Q142" t="str">
            <v>&gt;&gt;&gt;</v>
          </cell>
          <cell r="R142" t="str">
            <v>starting June /13 volume's reduced to coupe (20%) until 8/14 when program ends</v>
          </cell>
          <cell r="S142">
            <v>0</v>
          </cell>
          <cell r="T142">
            <v>13304498</v>
          </cell>
          <cell r="V142">
            <v>168000</v>
          </cell>
          <cell r="W142">
            <v>12</v>
          </cell>
          <cell r="Y142">
            <v>6</v>
          </cell>
          <cell r="AA142" t="str">
            <v>20% coupe version from 6/'13 to 8/14</v>
          </cell>
          <cell r="AB142">
            <v>89785</v>
          </cell>
          <cell r="AC142">
            <v>134677.5</v>
          </cell>
          <cell r="AD142">
            <v>140000</v>
          </cell>
          <cell r="AE142">
            <v>-3.8017857142857103E-2</v>
          </cell>
          <cell r="AF142">
            <v>11666.666666666666</v>
          </cell>
        </row>
        <row r="143">
          <cell r="A143" t="str">
            <v>106840T</v>
          </cell>
          <cell r="B143" t="str">
            <v>BENTELER</v>
          </cell>
          <cell r="C143">
            <v>41058</v>
          </cell>
          <cell r="D143">
            <v>13006733</v>
          </cell>
          <cell r="E143" t="e">
            <v>#N/A</v>
          </cell>
          <cell r="F143" t="str">
            <v>Stamp&gt;Ship</v>
          </cell>
          <cell r="G143" t="str">
            <v>GR:PR</v>
          </cell>
          <cell r="H143" t="str">
            <v>GR</v>
          </cell>
          <cell r="I143" t="str">
            <v>NHK1 NISSAN ENGINE</v>
          </cell>
          <cell r="K143" t="str">
            <v>NISSAN</v>
          </cell>
          <cell r="L143" t="str">
            <v>Powertrain/Exhaust</v>
          </cell>
          <cell r="N143" t="str">
            <v>INLET FLANGE</v>
          </cell>
          <cell r="O143">
            <v>41000</v>
          </cell>
          <cell r="P143">
            <v>41699</v>
          </cell>
          <cell r="Q143" t="str">
            <v>&gt;&gt;&gt;</v>
          </cell>
          <cell r="S143">
            <v>30000</v>
          </cell>
          <cell r="T143">
            <v>0</v>
          </cell>
          <cell r="V143">
            <v>162748</v>
          </cell>
          <cell r="W143">
            <v>10</v>
          </cell>
          <cell r="Y143">
            <v>252228</v>
          </cell>
          <cell r="Z143">
            <v>0.05</v>
          </cell>
          <cell r="AA143" t="str">
            <v>last 5 mos x IHS%</v>
          </cell>
          <cell r="AB143">
            <v>277404</v>
          </cell>
          <cell r="AC143">
            <v>416106</v>
          </cell>
          <cell r="AD143">
            <v>420000</v>
          </cell>
          <cell r="AE143">
            <v>-9.2714285714285971E-3</v>
          </cell>
          <cell r="AF143">
            <v>35000</v>
          </cell>
        </row>
        <row r="144">
          <cell r="A144">
            <v>107355</v>
          </cell>
          <cell r="B144" t="str">
            <v>NISSAN</v>
          </cell>
          <cell r="C144">
            <v>40849</v>
          </cell>
          <cell r="D144" t="str">
            <v>66324 3TA0B</v>
          </cell>
          <cell r="E144">
            <v>107355</v>
          </cell>
          <cell r="F144" t="str">
            <v>Stamp&gt;Ship</v>
          </cell>
          <cell r="G144" t="str">
            <v>KENT</v>
          </cell>
          <cell r="H144" t="str">
            <v>KENT</v>
          </cell>
          <cell r="I144" t="str">
            <v>L42L + L42N</v>
          </cell>
          <cell r="K144" t="str">
            <v>Nissan</v>
          </cell>
          <cell r="L144" t="str">
            <v>BIW</v>
          </cell>
          <cell r="M144">
            <v>41000</v>
          </cell>
          <cell r="N144" t="str">
            <v>BRACE COWL TOP SIDE</v>
          </cell>
          <cell r="O144">
            <v>41000</v>
          </cell>
          <cell r="P144">
            <v>43252</v>
          </cell>
          <cell r="Q144" t="str">
            <v>&gt;&gt;&gt;</v>
          </cell>
          <cell r="S144">
            <v>38880</v>
          </cell>
          <cell r="T144">
            <v>0</v>
          </cell>
          <cell r="V144">
            <v>160372</v>
          </cell>
          <cell r="W144">
            <v>5</v>
          </cell>
          <cell r="Y144">
            <v>382512</v>
          </cell>
          <cell r="Z144">
            <v>6.0000000000000053E-2</v>
          </cell>
          <cell r="AA144" t="str">
            <v>last 5 mos x IHS%</v>
          </cell>
          <cell r="AB144">
            <v>248907</v>
          </cell>
          <cell r="AC144">
            <v>373360.5</v>
          </cell>
          <cell r="AD144">
            <v>375000</v>
          </cell>
          <cell r="AE144">
            <v>-4.3720000000000425E-3</v>
          </cell>
          <cell r="AF144">
            <v>31250</v>
          </cell>
        </row>
        <row r="145">
          <cell r="A145">
            <v>107356</v>
          </cell>
          <cell r="B145" t="str">
            <v>NISSAN</v>
          </cell>
          <cell r="C145">
            <v>40849</v>
          </cell>
          <cell r="D145" t="str">
            <v>66326 3TA0B</v>
          </cell>
          <cell r="E145">
            <v>107356</v>
          </cell>
          <cell r="F145" t="str">
            <v>Stamp&gt;Ship</v>
          </cell>
          <cell r="G145" t="str">
            <v>KENT</v>
          </cell>
          <cell r="H145" t="str">
            <v>KENT</v>
          </cell>
          <cell r="I145" t="str">
            <v>L42L + L42N</v>
          </cell>
          <cell r="K145" t="str">
            <v>Nissan</v>
          </cell>
          <cell r="L145" t="str">
            <v>BIW</v>
          </cell>
          <cell r="M145">
            <v>41000</v>
          </cell>
          <cell r="N145" t="str">
            <v>BRACE COWL TOP SIDE</v>
          </cell>
          <cell r="O145">
            <v>41000</v>
          </cell>
          <cell r="P145">
            <v>43252</v>
          </cell>
          <cell r="Q145" t="str">
            <v>&gt;&gt;&gt;</v>
          </cell>
          <cell r="S145">
            <v>39600</v>
          </cell>
          <cell r="T145">
            <v>0</v>
          </cell>
          <cell r="V145">
            <v>159732</v>
          </cell>
          <cell r="W145">
            <v>5</v>
          </cell>
          <cell r="Y145">
            <v>371712</v>
          </cell>
          <cell r="Z145">
            <v>6.0000000000000053E-2</v>
          </cell>
          <cell r="AA145" t="str">
            <v>last 5 mos x IHS%</v>
          </cell>
          <cell r="AB145">
            <v>246307</v>
          </cell>
          <cell r="AC145">
            <v>369460.5</v>
          </cell>
          <cell r="AD145">
            <v>375000</v>
          </cell>
          <cell r="AE145">
            <v>-1.4772000000000007E-2</v>
          </cell>
          <cell r="AF145">
            <v>31250</v>
          </cell>
        </row>
        <row r="146">
          <cell r="A146">
            <v>106675</v>
          </cell>
          <cell r="B146" t="str">
            <v>IB TECH</v>
          </cell>
          <cell r="C146">
            <v>40045</v>
          </cell>
          <cell r="D146" t="str">
            <v>23-4552610-2-00</v>
          </cell>
          <cell r="E146">
            <v>106675</v>
          </cell>
          <cell r="F146" t="str">
            <v>Stamp&gt;Ship</v>
          </cell>
          <cell r="G146" t="str">
            <v>GR: PR</v>
          </cell>
          <cell r="H146" t="str">
            <v>GR</v>
          </cell>
          <cell r="I146" t="str">
            <v xml:space="preserve">Honda | Odyssey | UM              </v>
          </cell>
          <cell r="J146" t="str">
            <v>New Domestics</v>
          </cell>
          <cell r="K146" t="str">
            <v>HONDA</v>
          </cell>
          <cell r="L146" t="str">
            <v>SEATING</v>
          </cell>
          <cell r="M146">
            <v>40360</v>
          </cell>
          <cell r="N146" t="str">
            <v>MID-CROSSMEMBER BRACKET</v>
          </cell>
          <cell r="O146">
            <v>40360</v>
          </cell>
          <cell r="P146">
            <v>41426</v>
          </cell>
          <cell r="Q146" t="str">
            <v>&gt;&gt;&gt;</v>
          </cell>
          <cell r="R146" t="str">
            <v>per e-mail from Mike Sa (EOP 6/1/13), email 3/27</v>
          </cell>
          <cell r="S146">
            <v>0</v>
          </cell>
          <cell r="T146">
            <v>220600</v>
          </cell>
          <cell r="V146">
            <v>59400</v>
          </cell>
          <cell r="W146">
            <v>10</v>
          </cell>
          <cell r="Y146">
            <v>237360</v>
          </cell>
          <cell r="Z146">
            <v>0.10907039211342484</v>
          </cell>
          <cell r="AA146" t="str">
            <v>last 5 mos x IHS%</v>
          </cell>
          <cell r="AB146">
            <v>0</v>
          </cell>
          <cell r="AC146">
            <v>0</v>
          </cell>
          <cell r="AD146">
            <v>131757.56258307488</v>
          </cell>
          <cell r="AE146">
            <v>-1</v>
          </cell>
          <cell r="AF146">
            <v>10979.796881922906</v>
          </cell>
        </row>
        <row r="147">
          <cell r="A147">
            <v>103738</v>
          </cell>
          <cell r="B147" t="str">
            <v>IACNA</v>
          </cell>
          <cell r="C147" t="e">
            <v>#N/A</v>
          </cell>
          <cell r="D147" t="str">
            <v>5A12015A5</v>
          </cell>
          <cell r="E147">
            <v>103738</v>
          </cell>
          <cell r="F147" t="str">
            <v>Stamp&gt;Ship</v>
          </cell>
          <cell r="G147" t="str">
            <v>GR: PR</v>
          </cell>
          <cell r="H147" t="str">
            <v>GR</v>
          </cell>
          <cell r="I147" t="str">
            <v xml:space="preserve">Ford | Taurus | D258(2)         </v>
          </cell>
          <cell r="J147" t="str">
            <v>BIG 3</v>
          </cell>
          <cell r="K147" t="str">
            <v>FORD</v>
          </cell>
          <cell r="L147" t="str">
            <v>Trim &amp; Chassis</v>
          </cell>
          <cell r="O147">
            <v>38081</v>
          </cell>
          <cell r="P147">
            <v>43717</v>
          </cell>
          <cell r="Q147" t="str">
            <v>&gt;&gt;&gt;</v>
          </cell>
          <cell r="S147" t="e">
            <v>#REF!</v>
          </cell>
          <cell r="T147">
            <v>271038</v>
          </cell>
          <cell r="V147">
            <v>160160</v>
          </cell>
          <cell r="W147">
            <v>12</v>
          </cell>
          <cell r="Y147">
            <v>307998</v>
          </cell>
          <cell r="Z147">
            <v>0.05</v>
          </cell>
          <cell r="AA147" t="str">
            <v>last 5 mos x IHS%</v>
          </cell>
          <cell r="AB147">
            <v>177408</v>
          </cell>
          <cell r="AC147">
            <v>266112</v>
          </cell>
          <cell r="AD147">
            <v>265000</v>
          </cell>
          <cell r="AE147">
            <v>4.1962264150943174E-3</v>
          </cell>
          <cell r="AF147">
            <v>22083.333333333332</v>
          </cell>
        </row>
        <row r="148">
          <cell r="A148">
            <v>107400</v>
          </cell>
          <cell r="B148" t="str">
            <v>NISSAN</v>
          </cell>
          <cell r="C148">
            <v>40945</v>
          </cell>
          <cell r="D148" t="str">
            <v>765K3 3TA0A</v>
          </cell>
          <cell r="E148">
            <v>107400</v>
          </cell>
          <cell r="F148" t="str">
            <v>Stamp&gt;Ship</v>
          </cell>
          <cell r="G148" t="str">
            <v>KENT</v>
          </cell>
          <cell r="H148" t="str">
            <v>KENT</v>
          </cell>
          <cell r="I148" t="str">
            <v>L42L Altima</v>
          </cell>
          <cell r="K148" t="str">
            <v>Nissan</v>
          </cell>
          <cell r="L148" t="str">
            <v>BIW</v>
          </cell>
          <cell r="M148">
            <v>41016</v>
          </cell>
          <cell r="N148" t="str">
            <v>BRACKET BAFFLE LH</v>
          </cell>
          <cell r="O148">
            <v>41016</v>
          </cell>
          <cell r="P148">
            <v>43252</v>
          </cell>
          <cell r="Q148" t="str">
            <v>&gt;&gt;&gt;</v>
          </cell>
          <cell r="R148" t="str">
            <v>L42L up 6%</v>
          </cell>
          <cell r="S148">
            <v>38880</v>
          </cell>
          <cell r="T148">
            <v>0</v>
          </cell>
          <cell r="V148">
            <v>158400</v>
          </cell>
          <cell r="W148">
            <v>5</v>
          </cell>
          <cell r="Y148">
            <v>370560</v>
          </cell>
          <cell r="Z148">
            <v>6.0000000000000053E-2</v>
          </cell>
          <cell r="AA148" t="str">
            <v>last 5 mos x IHS%</v>
          </cell>
          <cell r="AB148">
            <v>239040</v>
          </cell>
          <cell r="AC148">
            <v>358560</v>
          </cell>
          <cell r="AD148">
            <v>360000</v>
          </cell>
          <cell r="AE148">
            <v>-4.0000000000000036E-3</v>
          </cell>
          <cell r="AF148">
            <v>30000</v>
          </cell>
        </row>
        <row r="149">
          <cell r="A149">
            <v>106735</v>
          </cell>
          <cell r="B149" t="str">
            <v>IB TECH</v>
          </cell>
          <cell r="C149">
            <v>40140</v>
          </cell>
          <cell r="D149" t="str">
            <v>21-3607522-2-00</v>
          </cell>
          <cell r="E149" t="str">
            <v>2-OUT</v>
          </cell>
          <cell r="F149" t="str">
            <v>Stamp&gt;Assy&gt;Ship</v>
          </cell>
          <cell r="G149" t="str">
            <v>GR: PR</v>
          </cell>
          <cell r="H149" t="str">
            <v>GR</v>
          </cell>
          <cell r="I149" t="str">
            <v xml:space="preserve">Honda | Civic | 2HC              </v>
          </cell>
          <cell r="J149" t="str">
            <v>New Domestics</v>
          </cell>
          <cell r="K149" t="str">
            <v>HONDA</v>
          </cell>
          <cell r="L149" t="str">
            <v>SEATING</v>
          </cell>
          <cell r="M149">
            <v>40374</v>
          </cell>
          <cell r="N149" t="str">
            <v>BRACKET (A) COMP, LH</v>
          </cell>
          <cell r="O149">
            <v>40374</v>
          </cell>
          <cell r="P149">
            <v>42614</v>
          </cell>
          <cell r="Q149" t="str">
            <v>&gt;&gt;&gt;</v>
          </cell>
          <cell r="S149">
            <v>26500</v>
          </cell>
          <cell r="T149">
            <v>294700</v>
          </cell>
          <cell r="V149">
            <v>156720</v>
          </cell>
          <cell r="W149">
            <v>10</v>
          </cell>
          <cell r="Y149">
            <v>332880</v>
          </cell>
          <cell r="Z149">
            <v>5.4055178829347073E-2</v>
          </cell>
          <cell r="AA149" t="str">
            <v>lsat 5 mos</v>
          </cell>
          <cell r="AB149">
            <v>218440</v>
          </cell>
          <cell r="AC149">
            <v>327660</v>
          </cell>
          <cell r="AD149">
            <v>330383.05525227054</v>
          </cell>
          <cell r="AE149">
            <v>-8.2421153536197389E-3</v>
          </cell>
          <cell r="AF149">
            <v>27531.921271022544</v>
          </cell>
        </row>
        <row r="150">
          <cell r="A150">
            <v>104226</v>
          </cell>
          <cell r="B150" t="str">
            <v>Benteler</v>
          </cell>
          <cell r="C150">
            <v>36928</v>
          </cell>
          <cell r="D150">
            <v>1300237</v>
          </cell>
          <cell r="E150">
            <v>104226</v>
          </cell>
          <cell r="F150" t="str">
            <v>Stamp&gt;Ship</v>
          </cell>
          <cell r="G150" t="str">
            <v>GR: PR</v>
          </cell>
          <cell r="H150" t="str">
            <v>GR</v>
          </cell>
          <cell r="I150" t="str">
            <v>AUTO INDUSTRY</v>
          </cell>
          <cell r="J150" t="str">
            <v>Other Auto (BMW, VW, Misc)</v>
          </cell>
          <cell r="K150" t="str">
            <v>auto industry</v>
          </cell>
          <cell r="L150" t="str">
            <v>EXHAUST</v>
          </cell>
          <cell r="O150">
            <v>38081</v>
          </cell>
          <cell r="P150">
            <v>43717</v>
          </cell>
          <cell r="Q150" t="str">
            <v>&gt;&gt;&gt;</v>
          </cell>
          <cell r="S150" t="e">
            <v>#REF!</v>
          </cell>
          <cell r="T150">
            <v>13003237</v>
          </cell>
          <cell r="V150">
            <v>4293</v>
          </cell>
          <cell r="W150">
            <v>0</v>
          </cell>
          <cell r="Y150">
            <v>0</v>
          </cell>
          <cell r="Z150">
            <v>0.05</v>
          </cell>
          <cell r="AA150" t="str">
            <v>last 5 mos x IHS%</v>
          </cell>
          <cell r="AB150">
            <v>4293</v>
          </cell>
          <cell r="AC150">
            <v>6439.5</v>
          </cell>
          <cell r="AD150">
            <v>6439.5</v>
          </cell>
          <cell r="AE150">
            <v>0</v>
          </cell>
          <cell r="AF150">
            <v>536.625</v>
          </cell>
        </row>
        <row r="151">
          <cell r="A151">
            <v>106734</v>
          </cell>
          <cell r="B151" t="str">
            <v>IB TECH</v>
          </cell>
          <cell r="C151">
            <v>40140</v>
          </cell>
          <cell r="D151" t="str">
            <v>21-3607521-2-00</v>
          </cell>
          <cell r="E151" t="str">
            <v>106734-2</v>
          </cell>
          <cell r="F151" t="str">
            <v>Stamp&gt;Assy&gt;Ship</v>
          </cell>
          <cell r="G151" t="str">
            <v>GR: PR</v>
          </cell>
          <cell r="H151" t="str">
            <v>GR</v>
          </cell>
          <cell r="I151" t="str">
            <v xml:space="preserve">Honda | Civic | 2HC              </v>
          </cell>
          <cell r="J151" t="str">
            <v>New Domestics</v>
          </cell>
          <cell r="K151" t="str">
            <v>HONDA</v>
          </cell>
          <cell r="L151" t="str">
            <v>SEATING</v>
          </cell>
          <cell r="M151">
            <v>40374</v>
          </cell>
          <cell r="N151" t="str">
            <v>BRACKET (A) COMP, RH</v>
          </cell>
          <cell r="O151">
            <v>40374</v>
          </cell>
          <cell r="P151">
            <v>42614</v>
          </cell>
          <cell r="Q151" t="str">
            <v>&gt;&gt;&gt;</v>
          </cell>
          <cell r="S151">
            <v>26460</v>
          </cell>
          <cell r="T151">
            <v>301900</v>
          </cell>
          <cell r="V151">
            <v>156160</v>
          </cell>
          <cell r="W151">
            <v>10</v>
          </cell>
          <cell r="Y151">
            <v>334752</v>
          </cell>
          <cell r="Z151">
            <v>5.4055178829347073E-2</v>
          </cell>
          <cell r="AA151" t="str">
            <v>lsat 5 mos</v>
          </cell>
          <cell r="AB151">
            <v>222720</v>
          </cell>
          <cell r="AC151">
            <v>334080</v>
          </cell>
          <cell r="AD151">
            <v>329202.51345198165</v>
          </cell>
          <cell r="AE151">
            <v>1.4816067158399226E-2</v>
          </cell>
          <cell r="AF151">
            <v>27433.542787665137</v>
          </cell>
        </row>
        <row r="152">
          <cell r="A152">
            <v>107144</v>
          </cell>
          <cell r="B152" t="str">
            <v>IB TECH</v>
          </cell>
          <cell r="C152" t="e">
            <v>#N/A</v>
          </cell>
          <cell r="D152" t="str">
            <v>21-3669512-2-0081</v>
          </cell>
          <cell r="E152" t="e">
            <v>#N/A</v>
          </cell>
          <cell r="F152" t="str">
            <v>STAMP&gt;ASSY&gt;SHIP</v>
          </cell>
          <cell r="G152" t="str">
            <v>GR: PR/VA</v>
          </cell>
          <cell r="H152" t="str">
            <v>GR</v>
          </cell>
          <cell r="I152" t="str">
            <v>HONDA CRV PS only 2WS</v>
          </cell>
          <cell r="J152" t="str">
            <v>New Domestics</v>
          </cell>
          <cell r="K152" t="str">
            <v>HONDA</v>
          </cell>
          <cell r="L152" t="str">
            <v>SEATING</v>
          </cell>
          <cell r="O152">
            <v>38081</v>
          </cell>
          <cell r="P152">
            <v>42522</v>
          </cell>
          <cell r="Q152" t="str">
            <v>&gt;&gt;&gt;</v>
          </cell>
          <cell r="S152">
            <v>26020</v>
          </cell>
          <cell r="T152">
            <v>67068</v>
          </cell>
          <cell r="V152">
            <v>158020</v>
          </cell>
          <cell r="W152">
            <v>8</v>
          </cell>
          <cell r="Y152">
            <v>282912</v>
          </cell>
          <cell r="Z152">
            <v>4.1000000000000002E-2</v>
          </cell>
          <cell r="AA152" t="str">
            <v>last 5 mos x IHS%</v>
          </cell>
          <cell r="AB152">
            <v>211600</v>
          </cell>
          <cell r="AC152">
            <v>317400</v>
          </cell>
          <cell r="AD152">
            <v>328997.63999999996</v>
          </cell>
          <cell r="AE152">
            <v>-3.52514382777942E-2</v>
          </cell>
          <cell r="AF152">
            <v>27416.469999999998</v>
          </cell>
        </row>
        <row r="153">
          <cell r="A153">
            <v>104852</v>
          </cell>
          <cell r="B153" t="str">
            <v>TOYOTA</v>
          </cell>
          <cell r="C153">
            <v>37715</v>
          </cell>
          <cell r="D153">
            <v>574210401000</v>
          </cell>
          <cell r="E153" t="e">
            <v>#N/A</v>
          </cell>
          <cell r="F153" t="str">
            <v>Stamp&gt;Assy&gt;Plate/Paint&gt;Ship</v>
          </cell>
          <cell r="G153" t="str">
            <v>GR: PR</v>
          </cell>
          <cell r="H153" t="str">
            <v>GR</v>
          </cell>
          <cell r="I153" t="str">
            <v xml:space="preserve">Toyota | Tacoma | 635N            </v>
          </cell>
          <cell r="J153" t="str">
            <v>New Domestics</v>
          </cell>
          <cell r="K153" t="str">
            <v>Toyota</v>
          </cell>
          <cell r="L153" t="str">
            <v>Trim &amp; Chassis</v>
          </cell>
          <cell r="O153">
            <v>38081</v>
          </cell>
          <cell r="P153">
            <v>42369</v>
          </cell>
          <cell r="Q153" t="str">
            <v>&gt;&gt;&gt;</v>
          </cell>
          <cell r="AB153">
            <v>218880</v>
          </cell>
          <cell r="AC153">
            <v>328320</v>
          </cell>
          <cell r="AD153">
            <v>328000</v>
          </cell>
          <cell r="AE153">
            <v>9.7560975609756184E-4</v>
          </cell>
          <cell r="AF153">
            <v>27333.333333333332</v>
          </cell>
        </row>
        <row r="154">
          <cell r="A154">
            <v>106332</v>
          </cell>
          <cell r="B154" t="str">
            <v>Denso</v>
          </cell>
          <cell r="C154">
            <v>39554</v>
          </cell>
          <cell r="D154" t="str">
            <v>AA047782-9830</v>
          </cell>
          <cell r="E154" t="str">
            <v>106332-1</v>
          </cell>
          <cell r="F154" t="str">
            <v>Stamp&gt;Ship</v>
          </cell>
          <cell r="G154" t="str">
            <v>GR: PR</v>
          </cell>
          <cell r="H154" t="str">
            <v>GR</v>
          </cell>
          <cell r="I154" t="str">
            <v>GM</v>
          </cell>
          <cell r="J154" t="str">
            <v>BIG 3</v>
          </cell>
          <cell r="K154" t="str">
            <v>GM</v>
          </cell>
          <cell r="L154" t="str">
            <v>HVAC</v>
          </cell>
          <cell r="M154">
            <v>39953</v>
          </cell>
          <cell r="N154" t="str">
            <v>BRACKET, CONDENSER, B</v>
          </cell>
          <cell r="O154">
            <v>39953</v>
          </cell>
          <cell r="P154">
            <v>43717</v>
          </cell>
          <cell r="Q154" t="str">
            <v>&gt;&gt;&gt;</v>
          </cell>
          <cell r="S154">
            <v>1440</v>
          </cell>
          <cell r="T154">
            <v>384540</v>
          </cell>
          <cell r="V154">
            <v>156180</v>
          </cell>
          <cell r="W154">
            <v>10</v>
          </cell>
          <cell r="Y154">
            <v>501264</v>
          </cell>
          <cell r="Z154">
            <v>0.05</v>
          </cell>
          <cell r="AA154" t="str">
            <v>last 5 mos x IHS%</v>
          </cell>
          <cell r="AB154">
            <v>211680</v>
          </cell>
          <cell r="AC154">
            <v>317520</v>
          </cell>
          <cell r="AD154">
            <v>327978</v>
          </cell>
          <cell r="AE154">
            <v>-3.188628505570501E-2</v>
          </cell>
          <cell r="AF154">
            <v>27331.5</v>
          </cell>
        </row>
        <row r="155">
          <cell r="A155">
            <v>105138</v>
          </cell>
          <cell r="B155" t="str">
            <v>Benteler</v>
          </cell>
          <cell r="C155">
            <v>37958</v>
          </cell>
          <cell r="D155">
            <v>13003716</v>
          </cell>
          <cell r="E155" t="str">
            <v>105138/39</v>
          </cell>
          <cell r="F155" t="str">
            <v>Stamp&gt;Ship</v>
          </cell>
          <cell r="G155" t="str">
            <v>GR: PR</v>
          </cell>
          <cell r="H155" t="str">
            <v>GR</v>
          </cell>
          <cell r="I155" t="str">
            <v xml:space="preserve">Toyota | Avalon | 770N            </v>
          </cell>
          <cell r="J155" t="str">
            <v>New Domestics</v>
          </cell>
          <cell r="K155" t="str">
            <v>Toyota</v>
          </cell>
          <cell r="L155" t="str">
            <v>BIW</v>
          </cell>
          <cell r="M155">
            <v>37990</v>
          </cell>
          <cell r="N155" t="str">
            <v>FRT DOOR EXT. R/L</v>
          </cell>
          <cell r="O155">
            <v>37990</v>
          </cell>
          <cell r="P155">
            <v>43191</v>
          </cell>
          <cell r="Q155" t="str">
            <v>&gt;&gt;&gt;</v>
          </cell>
          <cell r="S155" t="e">
            <v>#REF!</v>
          </cell>
          <cell r="T155">
            <v>13256829</v>
          </cell>
          <cell r="V155">
            <v>140580</v>
          </cell>
          <cell r="W155">
            <v>12</v>
          </cell>
          <cell r="Y155">
            <v>279273</v>
          </cell>
          <cell r="Z155">
            <v>0.14827921956334489</v>
          </cell>
          <cell r="AA155" t="str">
            <v>last 5 mos x IHS%</v>
          </cell>
          <cell r="AB155">
            <v>174304</v>
          </cell>
          <cell r="AC155">
            <v>261456</v>
          </cell>
          <cell r="AD155">
            <v>265000</v>
          </cell>
          <cell r="AE155">
            <v>-1.3373584905660429E-2</v>
          </cell>
          <cell r="AF155">
            <v>22083.333333333332</v>
          </cell>
        </row>
        <row r="156">
          <cell r="A156">
            <v>105139</v>
          </cell>
          <cell r="B156" t="str">
            <v>Benteler</v>
          </cell>
          <cell r="C156">
            <v>37958</v>
          </cell>
          <cell r="D156">
            <v>13003717</v>
          </cell>
          <cell r="E156" t="str">
            <v>2-OUT</v>
          </cell>
          <cell r="F156" t="str">
            <v>Stamp&gt;Ship</v>
          </cell>
          <cell r="G156" t="str">
            <v>GR: PR</v>
          </cell>
          <cell r="H156" t="str">
            <v>GR</v>
          </cell>
          <cell r="I156" t="str">
            <v xml:space="preserve">Toyota | Avalon | 770N            </v>
          </cell>
          <cell r="J156" t="str">
            <v>New Domestics</v>
          </cell>
          <cell r="K156" t="str">
            <v>Toyota</v>
          </cell>
          <cell r="L156" t="str">
            <v>BIW</v>
          </cell>
          <cell r="M156">
            <v>37990</v>
          </cell>
          <cell r="N156" t="str">
            <v>FRT DOOR EXT. R/L</v>
          </cell>
          <cell r="O156">
            <v>37990</v>
          </cell>
          <cell r="P156">
            <v>43191</v>
          </cell>
          <cell r="Q156" t="str">
            <v>&gt;&gt;&gt;</v>
          </cell>
          <cell r="S156" t="e">
            <v>#REF!</v>
          </cell>
          <cell r="T156">
            <v>13257493</v>
          </cell>
          <cell r="V156">
            <v>140104</v>
          </cell>
          <cell r="W156">
            <v>12</v>
          </cell>
          <cell r="Y156">
            <v>279816</v>
          </cell>
          <cell r="Z156">
            <v>0.14827921956334489</v>
          </cell>
          <cell r="AA156" t="str">
            <v>last 5 mos x IHS%</v>
          </cell>
          <cell r="AB156">
            <v>175352</v>
          </cell>
          <cell r="AC156">
            <v>263028</v>
          </cell>
          <cell r="AD156">
            <v>265000</v>
          </cell>
          <cell r="AE156">
            <v>-7.4415094339622678E-3</v>
          </cell>
          <cell r="AF156">
            <v>22083.333333333332</v>
          </cell>
        </row>
        <row r="157">
          <cell r="A157">
            <v>107318</v>
          </cell>
          <cell r="B157" t="str">
            <v>NISSAN</v>
          </cell>
          <cell r="C157">
            <v>40800</v>
          </cell>
          <cell r="D157" t="str">
            <v>75310 4BA0A</v>
          </cell>
          <cell r="E157" t="str">
            <v>107318 Rev2</v>
          </cell>
          <cell r="F157" t="str">
            <v>Stamp&gt;Assy&gt;Ship</v>
          </cell>
          <cell r="G157" t="str">
            <v>GR</v>
          </cell>
          <cell r="H157" t="str">
            <v>GR</v>
          </cell>
          <cell r="I157" t="str">
            <v>P32R ROGUE</v>
          </cell>
          <cell r="J157" t="str">
            <v>New Domestics</v>
          </cell>
          <cell r="K157" t="str">
            <v>NISSAN</v>
          </cell>
          <cell r="L157" t="str">
            <v>BIW</v>
          </cell>
          <cell r="M157">
            <v>41518</v>
          </cell>
          <cell r="N157" t="str">
            <v>MBR ASSY-SIDE CTR, RH</v>
          </cell>
          <cell r="O157">
            <v>41548</v>
          </cell>
          <cell r="P157">
            <v>43435</v>
          </cell>
          <cell r="Q157" t="str">
            <v>&gt;&gt;&gt;</v>
          </cell>
          <cell r="R157" t="str">
            <v>Confirmed 2x vehicle NO GROSS INFO AVAILABLE FOR PART</v>
          </cell>
          <cell r="S157">
            <v>0</v>
          </cell>
          <cell r="T157">
            <v>407</v>
          </cell>
          <cell r="V157">
            <v>404</v>
          </cell>
          <cell r="W157">
            <v>3</v>
          </cell>
          <cell r="Y157" t="str">
            <v>&lt;5</v>
          </cell>
          <cell r="AA157" t="str">
            <v>NEW</v>
          </cell>
          <cell r="AB157">
            <v>105023</v>
          </cell>
          <cell r="AC157">
            <v>157534.5</v>
          </cell>
          <cell r="AD157">
            <v>160000</v>
          </cell>
          <cell r="AE157">
            <v>-1.5409374999999947E-2</v>
          </cell>
          <cell r="AF157">
            <v>13333.333333333334</v>
          </cell>
        </row>
        <row r="158">
          <cell r="A158">
            <v>107017</v>
          </cell>
          <cell r="B158" t="str">
            <v>NISSAN</v>
          </cell>
          <cell r="C158">
            <v>40413</v>
          </cell>
          <cell r="D158" t="str">
            <v>80120 3ja0a</v>
          </cell>
          <cell r="E158">
            <v>107017</v>
          </cell>
          <cell r="F158" t="str">
            <v>Stamp&gt;Ship</v>
          </cell>
          <cell r="G158" t="str">
            <v>KENT</v>
          </cell>
          <cell r="H158" t="str">
            <v>KENT</v>
          </cell>
          <cell r="I158" t="str">
            <v>P42J + P42K ( 2 PER)</v>
          </cell>
          <cell r="J158" t="str">
            <v>New Domestics</v>
          </cell>
          <cell r="K158" t="str">
            <v>NISSAN</v>
          </cell>
          <cell r="L158" t="str">
            <v>BIW</v>
          </cell>
          <cell r="M158">
            <v>40554</v>
          </cell>
          <cell r="N158" t="str">
            <v>STFNR BRKT-REAR DOOR</v>
          </cell>
          <cell r="O158">
            <v>40909</v>
          </cell>
          <cell r="P158">
            <v>43435</v>
          </cell>
          <cell r="Q158" t="str">
            <v>&gt;&gt;&gt;</v>
          </cell>
          <cell r="S158">
            <v>34610</v>
          </cell>
          <cell r="T158">
            <v>256080</v>
          </cell>
          <cell r="V158">
            <v>177390</v>
          </cell>
          <cell r="W158">
            <v>10</v>
          </cell>
          <cell r="Y158">
            <v>344148</v>
          </cell>
          <cell r="Z158">
            <v>-0.10399999999999998</v>
          </cell>
          <cell r="AA158" t="str">
            <v>last 5 mos x IHS%</v>
          </cell>
          <cell r="AB158">
            <v>202960</v>
          </cell>
          <cell r="AC158">
            <v>304440</v>
          </cell>
          <cell r="AD158">
            <v>317882.88</v>
          </cell>
          <cell r="AE158">
            <v>-4.2288782585586215E-2</v>
          </cell>
          <cell r="AF158">
            <v>26490.240000000002</v>
          </cell>
        </row>
        <row r="159">
          <cell r="A159">
            <v>105641</v>
          </cell>
          <cell r="B159" t="str">
            <v>Toyo Automotive Parts (USA), Inc</v>
          </cell>
          <cell r="C159">
            <v>38548</v>
          </cell>
          <cell r="D159" t="str">
            <v>T919P</v>
          </cell>
          <cell r="E159" t="str">
            <v>105641 Rev1</v>
          </cell>
          <cell r="F159" t="str">
            <v>Stamp&gt;Plate/Paint&gt;Ship</v>
          </cell>
          <cell r="G159" t="str">
            <v>GR: PR</v>
          </cell>
          <cell r="H159" t="str">
            <v>GR</v>
          </cell>
          <cell r="I159" t="str">
            <v>180L  - CO to 480L Tundra</v>
          </cell>
          <cell r="J159" t="str">
            <v>New Domestics</v>
          </cell>
          <cell r="K159" t="str">
            <v>Toyota</v>
          </cell>
          <cell r="L159" t="str">
            <v>Trim &amp; Chassis</v>
          </cell>
          <cell r="M159">
            <v>38727</v>
          </cell>
          <cell r="N159" t="str">
            <v>RETAINER, CUSHION</v>
          </cell>
          <cell r="O159">
            <v>38727</v>
          </cell>
          <cell r="P159">
            <v>43282</v>
          </cell>
          <cell r="Q159" t="str">
            <v>&gt;&gt;&gt;</v>
          </cell>
          <cell r="S159" t="e">
            <v>#REF!</v>
          </cell>
          <cell r="T159">
            <v>195720</v>
          </cell>
          <cell r="V159">
            <v>120960</v>
          </cell>
          <cell r="W159">
            <v>12</v>
          </cell>
          <cell r="Y159">
            <v>226800</v>
          </cell>
          <cell r="Z159">
            <v>0.29170000000000001</v>
          </cell>
          <cell r="AA159" t="str">
            <v>last 5 mos x IHS%</v>
          </cell>
          <cell r="AB159">
            <v>173880</v>
          </cell>
          <cell r="AC159">
            <v>260820</v>
          </cell>
          <cell r="AD159">
            <v>265000</v>
          </cell>
          <cell r="AE159">
            <v>-1.5773584905660387E-2</v>
          </cell>
          <cell r="AF159">
            <v>22083.333333333332</v>
          </cell>
        </row>
        <row r="160">
          <cell r="A160">
            <v>107506</v>
          </cell>
          <cell r="B160" t="str">
            <v>IB TECH</v>
          </cell>
          <cell r="C160">
            <v>41128</v>
          </cell>
          <cell r="D160" t="str">
            <v>23-4552630-2-00</v>
          </cell>
          <cell r="E160">
            <v>107506</v>
          </cell>
          <cell r="F160" t="str">
            <v>Stamp&gt;Ship</v>
          </cell>
          <cell r="G160" t="str">
            <v>GR:PR</v>
          </cell>
          <cell r="H160" t="str">
            <v>GR</v>
          </cell>
          <cell r="I160" t="str">
            <v>14 HOND OD TK8X</v>
          </cell>
          <cell r="K160" t="str">
            <v>honda</v>
          </cell>
          <cell r="L160" t="str">
            <v>SEATING</v>
          </cell>
          <cell r="M160">
            <v>41487</v>
          </cell>
          <cell r="N160" t="str">
            <v>BRACKET</v>
          </cell>
          <cell r="O160">
            <v>41487</v>
          </cell>
          <cell r="P160">
            <v>43101</v>
          </cell>
          <cell r="Q160" t="str">
            <v>&gt;&gt;&gt;</v>
          </cell>
          <cell r="S160">
            <v>25250</v>
          </cell>
          <cell r="T160">
            <v>0</v>
          </cell>
          <cell r="V160">
            <v>75700</v>
          </cell>
          <cell r="W160">
            <v>3</v>
          </cell>
          <cell r="Y160" t="str">
            <v>&lt;5</v>
          </cell>
          <cell r="AA160" t="str">
            <v>NEW</v>
          </cell>
          <cell r="AB160">
            <v>188650</v>
          </cell>
          <cell r="AC160">
            <v>282975</v>
          </cell>
          <cell r="AD160">
            <v>285000</v>
          </cell>
          <cell r="AE160">
            <v>-7.1052631578947256E-3</v>
          </cell>
          <cell r="AF160">
            <v>23750</v>
          </cell>
        </row>
        <row r="161">
          <cell r="A161">
            <v>106537</v>
          </cell>
          <cell r="B161" t="str">
            <v>Bowling Green Metalforming</v>
          </cell>
          <cell r="C161">
            <v>39793</v>
          </cell>
          <cell r="D161" t="str">
            <v>11L328AA</v>
          </cell>
          <cell r="E161">
            <v>106537</v>
          </cell>
          <cell r="F161" t="str">
            <v>Stamp&gt;Ship</v>
          </cell>
          <cell r="G161" t="str">
            <v>KENT</v>
          </cell>
          <cell r="H161" t="str">
            <v>KENT</v>
          </cell>
          <cell r="I161" t="str">
            <v>Highlander 397</v>
          </cell>
          <cell r="J161" t="str">
            <v>New Domestics</v>
          </cell>
          <cell r="K161" t="str">
            <v>Toyota</v>
          </cell>
          <cell r="L161" t="str">
            <v>Trim &amp; Chassis</v>
          </cell>
          <cell r="M161">
            <v>39995</v>
          </cell>
          <cell r="N161" t="str">
            <v>BRACKET RR BUMPER ARM</v>
          </cell>
          <cell r="O161">
            <v>39995</v>
          </cell>
          <cell r="P161">
            <v>41579</v>
          </cell>
          <cell r="Q161" t="str">
            <v>&gt;&gt;&gt;</v>
          </cell>
          <cell r="R161" t="str">
            <v xml:space="preserve">MAY 2013 LAST MONTH </v>
          </cell>
          <cell r="S161">
            <v>30600</v>
          </cell>
          <cell r="T161">
            <v>288000</v>
          </cell>
          <cell r="V161">
            <v>156600</v>
          </cell>
          <cell r="W161">
            <v>10</v>
          </cell>
          <cell r="Y161">
            <v>293760</v>
          </cell>
          <cell r="Z161">
            <v>-1.4200000000000001E-2</v>
          </cell>
          <cell r="AA161" t="str">
            <v>last 5 mos x IHS%</v>
          </cell>
          <cell r="AB161">
            <v>108718</v>
          </cell>
          <cell r="AC161">
            <v>163077</v>
          </cell>
          <cell r="AD161">
            <v>165000</v>
          </cell>
          <cell r="AE161">
            <v>-1.1654545454545473E-2</v>
          </cell>
          <cell r="AF161">
            <v>13750</v>
          </cell>
        </row>
        <row r="162">
          <cell r="A162">
            <v>104227</v>
          </cell>
          <cell r="B162" t="str">
            <v>Benteler</v>
          </cell>
          <cell r="C162">
            <v>36928</v>
          </cell>
          <cell r="D162">
            <v>13002264</v>
          </cell>
          <cell r="E162">
            <v>104227</v>
          </cell>
          <cell r="F162" t="str">
            <v>Stamp&gt;Ship</v>
          </cell>
          <cell r="G162" t="str">
            <v>GR: PR</v>
          </cell>
          <cell r="H162" t="str">
            <v>GR</v>
          </cell>
          <cell r="I162" t="str">
            <v>AUTO INDUSTRY</v>
          </cell>
          <cell r="J162" t="str">
            <v>Other Auto (BMW, VW, Misc)</v>
          </cell>
          <cell r="K162" t="str">
            <v>auto industry</v>
          </cell>
          <cell r="L162" t="str">
            <v>EXHAUST</v>
          </cell>
          <cell r="O162">
            <v>38081</v>
          </cell>
          <cell r="P162">
            <v>43717</v>
          </cell>
          <cell r="Q162" t="str">
            <v>&gt;&gt;&gt;</v>
          </cell>
          <cell r="S162" t="e">
            <v>#REF!</v>
          </cell>
          <cell r="T162">
            <v>13018334</v>
          </cell>
          <cell r="V162">
            <v>21625</v>
          </cell>
          <cell r="W162">
            <v>3</v>
          </cell>
          <cell r="Y162">
            <v>19470</v>
          </cell>
          <cell r="Z162">
            <v>0.05</v>
          </cell>
          <cell r="AA162" t="str">
            <v>last 5 mos x IHS%</v>
          </cell>
          <cell r="AB162">
            <v>2155</v>
          </cell>
          <cell r="AC162">
            <v>3232.5</v>
          </cell>
          <cell r="AD162">
            <v>3232.5</v>
          </cell>
          <cell r="AE162">
            <v>0</v>
          </cell>
          <cell r="AF162">
            <v>269.375</v>
          </cell>
        </row>
        <row r="163">
          <cell r="A163">
            <v>105887</v>
          </cell>
          <cell r="B163" t="str">
            <v>TOYOTA</v>
          </cell>
          <cell r="C163">
            <v>38831</v>
          </cell>
          <cell r="D163">
            <v>3382302100</v>
          </cell>
          <cell r="E163" t="str">
            <v>105887-2</v>
          </cell>
          <cell r="F163" t="str">
            <v>Stamp&gt;Assy&gt;Plate/Paint&gt;Ship</v>
          </cell>
          <cell r="G163" t="str">
            <v>GR: PR</v>
          </cell>
          <cell r="H163" t="str">
            <v>GR</v>
          </cell>
          <cell r="I163" t="str">
            <v>TOYOTA Transmission</v>
          </cell>
          <cell r="J163" t="str">
            <v>New Domestics</v>
          </cell>
          <cell r="K163" t="str">
            <v>Toyota</v>
          </cell>
          <cell r="L163" t="str">
            <v>Powertrain/Exhaust</v>
          </cell>
          <cell r="M163">
            <v>39295</v>
          </cell>
          <cell r="N163" t="str">
            <v>BKT-TRANSMISSION CONTROL CABLE</v>
          </cell>
          <cell r="O163">
            <v>39295</v>
          </cell>
          <cell r="P163">
            <v>43709</v>
          </cell>
          <cell r="Q163" t="str">
            <v>&gt;&gt;&gt;</v>
          </cell>
          <cell r="S163">
            <v>0</v>
          </cell>
          <cell r="T163">
            <v>3382632606</v>
          </cell>
          <cell r="V163">
            <v>145955</v>
          </cell>
          <cell r="W163">
            <v>10</v>
          </cell>
          <cell r="Y163">
            <v>332400</v>
          </cell>
          <cell r="Z163">
            <v>0.05</v>
          </cell>
          <cell r="AA163" t="str">
            <v>last 5 mos x IHS%</v>
          </cell>
          <cell r="AB163">
            <v>37661</v>
          </cell>
          <cell r="AC163">
            <v>56491.5</v>
          </cell>
          <cell r="AD163">
            <v>56000</v>
          </cell>
          <cell r="AE163">
            <v>8.7767857142857508E-3</v>
          </cell>
          <cell r="AF163">
            <v>4666.666666666667</v>
          </cell>
        </row>
        <row r="164">
          <cell r="A164">
            <v>106403</v>
          </cell>
          <cell r="B164" t="str">
            <v>Corvac Composites</v>
          </cell>
          <cell r="C164">
            <v>39647</v>
          </cell>
          <cell r="D164" t="str">
            <v>1219580 (53893-08010)</v>
          </cell>
          <cell r="E164">
            <v>106403</v>
          </cell>
          <cell r="F164" t="str">
            <v>Stamp&gt;Plate/Paint&gt;Ship</v>
          </cell>
          <cell r="G164" t="str">
            <v>GR: PR</v>
          </cell>
          <cell r="H164" t="str">
            <v>GR</v>
          </cell>
          <cell r="I164" t="str">
            <v>580L Sienna</v>
          </cell>
          <cell r="J164" t="str">
            <v>New Domestics</v>
          </cell>
          <cell r="K164" t="str">
            <v>Toyota</v>
          </cell>
          <cell r="L164" t="str">
            <v>Trim &amp; Chassis</v>
          </cell>
          <cell r="M164">
            <v>39904</v>
          </cell>
          <cell r="N164" t="str">
            <v>RETAINER-FR FENDER SPLASH SHIELD, FR RH</v>
          </cell>
          <cell r="O164">
            <v>39904</v>
          </cell>
          <cell r="P164">
            <v>42339</v>
          </cell>
          <cell r="Q164" t="str">
            <v>&gt;&gt;&gt;</v>
          </cell>
          <cell r="S164">
            <v>33000</v>
          </cell>
          <cell r="T164">
            <v>264000</v>
          </cell>
          <cell r="V164">
            <v>152250</v>
          </cell>
          <cell r="W164">
            <v>10</v>
          </cell>
          <cell r="Y164">
            <v>293400</v>
          </cell>
          <cell r="Z164">
            <v>5.5999999999999999E-3</v>
          </cell>
          <cell r="AA164" t="str">
            <v>last 5 mos x IHS%</v>
          </cell>
          <cell r="AB164">
            <v>180000</v>
          </cell>
          <cell r="AC164">
            <v>270000</v>
          </cell>
          <cell r="AD164">
            <v>270000</v>
          </cell>
          <cell r="AE164">
            <v>0</v>
          </cell>
          <cell r="AF164">
            <v>22500</v>
          </cell>
        </row>
        <row r="165">
          <cell r="A165">
            <v>106800</v>
          </cell>
          <cell r="B165" t="str">
            <v>NISSAN</v>
          </cell>
          <cell r="C165">
            <v>40206</v>
          </cell>
          <cell r="D165" t="str">
            <v>165903HC0A</v>
          </cell>
          <cell r="E165" t="str">
            <v>106800-1T</v>
          </cell>
          <cell r="F165" t="str">
            <v>Stamp&gt;Assy&gt;Plate/Paint&gt;Ship</v>
          </cell>
          <cell r="G165" t="str">
            <v>GR: PR</v>
          </cell>
          <cell r="H165" t="str">
            <v>GR</v>
          </cell>
          <cell r="I165" t="str">
            <v>XHK1 ENGINE</v>
          </cell>
          <cell r="J165" t="str">
            <v>New Domestics</v>
          </cell>
          <cell r="K165" t="str">
            <v>NISSAN</v>
          </cell>
          <cell r="L165" t="str">
            <v>Powertrain/Exhaust</v>
          </cell>
          <cell r="M165">
            <v>40452</v>
          </cell>
          <cell r="N165" t="str">
            <v>COVER-EXH MANIF</v>
          </cell>
          <cell r="O165">
            <v>40452</v>
          </cell>
          <cell r="P165">
            <v>43717</v>
          </cell>
          <cell r="Q165" t="str">
            <v>&gt;&gt;&gt;</v>
          </cell>
          <cell r="R165" t="str">
            <v>kicked off at 139,000/yr</v>
          </cell>
          <cell r="S165">
            <v>22790</v>
          </cell>
          <cell r="T165">
            <v>234108</v>
          </cell>
          <cell r="V165">
            <v>145539</v>
          </cell>
          <cell r="W165">
            <v>10</v>
          </cell>
          <cell r="Y165">
            <v>250300.80000000002</v>
          </cell>
          <cell r="Z165">
            <v>0.05</v>
          </cell>
          <cell r="AA165" t="str">
            <v>last 5 mos x IHS%</v>
          </cell>
          <cell r="AB165">
            <v>210716</v>
          </cell>
          <cell r="AC165">
            <v>316074</v>
          </cell>
          <cell r="AD165">
            <v>315000</v>
          </cell>
          <cell r="AE165">
            <v>3.4095238095237512E-3</v>
          </cell>
          <cell r="AF165">
            <v>26250</v>
          </cell>
        </row>
        <row r="166">
          <cell r="A166">
            <v>104228</v>
          </cell>
          <cell r="B166" t="str">
            <v>Benteler</v>
          </cell>
          <cell r="C166" t="e">
            <v>#N/A</v>
          </cell>
          <cell r="D166">
            <v>13002265</v>
          </cell>
          <cell r="E166">
            <v>104228</v>
          </cell>
          <cell r="F166" t="str">
            <v>Stamp&gt;Ship</v>
          </cell>
          <cell r="G166" t="str">
            <v>GR: PR</v>
          </cell>
          <cell r="H166" t="str">
            <v>GR</v>
          </cell>
          <cell r="I166" t="str">
            <v>AUTO INDUSTRY</v>
          </cell>
          <cell r="J166" t="str">
            <v>Other Auto (BMW, VW, Misc)</v>
          </cell>
          <cell r="K166" t="str">
            <v>auto industry</v>
          </cell>
          <cell r="L166" t="str">
            <v>EXHAUST</v>
          </cell>
          <cell r="O166">
            <v>38081</v>
          </cell>
          <cell r="P166">
            <v>43717</v>
          </cell>
          <cell r="Q166" t="str">
            <v>&gt;&gt;&gt;</v>
          </cell>
          <cell r="S166" t="e">
            <v>#REF!</v>
          </cell>
          <cell r="T166">
            <v>13018265</v>
          </cell>
          <cell r="V166">
            <v>21200</v>
          </cell>
          <cell r="W166">
            <v>3</v>
          </cell>
          <cell r="Y166">
            <v>19500</v>
          </cell>
          <cell r="Z166">
            <v>0.05</v>
          </cell>
          <cell r="AA166" t="str">
            <v>last 5 mos x IHS%</v>
          </cell>
          <cell r="AB166">
            <v>1700</v>
          </cell>
          <cell r="AC166">
            <v>2550</v>
          </cell>
          <cell r="AD166">
            <v>2550</v>
          </cell>
          <cell r="AE166">
            <v>0</v>
          </cell>
          <cell r="AF166">
            <v>212.5</v>
          </cell>
        </row>
        <row r="167">
          <cell r="A167">
            <v>107026</v>
          </cell>
          <cell r="B167" t="str">
            <v>Denso</v>
          </cell>
          <cell r="C167">
            <v>40421</v>
          </cell>
          <cell r="D167" t="str">
            <v>AA246780-9431</v>
          </cell>
          <cell r="E167" t="str">
            <v>2-OUT</v>
          </cell>
          <cell r="F167" t="str">
            <v>Stamp&gt;Ship</v>
          </cell>
          <cell r="G167" t="str">
            <v>GR: PR</v>
          </cell>
          <cell r="H167" t="str">
            <v>GR</v>
          </cell>
          <cell r="I167" t="str">
            <v>10 Honda Od UM (C/O to 2MH) 2per</v>
          </cell>
          <cell r="J167" t="str">
            <v>New Domestics</v>
          </cell>
          <cell r="K167" t="str">
            <v>HONDA</v>
          </cell>
          <cell r="L167" t="str">
            <v>HVAC</v>
          </cell>
          <cell r="M167">
            <v>40452</v>
          </cell>
          <cell r="N167" t="str">
            <v>CLAMP-PIPING, RH</v>
          </cell>
          <cell r="O167">
            <v>40452</v>
          </cell>
          <cell r="P167">
            <v>43717</v>
          </cell>
          <cell r="Q167" t="str">
            <v>&gt;&gt;&gt;</v>
          </cell>
          <cell r="S167">
            <v>24000</v>
          </cell>
          <cell r="T167">
            <v>311000</v>
          </cell>
          <cell r="V167">
            <v>137500</v>
          </cell>
          <cell r="W167">
            <v>10</v>
          </cell>
          <cell r="Y167">
            <v>336000</v>
          </cell>
          <cell r="Z167">
            <v>0.109</v>
          </cell>
          <cell r="AA167" t="str">
            <v>last 5 mos x IHS%</v>
          </cell>
          <cell r="AB167">
            <v>166250</v>
          </cell>
          <cell r="AC167">
            <v>249375</v>
          </cell>
          <cell r="AD167">
            <v>250000</v>
          </cell>
          <cell r="AE167">
            <v>-2.4999999999999467E-3</v>
          </cell>
          <cell r="AF167">
            <v>20833.333333333332</v>
          </cell>
        </row>
        <row r="168">
          <cell r="A168">
            <v>106995</v>
          </cell>
          <cell r="B168" t="str">
            <v>NISSAN</v>
          </cell>
          <cell r="C168">
            <v>40388</v>
          </cell>
          <cell r="D168" t="str">
            <v>85292 3ja0a</v>
          </cell>
          <cell r="E168">
            <v>106995</v>
          </cell>
          <cell r="F168" t="str">
            <v>Stamp&gt;Assy&gt;Plate/Paint&gt;Ship</v>
          </cell>
          <cell r="G168" t="str">
            <v>KENT</v>
          </cell>
          <cell r="H168" t="str">
            <v>KENT</v>
          </cell>
          <cell r="I168" t="str">
            <v>P42J + P42K ( 2 PER)</v>
          </cell>
          <cell r="J168" t="str">
            <v>New Domestics</v>
          </cell>
          <cell r="K168" t="str">
            <v>NISSAN</v>
          </cell>
          <cell r="L168" t="str">
            <v>BIW</v>
          </cell>
          <cell r="M168">
            <v>40955</v>
          </cell>
          <cell r="N168" t="str">
            <v>RET ASSY RR BUMPER LWR</v>
          </cell>
          <cell r="O168">
            <v>40909</v>
          </cell>
          <cell r="P168">
            <v>43435</v>
          </cell>
          <cell r="Q168" t="str">
            <v>&gt;&gt;&gt;</v>
          </cell>
          <cell r="S168">
            <v>34333</v>
          </cell>
          <cell r="T168">
            <v>248808</v>
          </cell>
          <cell r="V168">
            <v>169657</v>
          </cell>
          <cell r="W168">
            <v>10</v>
          </cell>
          <cell r="Y168">
            <v>335162.40000000002</v>
          </cell>
          <cell r="Z168">
            <v>-0.10399999999999998</v>
          </cell>
          <cell r="AA168" t="str">
            <v>last 5 mos x IHS%</v>
          </cell>
          <cell r="AB168">
            <v>196781</v>
          </cell>
          <cell r="AC168">
            <v>295171.5</v>
          </cell>
          <cell r="AD168">
            <v>295000</v>
          </cell>
          <cell r="AE168">
            <v>5.8135593220343118E-4</v>
          </cell>
          <cell r="AF168">
            <v>24583.333333333332</v>
          </cell>
        </row>
        <row r="169">
          <cell r="A169">
            <v>106535</v>
          </cell>
          <cell r="B169" t="str">
            <v>Bowling Green Metalforming</v>
          </cell>
          <cell r="C169">
            <v>39793</v>
          </cell>
          <cell r="D169" t="str">
            <v>11L313AA</v>
          </cell>
          <cell r="E169">
            <v>106535</v>
          </cell>
          <cell r="F169" t="str">
            <v>Stamp&gt;Ship</v>
          </cell>
          <cell r="G169" t="str">
            <v>KENT</v>
          </cell>
          <cell r="H169" t="str">
            <v>KENT</v>
          </cell>
          <cell r="I169" t="str">
            <v>Highlander 397</v>
          </cell>
          <cell r="J169" t="str">
            <v>New Domestics</v>
          </cell>
          <cell r="K169" t="str">
            <v>Toyota</v>
          </cell>
          <cell r="L169" t="str">
            <v>BIW</v>
          </cell>
          <cell r="M169">
            <v>39995</v>
          </cell>
          <cell r="N169" t="str">
            <v>RETAINER-RR SEAT BACK TO CTR FLOOR</v>
          </cell>
          <cell r="O169">
            <v>39995</v>
          </cell>
          <cell r="P169">
            <v>41579</v>
          </cell>
          <cell r="Q169" t="str">
            <v>&gt;&gt;&gt;</v>
          </cell>
          <cell r="R169" t="str">
            <v xml:space="preserve">MAY 2013 LAST MONTH </v>
          </cell>
          <cell r="S169">
            <v>32110</v>
          </cell>
          <cell r="T169">
            <v>254930</v>
          </cell>
          <cell r="V169">
            <v>152520</v>
          </cell>
          <cell r="W169">
            <v>10</v>
          </cell>
          <cell r="Y169">
            <v>270192</v>
          </cell>
          <cell r="Z169">
            <v>-1.4200000000000001E-2</v>
          </cell>
          <cell r="AA169" t="str">
            <v>last 5 mos x IHS%</v>
          </cell>
          <cell r="AB169">
            <v>91425</v>
          </cell>
          <cell r="AC169">
            <v>137137.5</v>
          </cell>
          <cell r="AD169">
            <v>135000</v>
          </cell>
          <cell r="AE169">
            <v>1.5833333333333366E-2</v>
          </cell>
          <cell r="AF169">
            <v>11250</v>
          </cell>
        </row>
        <row r="170">
          <cell r="A170">
            <v>107555</v>
          </cell>
          <cell r="B170" t="str">
            <v>BENTELER</v>
          </cell>
          <cell r="C170">
            <v>41260.665972222225</v>
          </cell>
          <cell r="D170" t="str">
            <v>F0C1-301746</v>
          </cell>
          <cell r="E170" t="str">
            <v>107555 RevAB</v>
          </cell>
          <cell r="F170" t="str">
            <v>Stamp&gt;Ship</v>
          </cell>
          <cell r="G170" t="str">
            <v>GR:   PR</v>
          </cell>
          <cell r="H170" t="str">
            <v>GR</v>
          </cell>
          <cell r="I170" t="str">
            <v>FORD FOCUS C346</v>
          </cell>
          <cell r="K170" t="str">
            <v>FORD</v>
          </cell>
          <cell r="L170" t="str">
            <v>Trim &amp; Chassis</v>
          </cell>
          <cell r="O170">
            <v>41395</v>
          </cell>
          <cell r="P170">
            <v>42856</v>
          </cell>
          <cell r="Q170" t="str">
            <v>&gt;&gt;&gt;</v>
          </cell>
          <cell r="S170">
            <v>35423</v>
          </cell>
          <cell r="T170">
            <v>0</v>
          </cell>
          <cell r="V170">
            <v>107823</v>
          </cell>
          <cell r="W170">
            <v>1</v>
          </cell>
          <cell r="Y170" t="str">
            <v>&lt;5</v>
          </cell>
          <cell r="AA170" t="str">
            <v>NEW</v>
          </cell>
          <cell r="AB170">
            <v>186800</v>
          </cell>
          <cell r="AC170">
            <v>280200</v>
          </cell>
          <cell r="AD170">
            <v>280000</v>
          </cell>
          <cell r="AE170">
            <v>7.1428571428566734E-4</v>
          </cell>
          <cell r="AF170">
            <v>23333.333333333332</v>
          </cell>
        </row>
        <row r="171">
          <cell r="A171">
            <v>106453</v>
          </cell>
          <cell r="B171" t="str">
            <v>Denso</v>
          </cell>
          <cell r="C171">
            <v>39709</v>
          </cell>
          <cell r="D171" t="str">
            <v>AA047782-9080</v>
          </cell>
          <cell r="E171" t="str">
            <v>106453/54</v>
          </cell>
          <cell r="F171" t="str">
            <v>Stamp&gt;Ship</v>
          </cell>
          <cell r="G171" t="str">
            <v>GR: PR</v>
          </cell>
          <cell r="H171" t="str">
            <v>GR</v>
          </cell>
          <cell r="I171" t="str">
            <v>Highlander 397</v>
          </cell>
          <cell r="J171" t="str">
            <v>New Domestics</v>
          </cell>
          <cell r="K171" t="str">
            <v>Toyota</v>
          </cell>
          <cell r="L171" t="str">
            <v>HVAC</v>
          </cell>
          <cell r="M171">
            <v>40087</v>
          </cell>
          <cell r="N171" t="str">
            <v>BRACKET, CONDENSER</v>
          </cell>
          <cell r="O171">
            <v>40087</v>
          </cell>
          <cell r="P171">
            <v>41548</v>
          </cell>
          <cell r="Q171" t="str">
            <v>&gt;&gt;&gt;</v>
          </cell>
          <cell r="R171" t="str">
            <v>per phase out letter</v>
          </cell>
          <cell r="S171">
            <v>30260</v>
          </cell>
          <cell r="T171">
            <v>252450</v>
          </cell>
          <cell r="V171">
            <v>151640</v>
          </cell>
          <cell r="W171">
            <v>10</v>
          </cell>
          <cell r="Y171">
            <v>277440</v>
          </cell>
          <cell r="Z171">
            <v>-1.4200000000000001E-2</v>
          </cell>
          <cell r="AA171" t="str">
            <v>last 5 mos x IHS%</v>
          </cell>
          <cell r="AB171">
            <v>110840</v>
          </cell>
          <cell r="AC171">
            <v>166260</v>
          </cell>
          <cell r="AD171">
            <v>166600</v>
          </cell>
          <cell r="AE171">
            <v>-2.0408163265306367E-3</v>
          </cell>
          <cell r="AF171">
            <v>13883.333333333334</v>
          </cell>
        </row>
        <row r="172">
          <cell r="A172">
            <v>106815</v>
          </cell>
          <cell r="B172" t="str">
            <v>IB TECH</v>
          </cell>
          <cell r="C172">
            <v>40225</v>
          </cell>
          <cell r="D172" t="str">
            <v>21-3671812-2-00</v>
          </cell>
          <cell r="E172">
            <v>106815</v>
          </cell>
          <cell r="F172" t="str">
            <v>Stamp&gt;Ship</v>
          </cell>
          <cell r="G172" t="str">
            <v>GR: PR</v>
          </cell>
          <cell r="H172" t="str">
            <v>GR</v>
          </cell>
          <cell r="I172" t="str">
            <v xml:space="preserve">Honda | Civic | 2HC              </v>
          </cell>
          <cell r="J172" t="str">
            <v>New Domestics</v>
          </cell>
          <cell r="K172" t="str">
            <v>HONDA</v>
          </cell>
          <cell r="L172" t="str">
            <v>SEATING</v>
          </cell>
          <cell r="M172">
            <v>40612</v>
          </cell>
          <cell r="N172" t="str">
            <v>BRACKET, LH</v>
          </cell>
          <cell r="O172">
            <v>40612</v>
          </cell>
          <cell r="P172">
            <v>42614</v>
          </cell>
          <cell r="Q172" t="str">
            <v>&gt;&gt;&gt;</v>
          </cell>
          <cell r="S172">
            <v>23700</v>
          </cell>
          <cell r="T172">
            <v>232050</v>
          </cell>
          <cell r="V172">
            <v>141650</v>
          </cell>
          <cell r="W172">
            <v>10</v>
          </cell>
          <cell r="Y172">
            <v>237960</v>
          </cell>
          <cell r="Z172">
            <v>5.4055178829347073E-2</v>
          </cell>
          <cell r="AA172" t="str">
            <v>lsat 5 mos</v>
          </cell>
          <cell r="AB172">
            <v>223350</v>
          </cell>
          <cell r="AC172">
            <v>335025</v>
          </cell>
          <cell r="AD172">
            <v>335000</v>
          </cell>
          <cell r="AE172">
            <v>7.4626865671723053E-5</v>
          </cell>
          <cell r="AF172">
            <v>27916.666666666668</v>
          </cell>
        </row>
        <row r="173">
          <cell r="A173">
            <v>106105</v>
          </cell>
          <cell r="B173" t="str">
            <v>Denso</v>
          </cell>
          <cell r="C173">
            <v>39094</v>
          </cell>
          <cell r="D173" t="str">
            <v>AA146542-3980</v>
          </cell>
          <cell r="E173">
            <v>106105</v>
          </cell>
          <cell r="F173" t="str">
            <v>Stamp&gt;Plate/Paint&gt;Ship</v>
          </cell>
          <cell r="G173" t="str">
            <v>GR: PR</v>
          </cell>
          <cell r="H173" t="str">
            <v>GR</v>
          </cell>
          <cell r="I173" t="str">
            <v>Corolla 150A</v>
          </cell>
          <cell r="J173" t="str">
            <v>New Domestics</v>
          </cell>
          <cell r="K173" t="str">
            <v>Toyota</v>
          </cell>
          <cell r="L173" t="str">
            <v>HVAC</v>
          </cell>
          <cell r="M173">
            <v>39295</v>
          </cell>
          <cell r="N173" t="str">
            <v>BRACKET</v>
          </cell>
          <cell r="O173">
            <v>39295</v>
          </cell>
          <cell r="P173">
            <v>43160</v>
          </cell>
          <cell r="Q173" t="str">
            <v>&gt;&gt;&gt;</v>
          </cell>
          <cell r="S173">
            <v>31948</v>
          </cell>
          <cell r="T173">
            <v>356916</v>
          </cell>
          <cell r="V173">
            <v>137200</v>
          </cell>
          <cell r="W173">
            <v>10</v>
          </cell>
          <cell r="Y173">
            <v>372556.80000000005</v>
          </cell>
          <cell r="Z173">
            <v>8.7971519907003692E-2</v>
          </cell>
          <cell r="AA173" t="str">
            <v>last 5 mos x IHS%</v>
          </cell>
          <cell r="AB173">
            <v>980</v>
          </cell>
          <cell r="AC173">
            <v>1470</v>
          </cell>
          <cell r="AD173">
            <v>1250</v>
          </cell>
          <cell r="AE173">
            <v>0.17599999999999993</v>
          </cell>
          <cell r="AF173">
            <v>104.16666666666667</v>
          </cell>
        </row>
        <row r="174">
          <cell r="A174">
            <v>106067</v>
          </cell>
          <cell r="B174" t="str">
            <v>NISSAN</v>
          </cell>
          <cell r="C174">
            <v>39050</v>
          </cell>
          <cell r="D174" t="str">
            <v>763A2 JB10A</v>
          </cell>
          <cell r="E174">
            <v>106067</v>
          </cell>
          <cell r="F174" t="str">
            <v>Stamp&gt;Assy&gt;Ship</v>
          </cell>
          <cell r="G174" t="str">
            <v>KENT</v>
          </cell>
          <cell r="H174" t="str">
            <v>KENT</v>
          </cell>
          <cell r="I174" t="str">
            <v>D42A</v>
          </cell>
          <cell r="J174" t="str">
            <v>New Domestics</v>
          </cell>
          <cell r="K174" t="str">
            <v>NISSAN</v>
          </cell>
          <cell r="L174" t="str">
            <v>BIW</v>
          </cell>
          <cell r="M174">
            <v>39203</v>
          </cell>
          <cell r="N174" t="str">
            <v>BRKT-ROOF SIDE RAIL INR A</v>
          </cell>
          <cell r="O174">
            <v>39202</v>
          </cell>
          <cell r="P174">
            <v>41456</v>
          </cell>
          <cell r="Q174" t="str">
            <v>&gt;&gt;&gt;</v>
          </cell>
          <cell r="S174">
            <v>3900</v>
          </cell>
          <cell r="T174">
            <v>54600</v>
          </cell>
          <cell r="V174">
            <v>19500</v>
          </cell>
          <cell r="W174">
            <v>9</v>
          </cell>
          <cell r="Y174">
            <v>70200</v>
          </cell>
          <cell r="AA174" t="str">
            <v>per releases, ending 7/1/13</v>
          </cell>
          <cell r="AB174">
            <v>0</v>
          </cell>
          <cell r="AC174">
            <v>0</v>
          </cell>
          <cell r="AD174">
            <v>70200</v>
          </cell>
          <cell r="AE174">
            <v>-1</v>
          </cell>
          <cell r="AF174">
            <v>5850</v>
          </cell>
        </row>
        <row r="175">
          <cell r="A175">
            <v>106598</v>
          </cell>
          <cell r="B175" t="str">
            <v>TOYOTA</v>
          </cell>
          <cell r="C175">
            <v>39909</v>
          </cell>
          <cell r="D175">
            <v>5845608010</v>
          </cell>
          <cell r="E175">
            <v>106598</v>
          </cell>
          <cell r="F175" t="str">
            <v>Stamp&gt;Assy&gt;Plate/Paint&gt;Ship</v>
          </cell>
          <cell r="G175" t="str">
            <v>GR: PR</v>
          </cell>
          <cell r="H175" t="str">
            <v>GR</v>
          </cell>
          <cell r="I175" t="str">
            <v xml:space="preserve">Toyota | Sienna | 580L            </v>
          </cell>
          <cell r="J175" t="str">
            <v>New Domestics</v>
          </cell>
          <cell r="K175" t="str">
            <v>Toyota</v>
          </cell>
          <cell r="L175" t="str">
            <v>Trim &amp; Chassis</v>
          </cell>
          <cell r="O175">
            <v>38081</v>
          </cell>
          <cell r="P175">
            <v>42339</v>
          </cell>
          <cell r="Q175" t="str">
            <v>&gt;&gt;&gt;</v>
          </cell>
          <cell r="S175">
            <v>28500</v>
          </cell>
          <cell r="T175">
            <v>5845862950</v>
          </cell>
          <cell r="V175">
            <v>147540</v>
          </cell>
          <cell r="W175">
            <v>10</v>
          </cell>
          <cell r="Y175">
            <v>281664</v>
          </cell>
          <cell r="Z175">
            <v>5.5999999999999999E-3</v>
          </cell>
          <cell r="AA175" t="str">
            <v>last 5 mos x IHS%</v>
          </cell>
          <cell r="AB175">
            <v>181215</v>
          </cell>
          <cell r="AC175">
            <v>271822.5</v>
          </cell>
          <cell r="AD175">
            <v>270000</v>
          </cell>
          <cell r="AE175">
            <v>6.7500000000000338E-3</v>
          </cell>
          <cell r="AF175">
            <v>22500</v>
          </cell>
        </row>
        <row r="176">
          <cell r="A176">
            <v>106522</v>
          </cell>
          <cell r="B176" t="str">
            <v>Bowling Green Metalforming</v>
          </cell>
          <cell r="C176">
            <v>39792</v>
          </cell>
          <cell r="D176" t="str">
            <v>11M141AA</v>
          </cell>
          <cell r="E176">
            <v>106522</v>
          </cell>
          <cell r="F176" t="str">
            <v>Stamp&gt;Ship</v>
          </cell>
          <cell r="G176" t="str">
            <v>KENT</v>
          </cell>
          <cell r="H176" t="str">
            <v>KENT</v>
          </cell>
          <cell r="I176" t="str">
            <v>Highlander 397</v>
          </cell>
          <cell r="J176" t="str">
            <v>New Domestics</v>
          </cell>
          <cell r="K176" t="str">
            <v>Toyota</v>
          </cell>
          <cell r="L176" t="str">
            <v>BIW</v>
          </cell>
          <cell r="M176">
            <v>39995</v>
          </cell>
          <cell r="N176" t="str">
            <v>PLATE BODY MOUNTING</v>
          </cell>
          <cell r="O176">
            <v>39995</v>
          </cell>
          <cell r="P176">
            <v>41579</v>
          </cell>
          <cell r="Q176" t="str">
            <v>&gt;&gt;&gt;</v>
          </cell>
          <cell r="R176" t="str">
            <v xml:space="preserve">MAY 2013 LAST MONTH </v>
          </cell>
          <cell r="S176">
            <v>31000</v>
          </cell>
          <cell r="T176">
            <v>242900</v>
          </cell>
          <cell r="V176">
            <v>150400</v>
          </cell>
          <cell r="W176">
            <v>10</v>
          </cell>
          <cell r="Y176">
            <v>273840</v>
          </cell>
          <cell r="Z176">
            <v>-1.4200000000000001E-2</v>
          </cell>
          <cell r="AA176" t="str">
            <v>last 5 mos x IHS%</v>
          </cell>
          <cell r="AB176">
            <v>97800</v>
          </cell>
          <cell r="AC176">
            <v>146700</v>
          </cell>
          <cell r="AD176">
            <v>0</v>
          </cell>
          <cell r="AE176" t="e">
            <v>#DIV/0!</v>
          </cell>
          <cell r="AF176">
            <v>0</v>
          </cell>
        </row>
        <row r="177">
          <cell r="A177">
            <v>106550</v>
          </cell>
          <cell r="B177" t="str">
            <v>Bowling Green Metalforming</v>
          </cell>
          <cell r="C177">
            <v>39793</v>
          </cell>
          <cell r="D177" t="str">
            <v>11M145AA</v>
          </cell>
          <cell r="E177">
            <v>106550</v>
          </cell>
          <cell r="F177" t="str">
            <v>Stamp&gt;Ship</v>
          </cell>
          <cell r="G177" t="str">
            <v>KENT</v>
          </cell>
          <cell r="H177" t="str">
            <v>KENT</v>
          </cell>
          <cell r="I177" t="str">
            <v>Highlander 397</v>
          </cell>
          <cell r="J177" t="str">
            <v>New Domestics</v>
          </cell>
          <cell r="K177" t="str">
            <v>Toyota</v>
          </cell>
          <cell r="L177" t="str">
            <v>BIW</v>
          </cell>
          <cell r="M177">
            <v>39995</v>
          </cell>
          <cell r="N177" t="str">
            <v>EXT., RR DOOR INS PNL RR, RH</v>
          </cell>
          <cell r="O177">
            <v>39995</v>
          </cell>
          <cell r="P177">
            <v>41579</v>
          </cell>
          <cell r="Q177" t="str">
            <v>&gt;&gt;&gt;</v>
          </cell>
          <cell r="R177" t="str">
            <v xml:space="preserve">MAY 2013 LAST MONTH </v>
          </cell>
          <cell r="S177">
            <v>33750</v>
          </cell>
          <cell r="T177">
            <v>250020</v>
          </cell>
          <cell r="V177">
            <v>149850</v>
          </cell>
          <cell r="W177">
            <v>10</v>
          </cell>
          <cell r="Y177">
            <v>274104</v>
          </cell>
          <cell r="Z177">
            <v>-1.4200000000000001E-2</v>
          </cell>
          <cell r="AA177" t="str">
            <v>last 5 mos x IHS%</v>
          </cell>
          <cell r="AB177">
            <v>103170</v>
          </cell>
          <cell r="AC177">
            <v>154755</v>
          </cell>
          <cell r="AD177">
            <v>0</v>
          </cell>
          <cell r="AE177" t="e">
            <v>#DIV/0!</v>
          </cell>
          <cell r="AF177">
            <v>0</v>
          </cell>
        </row>
        <row r="178">
          <cell r="A178">
            <v>105640</v>
          </cell>
          <cell r="B178" t="str">
            <v>Toyo Automotive Parts (USA), Inc</v>
          </cell>
          <cell r="C178">
            <v>38548</v>
          </cell>
          <cell r="D178" t="str">
            <v>T918P</v>
          </cell>
          <cell r="E178" t="str">
            <v>105640 Rev1</v>
          </cell>
          <cell r="F178" t="str">
            <v>Stamp&gt;Plate/Paint&gt;Ship</v>
          </cell>
          <cell r="G178" t="str">
            <v>KENT</v>
          </cell>
          <cell r="H178" t="str">
            <v>KENT</v>
          </cell>
          <cell r="I178" t="str">
            <v>180L  - CO to 480L Tundra</v>
          </cell>
          <cell r="J178" t="str">
            <v>New Domestics</v>
          </cell>
          <cell r="K178" t="str">
            <v>Toyota</v>
          </cell>
          <cell r="L178" t="str">
            <v>Trim &amp; Chassis</v>
          </cell>
          <cell r="M178">
            <v>38727</v>
          </cell>
          <cell r="N178" t="str">
            <v>RETAINER</v>
          </cell>
          <cell r="O178">
            <v>38727</v>
          </cell>
          <cell r="P178">
            <v>43717</v>
          </cell>
          <cell r="Q178" t="str">
            <v>&gt;&gt;&gt;</v>
          </cell>
          <cell r="S178" t="e">
            <v>#REF!</v>
          </cell>
          <cell r="T178">
            <v>197960</v>
          </cell>
          <cell r="V178">
            <v>113400</v>
          </cell>
          <cell r="W178">
            <v>12</v>
          </cell>
          <cell r="Y178">
            <v>220640</v>
          </cell>
          <cell r="Z178">
            <v>0.29170000000000001</v>
          </cell>
          <cell r="AA178" t="str">
            <v>last 5 mos x IHS%</v>
          </cell>
          <cell r="AB178">
            <v>173880</v>
          </cell>
          <cell r="AC178">
            <v>260820</v>
          </cell>
          <cell r="AD178">
            <v>260000</v>
          </cell>
          <cell r="AE178">
            <v>3.1538461538460627E-3</v>
          </cell>
          <cell r="AF178">
            <v>21666.666666666668</v>
          </cell>
        </row>
        <row r="179">
          <cell r="A179">
            <v>107020</v>
          </cell>
          <cell r="B179" t="str">
            <v>NISSAN</v>
          </cell>
          <cell r="C179">
            <v>40413</v>
          </cell>
          <cell r="D179" t="str">
            <v>98874 3JA0A</v>
          </cell>
          <cell r="E179">
            <v>107020</v>
          </cell>
          <cell r="F179" t="str">
            <v>Stamp&gt;Plate/Paint&gt;Ship</v>
          </cell>
          <cell r="G179" t="str">
            <v>KENT</v>
          </cell>
          <cell r="H179" t="str">
            <v>KENT</v>
          </cell>
          <cell r="I179" t="str">
            <v>P42J + P42K</v>
          </cell>
          <cell r="J179" t="str">
            <v>New Domestics</v>
          </cell>
          <cell r="K179" t="str">
            <v>NISSAN</v>
          </cell>
          <cell r="L179" t="str">
            <v>BIW</v>
          </cell>
          <cell r="M179">
            <v>40559</v>
          </cell>
          <cell r="N179" t="str">
            <v>BRKT-SIDE AIR BAG SENSOR</v>
          </cell>
          <cell r="O179">
            <v>40909</v>
          </cell>
          <cell r="P179">
            <v>43435</v>
          </cell>
          <cell r="Q179" t="str">
            <v>&gt;&gt;&gt;</v>
          </cell>
          <cell r="S179">
            <v>33604</v>
          </cell>
          <cell r="T179">
            <v>242414</v>
          </cell>
          <cell r="V179">
            <v>163327</v>
          </cell>
          <cell r="W179">
            <v>10</v>
          </cell>
          <cell r="Y179">
            <v>322761.59999999998</v>
          </cell>
          <cell r="Z179">
            <v>-0.10399999999999987</v>
          </cell>
          <cell r="AA179" t="str">
            <v>last 5 mos x IHS%</v>
          </cell>
          <cell r="AB179">
            <v>180173</v>
          </cell>
          <cell r="AC179">
            <v>270259.5</v>
          </cell>
          <cell r="AD179">
            <v>270000</v>
          </cell>
          <cell r="AE179">
            <v>9.611111111111903E-4</v>
          </cell>
          <cell r="AF179">
            <v>22500</v>
          </cell>
        </row>
        <row r="180">
          <cell r="A180">
            <v>106454</v>
          </cell>
          <cell r="B180" t="str">
            <v>Denso</v>
          </cell>
          <cell r="C180">
            <v>39709</v>
          </cell>
          <cell r="D180" t="str">
            <v>AA047782-9090</v>
          </cell>
          <cell r="E180" t="str">
            <v>2-OUT</v>
          </cell>
          <cell r="F180" t="str">
            <v>Stamp&gt;Ship</v>
          </cell>
          <cell r="G180" t="str">
            <v>GR: PR</v>
          </cell>
          <cell r="H180" t="str">
            <v>GR</v>
          </cell>
          <cell r="I180" t="str">
            <v>Highlander 397</v>
          </cell>
          <cell r="J180" t="str">
            <v>New Domestics</v>
          </cell>
          <cell r="K180" t="str">
            <v>Toyota</v>
          </cell>
          <cell r="L180" t="str">
            <v>HVAC</v>
          </cell>
          <cell r="M180">
            <v>40087</v>
          </cell>
          <cell r="N180" t="str">
            <v>BRACKET, CONDENSER</v>
          </cell>
          <cell r="O180">
            <v>40087</v>
          </cell>
          <cell r="P180">
            <v>41548</v>
          </cell>
          <cell r="Q180" t="str">
            <v>&gt;&gt;&gt;</v>
          </cell>
          <cell r="R180" t="str">
            <v>per phase out letter</v>
          </cell>
          <cell r="S180">
            <v>30260</v>
          </cell>
          <cell r="T180">
            <v>252280</v>
          </cell>
          <cell r="V180">
            <v>147900</v>
          </cell>
          <cell r="W180">
            <v>10</v>
          </cell>
          <cell r="Y180">
            <v>280296</v>
          </cell>
          <cell r="Z180">
            <v>-1.4200000000000001E-2</v>
          </cell>
          <cell r="AA180" t="str">
            <v>last 5 mos x IHS%</v>
          </cell>
          <cell r="AB180">
            <v>109310</v>
          </cell>
          <cell r="AC180">
            <v>163965</v>
          </cell>
          <cell r="AD180">
            <v>165000</v>
          </cell>
          <cell r="AE180">
            <v>-6.2727272727273187E-3</v>
          </cell>
          <cell r="AF180">
            <v>13750</v>
          </cell>
        </row>
        <row r="181">
          <cell r="A181">
            <v>106507</v>
          </cell>
          <cell r="B181" t="str">
            <v>Bowling Green Metalforming</v>
          </cell>
          <cell r="C181">
            <v>39792</v>
          </cell>
          <cell r="D181" t="str">
            <v>11M121AA</v>
          </cell>
          <cell r="E181" t="str">
            <v>2-OUT</v>
          </cell>
          <cell r="F181" t="str">
            <v>Stamp&gt;Ship</v>
          </cell>
          <cell r="G181" t="str">
            <v>KENT</v>
          </cell>
          <cell r="H181" t="str">
            <v>KENT</v>
          </cell>
          <cell r="I181" t="str">
            <v>Highlander 397 + Sienna 580L</v>
          </cell>
          <cell r="J181" t="str">
            <v>New Domestics</v>
          </cell>
          <cell r="K181" t="str">
            <v>Toyota</v>
          </cell>
          <cell r="L181" t="str">
            <v>BIW</v>
          </cell>
          <cell r="M181">
            <v>39995</v>
          </cell>
          <cell r="N181" t="str">
            <v>REINF, SIDE RAIL INR CHNL, LH</v>
          </cell>
          <cell r="O181">
            <v>39995</v>
          </cell>
          <cell r="P181">
            <v>42339</v>
          </cell>
          <cell r="Q181" t="str">
            <v>&gt;&gt;&gt;</v>
          </cell>
          <cell r="R181" t="str">
            <v xml:space="preserve">Highlander ends 11/'13 Siena also, continue thru 2015, </v>
          </cell>
          <cell r="S181">
            <v>31200</v>
          </cell>
          <cell r="T181">
            <v>253400</v>
          </cell>
          <cell r="V181">
            <v>152800</v>
          </cell>
          <cell r="W181">
            <v>10</v>
          </cell>
          <cell r="Y181">
            <v>289200</v>
          </cell>
          <cell r="Z181" t="str">
            <v>mod</v>
          </cell>
          <cell r="AA181" t="str">
            <v>Highlander until 11/1/13 - Sienna 52% of historical volumes</v>
          </cell>
          <cell r="AB181">
            <v>196700</v>
          </cell>
          <cell r="AC181">
            <v>295050</v>
          </cell>
          <cell r="AD181">
            <v>289200</v>
          </cell>
          <cell r="AE181">
            <v>2.0228215767634783E-2</v>
          </cell>
          <cell r="AF181">
            <v>24100</v>
          </cell>
        </row>
        <row r="182">
          <cell r="A182">
            <v>107154</v>
          </cell>
          <cell r="B182" t="str">
            <v>Denso</v>
          </cell>
          <cell r="C182" t="e">
            <v>#N/A</v>
          </cell>
          <cell r="D182" t="str">
            <v>AA246780-9421SA</v>
          </cell>
          <cell r="E182">
            <v>107154</v>
          </cell>
          <cell r="F182" t="str">
            <v>Stamp&gt;Ship</v>
          </cell>
          <cell r="G182" t="str">
            <v>GR: PR</v>
          </cell>
          <cell r="H182" t="str">
            <v>GR</v>
          </cell>
          <cell r="I182" t="str">
            <v>AUTO INDUSTRY</v>
          </cell>
          <cell r="J182" t="str">
            <v>Other Auto (BMW, VW, Misc)</v>
          </cell>
          <cell r="K182" t="str">
            <v>auto industry</v>
          </cell>
          <cell r="L182" t="str">
            <v>HVAC</v>
          </cell>
          <cell r="O182">
            <v>38081</v>
          </cell>
          <cell r="P182">
            <v>43717</v>
          </cell>
          <cell r="Q182" t="str">
            <v>&gt;&gt;&gt;</v>
          </cell>
          <cell r="S182">
            <v>22500</v>
          </cell>
          <cell r="T182">
            <v>255500</v>
          </cell>
          <cell r="V182">
            <v>137000</v>
          </cell>
          <cell r="W182">
            <v>8</v>
          </cell>
          <cell r="Y182">
            <v>333600</v>
          </cell>
          <cell r="Z182">
            <v>0.05</v>
          </cell>
          <cell r="AA182" t="str">
            <v>last 5 mos x IHS%</v>
          </cell>
          <cell r="AB182">
            <v>173000</v>
          </cell>
          <cell r="AC182">
            <v>259500</v>
          </cell>
          <cell r="AD182">
            <v>259000</v>
          </cell>
          <cell r="AE182">
            <v>1.9305019305020377E-3</v>
          </cell>
          <cell r="AF182">
            <v>21583.333333333332</v>
          </cell>
        </row>
        <row r="183">
          <cell r="A183">
            <v>106509</v>
          </cell>
          <cell r="B183" t="str">
            <v>Bowling Green Metalforming</v>
          </cell>
          <cell r="C183">
            <v>39792</v>
          </cell>
          <cell r="D183" t="str">
            <v>11L317AA</v>
          </cell>
          <cell r="E183">
            <v>106509</v>
          </cell>
          <cell r="F183" t="str">
            <v>Stamp&gt;Ship</v>
          </cell>
          <cell r="G183" t="str">
            <v>KENT</v>
          </cell>
          <cell r="H183" t="str">
            <v>KENT</v>
          </cell>
          <cell r="I183" t="str">
            <v>Highlander 397 + Sienna 580L</v>
          </cell>
          <cell r="J183" t="str">
            <v>New Domestics</v>
          </cell>
          <cell r="K183" t="str">
            <v>Toyota</v>
          </cell>
          <cell r="L183" t="str">
            <v>Powertrain/Exhaust</v>
          </cell>
          <cell r="M183">
            <v>39995</v>
          </cell>
          <cell r="N183" t="str">
            <v>BRACKET-ENGINE FR MOUNTING</v>
          </cell>
          <cell r="O183">
            <v>39995</v>
          </cell>
          <cell r="P183">
            <v>42339</v>
          </cell>
          <cell r="Q183" t="str">
            <v>&gt;&gt;&gt;</v>
          </cell>
          <cell r="R183" t="str">
            <v xml:space="preserve">Highlander ends 11/'13 Siena also, continue thru 2015, </v>
          </cell>
          <cell r="S183">
            <v>28560</v>
          </cell>
          <cell r="T183">
            <v>255920</v>
          </cell>
          <cell r="V183">
            <v>146440</v>
          </cell>
          <cell r="W183">
            <v>10</v>
          </cell>
          <cell r="Y183">
            <v>287616</v>
          </cell>
          <cell r="Z183" t="str">
            <v>mod</v>
          </cell>
          <cell r="AA183" t="str">
            <v>Highlander until 11/1/13 - Sienna 52% of historical volumes</v>
          </cell>
          <cell r="AB183">
            <v>188765</v>
          </cell>
          <cell r="AC183">
            <v>283147.5</v>
          </cell>
          <cell r="AD183">
            <v>287616</v>
          </cell>
          <cell r="AE183">
            <v>-1.5536340120160252E-2</v>
          </cell>
          <cell r="AF183">
            <v>23968</v>
          </cell>
        </row>
        <row r="184">
          <cell r="A184">
            <v>106506</v>
          </cell>
          <cell r="B184" t="str">
            <v>Bowling Green Metalforming</v>
          </cell>
          <cell r="C184">
            <v>39792</v>
          </cell>
          <cell r="D184" t="str">
            <v>11M120AA</v>
          </cell>
          <cell r="E184" t="str">
            <v>106506/7</v>
          </cell>
          <cell r="F184" t="str">
            <v>Stamp&gt;Ship</v>
          </cell>
          <cell r="G184" t="str">
            <v>KENT</v>
          </cell>
          <cell r="H184" t="str">
            <v>KENT</v>
          </cell>
          <cell r="I184" t="str">
            <v>Highlander 397 + Sienna 580L</v>
          </cell>
          <cell r="J184" t="str">
            <v>New Domestics</v>
          </cell>
          <cell r="K184" t="str">
            <v>Toyota</v>
          </cell>
          <cell r="L184" t="str">
            <v>BIW</v>
          </cell>
          <cell r="M184">
            <v>39995</v>
          </cell>
          <cell r="N184" t="str">
            <v>REINF, SIDE RAIL INR CHNL, RH</v>
          </cell>
          <cell r="O184">
            <v>39995</v>
          </cell>
          <cell r="P184">
            <v>42339</v>
          </cell>
          <cell r="Q184" t="str">
            <v>&gt;&gt;&gt;</v>
          </cell>
          <cell r="R184" t="str">
            <v xml:space="preserve">Highlander ends 11/'13 Siena also, continue thru 2015, </v>
          </cell>
          <cell r="S184">
            <v>32400</v>
          </cell>
          <cell r="T184">
            <v>252100</v>
          </cell>
          <cell r="V184">
            <v>154000</v>
          </cell>
          <cell r="W184">
            <v>10</v>
          </cell>
          <cell r="Y184">
            <v>286800</v>
          </cell>
          <cell r="Z184" t="str">
            <v>mod</v>
          </cell>
          <cell r="AA184" t="str">
            <v>Highlander until 11/1/13 - Sienna 52% of historical volumes</v>
          </cell>
          <cell r="AB184">
            <v>197200</v>
          </cell>
          <cell r="AC184">
            <v>295800</v>
          </cell>
          <cell r="AD184">
            <v>286800</v>
          </cell>
          <cell r="AE184">
            <v>3.1380753138075423E-2</v>
          </cell>
          <cell r="AF184">
            <v>23900</v>
          </cell>
        </row>
        <row r="185">
          <cell r="A185">
            <v>106512</v>
          </cell>
          <cell r="B185" t="str">
            <v>Bowling Green Metalforming</v>
          </cell>
          <cell r="C185">
            <v>39792</v>
          </cell>
          <cell r="D185" t="str">
            <v>11M116AA</v>
          </cell>
          <cell r="E185" t="str">
            <v>2-OUT</v>
          </cell>
          <cell r="F185" t="str">
            <v>Stamp&gt;Ship</v>
          </cell>
          <cell r="G185" t="str">
            <v>KENT</v>
          </cell>
          <cell r="H185" t="str">
            <v>KENT</v>
          </cell>
          <cell r="I185" t="str">
            <v>Highlander 397 + Sienna 580L</v>
          </cell>
          <cell r="J185" t="str">
            <v>New Domestics</v>
          </cell>
          <cell r="K185" t="str">
            <v>Toyota</v>
          </cell>
          <cell r="L185" t="str">
            <v>Powertrain/Exhaust</v>
          </cell>
          <cell r="M185">
            <v>39995</v>
          </cell>
          <cell r="N185" t="str">
            <v>PLATE-ENGINE FR MOUNTING, LWR LH</v>
          </cell>
          <cell r="O185">
            <v>39995</v>
          </cell>
          <cell r="P185">
            <v>42339</v>
          </cell>
          <cell r="Q185" t="str">
            <v>&gt;&gt;&gt;</v>
          </cell>
          <cell r="R185" t="str">
            <v xml:space="preserve">Highlander ends 11/'13 Siena also, continue thru 2015, </v>
          </cell>
          <cell r="S185">
            <v>31600</v>
          </cell>
          <cell r="T185">
            <v>258900</v>
          </cell>
          <cell r="V185">
            <v>149900</v>
          </cell>
          <cell r="W185">
            <v>10</v>
          </cell>
          <cell r="Y185">
            <v>286080</v>
          </cell>
          <cell r="Z185" t="str">
            <v>mod</v>
          </cell>
          <cell r="AA185" t="str">
            <v>Highlander until 11/1/13 - Sienna 52% of historical volumes</v>
          </cell>
          <cell r="AB185">
            <v>190400</v>
          </cell>
          <cell r="AC185">
            <v>285600</v>
          </cell>
          <cell r="AD185">
            <v>286080</v>
          </cell>
          <cell r="AE185">
            <v>-1.6778523489933139E-3</v>
          </cell>
          <cell r="AF185">
            <v>23840</v>
          </cell>
        </row>
        <row r="186">
          <cell r="A186">
            <v>106508</v>
          </cell>
          <cell r="B186" t="str">
            <v>Bowling Green Metalforming</v>
          </cell>
          <cell r="C186">
            <v>39792</v>
          </cell>
          <cell r="D186" t="str">
            <v>11L316AA</v>
          </cell>
          <cell r="E186">
            <v>106508</v>
          </cell>
          <cell r="F186" t="str">
            <v>Stamp&gt;Ship</v>
          </cell>
          <cell r="G186" t="str">
            <v>KENT</v>
          </cell>
          <cell r="H186" t="str">
            <v>KENT</v>
          </cell>
          <cell r="I186" t="str">
            <v>Highlander 397 + Sienna 580L</v>
          </cell>
          <cell r="J186" t="str">
            <v>New Domestics</v>
          </cell>
          <cell r="K186" t="str">
            <v>Toyota</v>
          </cell>
          <cell r="L186" t="str">
            <v>Powertrain/Exhaust</v>
          </cell>
          <cell r="M186">
            <v>39995</v>
          </cell>
          <cell r="N186" t="str">
            <v>PLATE, ENG. FR MOUNTING BKT</v>
          </cell>
          <cell r="O186">
            <v>39995</v>
          </cell>
          <cell r="P186">
            <v>42339</v>
          </cell>
          <cell r="Q186" t="str">
            <v>&gt;&gt;&gt;</v>
          </cell>
          <cell r="R186" t="str">
            <v xml:space="preserve">Highlander ends 11/'13 Siena also, continue thru 2015, </v>
          </cell>
          <cell r="S186">
            <v>27820</v>
          </cell>
          <cell r="T186">
            <v>252360</v>
          </cell>
          <cell r="V186">
            <v>145300</v>
          </cell>
          <cell r="W186">
            <v>10</v>
          </cell>
          <cell r="Y186">
            <v>285408</v>
          </cell>
          <cell r="Z186" t="str">
            <v>mod</v>
          </cell>
          <cell r="AA186" t="str">
            <v>Highlander until 11/1/13 - Sienna 52% of historical volumes</v>
          </cell>
          <cell r="AB186">
            <v>191432</v>
          </cell>
          <cell r="AC186">
            <v>287148</v>
          </cell>
          <cell r="AD186">
            <v>285408</v>
          </cell>
          <cell r="AE186">
            <v>6.0965354860409438E-3</v>
          </cell>
          <cell r="AF186">
            <v>23784</v>
          </cell>
        </row>
        <row r="187">
          <cell r="A187">
            <v>106560</v>
          </cell>
          <cell r="B187" t="str">
            <v>Chicago Miniature Lighting, LLC</v>
          </cell>
          <cell r="C187">
            <v>39841</v>
          </cell>
          <cell r="D187" t="str">
            <v>MZ7294L-B</v>
          </cell>
          <cell r="E187" t="str">
            <v>2-OUT</v>
          </cell>
          <cell r="F187" t="str">
            <v>Stamp&gt;Ship</v>
          </cell>
          <cell r="G187" t="str">
            <v>GR: PR</v>
          </cell>
          <cell r="H187" t="str">
            <v>GR</v>
          </cell>
          <cell r="I187" t="str">
            <v>JK CHRYS.</v>
          </cell>
          <cell r="J187" t="str">
            <v>BIG 3</v>
          </cell>
          <cell r="K187" t="str">
            <v>Chrysler</v>
          </cell>
          <cell r="L187" t="str">
            <v>Trim &amp; Chassis</v>
          </cell>
          <cell r="M187">
            <v>40057</v>
          </cell>
          <cell r="N187" t="str">
            <v>REFLECTORS-LH</v>
          </cell>
          <cell r="O187">
            <v>40057</v>
          </cell>
          <cell r="P187">
            <v>43070</v>
          </cell>
          <cell r="Q187" t="str">
            <v>&gt;&gt;&gt;</v>
          </cell>
          <cell r="S187">
            <v>8181</v>
          </cell>
          <cell r="T187">
            <v>204000</v>
          </cell>
          <cell r="V187">
            <v>136000</v>
          </cell>
          <cell r="W187">
            <v>6</v>
          </cell>
          <cell r="Y187">
            <v>408000</v>
          </cell>
          <cell r="Z187">
            <v>3.9800000000000002E-2</v>
          </cell>
          <cell r="AA187" t="str">
            <v>last 5 mos x IHS%</v>
          </cell>
          <cell r="AB187">
            <v>195819</v>
          </cell>
          <cell r="AC187">
            <v>293728.5</v>
          </cell>
          <cell r="AD187">
            <v>282825.60000000003</v>
          </cell>
          <cell r="AE187">
            <v>3.8549904959098269E-2</v>
          </cell>
          <cell r="AF187">
            <v>23568.800000000003</v>
          </cell>
        </row>
        <row r="188">
          <cell r="A188">
            <v>106559</v>
          </cell>
          <cell r="B188" t="str">
            <v>Chicago Miniature Lighting, LLC</v>
          </cell>
          <cell r="C188">
            <v>39841</v>
          </cell>
          <cell r="D188" t="str">
            <v>MZ7294R-B</v>
          </cell>
          <cell r="E188" t="str">
            <v>106559/60 RevD</v>
          </cell>
          <cell r="F188" t="str">
            <v>Stamp&gt;Ship</v>
          </cell>
          <cell r="G188" t="str">
            <v>GR: PR</v>
          </cell>
          <cell r="H188" t="str">
            <v>GR</v>
          </cell>
          <cell r="I188" t="str">
            <v>JK CHRYS.</v>
          </cell>
          <cell r="J188" t="str">
            <v>BIG 3</v>
          </cell>
          <cell r="K188" t="str">
            <v>Chrysler</v>
          </cell>
          <cell r="L188" t="str">
            <v>Trim &amp; Chassis</v>
          </cell>
          <cell r="M188">
            <v>40057</v>
          </cell>
          <cell r="N188" t="str">
            <v>REFLECTORS-RH</v>
          </cell>
          <cell r="O188">
            <v>40057</v>
          </cell>
          <cell r="P188">
            <v>43070</v>
          </cell>
          <cell r="Q188" t="str">
            <v>&gt;&gt;&gt;</v>
          </cell>
          <cell r="S188">
            <v>9281</v>
          </cell>
          <cell r="T188">
            <v>204000</v>
          </cell>
          <cell r="V188">
            <v>136000</v>
          </cell>
          <cell r="W188">
            <v>6</v>
          </cell>
          <cell r="Y188">
            <v>408000</v>
          </cell>
          <cell r="Z188">
            <v>3.9800000000000002E-2</v>
          </cell>
          <cell r="AA188" t="str">
            <v>last 5 mos x IHS%</v>
          </cell>
          <cell r="AB188">
            <v>194719</v>
          </cell>
          <cell r="AC188">
            <v>292078.5</v>
          </cell>
          <cell r="AD188">
            <v>282825.60000000003</v>
          </cell>
          <cell r="AE188">
            <v>3.2715921048165342E-2</v>
          </cell>
          <cell r="AF188">
            <v>23568.800000000003</v>
          </cell>
        </row>
        <row r="189">
          <cell r="A189">
            <v>107416</v>
          </cell>
          <cell r="B189" t="str">
            <v>IB TECH</v>
          </cell>
          <cell r="C189">
            <v>40989</v>
          </cell>
          <cell r="D189" t="str">
            <v xml:space="preserve">23-4581320-2-00 </v>
          </cell>
          <cell r="E189">
            <v>107416</v>
          </cell>
          <cell r="F189" t="str">
            <v>Stamp&gt;Ship</v>
          </cell>
          <cell r="G189" t="str">
            <v>GR: PR</v>
          </cell>
          <cell r="H189" t="str">
            <v>GR</v>
          </cell>
          <cell r="I189" t="str">
            <v xml:space="preserve">Honda | Civic | 2HC              </v>
          </cell>
          <cell r="J189" t="str">
            <v>New Domestics</v>
          </cell>
          <cell r="K189" t="str">
            <v>HONDA</v>
          </cell>
          <cell r="L189" t="str">
            <v>SEATING</v>
          </cell>
          <cell r="M189">
            <v>40989</v>
          </cell>
          <cell r="O189">
            <v>41306</v>
          </cell>
          <cell r="P189">
            <v>43717</v>
          </cell>
          <cell r="Q189" t="str">
            <v>&gt;&gt;&gt;</v>
          </cell>
          <cell r="R189" t="str">
            <v>Updated EAU from 355k to 282k on 9/13</v>
          </cell>
          <cell r="S189">
            <v>34900</v>
          </cell>
          <cell r="T189">
            <v>0</v>
          </cell>
          <cell r="V189">
            <v>158300</v>
          </cell>
          <cell r="W189">
            <v>5</v>
          </cell>
          <cell r="Y189">
            <v>412440</v>
          </cell>
          <cell r="AA189" t="str">
            <v>NEW</v>
          </cell>
          <cell r="AB189">
            <v>240300</v>
          </cell>
          <cell r="AC189">
            <v>360450</v>
          </cell>
          <cell r="AD189">
            <v>360000</v>
          </cell>
          <cell r="AE189">
            <v>1.2499999999999734E-3</v>
          </cell>
          <cell r="AF189">
            <v>30000</v>
          </cell>
        </row>
        <row r="190">
          <cell r="A190">
            <v>106563</v>
          </cell>
          <cell r="B190" t="str">
            <v>H &amp; L Advantage</v>
          </cell>
          <cell r="C190">
            <v>39821</v>
          </cell>
          <cell r="D190">
            <v>877948201</v>
          </cell>
          <cell r="E190" t="str">
            <v>2-OUT</v>
          </cell>
          <cell r="F190" t="str">
            <v>Stamp&gt;Plate/Paint&gt;Ship</v>
          </cell>
          <cell r="G190" t="str">
            <v>GR: PR</v>
          </cell>
          <cell r="H190" t="str">
            <v>GR</v>
          </cell>
          <cell r="I190" t="str">
            <v>NON-AUTO STEELCASE</v>
          </cell>
          <cell r="J190" t="str">
            <v>Other (Medical, Furniture)</v>
          </cell>
          <cell r="K190" t="str">
            <v>Furniture</v>
          </cell>
          <cell r="L190" t="str">
            <v>Trim &amp; Chassis</v>
          </cell>
          <cell r="M190">
            <v>39849</v>
          </cell>
          <cell r="N190" t="str">
            <v>"DINGUS" BKTS-LH</v>
          </cell>
          <cell r="O190">
            <v>39849</v>
          </cell>
          <cell r="P190">
            <v>43717</v>
          </cell>
          <cell r="Q190" t="str">
            <v>&gt;&gt;&gt;</v>
          </cell>
          <cell r="S190">
            <v>15200</v>
          </cell>
          <cell r="T190">
            <v>878200201</v>
          </cell>
          <cell r="V190">
            <v>140800</v>
          </cell>
          <cell r="W190">
            <v>10</v>
          </cell>
          <cell r="Y190">
            <v>288000</v>
          </cell>
          <cell r="Z190">
            <v>0</v>
          </cell>
          <cell r="AA190" t="str">
            <v>last 5 mos x IHS%</v>
          </cell>
          <cell r="AB190">
            <v>192480</v>
          </cell>
          <cell r="AC190">
            <v>288720</v>
          </cell>
          <cell r="AD190">
            <v>281600</v>
          </cell>
          <cell r="AE190">
            <v>2.5284090909091006E-2</v>
          </cell>
          <cell r="AF190">
            <v>23466.666666666668</v>
          </cell>
        </row>
        <row r="191">
          <cell r="A191">
            <v>106056</v>
          </cell>
          <cell r="B191" t="str">
            <v>NISSAN</v>
          </cell>
          <cell r="C191">
            <v>39020</v>
          </cell>
          <cell r="D191" t="str">
            <v>75321 JB10A</v>
          </cell>
          <cell r="E191">
            <v>106056</v>
          </cell>
          <cell r="F191" t="str">
            <v>Stamp&gt;Assy&gt;Ship</v>
          </cell>
          <cell r="G191" t="str">
            <v>GR: PR</v>
          </cell>
          <cell r="H191" t="str">
            <v>GR</v>
          </cell>
          <cell r="I191" t="str">
            <v>D42A</v>
          </cell>
          <cell r="J191" t="str">
            <v>New Domestics</v>
          </cell>
          <cell r="K191" t="str">
            <v>NISSAN</v>
          </cell>
          <cell r="L191" t="str">
            <v>BIW</v>
          </cell>
          <cell r="M191">
            <v>39202</v>
          </cell>
          <cell r="N191" t="str">
            <v>PLATE ASSY-ANCHOR. L</v>
          </cell>
          <cell r="O191">
            <v>39202</v>
          </cell>
          <cell r="P191">
            <v>41456</v>
          </cell>
          <cell r="Q191" t="str">
            <v>&gt;&gt;&gt;</v>
          </cell>
          <cell r="S191">
            <v>212</v>
          </cell>
          <cell r="T191">
            <v>14838</v>
          </cell>
          <cell r="V191">
            <v>4730</v>
          </cell>
          <cell r="W191">
            <v>5</v>
          </cell>
          <cell r="Y191">
            <v>30960</v>
          </cell>
          <cell r="AA191" t="str">
            <v>per releases, ending 7/1/13</v>
          </cell>
          <cell r="AB191">
            <v>0</v>
          </cell>
          <cell r="AC191">
            <v>0</v>
          </cell>
          <cell r="AD191">
            <v>30960</v>
          </cell>
          <cell r="AE191">
            <v>-1</v>
          </cell>
          <cell r="AF191">
            <v>2580</v>
          </cell>
        </row>
        <row r="192">
          <cell r="A192">
            <v>107009</v>
          </cell>
          <cell r="B192" t="str">
            <v>IB TECH</v>
          </cell>
          <cell r="C192">
            <v>40394</v>
          </cell>
          <cell r="D192" t="str">
            <v>23-4619821-2-00</v>
          </cell>
          <cell r="E192" t="str">
            <v>107009-1</v>
          </cell>
          <cell r="F192" t="str">
            <v>Stamp&gt;Assy&gt;Ship</v>
          </cell>
          <cell r="G192" t="str">
            <v>GR: PR/VA</v>
          </cell>
          <cell r="H192" t="str">
            <v>GR</v>
          </cell>
          <cell r="I192" t="str">
            <v>'12 Honda CR-V</v>
          </cell>
          <cell r="J192" t="str">
            <v>New Domestics</v>
          </cell>
          <cell r="K192" t="str">
            <v>HONDA</v>
          </cell>
          <cell r="L192" t="str">
            <v>SEATING</v>
          </cell>
          <cell r="M192">
            <v>40725</v>
          </cell>
          <cell r="N192" t="str">
            <v>FOOT COMP</v>
          </cell>
          <cell r="O192">
            <v>40725</v>
          </cell>
          <cell r="P192">
            <v>42522</v>
          </cell>
          <cell r="Q192" t="str">
            <v>&gt;&gt;&gt;</v>
          </cell>
          <cell r="S192">
            <v>24300</v>
          </cell>
          <cell r="T192">
            <v>205960</v>
          </cell>
          <cell r="V192">
            <v>134280</v>
          </cell>
          <cell r="W192">
            <v>10</v>
          </cell>
          <cell r="Y192">
            <v>222576</v>
          </cell>
          <cell r="Z192">
            <v>4.1078865495728367E-2</v>
          </cell>
          <cell r="AA192" t="str">
            <v>last 5 mos x IHS%</v>
          </cell>
          <cell r="AB192">
            <v>172000</v>
          </cell>
          <cell r="AC192">
            <v>258000</v>
          </cell>
          <cell r="AD192">
            <v>279592.14011753281</v>
          </cell>
          <cell r="AE192">
            <v>-7.7227278665473409E-2</v>
          </cell>
          <cell r="AF192">
            <v>23299.345009794401</v>
          </cell>
        </row>
        <row r="193">
          <cell r="A193">
            <v>106511</v>
          </cell>
          <cell r="B193" t="str">
            <v>Bowling Green Metalforming</v>
          </cell>
          <cell r="C193">
            <v>39792</v>
          </cell>
          <cell r="D193" t="str">
            <v>11M115AA</v>
          </cell>
          <cell r="E193" t="str">
            <v>106511/2</v>
          </cell>
          <cell r="F193" t="str">
            <v>Stamp&gt;Ship</v>
          </cell>
          <cell r="G193" t="str">
            <v>KENT</v>
          </cell>
          <cell r="H193" t="str">
            <v>KENT</v>
          </cell>
          <cell r="I193" t="str">
            <v>Highlander 397 + Sienna 580L</v>
          </cell>
          <cell r="J193" t="str">
            <v>New Domestics</v>
          </cell>
          <cell r="K193" t="str">
            <v>Toyota</v>
          </cell>
          <cell r="L193" t="str">
            <v>Powertrain/Exhaust</v>
          </cell>
          <cell r="M193">
            <v>39995</v>
          </cell>
          <cell r="N193" t="str">
            <v>PLATE-ENGINE FR MOUNTING, LWR RH</v>
          </cell>
          <cell r="O193">
            <v>39995</v>
          </cell>
          <cell r="P193">
            <v>42339</v>
          </cell>
          <cell r="Q193" t="str">
            <v>&gt;&gt;&gt;</v>
          </cell>
          <cell r="R193" t="str">
            <v xml:space="preserve">Highlander ends 11/'13 Siena also, continue thru 2015, </v>
          </cell>
          <cell r="S193">
            <v>33600</v>
          </cell>
          <cell r="T193">
            <v>253300</v>
          </cell>
          <cell r="V193">
            <v>154700</v>
          </cell>
          <cell r="W193">
            <v>10</v>
          </cell>
          <cell r="Y193">
            <v>278160</v>
          </cell>
          <cell r="Z193" t="str">
            <v>mod</v>
          </cell>
          <cell r="AA193" t="str">
            <v>Highlander until 11/1/13 - Sienna 52% of historical volumes</v>
          </cell>
          <cell r="AB193">
            <v>198700</v>
          </cell>
          <cell r="AC193">
            <v>298050</v>
          </cell>
          <cell r="AD193">
            <v>278160</v>
          </cell>
          <cell r="AE193">
            <v>7.1505608283002564E-2</v>
          </cell>
          <cell r="AF193">
            <v>23180</v>
          </cell>
        </row>
        <row r="194">
          <cell r="A194">
            <v>107182</v>
          </cell>
          <cell r="B194" t="str">
            <v>TOYOTA</v>
          </cell>
          <cell r="C194">
            <v>40646</v>
          </cell>
          <cell r="D194" t="str">
            <v>6 PC CONSOLE</v>
          </cell>
          <cell r="E194" t="str">
            <v>107182-5/-6</v>
          </cell>
          <cell r="F194" t="str">
            <v>Stamp&gt;Assy&gt;Ship</v>
          </cell>
          <cell r="G194" t="str">
            <v>GR: PR/VA</v>
          </cell>
          <cell r="H194" t="str">
            <v>GR</v>
          </cell>
          <cell r="I194" t="str">
            <v>RAV 4</v>
          </cell>
          <cell r="J194" t="str">
            <v>New Domestics</v>
          </cell>
          <cell r="K194" t="str">
            <v>Toyota</v>
          </cell>
          <cell r="L194" t="str">
            <v>Vehicle Electronics</v>
          </cell>
          <cell r="M194">
            <v>41279</v>
          </cell>
          <cell r="N194" t="str">
            <v>BRKT-CONSOLE BOX MOUNTING NO 2</v>
          </cell>
          <cell r="O194">
            <v>41275</v>
          </cell>
          <cell r="P194">
            <v>43070</v>
          </cell>
          <cell r="Q194" t="str">
            <v>&gt;&gt;&gt;</v>
          </cell>
          <cell r="S194">
            <v>22464</v>
          </cell>
          <cell r="T194">
            <v>80500</v>
          </cell>
          <cell r="V194">
            <v>115089</v>
          </cell>
          <cell r="W194">
            <v>6</v>
          </cell>
          <cell r="Y194">
            <v>140500.79999999999</v>
          </cell>
          <cell r="Z194">
            <v>0.19400000000000001</v>
          </cell>
          <cell r="AA194" t="str">
            <v>last 5 mos x IHS%</v>
          </cell>
          <cell r="AB194">
            <v>135899</v>
          </cell>
          <cell r="AC194">
            <v>203848.5</v>
          </cell>
          <cell r="AD194">
            <v>205000</v>
          </cell>
          <cell r="AE194">
            <v>-5.617073170731679E-3</v>
          </cell>
          <cell r="AF194">
            <v>17083.333333333332</v>
          </cell>
        </row>
        <row r="195">
          <cell r="A195">
            <v>105388</v>
          </cell>
          <cell r="B195" t="str">
            <v>TOYOTA</v>
          </cell>
          <cell r="C195">
            <v>38203</v>
          </cell>
          <cell r="D195" t="str">
            <v>222670P020</v>
          </cell>
          <cell r="E195" t="str">
            <v>105388-1</v>
          </cell>
          <cell r="F195" t="str">
            <v>Stamp&gt;Assy&gt;Plate/Paint&gt;Ship</v>
          </cell>
          <cell r="G195" t="str">
            <v>KENT</v>
          </cell>
          <cell r="H195" t="str">
            <v>KENT</v>
          </cell>
          <cell r="I195" t="str">
            <v>HIGHLANDER 397L (CO to 440A)</v>
          </cell>
          <cell r="J195" t="str">
            <v>New Domestics</v>
          </cell>
          <cell r="K195" t="str">
            <v>Toyota</v>
          </cell>
          <cell r="L195" t="str">
            <v>Powertrain/Exhaust</v>
          </cell>
          <cell r="M195" t="str">
            <v>1/0/00</v>
          </cell>
          <cell r="N195" t="str">
            <v>BRACKET-THROTTLE BODY</v>
          </cell>
          <cell r="O195">
            <v>38081</v>
          </cell>
          <cell r="P195">
            <v>43799</v>
          </cell>
          <cell r="Q195" t="str">
            <v>&gt;&gt;&gt;</v>
          </cell>
          <cell r="S195" t="e">
            <v>#REF!</v>
          </cell>
          <cell r="T195">
            <v>220320</v>
          </cell>
          <cell r="V195">
            <v>138652</v>
          </cell>
          <cell r="W195">
            <v>12</v>
          </cell>
          <cell r="Y195">
            <v>248265</v>
          </cell>
          <cell r="Z195">
            <v>-1.4200000000000001E-2</v>
          </cell>
          <cell r="AA195" t="str">
            <v>last 5 mos x IHS%</v>
          </cell>
          <cell r="AB195">
            <v>119172</v>
          </cell>
          <cell r="AC195">
            <v>178758</v>
          </cell>
          <cell r="AD195">
            <v>175000</v>
          </cell>
          <cell r="AE195">
            <v>2.1474285714285779E-2</v>
          </cell>
          <cell r="AF195">
            <v>14583.333333333334</v>
          </cell>
        </row>
        <row r="196">
          <cell r="A196">
            <v>104956</v>
          </cell>
          <cell r="B196" t="str">
            <v>NISSAN</v>
          </cell>
          <cell r="C196">
            <v>37853</v>
          </cell>
          <cell r="D196" t="str">
            <v>74586 EB000</v>
          </cell>
          <cell r="E196" t="str">
            <v>104956-1</v>
          </cell>
          <cell r="F196" t="str">
            <v>Stamp&gt;Assy&gt;Ship</v>
          </cell>
          <cell r="G196" t="str">
            <v>KENT</v>
          </cell>
          <cell r="H196" t="str">
            <v>KENT</v>
          </cell>
          <cell r="I196" t="str">
            <v xml:space="preserve">Nissan        | Frontier | H61B/D40        </v>
          </cell>
          <cell r="J196" t="str">
            <v>New Domestics</v>
          </cell>
          <cell r="K196" t="str">
            <v>NISSAN</v>
          </cell>
          <cell r="L196" t="str">
            <v>BIW</v>
          </cell>
          <cell r="M196">
            <v>37960</v>
          </cell>
          <cell r="N196" t="str">
            <v>BRACKET ASSY-STORAGE BOX</v>
          </cell>
          <cell r="O196">
            <v>37960</v>
          </cell>
          <cell r="P196">
            <v>42917</v>
          </cell>
          <cell r="Q196" t="str">
            <v>&gt;&gt;&gt;</v>
          </cell>
          <cell r="S196" t="e">
            <v>#REF!</v>
          </cell>
          <cell r="T196">
            <v>163864</v>
          </cell>
          <cell r="V196">
            <v>149400</v>
          </cell>
          <cell r="W196">
            <v>12</v>
          </cell>
          <cell r="Y196">
            <v>233264</v>
          </cell>
          <cell r="Z196">
            <v>-8.7400000000000005E-2</v>
          </cell>
          <cell r="AA196" t="str">
            <v>last 5 mos x IHS%</v>
          </cell>
          <cell r="AB196">
            <v>192000</v>
          </cell>
          <cell r="AC196">
            <v>288000</v>
          </cell>
          <cell r="AD196">
            <v>290000</v>
          </cell>
          <cell r="AE196">
            <v>-6.8965517241379448E-3</v>
          </cell>
          <cell r="AF196">
            <v>24166.666666666668</v>
          </cell>
        </row>
        <row r="197">
          <cell r="A197" t="str">
            <v>106316 (A PART)</v>
          </cell>
          <cell r="B197" t="str">
            <v>Denso</v>
          </cell>
          <cell r="C197" t="e">
            <v>#N/A</v>
          </cell>
          <cell r="D197" t="str">
            <v>AA146542-8611</v>
          </cell>
          <cell r="E197" t="str">
            <v>106316 (A Part)</v>
          </cell>
          <cell r="F197" t="str">
            <v>Stamp&gt;Plate/Paint&gt;Ship</v>
          </cell>
          <cell r="G197" t="str">
            <v>GR: PR</v>
          </cell>
          <cell r="H197" t="str">
            <v>GR</v>
          </cell>
          <cell r="I197" t="str">
            <v>RAV4  / 120L / 420</v>
          </cell>
          <cell r="J197" t="str">
            <v>New Domestics</v>
          </cell>
          <cell r="K197" t="str">
            <v>Toyota</v>
          </cell>
          <cell r="L197" t="str">
            <v>HVAC</v>
          </cell>
          <cell r="O197">
            <v>38081</v>
          </cell>
          <cell r="P197">
            <v>43070</v>
          </cell>
          <cell r="Q197" t="str">
            <v>&gt;&gt;&gt;</v>
          </cell>
          <cell r="S197">
            <v>21625</v>
          </cell>
          <cell r="T197">
            <v>0</v>
          </cell>
          <cell r="V197">
            <v>113920</v>
          </cell>
          <cell r="W197">
            <v>10</v>
          </cell>
          <cell r="Y197">
            <v>159888</v>
          </cell>
          <cell r="Z197">
            <v>0.19400000000000001</v>
          </cell>
          <cell r="AA197" t="str">
            <v>last 5 mos x IHS%</v>
          </cell>
          <cell r="AB197">
            <v>137700</v>
          </cell>
          <cell r="AC197">
            <v>206550</v>
          </cell>
          <cell r="AD197">
            <v>205000</v>
          </cell>
          <cell r="AE197">
            <v>7.5609756097561043E-3</v>
          </cell>
          <cell r="AF197">
            <v>17083.333333333332</v>
          </cell>
        </row>
        <row r="198">
          <cell r="A198">
            <v>106510</v>
          </cell>
          <cell r="B198" t="str">
            <v>Bowling Green Metalforming</v>
          </cell>
          <cell r="C198">
            <v>39792</v>
          </cell>
          <cell r="D198" t="str">
            <v>11M124AA</v>
          </cell>
          <cell r="E198">
            <v>106510</v>
          </cell>
          <cell r="F198" t="str">
            <v>Stamp&gt;Ship</v>
          </cell>
          <cell r="G198" t="str">
            <v>KENT</v>
          </cell>
          <cell r="H198" t="str">
            <v>KENT</v>
          </cell>
          <cell r="I198" t="str">
            <v>Highlander 397 + Sienna 580L</v>
          </cell>
          <cell r="J198" t="str">
            <v>New Domestics</v>
          </cell>
          <cell r="K198" t="str">
            <v>Toyota</v>
          </cell>
          <cell r="L198" t="str">
            <v>BIW</v>
          </cell>
          <cell r="M198">
            <v>39995</v>
          </cell>
          <cell r="N198" t="str">
            <v>REINF, ENGINE FRT MOUNTING LWR</v>
          </cell>
          <cell r="O198">
            <v>39995</v>
          </cell>
          <cell r="P198">
            <v>42339</v>
          </cell>
          <cell r="Q198" t="str">
            <v>&gt;&gt;&gt;</v>
          </cell>
          <cell r="R198" t="str">
            <v xml:space="preserve">Highlander ends 11/'13 Siena also, continue thru 2015, </v>
          </cell>
          <cell r="S198">
            <v>31140</v>
          </cell>
          <cell r="T198">
            <v>249300</v>
          </cell>
          <cell r="V198">
            <v>141480</v>
          </cell>
          <cell r="W198">
            <v>10</v>
          </cell>
          <cell r="Y198">
            <v>270864</v>
          </cell>
          <cell r="Z198" t="str">
            <v>mod</v>
          </cell>
          <cell r="AA198" t="str">
            <v>Highlander until 11/1/13 - Sienna 52% of historical volumes</v>
          </cell>
          <cell r="AB198">
            <v>180850</v>
          </cell>
          <cell r="AC198">
            <v>271275</v>
          </cell>
          <cell r="AD198">
            <v>270864</v>
          </cell>
          <cell r="AE198">
            <v>1.5173666489456394E-3</v>
          </cell>
          <cell r="AF198">
            <v>22572</v>
          </cell>
        </row>
        <row r="199">
          <cell r="A199">
            <v>106562</v>
          </cell>
          <cell r="B199" t="str">
            <v>H &amp; L Advantage</v>
          </cell>
          <cell r="C199">
            <v>39821</v>
          </cell>
          <cell r="D199">
            <v>877948202</v>
          </cell>
          <cell r="E199" t="str">
            <v>106562/3 RevH</v>
          </cell>
          <cell r="F199" t="str">
            <v>Stamp&gt;Plate/Paint&gt;Ship</v>
          </cell>
          <cell r="G199" t="str">
            <v>GR: PR</v>
          </cell>
          <cell r="H199" t="str">
            <v>GR</v>
          </cell>
          <cell r="I199" t="str">
            <v>NON-AUTO STEELCASE</v>
          </cell>
          <cell r="J199" t="str">
            <v>Other (Medical, Furniture)</v>
          </cell>
          <cell r="K199" t="str">
            <v>Furniture</v>
          </cell>
          <cell r="L199" t="str">
            <v>Trim &amp; Chassis</v>
          </cell>
          <cell r="M199">
            <v>39849</v>
          </cell>
          <cell r="N199" t="str">
            <v>"DINGUS" BKTS-RH</v>
          </cell>
          <cell r="O199">
            <v>39849</v>
          </cell>
          <cell r="P199">
            <v>43717</v>
          </cell>
          <cell r="Q199" t="str">
            <v>&gt;&gt;&gt;</v>
          </cell>
          <cell r="S199">
            <v>15200</v>
          </cell>
          <cell r="T199">
            <v>878199746</v>
          </cell>
          <cell r="V199">
            <v>132800</v>
          </cell>
          <cell r="W199">
            <v>10</v>
          </cell>
          <cell r="Y199">
            <v>288000</v>
          </cell>
          <cell r="Z199">
            <v>0</v>
          </cell>
          <cell r="AA199" t="str">
            <v>last 5 mos x IHS%</v>
          </cell>
          <cell r="AB199">
            <v>181280</v>
          </cell>
          <cell r="AC199">
            <v>271920</v>
          </cell>
          <cell r="AD199">
            <v>265600</v>
          </cell>
          <cell r="AE199">
            <v>2.3795180722891551E-2</v>
          </cell>
          <cell r="AF199">
            <v>22133.333333333332</v>
          </cell>
        </row>
        <row r="200">
          <cell r="A200">
            <v>105627</v>
          </cell>
          <cell r="B200" t="str">
            <v>TOYOTA</v>
          </cell>
          <cell r="C200">
            <v>38527</v>
          </cell>
          <cell r="D200" t="str">
            <v>676250C020</v>
          </cell>
          <cell r="E200">
            <v>105627</v>
          </cell>
          <cell r="F200" t="str">
            <v>Stamp&gt;Assy&gt;Ship</v>
          </cell>
          <cell r="G200" t="str">
            <v>KENT</v>
          </cell>
          <cell r="H200" t="str">
            <v>KENT</v>
          </cell>
          <cell r="I200" t="str">
            <v>180L tundra</v>
          </cell>
          <cell r="J200" t="str">
            <v>New Domestics</v>
          </cell>
          <cell r="K200" t="str">
            <v>Toyota</v>
          </cell>
          <cell r="L200" t="str">
            <v>BIW</v>
          </cell>
          <cell r="M200">
            <v>38749</v>
          </cell>
          <cell r="N200" t="str">
            <v>BKT-DOOR TRIM #1</v>
          </cell>
          <cell r="O200">
            <v>38749</v>
          </cell>
          <cell r="P200">
            <v>41455</v>
          </cell>
          <cell r="Q200" t="str">
            <v>&gt;&gt;&gt;</v>
          </cell>
          <cell r="R200" t="str">
            <v xml:space="preserve">MAY 2013 LAST MONTH </v>
          </cell>
          <cell r="S200">
            <v>0</v>
          </cell>
          <cell r="T200">
            <v>240199</v>
          </cell>
          <cell r="V200">
            <v>145500</v>
          </cell>
          <cell r="W200">
            <v>12</v>
          </cell>
          <cell r="Y200">
            <v>6</v>
          </cell>
          <cell r="AA200" t="str">
            <v>ending</v>
          </cell>
          <cell r="AB200">
            <v>205002</v>
          </cell>
          <cell r="AC200">
            <v>307503</v>
          </cell>
          <cell r="AD200">
            <v>308000</v>
          </cell>
          <cell r="AE200">
            <v>-1.6136363636363171E-3</v>
          </cell>
          <cell r="AF200">
            <v>25666.666666666668</v>
          </cell>
        </row>
        <row r="201">
          <cell r="A201">
            <v>105628</v>
          </cell>
          <cell r="B201" t="str">
            <v>TOYOTA</v>
          </cell>
          <cell r="C201">
            <v>38527</v>
          </cell>
          <cell r="D201" t="str">
            <v>676260C020</v>
          </cell>
          <cell r="E201">
            <v>105628</v>
          </cell>
          <cell r="F201" t="str">
            <v>Stamp&gt;Assy&gt;Ship</v>
          </cell>
          <cell r="G201" t="str">
            <v>KENT</v>
          </cell>
          <cell r="H201" t="str">
            <v>KENT</v>
          </cell>
          <cell r="I201" t="str">
            <v>180L tundra</v>
          </cell>
          <cell r="J201" t="str">
            <v>New Domestics</v>
          </cell>
          <cell r="K201" t="str">
            <v>Toyota</v>
          </cell>
          <cell r="L201" t="str">
            <v>BIW</v>
          </cell>
          <cell r="M201">
            <v>38749</v>
          </cell>
          <cell r="N201" t="str">
            <v>BKT-DOOR TRIM #2</v>
          </cell>
          <cell r="O201">
            <v>38749</v>
          </cell>
          <cell r="P201">
            <v>41455</v>
          </cell>
          <cell r="Q201" t="str">
            <v>&gt;&gt;&gt;</v>
          </cell>
          <cell r="R201" t="str">
            <v xml:space="preserve">MAY 2013 LAST MONTH </v>
          </cell>
          <cell r="S201">
            <v>0</v>
          </cell>
          <cell r="T201">
            <v>244626</v>
          </cell>
          <cell r="V201">
            <v>145600</v>
          </cell>
          <cell r="W201">
            <v>12</v>
          </cell>
          <cell r="Y201">
            <v>6</v>
          </cell>
          <cell r="AA201" t="str">
            <v>ending</v>
          </cell>
          <cell r="AB201">
            <v>202402</v>
          </cell>
          <cell r="AC201">
            <v>303603</v>
          </cell>
          <cell r="AD201">
            <v>263478</v>
          </cell>
          <cell r="AE201">
            <v>0.15228975474233142</v>
          </cell>
          <cell r="AF201">
            <v>21956.5</v>
          </cell>
        </row>
        <row r="202">
          <cell r="A202">
            <v>107554</v>
          </cell>
          <cell r="B202" t="str">
            <v>Corvac Composites</v>
          </cell>
          <cell r="C202">
            <v>41256.648611111108</v>
          </cell>
          <cell r="D202">
            <v>1219600</v>
          </cell>
          <cell r="E202">
            <v>107554</v>
          </cell>
          <cell r="F202" t="str">
            <v>Stamp&gt;Plate/Paint&gt;Ship</v>
          </cell>
          <cell r="G202" t="str">
            <v>GR:   PR</v>
          </cell>
          <cell r="H202" t="str">
            <v>GR</v>
          </cell>
          <cell r="I202" t="str">
            <v>13 CHYSLER LIBERTY</v>
          </cell>
          <cell r="K202" t="str">
            <v>Chrysler</v>
          </cell>
          <cell r="L202" t="str">
            <v>Trim &amp; Chassis</v>
          </cell>
          <cell r="O202">
            <v>41334</v>
          </cell>
          <cell r="P202">
            <v>42795</v>
          </cell>
          <cell r="Q202" t="str">
            <v>&gt;&gt;&gt;</v>
          </cell>
          <cell r="S202">
            <v>4515</v>
          </cell>
          <cell r="T202">
            <v>0</v>
          </cell>
          <cell r="V202">
            <v>21725</v>
          </cell>
          <cell r="W202">
            <v>2</v>
          </cell>
          <cell r="Y202" t="str">
            <v>&lt;5</v>
          </cell>
          <cell r="AA202" t="str">
            <v>NEW</v>
          </cell>
          <cell r="AB202">
            <v>125850</v>
          </cell>
          <cell r="AC202">
            <v>188775</v>
          </cell>
          <cell r="AD202">
            <v>190000</v>
          </cell>
          <cell r="AE202">
            <v>-6.4473684210526461E-3</v>
          </cell>
          <cell r="AF202">
            <v>15833.333333333334</v>
          </cell>
        </row>
        <row r="203">
          <cell r="A203">
            <v>104522</v>
          </cell>
          <cell r="B203" t="str">
            <v>Benteler</v>
          </cell>
          <cell r="C203">
            <v>37418</v>
          </cell>
          <cell r="D203">
            <v>13014537</v>
          </cell>
          <cell r="E203">
            <v>104522</v>
          </cell>
          <cell r="F203" t="str">
            <v>Stamp/WELD - SHIP</v>
          </cell>
          <cell r="G203" t="str">
            <v>GR: PR</v>
          </cell>
          <cell r="H203" t="str">
            <v>GR</v>
          </cell>
          <cell r="I203" t="str">
            <v>AUTO INDUSTRY</v>
          </cell>
          <cell r="J203" t="str">
            <v>Other Auto (BMW, VW, Misc)</v>
          </cell>
          <cell r="K203" t="str">
            <v>auto industry</v>
          </cell>
          <cell r="L203" t="str">
            <v>EXHAUST</v>
          </cell>
          <cell r="O203">
            <v>38081</v>
          </cell>
          <cell r="P203">
            <v>43717</v>
          </cell>
          <cell r="Q203" t="str">
            <v>&gt;&gt;&gt;</v>
          </cell>
          <cell r="S203" t="e">
            <v>#REF!</v>
          </cell>
          <cell r="T203">
            <v>246000</v>
          </cell>
          <cell r="V203">
            <v>121209</v>
          </cell>
          <cell r="W203">
            <v>7</v>
          </cell>
          <cell r="Y203">
            <v>285209</v>
          </cell>
          <cell r="Z203">
            <v>0.05</v>
          </cell>
          <cell r="AA203" t="str">
            <v>last 5 mos x IHS%</v>
          </cell>
          <cell r="AB203">
            <v>178200</v>
          </cell>
          <cell r="AC203">
            <v>267300</v>
          </cell>
          <cell r="AD203">
            <v>254538.90000000002</v>
          </cell>
          <cell r="AE203">
            <v>5.0134183812375888E-2</v>
          </cell>
          <cell r="AF203">
            <v>21211.575000000001</v>
          </cell>
        </row>
        <row r="204">
          <cell r="A204">
            <v>107662</v>
          </cell>
          <cell r="B204" t="str">
            <v>NISSAN</v>
          </cell>
          <cell r="C204">
            <v>41501.843055555553</v>
          </cell>
          <cell r="D204" t="str">
            <v>76654 EZ10A</v>
          </cell>
          <cell r="E204">
            <v>107662</v>
          </cell>
          <cell r="F204" t="str">
            <v>STAMP/WELD&gt;SHIP</v>
          </cell>
          <cell r="G204" t="str">
            <v>KENT:  PR/VA</v>
          </cell>
          <cell r="I204" t="str">
            <v>H61L TITAN</v>
          </cell>
          <cell r="K204" t="str">
            <v>Nissan</v>
          </cell>
          <cell r="L204" t="str">
            <v>BIW</v>
          </cell>
          <cell r="O204">
            <v>42309</v>
          </cell>
          <cell r="P204">
            <v>44501</v>
          </cell>
          <cell r="Q204" t="str">
            <v>&gt;&gt;&gt;</v>
          </cell>
          <cell r="T204" t="e">
            <v>#N/A</v>
          </cell>
          <cell r="V204" t="e">
            <v>#N/A</v>
          </cell>
          <cell r="AA204" t="str">
            <v>NEW</v>
          </cell>
          <cell r="AB204" t="e">
            <v>#N/A</v>
          </cell>
          <cell r="AC204" t="e">
            <v>#N/A</v>
          </cell>
          <cell r="AD204">
            <v>253760</v>
          </cell>
          <cell r="AE204" t="e">
            <v>#N/A</v>
          </cell>
          <cell r="AF204">
            <v>21146.666666666668</v>
          </cell>
        </row>
        <row r="205">
          <cell r="A205">
            <v>107292</v>
          </cell>
          <cell r="B205" t="str">
            <v>IB TECH</v>
          </cell>
          <cell r="C205">
            <v>40764</v>
          </cell>
          <cell r="D205" t="str">
            <v>23-4682210-2</v>
          </cell>
          <cell r="E205">
            <v>107292</v>
          </cell>
          <cell r="F205" t="str">
            <v>Stamp&gt;Ship</v>
          </cell>
          <cell r="G205" t="str">
            <v>GR:PR</v>
          </cell>
          <cell r="H205" t="str">
            <v>GR</v>
          </cell>
          <cell r="I205" t="str">
            <v>'12 ACCORD 2GA</v>
          </cell>
          <cell r="J205" t="str">
            <v>New Domestics</v>
          </cell>
          <cell r="K205" t="str">
            <v>HONDA</v>
          </cell>
          <cell r="L205" t="str">
            <v>SEATING</v>
          </cell>
          <cell r="M205">
            <v>41456</v>
          </cell>
          <cell r="N205" t="str">
            <v>RR FOOT (OUT/INN)</v>
          </cell>
          <cell r="O205">
            <v>41456</v>
          </cell>
          <cell r="P205">
            <v>42887</v>
          </cell>
          <cell r="Q205" t="str">
            <v>&gt;&gt;&gt;</v>
          </cell>
          <cell r="S205">
            <v>28480</v>
          </cell>
          <cell r="T205">
            <v>114920</v>
          </cell>
          <cell r="V205">
            <v>118440</v>
          </cell>
          <cell r="W205">
            <v>5</v>
          </cell>
          <cell r="Y205">
            <v>275808</v>
          </cell>
          <cell r="Z205">
            <v>6.0601135610229173E-2</v>
          </cell>
          <cell r="AA205" t="str">
            <v>last 5 mos x IHS%</v>
          </cell>
          <cell r="AB205">
            <v>169600</v>
          </cell>
          <cell r="AC205">
            <v>254400</v>
          </cell>
          <cell r="AD205">
            <v>251235.19700335109</v>
          </cell>
          <cell r="AE205">
            <v>1.2596973013326185E-2</v>
          </cell>
          <cell r="AF205">
            <v>20936.266416945924</v>
          </cell>
        </row>
        <row r="206">
          <cell r="A206">
            <v>104750</v>
          </cell>
          <cell r="B206" t="str">
            <v>Benteler</v>
          </cell>
          <cell r="C206">
            <v>37616</v>
          </cell>
          <cell r="D206">
            <v>13004030</v>
          </cell>
          <cell r="E206">
            <v>104750</v>
          </cell>
          <cell r="F206" t="str">
            <v>Stamp&gt;Ship</v>
          </cell>
          <cell r="G206" t="str">
            <v>GR: PR</v>
          </cell>
          <cell r="H206" t="str">
            <v>GR</v>
          </cell>
          <cell r="I206" t="str">
            <v xml:space="preserve">Toyota | Tacoma | 635N            </v>
          </cell>
          <cell r="J206" t="str">
            <v>New Domestics</v>
          </cell>
          <cell r="K206" t="str">
            <v>Toyota</v>
          </cell>
          <cell r="L206" t="str">
            <v>BIW</v>
          </cell>
          <cell r="O206">
            <v>38081</v>
          </cell>
          <cell r="P206">
            <v>42339</v>
          </cell>
          <cell r="Q206" t="str">
            <v>&gt;&gt;&gt;</v>
          </cell>
          <cell r="S206" t="e">
            <v>#REF!</v>
          </cell>
          <cell r="T206">
            <v>13229249</v>
          </cell>
          <cell r="V206">
            <v>122723</v>
          </cell>
          <cell r="W206">
            <v>12</v>
          </cell>
          <cell r="Y206">
            <v>252556</v>
          </cell>
          <cell r="Z206">
            <v>2.1399999999999999E-2</v>
          </cell>
          <cell r="AA206" t="str">
            <v>last 5 mos x IHS%</v>
          </cell>
          <cell r="AB206">
            <v>150968</v>
          </cell>
          <cell r="AC206">
            <v>226452</v>
          </cell>
          <cell r="AD206">
            <v>225000</v>
          </cell>
          <cell r="AE206">
            <v>6.453333333333422E-3</v>
          </cell>
          <cell r="AF206">
            <v>18750</v>
          </cell>
        </row>
        <row r="207">
          <cell r="A207">
            <v>105679</v>
          </cell>
          <cell r="B207" t="str">
            <v>Ventura</v>
          </cell>
          <cell r="C207">
            <v>38579</v>
          </cell>
          <cell r="D207" t="str">
            <v>MZ6798</v>
          </cell>
          <cell r="E207">
            <v>105679</v>
          </cell>
          <cell r="F207" t="str">
            <v>Stamp&gt;Ship</v>
          </cell>
          <cell r="G207" t="str">
            <v>GR: PR</v>
          </cell>
          <cell r="H207" t="str">
            <v>GR</v>
          </cell>
          <cell r="I207" t="str">
            <v>180L tundra</v>
          </cell>
          <cell r="J207" t="str">
            <v>New Domestics</v>
          </cell>
          <cell r="K207" t="str">
            <v>Toyota</v>
          </cell>
          <cell r="L207" t="str">
            <v>Trim &amp; Chassis</v>
          </cell>
          <cell r="M207">
            <v>38749</v>
          </cell>
          <cell r="N207" t="str">
            <v>CENTER REFL.</v>
          </cell>
          <cell r="O207">
            <v>38749</v>
          </cell>
          <cell r="P207">
            <v>41455</v>
          </cell>
          <cell r="Q207" t="str">
            <v>&gt;&gt;&gt;</v>
          </cell>
          <cell r="S207">
            <v>0</v>
          </cell>
          <cell r="T207">
            <v>29000</v>
          </cell>
          <cell r="V207">
            <v>12600</v>
          </cell>
          <cell r="W207">
            <v>12</v>
          </cell>
          <cell r="Y207">
            <v>5</v>
          </cell>
          <cell r="AA207" t="str">
            <v>ending</v>
          </cell>
          <cell r="AB207">
            <v>0</v>
          </cell>
          <cell r="AC207">
            <v>0</v>
          </cell>
          <cell r="AD207">
            <v>29400</v>
          </cell>
          <cell r="AE207">
            <v>-1</v>
          </cell>
          <cell r="AF207">
            <v>2450</v>
          </cell>
        </row>
        <row r="208">
          <cell r="A208" t="str">
            <v>105774 [A Part]</v>
          </cell>
          <cell r="B208" t="str">
            <v>DENSO</v>
          </cell>
          <cell r="C208">
            <v>41015</v>
          </cell>
          <cell r="D208" t="str">
            <v>AA145432-2080 &amp; AA422424-9081</v>
          </cell>
          <cell r="E208" t="str">
            <v>105774 [A Part]</v>
          </cell>
          <cell r="F208" t="str">
            <v>Stamp&gt;Ship</v>
          </cell>
          <cell r="G208" t="str">
            <v>GR:PR</v>
          </cell>
          <cell r="H208" t="str">
            <v>GR</v>
          </cell>
          <cell r="I208" t="str">
            <v>No Information</v>
          </cell>
          <cell r="K208" t="str">
            <v>unknown</v>
          </cell>
          <cell r="L208" t="str">
            <v>HVAC</v>
          </cell>
          <cell r="N208" t="str">
            <v>PLATE BRKT LOWER DRIVER SIDE</v>
          </cell>
          <cell r="O208">
            <v>38081</v>
          </cell>
          <cell r="P208">
            <v>43717</v>
          </cell>
          <cell r="Q208" t="str">
            <v>&gt;&gt;&gt;</v>
          </cell>
          <cell r="S208">
            <v>7200</v>
          </cell>
          <cell r="T208">
            <v>0</v>
          </cell>
          <cell r="V208">
            <v>118800</v>
          </cell>
          <cell r="W208">
            <v>10</v>
          </cell>
          <cell r="Y208">
            <v>207360</v>
          </cell>
          <cell r="Z208">
            <v>0.05</v>
          </cell>
          <cell r="AA208" t="str">
            <v>last 5 mos x IHS%</v>
          </cell>
          <cell r="AB208">
            <v>144000</v>
          </cell>
          <cell r="AC208">
            <v>216000</v>
          </cell>
          <cell r="AD208">
            <v>216000</v>
          </cell>
          <cell r="AE208">
            <v>0</v>
          </cell>
          <cell r="AF208">
            <v>18000</v>
          </cell>
        </row>
        <row r="209">
          <cell r="A209">
            <v>106881</v>
          </cell>
          <cell r="B209" t="str">
            <v>NISSAN</v>
          </cell>
          <cell r="C209">
            <v>40319</v>
          </cell>
          <cell r="D209" t="str">
            <v>21311 JA10A</v>
          </cell>
          <cell r="E209">
            <v>106881</v>
          </cell>
          <cell r="F209" t="str">
            <v>Stamp&gt;Assy&gt;Plate/Paint&gt;Ship</v>
          </cell>
          <cell r="G209" t="str">
            <v>GR: PR</v>
          </cell>
          <cell r="H209" t="str">
            <v>GR</v>
          </cell>
          <cell r="I209" t="str">
            <v>L42L (C/O from L42A)</v>
          </cell>
          <cell r="J209" t="str">
            <v>New Domestics</v>
          </cell>
          <cell r="K209" t="str">
            <v>NISSAN</v>
          </cell>
          <cell r="L209" t="str">
            <v>Powertrain/Exhaust</v>
          </cell>
          <cell r="M209">
            <v>40349</v>
          </cell>
          <cell r="N209" t="str">
            <v>WATER PIPE BRACKET</v>
          </cell>
          <cell r="O209">
            <v>40349</v>
          </cell>
          <cell r="P209">
            <v>43252</v>
          </cell>
          <cell r="Q209" t="str">
            <v>&gt;&gt;&gt;</v>
          </cell>
          <cell r="R209" t="str">
            <v>orders continue  25k/mos</v>
          </cell>
          <cell r="S209">
            <v>22506</v>
          </cell>
          <cell r="T209">
            <v>205546</v>
          </cell>
          <cell r="V209">
            <v>117584</v>
          </cell>
          <cell r="W209">
            <v>10</v>
          </cell>
          <cell r="Y209">
            <v>244862.40000000002</v>
          </cell>
          <cell r="Z209">
            <v>6.0000000000000053E-2</v>
          </cell>
          <cell r="AA209" t="str">
            <v>last 5 mos x IHS%</v>
          </cell>
          <cell r="AB209">
            <v>143193</v>
          </cell>
          <cell r="AC209">
            <v>214789.5</v>
          </cell>
          <cell r="AD209">
            <v>214000</v>
          </cell>
          <cell r="AE209">
            <v>3.6892523364486784E-3</v>
          </cell>
          <cell r="AF209">
            <v>17833.333333333332</v>
          </cell>
        </row>
        <row r="210">
          <cell r="A210">
            <v>106880</v>
          </cell>
          <cell r="B210" t="str">
            <v>NISSAN</v>
          </cell>
          <cell r="C210">
            <v>40326</v>
          </cell>
          <cell r="D210" t="str">
            <v>14932 JA10A</v>
          </cell>
          <cell r="E210">
            <v>106880</v>
          </cell>
          <cell r="F210" t="str">
            <v>Stamp&gt;Assy&gt;Plate/Paint&gt;Ship</v>
          </cell>
          <cell r="G210" t="str">
            <v>GR: PR</v>
          </cell>
          <cell r="H210" t="str">
            <v>GR</v>
          </cell>
          <cell r="I210" t="str">
            <v>L42L (C/O from L42A)</v>
          </cell>
          <cell r="J210" t="str">
            <v>New Domestics</v>
          </cell>
          <cell r="K210" t="str">
            <v>NISSAN</v>
          </cell>
          <cell r="L210" t="str">
            <v>Powertrain/Exhaust</v>
          </cell>
          <cell r="M210">
            <v>40346</v>
          </cell>
          <cell r="N210" t="str">
            <v>BRKT PURGE CONT VALVE</v>
          </cell>
          <cell r="O210">
            <v>40346</v>
          </cell>
          <cell r="P210">
            <v>43252</v>
          </cell>
          <cell r="Q210" t="str">
            <v>&gt;&gt;&gt;</v>
          </cell>
          <cell r="R210" t="str">
            <v>orders continue  25k/mos</v>
          </cell>
          <cell r="S210">
            <v>23403</v>
          </cell>
          <cell r="T210">
            <v>207043</v>
          </cell>
          <cell r="V210">
            <v>117005</v>
          </cell>
          <cell r="W210">
            <v>10</v>
          </cell>
          <cell r="Y210">
            <v>246268.80000000002</v>
          </cell>
          <cell r="Z210">
            <v>6.0000000000000053E-2</v>
          </cell>
          <cell r="AA210" t="str">
            <v>last 5 mos x IHS%</v>
          </cell>
          <cell r="AB210">
            <v>144124</v>
          </cell>
          <cell r="AC210">
            <v>216186</v>
          </cell>
          <cell r="AD210">
            <v>248050.6</v>
          </cell>
          <cell r="AE210">
            <v>-0.12846008032232137</v>
          </cell>
          <cell r="AF210">
            <v>20670.883333333335</v>
          </cell>
        </row>
        <row r="211">
          <cell r="A211">
            <v>106041</v>
          </cell>
          <cell r="B211" t="str">
            <v>NISSAN</v>
          </cell>
          <cell r="C211">
            <v>39022</v>
          </cell>
          <cell r="D211" t="str">
            <v>763A2 9N00A</v>
          </cell>
          <cell r="E211">
            <v>106041</v>
          </cell>
          <cell r="F211" t="str">
            <v>Stamp&gt;Ship</v>
          </cell>
          <cell r="G211" t="str">
            <v>KENT</v>
          </cell>
          <cell r="H211" t="str">
            <v>KENT</v>
          </cell>
          <cell r="I211" t="str">
            <v>L42C (5 PER)</v>
          </cell>
          <cell r="J211" t="str">
            <v>New Domestics</v>
          </cell>
          <cell r="K211" t="str">
            <v>NISSAN</v>
          </cell>
          <cell r="L211" t="str">
            <v>BIW</v>
          </cell>
          <cell r="M211">
            <v>39600</v>
          </cell>
          <cell r="N211" t="str">
            <v>BRKT-ROOF SIDE, RAIL INNER, A</v>
          </cell>
          <cell r="O211">
            <v>39600</v>
          </cell>
          <cell r="P211">
            <v>42036</v>
          </cell>
          <cell r="Q211" t="str">
            <v>&gt;&gt;&gt;</v>
          </cell>
          <cell r="S211">
            <v>19650</v>
          </cell>
          <cell r="T211">
            <v>302850</v>
          </cell>
          <cell r="V211">
            <v>123750</v>
          </cell>
          <cell r="W211">
            <v>10</v>
          </cell>
          <cell r="Y211">
            <v>297000</v>
          </cell>
          <cell r="Z211">
            <v>-9.7000000000000419E-3</v>
          </cell>
          <cell r="AA211" t="str">
            <v>last 5 mos x IHS%</v>
          </cell>
          <cell r="AB211">
            <v>260400</v>
          </cell>
          <cell r="AC211">
            <v>390600</v>
          </cell>
          <cell r="AD211">
            <v>390600</v>
          </cell>
          <cell r="AE211">
            <v>0</v>
          </cell>
          <cell r="AF211">
            <v>32550</v>
          </cell>
        </row>
        <row r="212">
          <cell r="A212">
            <v>106712</v>
          </cell>
          <cell r="B212" t="str">
            <v>Denso</v>
          </cell>
          <cell r="C212">
            <v>40115</v>
          </cell>
          <cell r="D212" t="str">
            <v>AA017661-4130</v>
          </cell>
          <cell r="E212">
            <v>106712</v>
          </cell>
          <cell r="F212" t="str">
            <v>Stamp&gt;Ship</v>
          </cell>
          <cell r="G212" t="str">
            <v>GR: PR</v>
          </cell>
          <cell r="H212" t="str">
            <v>GR</v>
          </cell>
          <cell r="I212" t="str">
            <v xml:space="preserve">ChryslerGroup | WranglerUnlimited | JK74            </v>
          </cell>
          <cell r="J212" t="str">
            <v>BIG 3</v>
          </cell>
          <cell r="K212" t="str">
            <v>Chrysler</v>
          </cell>
          <cell r="L212" t="str">
            <v>HVAC</v>
          </cell>
          <cell r="M212">
            <v>40360</v>
          </cell>
          <cell r="N212" t="str">
            <v>SERVO MOTOR BKT</v>
          </cell>
          <cell r="O212">
            <v>40360</v>
          </cell>
          <cell r="P212">
            <v>43070</v>
          </cell>
          <cell r="Q212" t="str">
            <v>&gt;&gt;&gt;</v>
          </cell>
          <cell r="S212">
            <v>22800</v>
          </cell>
          <cell r="T212">
            <v>189600</v>
          </cell>
          <cell r="V212">
            <v>117000</v>
          </cell>
          <cell r="W212">
            <v>10</v>
          </cell>
          <cell r="Y212">
            <v>204480</v>
          </cell>
          <cell r="Z212">
            <v>3.9847417008182173E-2</v>
          </cell>
          <cell r="AA212" t="str">
            <v>last 5 mos x IHS%</v>
          </cell>
          <cell r="AB212">
            <v>154200</v>
          </cell>
          <cell r="AC212">
            <v>231300</v>
          </cell>
          <cell r="AD212">
            <v>243324.29557991461</v>
          </cell>
          <cell r="AE212">
            <v>-4.941674875193669E-2</v>
          </cell>
          <cell r="AF212">
            <v>20277.024631659551</v>
          </cell>
        </row>
        <row r="213">
          <cell r="A213">
            <v>107129</v>
          </cell>
          <cell r="B213" t="str">
            <v>Calsonic</v>
          </cell>
          <cell r="C213">
            <v>40535</v>
          </cell>
          <cell r="D213" t="str">
            <v>24236 3ta0a</v>
          </cell>
          <cell r="E213">
            <v>107129</v>
          </cell>
          <cell r="F213" t="str">
            <v>Stamp&gt;Plate/Paint&gt;Ship</v>
          </cell>
          <cell r="G213" t="str">
            <v>KENT</v>
          </cell>
          <cell r="H213" t="str">
            <v>KENT</v>
          </cell>
          <cell r="I213" t="str">
            <v>L42L Altima</v>
          </cell>
          <cell r="J213" t="str">
            <v>New Domestics</v>
          </cell>
          <cell r="K213" t="str">
            <v>NISSAN</v>
          </cell>
          <cell r="L213" t="str">
            <v>Trim &amp; Chassis</v>
          </cell>
          <cell r="M213">
            <v>41030</v>
          </cell>
          <cell r="N213" t="str">
            <v>BRACKET-CONNECT</v>
          </cell>
          <cell r="O213">
            <v>41030</v>
          </cell>
          <cell r="P213">
            <v>43252</v>
          </cell>
          <cell r="Q213" t="str">
            <v>&gt;&gt;&gt;</v>
          </cell>
          <cell r="S213">
            <v>24000</v>
          </cell>
          <cell r="T213">
            <v>177600</v>
          </cell>
          <cell r="V213">
            <v>114600</v>
          </cell>
          <cell r="W213">
            <v>8</v>
          </cell>
          <cell r="Y213">
            <v>224160</v>
          </cell>
          <cell r="Z213">
            <v>6.0000000000000053E-2</v>
          </cell>
          <cell r="AA213" t="str">
            <v>last 5 mos x IHS%</v>
          </cell>
          <cell r="AB213">
            <v>136600</v>
          </cell>
          <cell r="AC213">
            <v>204900</v>
          </cell>
          <cell r="AD213">
            <v>242952</v>
          </cell>
          <cell r="AE213">
            <v>-0.15662353057394052</v>
          </cell>
          <cell r="AF213">
            <v>20246</v>
          </cell>
        </row>
        <row r="214">
          <cell r="A214">
            <v>106237</v>
          </cell>
          <cell r="B214" t="str">
            <v>TOYOTA</v>
          </cell>
          <cell r="C214">
            <v>39352</v>
          </cell>
          <cell r="D214">
            <v>3.3799999999999998E+25</v>
          </cell>
          <cell r="E214">
            <v>106237</v>
          </cell>
          <cell r="F214" t="str">
            <v>Stamp&gt;Plate/Paint&gt;Ship</v>
          </cell>
          <cell r="G214" t="str">
            <v>GR: PR</v>
          </cell>
          <cell r="H214" t="str">
            <v>GR</v>
          </cell>
          <cell r="I214" t="str">
            <v>642L (lexus)</v>
          </cell>
          <cell r="J214" t="str">
            <v>New Domestics</v>
          </cell>
          <cell r="K214" t="str">
            <v>Toyota</v>
          </cell>
          <cell r="L214" t="str">
            <v>Powertrain/Exhaust</v>
          </cell>
          <cell r="M214">
            <v>39822</v>
          </cell>
          <cell r="N214" t="str">
            <v>BRKT-TRANS.CONT CABLE</v>
          </cell>
          <cell r="O214">
            <v>39822</v>
          </cell>
          <cell r="P214">
            <v>41883</v>
          </cell>
          <cell r="Q214" t="str">
            <v>&gt;&gt;&gt;</v>
          </cell>
          <cell r="S214">
            <v>24122</v>
          </cell>
          <cell r="T214">
            <v>3.3822999999999998E+25</v>
          </cell>
          <cell r="V214">
            <v>123700</v>
          </cell>
          <cell r="W214">
            <v>10</v>
          </cell>
          <cell r="Y214">
            <v>233424</v>
          </cell>
          <cell r="Z214">
            <v>-2.2312131849824501E-2</v>
          </cell>
          <cell r="AA214" t="str">
            <v>last 5 mos x IHS%</v>
          </cell>
          <cell r="AB214">
            <v>178537</v>
          </cell>
          <cell r="AC214">
            <v>267805.5</v>
          </cell>
          <cell r="AD214">
            <v>241879.97858035343</v>
          </cell>
          <cell r="AE214">
            <v>0.1071834120864783</v>
          </cell>
          <cell r="AF214">
            <v>20156.664881696121</v>
          </cell>
        </row>
        <row r="215">
          <cell r="A215">
            <v>107294</v>
          </cell>
          <cell r="B215" t="str">
            <v>IB TECH</v>
          </cell>
          <cell r="C215">
            <v>40764</v>
          </cell>
          <cell r="D215" t="str">
            <v>23-4682322-2</v>
          </cell>
          <cell r="E215">
            <v>107294</v>
          </cell>
          <cell r="F215" t="str">
            <v>Stamp&gt;Ship</v>
          </cell>
          <cell r="G215" t="str">
            <v>GR:PR</v>
          </cell>
          <cell r="H215" t="str">
            <v>GR</v>
          </cell>
          <cell r="I215" t="str">
            <v>'12 ACCORD 2GA</v>
          </cell>
          <cell r="J215" t="str">
            <v>New Domestics</v>
          </cell>
          <cell r="K215" t="str">
            <v>HONDA</v>
          </cell>
          <cell r="L215" t="str">
            <v>SEATING</v>
          </cell>
          <cell r="M215">
            <v>41456</v>
          </cell>
          <cell r="N215" t="str">
            <v>FR FOOT (INN)</v>
          </cell>
          <cell r="O215">
            <v>41456</v>
          </cell>
          <cell r="P215">
            <v>42887</v>
          </cell>
          <cell r="Q215" t="str">
            <v>&gt;&gt;&gt;</v>
          </cell>
          <cell r="R215" t="str">
            <v>Accord up 6%</v>
          </cell>
          <cell r="S215">
            <v>25900</v>
          </cell>
          <cell r="T215">
            <v>99520</v>
          </cell>
          <cell r="V215">
            <v>113350</v>
          </cell>
          <cell r="W215">
            <v>5</v>
          </cell>
          <cell r="Y215">
            <v>238848</v>
          </cell>
          <cell r="Z215">
            <v>6.0601135610229173E-2</v>
          </cell>
          <cell r="AA215" t="str">
            <v>last 5 mos x IHS%</v>
          </cell>
          <cell r="AB215">
            <v>192640</v>
          </cell>
          <cell r="AC215">
            <v>288960</v>
          </cell>
          <cell r="AD215">
            <v>240438.27744283897</v>
          </cell>
          <cell r="AE215">
            <v>0.2018053159971438</v>
          </cell>
          <cell r="AF215">
            <v>20036.523120236579</v>
          </cell>
        </row>
        <row r="216">
          <cell r="A216">
            <v>107430</v>
          </cell>
          <cell r="B216" t="str">
            <v>DENSO</v>
          </cell>
          <cell r="C216">
            <v>41038</v>
          </cell>
          <cell r="D216" t="str">
            <v>AA047792-3120</v>
          </cell>
          <cell r="E216">
            <v>107430</v>
          </cell>
          <cell r="F216" t="str">
            <v>Stamp&gt;Ship</v>
          </cell>
          <cell r="G216" t="str">
            <v>GR:PR</v>
          </cell>
          <cell r="H216" t="str">
            <v>GR</v>
          </cell>
          <cell r="I216" t="str">
            <v>13.5 CH RAM DJ/D2  (DS 1500)</v>
          </cell>
          <cell r="K216" t="str">
            <v>Chrysler</v>
          </cell>
          <cell r="L216" t="str">
            <v>HVAC</v>
          </cell>
          <cell r="M216">
            <v>41244</v>
          </cell>
          <cell r="N216" t="str">
            <v>BRACKET</v>
          </cell>
          <cell r="O216">
            <v>41244</v>
          </cell>
          <cell r="P216">
            <v>42705</v>
          </cell>
          <cell r="Q216" t="str">
            <v>&gt;&gt;&gt;</v>
          </cell>
          <cell r="S216">
            <v>33600</v>
          </cell>
          <cell r="T216">
            <v>0</v>
          </cell>
          <cell r="V216">
            <v>103200</v>
          </cell>
          <cell r="W216">
            <v>5</v>
          </cell>
          <cell r="Y216">
            <v>160800</v>
          </cell>
          <cell r="Z216">
            <v>0.15933252734476699</v>
          </cell>
          <cell r="AA216" t="str">
            <v>last 5 mos x IHS%</v>
          </cell>
          <cell r="AB216">
            <v>159600</v>
          </cell>
          <cell r="AC216">
            <v>239400</v>
          </cell>
          <cell r="AD216">
            <v>239286.23364395992</v>
          </cell>
          <cell r="AE216">
            <v>4.7544045600789175E-4</v>
          </cell>
          <cell r="AF216">
            <v>19940.519470329993</v>
          </cell>
        </row>
        <row r="217">
          <cell r="A217">
            <v>106055</v>
          </cell>
          <cell r="B217" t="str">
            <v>NISSAN</v>
          </cell>
          <cell r="C217">
            <v>39020</v>
          </cell>
          <cell r="D217" t="str">
            <v>75320 JB10A</v>
          </cell>
          <cell r="E217">
            <v>106055</v>
          </cell>
          <cell r="F217" t="str">
            <v>Stamp&gt;Assy&gt;Ship</v>
          </cell>
          <cell r="G217" t="str">
            <v>GR: PR</v>
          </cell>
          <cell r="H217" t="str">
            <v>GR</v>
          </cell>
          <cell r="I217" t="str">
            <v>D42A</v>
          </cell>
          <cell r="J217" t="str">
            <v>New Domestics</v>
          </cell>
          <cell r="K217" t="str">
            <v>NISSAN</v>
          </cell>
          <cell r="L217" t="str">
            <v>BIW</v>
          </cell>
          <cell r="M217">
            <v>39202</v>
          </cell>
          <cell r="N217" t="str">
            <v>PLATE ASSY-ANCHOR. R</v>
          </cell>
          <cell r="O217">
            <v>39202</v>
          </cell>
          <cell r="P217">
            <v>41456</v>
          </cell>
          <cell r="Q217" t="str">
            <v>&gt;&gt;&gt;</v>
          </cell>
          <cell r="S217">
            <v>430</v>
          </cell>
          <cell r="T217">
            <v>13589</v>
          </cell>
          <cell r="V217">
            <v>3699</v>
          </cell>
          <cell r="W217">
            <v>5</v>
          </cell>
          <cell r="Y217">
            <v>25800</v>
          </cell>
          <cell r="AA217" t="str">
            <v>per releases, ending 7/1/13</v>
          </cell>
          <cell r="AB217">
            <v>0</v>
          </cell>
          <cell r="AC217">
            <v>0</v>
          </cell>
          <cell r="AD217">
            <v>25800</v>
          </cell>
          <cell r="AE217">
            <v>-1</v>
          </cell>
          <cell r="AF217">
            <v>2150</v>
          </cell>
        </row>
        <row r="218">
          <cell r="A218">
            <v>106231</v>
          </cell>
          <cell r="B218" t="str">
            <v>TOYOTA</v>
          </cell>
          <cell r="C218">
            <v>39345</v>
          </cell>
          <cell r="D218">
            <v>4.6500000000000004E+35</v>
          </cell>
          <cell r="E218">
            <v>106231</v>
          </cell>
          <cell r="F218" t="str">
            <v>Stamp&gt;Plate/Paint&gt;Ship</v>
          </cell>
          <cell r="G218" t="str">
            <v>GR: PR</v>
          </cell>
          <cell r="H218" t="str">
            <v>GR</v>
          </cell>
          <cell r="I218" t="str">
            <v>642L (lexus)</v>
          </cell>
          <cell r="J218" t="str">
            <v>New Domestics</v>
          </cell>
          <cell r="K218" t="str">
            <v>Toyota</v>
          </cell>
          <cell r="L218" t="str">
            <v>Trim &amp; Chassis</v>
          </cell>
          <cell r="M218">
            <v>39822</v>
          </cell>
          <cell r="N218" t="str">
            <v>BRACKET-CABLE SUPPORT</v>
          </cell>
          <cell r="O218">
            <v>39822</v>
          </cell>
          <cell r="P218">
            <v>41883</v>
          </cell>
          <cell r="Q218" t="str">
            <v>&gt;&gt;&gt;</v>
          </cell>
          <cell r="S218">
            <v>22477</v>
          </cell>
          <cell r="T218">
            <v>4.6451000000000001E+35</v>
          </cell>
          <cell r="V218">
            <v>120167</v>
          </cell>
          <cell r="W218">
            <v>10</v>
          </cell>
          <cell r="Y218">
            <v>225000</v>
          </cell>
          <cell r="Z218">
            <v>-2.2312131849824501E-2</v>
          </cell>
          <cell r="AA218" t="str">
            <v>last 5 mos x IHS%</v>
          </cell>
          <cell r="AB218">
            <v>141250</v>
          </cell>
          <cell r="AC218">
            <v>211875</v>
          </cell>
          <cell r="AD218">
            <v>234971.63610400428</v>
          </cell>
          <cell r="AE218">
            <v>-9.8295421894160628E-2</v>
          </cell>
          <cell r="AF218">
            <v>19580.96967533369</v>
          </cell>
        </row>
        <row r="219">
          <cell r="A219">
            <v>104246</v>
          </cell>
          <cell r="B219" t="str">
            <v>Corvac Composites</v>
          </cell>
          <cell r="C219">
            <v>36964</v>
          </cell>
          <cell r="D219" t="str">
            <v>1219331 (53879-02040)</v>
          </cell>
          <cell r="E219">
            <v>104246</v>
          </cell>
          <cell r="F219" t="str">
            <v>STAMP&gt;SHIP</v>
          </cell>
          <cell r="G219" t="str">
            <v>GR: PR</v>
          </cell>
          <cell r="H219" t="str">
            <v>GR</v>
          </cell>
          <cell r="I219" t="str">
            <v>AUTO INDUSTRY</v>
          </cell>
          <cell r="J219" t="str">
            <v>New Domestics</v>
          </cell>
          <cell r="K219" t="str">
            <v>Toyota</v>
          </cell>
          <cell r="L219" t="str">
            <v>Trim &amp; Chassis</v>
          </cell>
          <cell r="O219">
            <v>38081</v>
          </cell>
          <cell r="P219">
            <v>43717</v>
          </cell>
          <cell r="Q219" t="str">
            <v>&gt;&gt;&gt;</v>
          </cell>
          <cell r="S219" t="e">
            <v>#REF!</v>
          </cell>
          <cell r="T219">
            <v>29485</v>
          </cell>
          <cell r="V219">
            <v>16800</v>
          </cell>
          <cell r="W219">
            <v>12</v>
          </cell>
          <cell r="Y219">
            <v>31885</v>
          </cell>
          <cell r="Z219">
            <v>0.05</v>
          </cell>
          <cell r="AA219" t="str">
            <v>last 5 mos x IHS%</v>
          </cell>
          <cell r="AB219">
            <v>12000</v>
          </cell>
          <cell r="AC219">
            <v>18000</v>
          </cell>
          <cell r="AD219">
            <v>18000</v>
          </cell>
          <cell r="AE219">
            <v>0</v>
          </cell>
          <cell r="AF219">
            <v>1500</v>
          </cell>
        </row>
        <row r="220">
          <cell r="A220">
            <v>107293</v>
          </cell>
          <cell r="B220" t="str">
            <v>IB TECH</v>
          </cell>
          <cell r="C220">
            <v>40764</v>
          </cell>
          <cell r="D220" t="str">
            <v>2304682311-2</v>
          </cell>
          <cell r="E220" t="str">
            <v>107293/94</v>
          </cell>
          <cell r="F220" t="str">
            <v>Stamp&gt;Ship</v>
          </cell>
          <cell r="G220" t="str">
            <v>GR:PR</v>
          </cell>
          <cell r="H220" t="str">
            <v>GR</v>
          </cell>
          <cell r="I220" t="str">
            <v>12 ACCORD 2GA</v>
          </cell>
          <cell r="J220" t="str">
            <v>New Domestics</v>
          </cell>
          <cell r="K220" t="str">
            <v>HONDA</v>
          </cell>
          <cell r="L220" t="str">
            <v>SEATING</v>
          </cell>
          <cell r="M220">
            <v>41456</v>
          </cell>
          <cell r="N220" t="str">
            <v>FR FOOT (OUT)</v>
          </cell>
          <cell r="O220">
            <v>41456</v>
          </cell>
          <cell r="P220">
            <v>42887</v>
          </cell>
          <cell r="Q220" t="str">
            <v>&gt;&gt;&gt;</v>
          </cell>
          <cell r="R220" t="str">
            <v>Accord up 6%</v>
          </cell>
          <cell r="S220">
            <v>27880</v>
          </cell>
          <cell r="T220">
            <v>95020</v>
          </cell>
          <cell r="V220">
            <v>110330</v>
          </cell>
          <cell r="W220">
            <v>5</v>
          </cell>
          <cell r="Y220">
            <v>228048</v>
          </cell>
          <cell r="Z220">
            <v>6.0601135610229173E-2</v>
          </cell>
          <cell r="AA220" t="str">
            <v>last 5 mos x IHS%</v>
          </cell>
          <cell r="AB220">
            <v>185430</v>
          </cell>
          <cell r="AC220">
            <v>278145</v>
          </cell>
          <cell r="AD220">
            <v>234032.24658375318</v>
          </cell>
          <cell r="AE220">
            <v>0.18849006519475586</v>
          </cell>
          <cell r="AF220">
            <v>19502.687215312766</v>
          </cell>
        </row>
        <row r="221">
          <cell r="A221">
            <v>104873</v>
          </cell>
          <cell r="B221" t="str">
            <v>NISSAN</v>
          </cell>
          <cell r="C221">
            <v>37733</v>
          </cell>
          <cell r="D221" t="str">
            <v>55220 EB000</v>
          </cell>
          <cell r="E221" t="str">
            <v>104873-1</v>
          </cell>
          <cell r="F221" t="str">
            <v>Stamp&gt;Assy&gt;Plate/Paint&gt;Ship</v>
          </cell>
          <cell r="G221" t="str">
            <v>GR: PR</v>
          </cell>
          <cell r="H221" t="str">
            <v>GR</v>
          </cell>
          <cell r="I221" t="str">
            <v xml:space="preserve">Nissan        | Frontier | H61B/D40        </v>
          </cell>
          <cell r="J221" t="str">
            <v>New Domestics</v>
          </cell>
          <cell r="K221" t="str">
            <v>NISSAN</v>
          </cell>
          <cell r="L221" t="str">
            <v>BIW</v>
          </cell>
          <cell r="M221">
            <v>37857</v>
          </cell>
          <cell r="N221" t="str">
            <v>SHACKLE ASSY --RR SPR   (TYPE 1)</v>
          </cell>
          <cell r="O221">
            <v>37857</v>
          </cell>
          <cell r="P221">
            <v>42917</v>
          </cell>
          <cell r="Q221" t="str">
            <v>&gt;&gt;&gt;</v>
          </cell>
          <cell r="S221" t="e">
            <v>#REF!</v>
          </cell>
          <cell r="T221">
            <v>122103</v>
          </cell>
          <cell r="V221">
            <v>127932</v>
          </cell>
          <cell r="W221">
            <v>12</v>
          </cell>
          <cell r="Y221">
            <v>208474</v>
          </cell>
          <cell r="Z221">
            <v>-8.7400000000000005E-2</v>
          </cell>
          <cell r="AA221" t="str">
            <v>last 5 mos x IHS%</v>
          </cell>
          <cell r="AB221">
            <v>160500</v>
          </cell>
          <cell r="AC221">
            <v>240750</v>
          </cell>
          <cell r="AD221">
            <v>233501.48639999999</v>
          </cell>
          <cell r="AE221">
            <v>3.1042687186936924E-2</v>
          </cell>
          <cell r="AF221">
            <v>19458.457200000001</v>
          </cell>
        </row>
        <row r="222">
          <cell r="A222">
            <v>107051</v>
          </cell>
          <cell r="B222" t="str">
            <v>NISSAN</v>
          </cell>
          <cell r="C222">
            <v>40484</v>
          </cell>
          <cell r="D222" t="str">
            <v>22650 JA10E</v>
          </cell>
          <cell r="E222" t="str">
            <v>107051-1</v>
          </cell>
          <cell r="F222" t="str">
            <v>Stamp&gt;Assy&gt;Plate/Paint&gt;Ship</v>
          </cell>
          <cell r="G222" t="str">
            <v>KENT</v>
          </cell>
          <cell r="H222" t="str">
            <v>KENT</v>
          </cell>
          <cell r="I222" t="str">
            <v>'12 Engine zv7</v>
          </cell>
          <cell r="J222" t="str">
            <v>New Domestics</v>
          </cell>
          <cell r="K222" t="str">
            <v>NISSAN</v>
          </cell>
          <cell r="L222" t="str">
            <v>Powertrain/Exhaust</v>
          </cell>
          <cell r="M222">
            <v>40602</v>
          </cell>
          <cell r="N222" t="str">
            <v>BRACKET-02 SENSOR</v>
          </cell>
          <cell r="O222">
            <v>40602</v>
          </cell>
          <cell r="P222">
            <v>43717</v>
          </cell>
          <cell r="Q222" t="str">
            <v>&gt;&gt;&gt;</v>
          </cell>
          <cell r="S222">
            <v>21502</v>
          </cell>
          <cell r="T222">
            <v>204252</v>
          </cell>
          <cell r="V222">
            <v>115252</v>
          </cell>
          <cell r="W222">
            <v>10</v>
          </cell>
          <cell r="Y222">
            <v>243004.80000000002</v>
          </cell>
          <cell r="Z222">
            <v>0</v>
          </cell>
          <cell r="AA222" t="str">
            <v>i.h.s. not available</v>
          </cell>
          <cell r="AB222">
            <v>141500</v>
          </cell>
          <cell r="AC222">
            <v>212250</v>
          </cell>
          <cell r="AD222">
            <v>230504</v>
          </cell>
          <cell r="AE222">
            <v>-7.9191684309166011E-2</v>
          </cell>
          <cell r="AF222">
            <v>19208.666666666668</v>
          </cell>
        </row>
        <row r="223">
          <cell r="A223">
            <v>105572</v>
          </cell>
          <cell r="B223" t="str">
            <v>TOYOTA</v>
          </cell>
          <cell r="C223">
            <v>38454</v>
          </cell>
          <cell r="D223" t="str">
            <v>435250C010</v>
          </cell>
          <cell r="E223">
            <v>105572</v>
          </cell>
          <cell r="F223" t="str">
            <v>Stamp&gt;Ship</v>
          </cell>
          <cell r="G223" t="str">
            <v>KENT</v>
          </cell>
          <cell r="H223" t="str">
            <v>KENT</v>
          </cell>
          <cell r="I223" t="str">
            <v>180L tundra</v>
          </cell>
          <cell r="J223" t="str">
            <v>New Domestics</v>
          </cell>
          <cell r="K223" t="str">
            <v>Toyota</v>
          </cell>
          <cell r="L223" t="str">
            <v>Trim &amp; Chassis</v>
          </cell>
          <cell r="M223">
            <v>38718</v>
          </cell>
          <cell r="N223" t="str">
            <v>CAP FRT WHEEL ADJ. LOCK</v>
          </cell>
          <cell r="O223">
            <v>38718</v>
          </cell>
          <cell r="P223">
            <v>41455</v>
          </cell>
          <cell r="Q223" t="str">
            <v>&gt;&gt;&gt;</v>
          </cell>
          <cell r="R223" t="str">
            <v xml:space="preserve">MAY 2013 LAST MONTH </v>
          </cell>
          <cell r="S223">
            <v>0</v>
          </cell>
          <cell r="T223">
            <v>218177</v>
          </cell>
          <cell r="V223">
            <v>127407</v>
          </cell>
          <cell r="W223">
            <v>12</v>
          </cell>
          <cell r="Y223">
            <v>6</v>
          </cell>
          <cell r="AA223" t="str">
            <v>ending</v>
          </cell>
          <cell r="AB223">
            <v>171485</v>
          </cell>
          <cell r="AC223">
            <v>257227.5</v>
          </cell>
          <cell r="AD223">
            <v>230286</v>
          </cell>
          <cell r="AE223">
            <v>0.11699148015945382</v>
          </cell>
          <cell r="AF223">
            <v>19190.5</v>
          </cell>
        </row>
        <row r="224">
          <cell r="A224">
            <v>106363</v>
          </cell>
          <cell r="B224" t="str">
            <v>NISSAN</v>
          </cell>
          <cell r="C224">
            <v>39601</v>
          </cell>
          <cell r="D224" t="str">
            <v>769G9 ZX10A</v>
          </cell>
          <cell r="E224">
            <v>106363</v>
          </cell>
          <cell r="F224" t="str">
            <v>Stamp&gt;Ship</v>
          </cell>
          <cell r="G224" t="str">
            <v>KENT</v>
          </cell>
          <cell r="H224" t="str">
            <v>KENT</v>
          </cell>
          <cell r="I224" t="str">
            <v>D42A</v>
          </cell>
          <cell r="J224" t="str">
            <v>New Domestics</v>
          </cell>
          <cell r="K224" t="str">
            <v>NISSAN</v>
          </cell>
          <cell r="L224" t="str">
            <v>BIW</v>
          </cell>
          <cell r="M224">
            <v>39995</v>
          </cell>
          <cell r="N224" t="str">
            <v>BKTS-FRT SIDE TRIM-RH</v>
          </cell>
          <cell r="O224">
            <v>39202</v>
          </cell>
          <cell r="P224">
            <v>41456</v>
          </cell>
          <cell r="Q224" t="str">
            <v>&gt;&gt;&gt;</v>
          </cell>
          <cell r="S224">
            <v>1950</v>
          </cell>
          <cell r="T224">
            <v>12350</v>
          </cell>
          <cell r="V224">
            <v>5850</v>
          </cell>
          <cell r="W224">
            <v>9</v>
          </cell>
          <cell r="Y224">
            <v>17550</v>
          </cell>
          <cell r="AA224" t="str">
            <v>per releases, ending 7/1/13</v>
          </cell>
          <cell r="AB224">
            <v>0</v>
          </cell>
          <cell r="AC224">
            <v>0</v>
          </cell>
          <cell r="AD224">
            <v>17550</v>
          </cell>
          <cell r="AE224">
            <v>-1</v>
          </cell>
          <cell r="AF224">
            <v>1462.5</v>
          </cell>
        </row>
        <row r="225">
          <cell r="A225">
            <v>106362</v>
          </cell>
          <cell r="B225" t="str">
            <v>NISSAN</v>
          </cell>
          <cell r="C225">
            <v>39601</v>
          </cell>
          <cell r="D225" t="str">
            <v>769G8 ZX10A</v>
          </cell>
          <cell r="E225">
            <v>106362</v>
          </cell>
          <cell r="F225" t="str">
            <v>Stamp&gt;Ship</v>
          </cell>
          <cell r="G225" t="str">
            <v>KENT</v>
          </cell>
          <cell r="H225" t="str">
            <v>KENT</v>
          </cell>
          <cell r="I225" t="str">
            <v>D42A</v>
          </cell>
          <cell r="J225" t="str">
            <v>New Domestics</v>
          </cell>
          <cell r="K225" t="str">
            <v>NISSAN</v>
          </cell>
          <cell r="L225" t="str">
            <v>BIW</v>
          </cell>
          <cell r="M225">
            <v>39995</v>
          </cell>
          <cell r="N225" t="str">
            <v>BKTS-FRT SIDE TRIM-LH</v>
          </cell>
          <cell r="O225">
            <v>39202</v>
          </cell>
          <cell r="P225">
            <v>41456</v>
          </cell>
          <cell r="Q225" t="str">
            <v>&gt;&gt;&gt;</v>
          </cell>
          <cell r="S225">
            <v>1950</v>
          </cell>
          <cell r="T225">
            <v>13000</v>
          </cell>
          <cell r="V225">
            <v>5850</v>
          </cell>
          <cell r="W225">
            <v>10</v>
          </cell>
          <cell r="Y225">
            <v>14040</v>
          </cell>
          <cell r="AA225" t="str">
            <v>per releases, ending 7/1/13</v>
          </cell>
          <cell r="AB225">
            <v>0</v>
          </cell>
          <cell r="AC225">
            <v>0</v>
          </cell>
          <cell r="AD225">
            <v>14040</v>
          </cell>
          <cell r="AE225">
            <v>-1</v>
          </cell>
          <cell r="AF225">
            <v>1170</v>
          </cell>
        </row>
        <row r="226">
          <cell r="A226" t="str">
            <v>MDWS003</v>
          </cell>
          <cell r="B226" t="str">
            <v>NISSAN</v>
          </cell>
          <cell r="C226">
            <v>39854</v>
          </cell>
          <cell r="D226" t="str">
            <v>63130 ZN60B</v>
          </cell>
          <cell r="E226" t="e">
            <v>#N/A</v>
          </cell>
          <cell r="F226" t="str">
            <v>STAMP&gt;ASSY&gt;SHIP</v>
          </cell>
          <cell r="G226" t="str">
            <v>KENT</v>
          </cell>
          <cell r="H226" t="str">
            <v>KENT</v>
          </cell>
          <cell r="I226" t="str">
            <v>D42A</v>
          </cell>
          <cell r="J226" t="str">
            <v>New Domestics</v>
          </cell>
          <cell r="K226" t="str">
            <v>NISSAN</v>
          </cell>
          <cell r="L226" t="str">
            <v>Trim &amp; Chassis</v>
          </cell>
          <cell r="M226">
            <v>39904</v>
          </cell>
          <cell r="N226" t="str">
            <v>BAFFLE ASSY, RH</v>
          </cell>
          <cell r="O226">
            <v>39904</v>
          </cell>
          <cell r="P226">
            <v>41456</v>
          </cell>
          <cell r="Q226" t="str">
            <v>&gt;&gt;&gt;</v>
          </cell>
          <cell r="S226">
            <v>1520</v>
          </cell>
          <cell r="T226">
            <v>0</v>
          </cell>
          <cell r="V226">
            <v>3680</v>
          </cell>
          <cell r="W226">
            <v>5</v>
          </cell>
          <cell r="Y226">
            <v>13824</v>
          </cell>
          <cell r="AA226" t="str">
            <v>per releases, ending 7/1/13</v>
          </cell>
          <cell r="AB226">
            <v>0</v>
          </cell>
          <cell r="AC226">
            <v>0</v>
          </cell>
          <cell r="AD226">
            <v>13824</v>
          </cell>
          <cell r="AE226">
            <v>-1</v>
          </cell>
          <cell r="AF226">
            <v>1152</v>
          </cell>
        </row>
        <row r="227">
          <cell r="A227">
            <v>107039</v>
          </cell>
          <cell r="B227" t="str">
            <v>IB TECH</v>
          </cell>
          <cell r="C227">
            <v>40434</v>
          </cell>
          <cell r="D227" t="str">
            <v>23-4599712-2-00</v>
          </cell>
          <cell r="E227" t="str">
            <v>107039-1</v>
          </cell>
          <cell r="F227" t="str">
            <v>Stamp&gt;Assy&gt;Ship</v>
          </cell>
          <cell r="G227" t="str">
            <v>KENT</v>
          </cell>
          <cell r="H227" t="str">
            <v>KENT</v>
          </cell>
          <cell r="I227" t="str">
            <v xml:space="preserve"> '12 P42K/J (Infiniti &amp; Pathfinder)</v>
          </cell>
          <cell r="J227" t="str">
            <v>New Domestics</v>
          </cell>
          <cell r="K227" t="str">
            <v>NISSAN</v>
          </cell>
          <cell r="L227" t="str">
            <v>SEATING</v>
          </cell>
          <cell r="M227">
            <v>40603</v>
          </cell>
          <cell r="N227" t="str">
            <v>BRACKET (L)</v>
          </cell>
          <cell r="O227">
            <v>40969</v>
          </cell>
          <cell r="P227">
            <v>43717</v>
          </cell>
          <cell r="Q227" t="str">
            <v>&gt;&gt;&gt;</v>
          </cell>
          <cell r="S227">
            <v>25990</v>
          </cell>
          <cell r="T227">
            <v>204172</v>
          </cell>
          <cell r="V227">
            <v>128090</v>
          </cell>
          <cell r="W227">
            <v>10</v>
          </cell>
          <cell r="Y227">
            <v>264960</v>
          </cell>
          <cell r="Z227">
            <v>-0.104</v>
          </cell>
          <cell r="AA227" t="str">
            <v>last 5 mos x IHS%</v>
          </cell>
          <cell r="AB227">
            <v>153365</v>
          </cell>
          <cell r="AC227">
            <v>230047.5</v>
          </cell>
          <cell r="AD227">
            <v>229537.28</v>
          </cell>
          <cell r="AE227">
            <v>2.222819752852434E-3</v>
          </cell>
          <cell r="AF227">
            <v>19128.106666666667</v>
          </cell>
        </row>
        <row r="228">
          <cell r="A228" t="str">
            <v>MDWS004</v>
          </cell>
          <cell r="B228" t="str">
            <v>NISSAN</v>
          </cell>
          <cell r="C228">
            <v>39854</v>
          </cell>
          <cell r="D228" t="str">
            <v>63131 ZN60B</v>
          </cell>
          <cell r="E228" t="e">
            <v>#N/A</v>
          </cell>
          <cell r="F228" t="str">
            <v>STAMP&gt;ASSY&gt;SHIP</v>
          </cell>
          <cell r="G228" t="str">
            <v>KENT</v>
          </cell>
          <cell r="H228" t="str">
            <v>KENT</v>
          </cell>
          <cell r="I228" t="str">
            <v>D42A</v>
          </cell>
          <cell r="J228" t="str">
            <v>New Domestics</v>
          </cell>
          <cell r="K228" t="str">
            <v>NISSAN</v>
          </cell>
          <cell r="L228" t="str">
            <v>Trim &amp; Chassis</v>
          </cell>
          <cell r="M228">
            <v>39904</v>
          </cell>
          <cell r="N228" t="str">
            <v>BAFFLE ASSY, LH</v>
          </cell>
          <cell r="O228">
            <v>39904</v>
          </cell>
          <cell r="P228">
            <v>41456</v>
          </cell>
          <cell r="Q228" t="str">
            <v>&gt;&gt;&gt;</v>
          </cell>
          <cell r="S228">
            <v>1412</v>
          </cell>
          <cell r="T228">
            <v>0</v>
          </cell>
          <cell r="V228">
            <v>3212</v>
          </cell>
          <cell r="W228">
            <v>5</v>
          </cell>
          <cell r="Y228">
            <v>12960</v>
          </cell>
          <cell r="AA228" t="str">
            <v>per releases, ending 7/1/13</v>
          </cell>
          <cell r="AB228">
            <v>0</v>
          </cell>
          <cell r="AC228">
            <v>0</v>
          </cell>
          <cell r="AD228">
            <v>12960</v>
          </cell>
          <cell r="AE228">
            <v>-1</v>
          </cell>
          <cell r="AF228">
            <v>1080</v>
          </cell>
        </row>
        <row r="229">
          <cell r="A229">
            <v>104290</v>
          </cell>
          <cell r="B229" t="str">
            <v>Denso</v>
          </cell>
          <cell r="C229">
            <v>37025</v>
          </cell>
          <cell r="D229" t="str">
            <v>AA022435-5981</v>
          </cell>
          <cell r="E229">
            <v>104290</v>
          </cell>
          <cell r="F229" t="str">
            <v>Stamp&gt;Ship</v>
          </cell>
          <cell r="G229" t="str">
            <v>GR: PR</v>
          </cell>
          <cell r="H229" t="str">
            <v>GR</v>
          </cell>
          <cell r="I229" t="str">
            <v>ChryslerGroup</v>
          </cell>
          <cell r="J229" t="str">
            <v>BIG 3</v>
          </cell>
          <cell r="K229" t="str">
            <v>Chrysler</v>
          </cell>
          <cell r="L229" t="str">
            <v>Trim &amp; Chassis</v>
          </cell>
          <cell r="O229">
            <v>38081</v>
          </cell>
          <cell r="P229">
            <v>43717</v>
          </cell>
          <cell r="Q229" t="str">
            <v>&gt;&gt;&gt;</v>
          </cell>
          <cell r="S229">
            <v>0</v>
          </cell>
          <cell r="T229">
            <v>2500</v>
          </cell>
          <cell r="V229">
            <v>1000</v>
          </cell>
          <cell r="W229">
            <v>4</v>
          </cell>
          <cell r="Y229">
            <v>1</v>
          </cell>
          <cell r="AA229" t="str">
            <v>SERVICE</v>
          </cell>
          <cell r="AB229">
            <v>300</v>
          </cell>
          <cell r="AC229">
            <v>450</v>
          </cell>
          <cell r="AD229">
            <v>450</v>
          </cell>
          <cell r="AE229">
            <v>0</v>
          </cell>
          <cell r="AF229">
            <v>37.5</v>
          </cell>
        </row>
        <row r="230">
          <cell r="A230">
            <v>106466</v>
          </cell>
          <cell r="B230" t="str">
            <v>Denso</v>
          </cell>
          <cell r="C230">
            <v>39890</v>
          </cell>
          <cell r="D230" t="str">
            <v>AA047792-0370</v>
          </cell>
          <cell r="E230">
            <v>106466</v>
          </cell>
          <cell r="F230" t="str">
            <v>Stamp&gt;Ship</v>
          </cell>
          <cell r="G230" t="str">
            <v>GR: PR</v>
          </cell>
          <cell r="H230" t="str">
            <v>GR</v>
          </cell>
          <cell r="I230" t="str">
            <v>FORD</v>
          </cell>
          <cell r="J230" t="str">
            <v>BIG 3</v>
          </cell>
          <cell r="K230" t="str">
            <v>FORD</v>
          </cell>
          <cell r="L230" t="str">
            <v>HVAC</v>
          </cell>
          <cell r="M230">
            <v>40140</v>
          </cell>
          <cell r="N230" t="str">
            <v>BRACKET</v>
          </cell>
          <cell r="O230">
            <v>40140</v>
          </cell>
          <cell r="P230">
            <v>43717</v>
          </cell>
          <cell r="Q230" t="str">
            <v>&gt;&gt;&gt;</v>
          </cell>
          <cell r="S230">
            <v>21000</v>
          </cell>
          <cell r="T230">
            <v>188000</v>
          </cell>
          <cell r="V230">
            <v>105000</v>
          </cell>
          <cell r="W230">
            <v>10</v>
          </cell>
          <cell r="Y230">
            <v>204000</v>
          </cell>
          <cell r="Z230">
            <v>0.05</v>
          </cell>
          <cell r="AA230" t="str">
            <v>last 5 mos x IHS%</v>
          </cell>
          <cell r="AB230">
            <v>132750</v>
          </cell>
          <cell r="AC230">
            <v>199125</v>
          </cell>
          <cell r="AD230">
            <v>220500</v>
          </cell>
          <cell r="AE230">
            <v>-9.6938775510204134E-2</v>
          </cell>
          <cell r="AF230">
            <v>18375</v>
          </cell>
        </row>
        <row r="231">
          <cell r="A231">
            <v>106690</v>
          </cell>
          <cell r="B231" t="str">
            <v>Denso</v>
          </cell>
          <cell r="C231">
            <v>40066</v>
          </cell>
          <cell r="D231" t="str">
            <v>AA222424-0520</v>
          </cell>
          <cell r="E231">
            <v>106690</v>
          </cell>
          <cell r="F231" t="str">
            <v>Stamp&gt;Plate/Paint&gt;Ship</v>
          </cell>
          <cell r="G231" t="str">
            <v>GR: PR</v>
          </cell>
          <cell r="H231" t="str">
            <v>GR</v>
          </cell>
          <cell r="I231" t="str">
            <v xml:space="preserve">Honda | Odyssey | UM              </v>
          </cell>
          <cell r="J231" t="str">
            <v>New Domestics</v>
          </cell>
          <cell r="K231" t="str">
            <v>HONDA</v>
          </cell>
          <cell r="L231" t="str">
            <v>HVAC</v>
          </cell>
          <cell r="M231">
            <v>40360</v>
          </cell>
          <cell r="N231" t="str">
            <v>PROTECTOR, FAN MOTOR</v>
          </cell>
          <cell r="O231">
            <v>40360</v>
          </cell>
          <cell r="P231">
            <v>42644</v>
          </cell>
          <cell r="Q231" t="str">
            <v>&gt;&gt;&gt;</v>
          </cell>
          <cell r="S231">
            <v>20880</v>
          </cell>
          <cell r="T231">
            <v>135375</v>
          </cell>
          <cell r="V231">
            <v>99375</v>
          </cell>
          <cell r="W231">
            <v>10</v>
          </cell>
          <cell r="Y231">
            <v>134820</v>
          </cell>
          <cell r="Z231">
            <v>0.10907039211342484</v>
          </cell>
          <cell r="AA231" t="str">
            <v>last 5 mos x IHS%</v>
          </cell>
          <cell r="AB231">
            <v>144720</v>
          </cell>
          <cell r="AC231">
            <v>217080</v>
          </cell>
          <cell r="AD231">
            <v>220427.74043254319</v>
          </cell>
          <cell r="AE231">
            <v>-1.5187473346022329E-2</v>
          </cell>
          <cell r="AF231">
            <v>18368.978369378598</v>
          </cell>
        </row>
        <row r="232">
          <cell r="A232">
            <v>105530</v>
          </cell>
          <cell r="B232" t="str">
            <v>NISSAN</v>
          </cell>
          <cell r="C232">
            <v>38435</v>
          </cell>
          <cell r="D232" t="str">
            <v>63181 JA000</v>
          </cell>
          <cell r="E232" t="str">
            <v>2-OUT</v>
          </cell>
          <cell r="F232" t="str">
            <v>Stamp&gt;Assy&gt;Ship</v>
          </cell>
          <cell r="G232" t="str">
            <v>KENT</v>
          </cell>
          <cell r="H232" t="str">
            <v>KENT</v>
          </cell>
          <cell r="I232" t="str">
            <v>L42L</v>
          </cell>
          <cell r="J232" t="str">
            <v>New Domestics</v>
          </cell>
          <cell r="K232" t="str">
            <v>NISSAN</v>
          </cell>
          <cell r="L232" t="str">
            <v>BIW</v>
          </cell>
          <cell r="M232">
            <v>38930</v>
          </cell>
          <cell r="N232" t="str">
            <v>STAY ASSY-FR FRD LH</v>
          </cell>
          <cell r="O232">
            <v>38930</v>
          </cell>
          <cell r="P232">
            <v>41456</v>
          </cell>
          <cell r="Q232" t="str">
            <v>&gt;&gt;&gt;</v>
          </cell>
          <cell r="R232" t="str">
            <v xml:space="preserve">per Jan e-mail </v>
          </cell>
          <cell r="S232" t="e">
            <v>#REF!</v>
          </cell>
          <cell r="T232">
            <v>12800</v>
          </cell>
          <cell r="V232">
            <v>5600</v>
          </cell>
          <cell r="W232">
            <v>12</v>
          </cell>
          <cell r="Y232">
            <v>14400</v>
          </cell>
          <cell r="Z232">
            <v>6.0000000000000053E-2</v>
          </cell>
          <cell r="AA232" t="str">
            <v>last 5 mos x IHS%</v>
          </cell>
          <cell r="AB232">
            <v>0</v>
          </cell>
          <cell r="AC232">
            <v>0</v>
          </cell>
          <cell r="AD232">
            <v>11872</v>
          </cell>
          <cell r="AE232">
            <v>-1</v>
          </cell>
          <cell r="AF232">
            <v>989.33333333333337</v>
          </cell>
        </row>
        <row r="233">
          <cell r="A233">
            <v>105529</v>
          </cell>
          <cell r="B233" t="str">
            <v>NISSAN</v>
          </cell>
          <cell r="C233">
            <v>38434</v>
          </cell>
          <cell r="D233" t="str">
            <v>63180 JA000</v>
          </cell>
          <cell r="E233" t="str">
            <v>105529/30 Rev3</v>
          </cell>
          <cell r="F233" t="str">
            <v>Stamp&gt;Assy&gt;Ship</v>
          </cell>
          <cell r="G233" t="str">
            <v>KENT</v>
          </cell>
          <cell r="H233" t="str">
            <v>KENT</v>
          </cell>
          <cell r="I233" t="str">
            <v>L42L</v>
          </cell>
          <cell r="J233" t="str">
            <v>New Domestics</v>
          </cell>
          <cell r="K233" t="str">
            <v>NISSAN</v>
          </cell>
          <cell r="L233" t="str">
            <v>BIW</v>
          </cell>
          <cell r="M233">
            <v>38930</v>
          </cell>
          <cell r="N233" t="str">
            <v>STAY ASSY-FR FRD RH</v>
          </cell>
          <cell r="O233">
            <v>38930</v>
          </cell>
          <cell r="P233">
            <v>41456</v>
          </cell>
          <cell r="Q233" t="str">
            <v>&gt;&gt;&gt;</v>
          </cell>
          <cell r="R233" t="str">
            <v xml:space="preserve">per Jan e-mail </v>
          </cell>
          <cell r="S233" t="e">
            <v>#REF!</v>
          </cell>
          <cell r="T233">
            <v>12800</v>
          </cell>
          <cell r="V233">
            <v>5600</v>
          </cell>
          <cell r="W233">
            <v>12</v>
          </cell>
          <cell r="Y233">
            <v>14400</v>
          </cell>
          <cell r="Z233">
            <v>6.0000000000000053E-2</v>
          </cell>
          <cell r="AA233" t="str">
            <v>last 5 mos x IHS%</v>
          </cell>
          <cell r="AB233">
            <v>0</v>
          </cell>
          <cell r="AC233">
            <v>0</v>
          </cell>
          <cell r="AD233">
            <v>11872</v>
          </cell>
          <cell r="AE233">
            <v>-1</v>
          </cell>
          <cell r="AF233">
            <v>989.33333333333337</v>
          </cell>
        </row>
        <row r="234">
          <cell r="A234">
            <v>106483</v>
          </cell>
          <cell r="B234" t="str">
            <v>Denso</v>
          </cell>
          <cell r="C234">
            <v>39890</v>
          </cell>
          <cell r="D234" t="str">
            <v>AA047792-0361</v>
          </cell>
          <cell r="E234">
            <v>106483</v>
          </cell>
          <cell r="F234" t="str">
            <v>Stamp&gt;Plate/Paint&gt;Ship</v>
          </cell>
          <cell r="G234" t="str">
            <v>GR: PR</v>
          </cell>
          <cell r="H234" t="str">
            <v>GR</v>
          </cell>
          <cell r="I234" t="str">
            <v>FORD</v>
          </cell>
          <cell r="J234" t="str">
            <v>BIG 3</v>
          </cell>
          <cell r="K234" t="str">
            <v>FORD</v>
          </cell>
          <cell r="L234" t="str">
            <v>HVAC</v>
          </cell>
          <cell r="M234">
            <v>40140</v>
          </cell>
          <cell r="N234" t="str">
            <v>BRACKET</v>
          </cell>
          <cell r="O234">
            <v>40140</v>
          </cell>
          <cell r="P234">
            <v>43717</v>
          </cell>
          <cell r="Q234" t="str">
            <v>&gt;&gt;&gt;</v>
          </cell>
          <cell r="S234">
            <v>21200</v>
          </cell>
          <cell r="T234">
            <v>181200</v>
          </cell>
          <cell r="V234">
            <v>100800</v>
          </cell>
          <cell r="W234">
            <v>10</v>
          </cell>
          <cell r="Y234">
            <v>202560</v>
          </cell>
          <cell r="Z234">
            <v>0.05</v>
          </cell>
          <cell r="AA234" t="str">
            <v>last 5 mos x IHS%</v>
          </cell>
          <cell r="AB234">
            <v>129200</v>
          </cell>
          <cell r="AC234">
            <v>193800</v>
          </cell>
          <cell r="AD234">
            <v>211680</v>
          </cell>
          <cell r="AE234">
            <v>-8.4467120181405897E-2</v>
          </cell>
          <cell r="AF234">
            <v>17640</v>
          </cell>
        </row>
        <row r="235">
          <cell r="A235">
            <v>105763</v>
          </cell>
          <cell r="B235" t="str">
            <v>NISSAN</v>
          </cell>
          <cell r="C235">
            <v>38664</v>
          </cell>
          <cell r="D235" t="str">
            <v>76684 JB10A</v>
          </cell>
          <cell r="E235">
            <v>105763</v>
          </cell>
          <cell r="F235" t="str">
            <v>Stamp&gt;Assy&gt;Ship</v>
          </cell>
          <cell r="G235" t="str">
            <v>GR: PR</v>
          </cell>
          <cell r="H235" t="str">
            <v>GR</v>
          </cell>
          <cell r="I235" t="str">
            <v>D42A</v>
          </cell>
          <cell r="J235" t="str">
            <v>New Domestics</v>
          </cell>
          <cell r="K235" t="str">
            <v>NISSAN</v>
          </cell>
          <cell r="L235" t="str">
            <v>BIW</v>
          </cell>
          <cell r="M235">
            <v>39173</v>
          </cell>
          <cell r="N235" t="str">
            <v>REINF RR SEAT BELT ANCHOR  RH</v>
          </cell>
          <cell r="O235">
            <v>39173</v>
          </cell>
          <cell r="P235">
            <v>41456</v>
          </cell>
          <cell r="Q235" t="str">
            <v>&gt;&gt;&gt;</v>
          </cell>
          <cell r="S235">
            <v>0</v>
          </cell>
          <cell r="T235">
            <v>12960</v>
          </cell>
          <cell r="V235">
            <v>5751</v>
          </cell>
          <cell r="W235">
            <v>12</v>
          </cell>
          <cell r="Y235">
            <v>5</v>
          </cell>
          <cell r="AA235" t="str">
            <v>per releases, ending 7/1/13</v>
          </cell>
          <cell r="AB235">
            <v>0</v>
          </cell>
          <cell r="AC235">
            <v>0</v>
          </cell>
          <cell r="AD235">
            <v>11502</v>
          </cell>
          <cell r="AE235">
            <v>-1</v>
          </cell>
          <cell r="AF235">
            <v>958.5</v>
          </cell>
        </row>
        <row r="236">
          <cell r="A236">
            <v>104433</v>
          </cell>
          <cell r="B236" t="str">
            <v>Pliant Plastics</v>
          </cell>
          <cell r="C236" t="e">
            <v>#N/A</v>
          </cell>
          <cell r="D236" t="str">
            <v>PC000084</v>
          </cell>
          <cell r="E236" t="str">
            <v>104433-1</v>
          </cell>
          <cell r="F236" t="str">
            <v>Stamp&gt;Assy&gt;Plate/Paint&gt;Ship</v>
          </cell>
          <cell r="G236" t="str">
            <v>GR: PR</v>
          </cell>
          <cell r="H236" t="str">
            <v>GR</v>
          </cell>
          <cell r="I236" t="str">
            <v>Nissan "UL" Quest Van</v>
          </cell>
          <cell r="J236" t="str">
            <v>New Domestics</v>
          </cell>
          <cell r="K236" t="str">
            <v>NISSAN</v>
          </cell>
          <cell r="L236" t="str">
            <v>Trim &amp; Chassis</v>
          </cell>
          <cell r="O236">
            <v>38081</v>
          </cell>
          <cell r="P236">
            <v>43717</v>
          </cell>
          <cell r="Q236" t="str">
            <v>&gt;&gt;&gt;</v>
          </cell>
          <cell r="S236" t="e">
            <v>#REF!</v>
          </cell>
          <cell r="T236">
            <v>33560</v>
          </cell>
          <cell r="V236">
            <v>54955</v>
          </cell>
          <cell r="W236">
            <v>6</v>
          </cell>
          <cell r="Y236">
            <v>39789</v>
          </cell>
          <cell r="Z236">
            <v>0.05</v>
          </cell>
          <cell r="AA236" t="str">
            <v>last 5 mos x IHS%</v>
          </cell>
          <cell r="AB236">
            <v>36648</v>
          </cell>
          <cell r="AC236">
            <v>54972</v>
          </cell>
          <cell r="AD236">
            <v>54972</v>
          </cell>
          <cell r="AE236">
            <v>0</v>
          </cell>
          <cell r="AF236">
            <v>4581</v>
          </cell>
        </row>
        <row r="237">
          <cell r="A237">
            <v>104529</v>
          </cell>
          <cell r="B237" t="str">
            <v>Alpha Technology Corp</v>
          </cell>
          <cell r="C237" t="e">
            <v>#N/A</v>
          </cell>
          <cell r="D237" t="str">
            <v>LNH185</v>
          </cell>
          <cell r="E237" t="str">
            <v>104529 RevD</v>
          </cell>
          <cell r="F237" t="str">
            <v>Stamp&gt;Plate/Paint&gt;Ship</v>
          </cell>
          <cell r="G237" t="str">
            <v>GR: PR</v>
          </cell>
          <cell r="H237" t="str">
            <v>GR</v>
          </cell>
          <cell r="I237" t="str">
            <v>TBD</v>
          </cell>
          <cell r="J237" t="str">
            <v>Unknown</v>
          </cell>
          <cell r="K237" t="str">
            <v>UNKNOWN</v>
          </cell>
          <cell r="L237" t="str">
            <v>Trim &amp; Chassis</v>
          </cell>
          <cell r="O237">
            <v>38081</v>
          </cell>
          <cell r="P237">
            <v>43717</v>
          </cell>
          <cell r="Q237" t="str">
            <v>&gt;&gt;&gt;</v>
          </cell>
          <cell r="S237">
            <v>0</v>
          </cell>
          <cell r="T237">
            <v>132000</v>
          </cell>
          <cell r="V237">
            <v>102000</v>
          </cell>
          <cell r="W237">
            <v>5</v>
          </cell>
          <cell r="Y237">
            <v>2</v>
          </cell>
          <cell r="AA237" t="str">
            <v>ANNUALIZED</v>
          </cell>
          <cell r="AB237">
            <v>279716</v>
          </cell>
          <cell r="AC237">
            <v>419574</v>
          </cell>
          <cell r="AD237">
            <v>419574</v>
          </cell>
          <cell r="AE237">
            <v>0</v>
          </cell>
          <cell r="AF237">
            <v>34964.5</v>
          </cell>
        </row>
        <row r="238">
          <cell r="A238">
            <v>107272</v>
          </cell>
          <cell r="B238" t="str">
            <v>Benteler</v>
          </cell>
          <cell r="C238">
            <v>40723</v>
          </cell>
          <cell r="D238" t="str">
            <v>232734-R</v>
          </cell>
          <cell r="E238">
            <v>107272</v>
          </cell>
          <cell r="F238" t="str">
            <v>Stamp&gt;Ship</v>
          </cell>
          <cell r="G238" t="str">
            <v>GR:  PR/VA</v>
          </cell>
          <cell r="H238" t="str">
            <v>GR</v>
          </cell>
          <cell r="I238" t="str">
            <v>'13 AVALON 170A</v>
          </cell>
          <cell r="J238" t="str">
            <v>New Domestics</v>
          </cell>
          <cell r="K238" t="str">
            <v>Toyota</v>
          </cell>
          <cell r="L238" t="str">
            <v>BIW</v>
          </cell>
          <cell r="M238">
            <v>41187</v>
          </cell>
          <cell r="N238" t="str">
            <v>BRKT-CTR RR, RH</v>
          </cell>
          <cell r="O238">
            <v>41187</v>
          </cell>
          <cell r="P238">
            <v>43191</v>
          </cell>
          <cell r="Q238" t="str">
            <v>&gt;&gt;&gt;</v>
          </cell>
          <cell r="S238">
            <v>21042</v>
          </cell>
          <cell r="T238">
            <v>13110547</v>
          </cell>
          <cell r="V238">
            <v>88350</v>
          </cell>
          <cell r="W238">
            <v>6</v>
          </cell>
          <cell r="Y238">
            <v>213127.19999999998</v>
          </cell>
          <cell r="Z238">
            <v>0.14827921956334489</v>
          </cell>
          <cell r="AA238" t="str">
            <v>last 5 mos x IHS%</v>
          </cell>
          <cell r="AB238">
            <v>118977</v>
          </cell>
          <cell r="AC238">
            <v>178465.5</v>
          </cell>
          <cell r="AD238">
            <v>202900.93809684305</v>
          </cell>
          <cell r="AE238">
            <v>-0.1204303850245394</v>
          </cell>
          <cell r="AF238">
            <v>16908.411508070254</v>
          </cell>
        </row>
        <row r="239">
          <cell r="A239">
            <v>104748</v>
          </cell>
          <cell r="B239" t="str">
            <v>Benteler</v>
          </cell>
          <cell r="C239">
            <v>37616</v>
          </cell>
          <cell r="D239">
            <v>13002283</v>
          </cell>
          <cell r="E239" t="str">
            <v>104748/49</v>
          </cell>
          <cell r="F239" t="str">
            <v>Stamp&gt;Ship</v>
          </cell>
          <cell r="G239" t="str">
            <v>GR: PR</v>
          </cell>
          <cell r="H239" t="str">
            <v>GR</v>
          </cell>
          <cell r="I239" t="str">
            <v>RAV4  / 120L / 420</v>
          </cell>
          <cell r="J239" t="str">
            <v>New Domestics</v>
          </cell>
          <cell r="K239" t="str">
            <v>Toyota</v>
          </cell>
          <cell r="L239" t="str">
            <v>BIW</v>
          </cell>
          <cell r="O239">
            <v>38081</v>
          </cell>
          <cell r="P239">
            <v>43070</v>
          </cell>
          <cell r="Q239" t="str">
            <v>&gt;&gt;&gt;</v>
          </cell>
          <cell r="S239" t="e">
            <v>#REF!</v>
          </cell>
          <cell r="T239">
            <v>13153891</v>
          </cell>
          <cell r="V239">
            <v>84879</v>
          </cell>
          <cell r="W239">
            <v>12</v>
          </cell>
          <cell r="Y239">
            <v>167057</v>
          </cell>
          <cell r="Z239">
            <v>0.19400000000000001</v>
          </cell>
          <cell r="AA239" t="str">
            <v>last 5 mos x IHS%</v>
          </cell>
          <cell r="AB239">
            <v>101755</v>
          </cell>
          <cell r="AC239">
            <v>152632.5</v>
          </cell>
          <cell r="AD239">
            <v>202691.052</v>
          </cell>
          <cell r="AE239">
            <v>-0.24696971822910074</v>
          </cell>
          <cell r="AF239">
            <v>16890.920999999998</v>
          </cell>
        </row>
        <row r="240">
          <cell r="A240">
            <v>105405</v>
          </cell>
          <cell r="B240" t="str">
            <v>NISSAN</v>
          </cell>
          <cell r="C240" t="e">
            <v>#N/A</v>
          </cell>
          <cell r="D240" t="str">
            <v>86868 EA10A</v>
          </cell>
          <cell r="E240">
            <v>105405</v>
          </cell>
          <cell r="F240" t="str">
            <v>Stamp&gt;Assy&gt;Plate/Paint&gt;Ship</v>
          </cell>
          <cell r="G240" t="str">
            <v>GR: PR</v>
          </cell>
          <cell r="H240" t="str">
            <v>GR</v>
          </cell>
          <cell r="I240" t="str">
            <v xml:space="preserve">Nissan        | Frontier | H61B/D40        </v>
          </cell>
          <cell r="J240" t="str">
            <v>New Domestics</v>
          </cell>
          <cell r="K240" t="str">
            <v>NISSAN</v>
          </cell>
          <cell r="L240" t="str">
            <v>BIW</v>
          </cell>
          <cell r="O240">
            <v>38081</v>
          </cell>
          <cell r="P240">
            <v>42917</v>
          </cell>
          <cell r="Q240" t="str">
            <v>&gt;&gt;&gt;</v>
          </cell>
          <cell r="S240" t="e">
            <v>#REF!</v>
          </cell>
          <cell r="T240">
            <v>113855</v>
          </cell>
          <cell r="V240">
            <v>110845</v>
          </cell>
          <cell r="W240">
            <v>12</v>
          </cell>
          <cell r="Y240">
            <v>209735</v>
          </cell>
          <cell r="Z240">
            <v>-8.7400000000000005E-2</v>
          </cell>
          <cell r="AA240" t="str">
            <v>last 5 mos x IHS%</v>
          </cell>
          <cell r="AB240">
            <v>139529</v>
          </cell>
          <cell r="AC240">
            <v>209293.5</v>
          </cell>
          <cell r="AD240">
            <v>202314.29399999999</v>
          </cell>
          <cell r="AE240">
            <v>3.4496850726721373E-2</v>
          </cell>
          <cell r="AF240">
            <v>16859.5245</v>
          </cell>
        </row>
        <row r="241">
          <cell r="A241">
            <v>107002</v>
          </cell>
          <cell r="B241" t="str">
            <v>IB TECH</v>
          </cell>
          <cell r="C241">
            <v>40394</v>
          </cell>
          <cell r="D241" t="str">
            <v>23-4619831-2-00</v>
          </cell>
          <cell r="E241" t="str">
            <v>107002-1</v>
          </cell>
          <cell r="F241" t="str">
            <v>Stamp&gt;Ship</v>
          </cell>
          <cell r="G241" t="str">
            <v>GR: PR/VA</v>
          </cell>
          <cell r="H241" t="str">
            <v>GR</v>
          </cell>
          <cell r="I241" t="str">
            <v>'12 Honda CR-V</v>
          </cell>
          <cell r="J241" t="str">
            <v>New Domestics</v>
          </cell>
          <cell r="K241" t="str">
            <v>HONDA</v>
          </cell>
          <cell r="L241" t="str">
            <v>SEATING</v>
          </cell>
          <cell r="M241">
            <v>40725</v>
          </cell>
          <cell r="N241" t="str">
            <v>FOOT COMP</v>
          </cell>
          <cell r="O241">
            <v>40725</v>
          </cell>
          <cell r="P241">
            <v>42522</v>
          </cell>
          <cell r="Q241" t="str">
            <v>&gt;&gt;&gt;</v>
          </cell>
          <cell r="S241">
            <v>24800</v>
          </cell>
          <cell r="T241">
            <v>139760</v>
          </cell>
          <cell r="V241">
            <v>96860</v>
          </cell>
          <cell r="W241">
            <v>10</v>
          </cell>
          <cell r="Y241">
            <v>155760</v>
          </cell>
          <cell r="Z241">
            <v>4.1078865495728367E-2</v>
          </cell>
          <cell r="AA241" t="str">
            <v>last 5 mos x IHS%</v>
          </cell>
          <cell r="AB241">
            <v>113300</v>
          </cell>
          <cell r="AC241">
            <v>169950</v>
          </cell>
          <cell r="AD241">
            <v>201677.79782383249</v>
          </cell>
          <cell r="AE241">
            <v>-0.15731923972884232</v>
          </cell>
          <cell r="AF241">
            <v>16806.483151986042</v>
          </cell>
        </row>
        <row r="242">
          <cell r="A242">
            <v>106897</v>
          </cell>
          <cell r="B242" t="str">
            <v>Calsonic</v>
          </cell>
          <cell r="C242">
            <v>40318</v>
          </cell>
          <cell r="D242" t="str">
            <v>P13161A5200004</v>
          </cell>
          <cell r="E242">
            <v>106897</v>
          </cell>
          <cell r="F242" t="str">
            <v>Stamp&gt;Ship</v>
          </cell>
          <cell r="G242" t="str">
            <v>GR: PR</v>
          </cell>
          <cell r="H242" t="str">
            <v>GR</v>
          </cell>
          <cell r="I242" t="str">
            <v>D42A</v>
          </cell>
          <cell r="J242" t="str">
            <v>New Domestics</v>
          </cell>
          <cell r="K242" t="str">
            <v>NISSAN</v>
          </cell>
          <cell r="L242" t="str">
            <v>Trim &amp; Chassis</v>
          </cell>
          <cell r="M242">
            <v>40349</v>
          </cell>
          <cell r="N242" t="str">
            <v>BRKT-CONSOLE, FR</v>
          </cell>
          <cell r="O242">
            <v>40349</v>
          </cell>
          <cell r="P242">
            <v>41456</v>
          </cell>
          <cell r="Q242" t="str">
            <v>&gt;&gt;&gt;</v>
          </cell>
          <cell r="S242">
            <v>1600</v>
          </cell>
          <cell r="T242">
            <v>7900</v>
          </cell>
          <cell r="V242">
            <v>4900</v>
          </cell>
          <cell r="W242">
            <v>8</v>
          </cell>
          <cell r="Y242">
            <v>10560</v>
          </cell>
          <cell r="AA242" t="str">
            <v>per releases, ending 7/1/13</v>
          </cell>
          <cell r="AB242">
            <v>0</v>
          </cell>
          <cell r="AC242">
            <v>0</v>
          </cell>
          <cell r="AD242">
            <v>10560</v>
          </cell>
          <cell r="AE242">
            <v>-1</v>
          </cell>
          <cell r="AF242">
            <v>880</v>
          </cell>
        </row>
        <row r="243">
          <cell r="A243">
            <v>104749</v>
          </cell>
          <cell r="B243" t="str">
            <v>Benteler</v>
          </cell>
          <cell r="C243">
            <v>37616</v>
          </cell>
          <cell r="D243">
            <v>13002284</v>
          </cell>
          <cell r="E243" t="str">
            <v>2-OUT</v>
          </cell>
          <cell r="F243" t="str">
            <v>Stamp&gt;Ship</v>
          </cell>
          <cell r="G243" t="str">
            <v>GR: PR</v>
          </cell>
          <cell r="H243" t="str">
            <v>GR</v>
          </cell>
          <cell r="I243" t="str">
            <v>RAV4  / 120L / 420</v>
          </cell>
          <cell r="J243" t="str">
            <v>New Domestics</v>
          </cell>
          <cell r="K243" t="str">
            <v>Toyota</v>
          </cell>
          <cell r="L243" t="str">
            <v>BIW</v>
          </cell>
          <cell r="O243">
            <v>38081</v>
          </cell>
          <cell r="P243">
            <v>43070</v>
          </cell>
          <cell r="Q243" t="str">
            <v>&gt;&gt;&gt;</v>
          </cell>
          <cell r="S243" t="e">
            <v>#REF!</v>
          </cell>
          <cell r="T243">
            <v>13155641</v>
          </cell>
          <cell r="V243">
            <v>84046</v>
          </cell>
          <cell r="W243">
            <v>12</v>
          </cell>
          <cell r="Y243">
            <v>169816</v>
          </cell>
          <cell r="Z243">
            <v>0.19400000000000001</v>
          </cell>
          <cell r="AA243" t="str">
            <v>last 5 mos x IHS%</v>
          </cell>
          <cell r="AB243">
            <v>104155</v>
          </cell>
          <cell r="AC243">
            <v>156232.5</v>
          </cell>
          <cell r="AD243">
            <v>200701.848</v>
          </cell>
          <cell r="AE243">
            <v>-0.22156920049884143</v>
          </cell>
          <cell r="AF243">
            <v>16725.153999999999</v>
          </cell>
        </row>
        <row r="244">
          <cell r="A244">
            <v>106124</v>
          </cell>
          <cell r="B244" t="str">
            <v>TABC, Inc.</v>
          </cell>
          <cell r="C244">
            <v>39147</v>
          </cell>
          <cell r="D244">
            <v>657000000000</v>
          </cell>
          <cell r="E244">
            <v>106124</v>
          </cell>
          <cell r="F244" t="str">
            <v>Stamp&gt;Ship</v>
          </cell>
          <cell r="G244" t="str">
            <v>GR: PR</v>
          </cell>
          <cell r="H244" t="str">
            <v>GR</v>
          </cell>
          <cell r="I244" t="str">
            <v xml:space="preserve">Toyota | Tacoma | 635N            </v>
          </cell>
          <cell r="J244" t="str">
            <v>New Domestics</v>
          </cell>
          <cell r="K244" t="str">
            <v>Toyota</v>
          </cell>
          <cell r="L244" t="str">
            <v>BIW</v>
          </cell>
          <cell r="M244">
            <v>39234</v>
          </cell>
          <cell r="N244" t="str">
            <v>REINF.-TAILGATE</v>
          </cell>
          <cell r="O244">
            <v>39234</v>
          </cell>
          <cell r="P244">
            <v>42339</v>
          </cell>
          <cell r="Q244" t="str">
            <v>&gt;&gt;&gt;</v>
          </cell>
          <cell r="S244">
            <v>20700</v>
          </cell>
          <cell r="T244">
            <v>657410560500</v>
          </cell>
          <cell r="V244">
            <v>98100</v>
          </cell>
          <cell r="W244">
            <v>10</v>
          </cell>
          <cell r="Y244">
            <v>177120</v>
          </cell>
          <cell r="Z244">
            <v>2.1399999999999999E-2</v>
          </cell>
          <cell r="AA244" t="str">
            <v>last 5 mos x IHS%</v>
          </cell>
          <cell r="AB244">
            <v>112500</v>
          </cell>
          <cell r="AC244">
            <v>168750</v>
          </cell>
          <cell r="AD244">
            <v>200398.68000000002</v>
          </cell>
          <cell r="AE244">
            <v>-0.1579285851583454</v>
          </cell>
          <cell r="AF244">
            <v>16699.890000000003</v>
          </cell>
        </row>
        <row r="245">
          <cell r="A245">
            <v>107255</v>
          </cell>
          <cell r="B245" t="str">
            <v>TOYOTA</v>
          </cell>
          <cell r="C245">
            <v>40702</v>
          </cell>
          <cell r="D245" t="str">
            <v>67625-07010</v>
          </cell>
          <cell r="E245">
            <v>107255</v>
          </cell>
          <cell r="F245" t="str">
            <v>Stamp&gt;Ship</v>
          </cell>
          <cell r="G245" t="str">
            <v>KENT</v>
          </cell>
          <cell r="H245" t="str">
            <v>KENT</v>
          </cell>
          <cell r="I245" t="str">
            <v>'12 AVALON 170A</v>
          </cell>
          <cell r="J245" t="str">
            <v>New Domestics</v>
          </cell>
          <cell r="K245" t="str">
            <v>Toyota</v>
          </cell>
          <cell r="L245" t="str">
            <v>Trim &amp; Chassis</v>
          </cell>
          <cell r="M245">
            <v>41211</v>
          </cell>
          <cell r="N245" t="str">
            <v>BRACKET, DOOR TRIM, NO. 1</v>
          </cell>
          <cell r="O245">
            <v>41211</v>
          </cell>
          <cell r="P245">
            <v>43191</v>
          </cell>
          <cell r="Q245" t="str">
            <v>&gt;&gt;&gt;</v>
          </cell>
          <cell r="S245">
            <v>21200</v>
          </cell>
          <cell r="T245">
            <v>6762603110</v>
          </cell>
          <cell r="V245">
            <v>86000</v>
          </cell>
          <cell r="W245">
            <v>6</v>
          </cell>
          <cell r="Y245">
            <v>205200</v>
          </cell>
          <cell r="Z245">
            <v>0.14829999999999999</v>
          </cell>
          <cell r="AA245" t="str">
            <v>last 5 mos x IHS%</v>
          </cell>
          <cell r="AB245">
            <v>110600</v>
          </cell>
          <cell r="AC245">
            <v>165900</v>
          </cell>
          <cell r="AD245">
            <v>197507.59999999998</v>
          </cell>
          <cell r="AE245">
            <v>-0.16003232280681845</v>
          </cell>
          <cell r="AF245">
            <v>16458.966666666664</v>
          </cell>
        </row>
        <row r="246">
          <cell r="A246">
            <v>105716</v>
          </cell>
          <cell r="B246" t="str">
            <v>Ventura</v>
          </cell>
          <cell r="C246" t="e">
            <v>#N/A</v>
          </cell>
          <cell r="D246" t="str">
            <v>MZ6846</v>
          </cell>
          <cell r="E246">
            <v>105716</v>
          </cell>
          <cell r="F246" t="str">
            <v>Stamp&gt;Ship</v>
          </cell>
          <cell r="G246" t="str">
            <v>GR: PR</v>
          </cell>
          <cell r="H246" t="str">
            <v>GR</v>
          </cell>
          <cell r="I246" t="str">
            <v>AUTO INDUSTRY</v>
          </cell>
          <cell r="J246" t="str">
            <v>Other Auto (BMW, VW, Misc)</v>
          </cell>
          <cell r="K246" t="str">
            <v>auto industry</v>
          </cell>
          <cell r="L246" t="str">
            <v>Trim &amp; Chassis</v>
          </cell>
          <cell r="O246">
            <v>38081</v>
          </cell>
          <cell r="P246">
            <v>43717</v>
          </cell>
          <cell r="Q246" t="str">
            <v>&gt;&gt;&gt;</v>
          </cell>
          <cell r="S246" t="e">
            <v>#REF!</v>
          </cell>
          <cell r="T246">
            <v>118260</v>
          </cell>
          <cell r="V246">
            <v>93960</v>
          </cell>
          <cell r="W246">
            <v>12</v>
          </cell>
          <cell r="Y246">
            <v>138060</v>
          </cell>
          <cell r="Z246">
            <v>0.05</v>
          </cell>
          <cell r="AA246" t="str">
            <v>last 5 mos x IHS%</v>
          </cell>
          <cell r="AB246">
            <v>104040</v>
          </cell>
          <cell r="AC246">
            <v>156060</v>
          </cell>
          <cell r="AD246">
            <v>197316</v>
          </cell>
          <cell r="AE246">
            <v>-0.20908593322386426</v>
          </cell>
          <cell r="AF246">
            <v>16443</v>
          </cell>
        </row>
        <row r="247">
          <cell r="A247">
            <v>105764</v>
          </cell>
          <cell r="B247" t="str">
            <v>NISSAN</v>
          </cell>
          <cell r="C247">
            <v>38663</v>
          </cell>
          <cell r="D247" t="str">
            <v>76685 JB10A</v>
          </cell>
          <cell r="E247">
            <v>105764</v>
          </cell>
          <cell r="F247" t="str">
            <v>Stamp&gt;Assy&gt;Ship</v>
          </cell>
          <cell r="G247" t="str">
            <v>GR: PR</v>
          </cell>
          <cell r="H247" t="str">
            <v>GR</v>
          </cell>
          <cell r="I247" t="str">
            <v>D42A</v>
          </cell>
          <cell r="J247" t="str">
            <v>New Domestics</v>
          </cell>
          <cell r="K247" t="str">
            <v>NISSAN</v>
          </cell>
          <cell r="L247" t="str">
            <v>BIW</v>
          </cell>
          <cell r="M247">
            <v>39173</v>
          </cell>
          <cell r="N247" t="str">
            <v>LH  REINF ASSY --RR SEAT BELT ANCHOR</v>
          </cell>
          <cell r="O247">
            <v>39173</v>
          </cell>
          <cell r="P247">
            <v>41456</v>
          </cell>
          <cell r="Q247" t="str">
            <v>&gt;&gt;&gt;</v>
          </cell>
          <cell r="S247">
            <v>0</v>
          </cell>
          <cell r="T247">
            <v>12960</v>
          </cell>
          <cell r="V247">
            <v>5040</v>
          </cell>
          <cell r="W247">
            <v>12</v>
          </cell>
          <cell r="Y247">
            <v>5</v>
          </cell>
          <cell r="AA247" t="str">
            <v>per releases, ending 7/1/13</v>
          </cell>
          <cell r="AB247">
            <v>0</v>
          </cell>
          <cell r="AC247">
            <v>0</v>
          </cell>
          <cell r="AD247">
            <v>10080</v>
          </cell>
          <cell r="AE247">
            <v>-1</v>
          </cell>
          <cell r="AF247">
            <v>840</v>
          </cell>
        </row>
        <row r="248">
          <cell r="A248">
            <v>104510</v>
          </cell>
          <cell r="B248" t="str">
            <v>Saia-Burgess Automotive Actuators, Inc.</v>
          </cell>
          <cell r="C248" t="e">
            <v>#N/A</v>
          </cell>
          <cell r="D248">
            <v>10593920</v>
          </cell>
          <cell r="E248" t="e">
            <v>#N/A</v>
          </cell>
          <cell r="F248" t="str">
            <v>Stamp&gt;Plate/Paint&gt;Ship</v>
          </cell>
          <cell r="G248" t="str">
            <v>GR: PR</v>
          </cell>
          <cell r="H248" t="str">
            <v>GR</v>
          </cell>
          <cell r="I248" t="str">
            <v>AUTO INDUSTRY</v>
          </cell>
          <cell r="J248" t="str">
            <v>Other Auto (BMW, VW, Misc)</v>
          </cell>
          <cell r="K248" t="str">
            <v>auto industry</v>
          </cell>
          <cell r="L248" t="str">
            <v>Trim &amp; Chassis</v>
          </cell>
          <cell r="O248">
            <v>38081</v>
          </cell>
          <cell r="P248">
            <v>41640</v>
          </cell>
          <cell r="Q248" t="str">
            <v>&gt;&gt;&gt;</v>
          </cell>
          <cell r="S248">
            <v>0</v>
          </cell>
          <cell r="T248">
            <v>10683520</v>
          </cell>
          <cell r="V248">
            <v>44800</v>
          </cell>
          <cell r="W248">
            <v>5</v>
          </cell>
          <cell r="Y248">
            <v>2</v>
          </cell>
          <cell r="AA248" t="str">
            <v>ANNUALIZED</v>
          </cell>
          <cell r="AB248">
            <v>0</v>
          </cell>
          <cell r="AC248">
            <v>0</v>
          </cell>
          <cell r="AD248">
            <v>0</v>
          </cell>
          <cell r="AE248" t="e">
            <v>#DIV/0!</v>
          </cell>
          <cell r="AF248">
            <v>0</v>
          </cell>
        </row>
        <row r="249">
          <cell r="A249">
            <v>107239</v>
          </cell>
          <cell r="B249" t="str">
            <v>TOYOTA</v>
          </cell>
          <cell r="C249">
            <v>40679</v>
          </cell>
          <cell r="D249" t="str">
            <v>22267-0P060</v>
          </cell>
          <cell r="E249">
            <v>107239</v>
          </cell>
          <cell r="F249" t="str">
            <v>Stamp&gt;Plate/Paint&gt;Ship</v>
          </cell>
          <cell r="G249" t="str">
            <v>GR:PR</v>
          </cell>
          <cell r="H249" t="str">
            <v>GR</v>
          </cell>
          <cell r="I249" t="str">
            <v>13 SIENNA 580L</v>
          </cell>
          <cell r="J249" t="str">
            <v>New Domestics</v>
          </cell>
          <cell r="K249" t="str">
            <v>Toyota</v>
          </cell>
          <cell r="L249" t="str">
            <v>Trim &amp; Chassis</v>
          </cell>
          <cell r="M249">
            <v>40787</v>
          </cell>
          <cell r="N249" t="str">
            <v>BRACKET-THROTTLE BODY</v>
          </cell>
          <cell r="O249">
            <v>40787</v>
          </cell>
          <cell r="P249">
            <v>43717</v>
          </cell>
          <cell r="Q249" t="str">
            <v>&gt;&gt;&gt;</v>
          </cell>
          <cell r="S249">
            <v>23025</v>
          </cell>
          <cell r="T249">
            <v>131180</v>
          </cell>
          <cell r="V249">
            <v>96150</v>
          </cell>
          <cell r="W249">
            <v>7</v>
          </cell>
          <cell r="Y249">
            <v>228144</v>
          </cell>
          <cell r="Z249">
            <v>5.5999999999999999E-3</v>
          </cell>
          <cell r="AA249" t="str">
            <v>last 5 mos x IHS%</v>
          </cell>
          <cell r="AB249">
            <v>142058</v>
          </cell>
          <cell r="AC249">
            <v>213087</v>
          </cell>
          <cell r="AD249">
            <v>193376.88</v>
          </cell>
          <cell r="AE249">
            <v>0.10192593861272359</v>
          </cell>
          <cell r="AF249">
            <v>16114.74</v>
          </cell>
        </row>
        <row r="250">
          <cell r="A250">
            <v>105680</v>
          </cell>
          <cell r="B250" t="str">
            <v>Ventura</v>
          </cell>
          <cell r="C250">
            <v>38579</v>
          </cell>
          <cell r="D250" t="str">
            <v>MZ6847</v>
          </cell>
          <cell r="E250">
            <v>105680</v>
          </cell>
          <cell r="F250" t="str">
            <v>Stamp&gt;Ship</v>
          </cell>
          <cell r="G250" t="str">
            <v>GR: PR</v>
          </cell>
          <cell r="H250" t="str">
            <v>GR</v>
          </cell>
          <cell r="I250" t="str">
            <v>180L tundra</v>
          </cell>
          <cell r="J250" t="str">
            <v>New Domestics</v>
          </cell>
          <cell r="K250" t="str">
            <v>Toyota</v>
          </cell>
          <cell r="L250" t="str">
            <v>Trim &amp; Chassis</v>
          </cell>
          <cell r="M250">
            <v>38749</v>
          </cell>
          <cell r="N250" t="str">
            <v>DOUBLE REFL.</v>
          </cell>
          <cell r="O250">
            <v>38749</v>
          </cell>
          <cell r="P250">
            <v>41455</v>
          </cell>
          <cell r="Q250" t="str">
            <v>&gt;&gt;&gt;</v>
          </cell>
          <cell r="R250" t="str">
            <v xml:space="preserve">MAY 2013 LAST MONTH </v>
          </cell>
          <cell r="S250">
            <v>0</v>
          </cell>
          <cell r="T250">
            <v>7250</v>
          </cell>
          <cell r="V250">
            <v>2750</v>
          </cell>
          <cell r="W250">
            <v>11</v>
          </cell>
          <cell r="Y250">
            <v>4</v>
          </cell>
          <cell r="AA250" t="str">
            <v>ending</v>
          </cell>
          <cell r="AB250">
            <v>0</v>
          </cell>
          <cell r="AC250">
            <v>0</v>
          </cell>
          <cell r="AD250">
            <v>7500</v>
          </cell>
          <cell r="AE250">
            <v>-1</v>
          </cell>
          <cell r="AF250">
            <v>625</v>
          </cell>
        </row>
        <row r="251">
          <cell r="A251">
            <v>106850</v>
          </cell>
          <cell r="B251" t="str">
            <v>TOYOTA</v>
          </cell>
          <cell r="C251">
            <v>40282</v>
          </cell>
          <cell r="D251" t="str">
            <v>53273-04030</v>
          </cell>
          <cell r="E251" t="str">
            <v>106850/51</v>
          </cell>
          <cell r="F251" t="str">
            <v>Stamp&gt;Assy&gt;Plate/Paint&gt;Ship</v>
          </cell>
          <cell r="G251" t="str">
            <v>GR: PR</v>
          </cell>
          <cell r="H251" t="str">
            <v>GR</v>
          </cell>
          <cell r="I251" t="str">
            <v>11 222A (516W) Tacoma 635N</v>
          </cell>
          <cell r="J251" t="str">
            <v>New Domestics</v>
          </cell>
          <cell r="K251" t="str">
            <v>Toyota</v>
          </cell>
          <cell r="L251" t="str">
            <v>Trim &amp; Chassis</v>
          </cell>
          <cell r="O251">
            <v>38081</v>
          </cell>
          <cell r="P251">
            <v>42552</v>
          </cell>
          <cell r="Q251" t="str">
            <v>&gt;&gt;&gt;</v>
          </cell>
          <cell r="R251" t="str">
            <v>per releases</v>
          </cell>
          <cell r="S251">
            <v>18913</v>
          </cell>
          <cell r="T251">
            <v>5327468415</v>
          </cell>
          <cell r="V251">
            <v>92576</v>
          </cell>
          <cell r="W251">
            <v>10</v>
          </cell>
          <cell r="Y251">
            <v>172860</v>
          </cell>
          <cell r="Z251">
            <v>2.1399999999999999E-2</v>
          </cell>
          <cell r="AA251" t="str">
            <v>last 5 mos x IHS%</v>
          </cell>
          <cell r="AB251">
            <v>110819</v>
          </cell>
          <cell r="AC251">
            <v>166228.5</v>
          </cell>
          <cell r="AD251">
            <v>189114.25280000002</v>
          </cell>
          <cell r="AE251">
            <v>-0.12101548382079441</v>
          </cell>
          <cell r="AF251">
            <v>15759.521066666668</v>
          </cell>
        </row>
        <row r="252">
          <cell r="A252">
            <v>106467</v>
          </cell>
          <cell r="B252" t="str">
            <v>Denso</v>
          </cell>
          <cell r="C252">
            <v>40079</v>
          </cell>
          <cell r="D252" t="str">
            <v>AA047792-0140</v>
          </cell>
          <cell r="E252">
            <v>106467</v>
          </cell>
          <cell r="F252" t="str">
            <v>Stamp&gt;Ship</v>
          </cell>
          <cell r="G252" t="str">
            <v>GR: PR</v>
          </cell>
          <cell r="H252" t="str">
            <v>GR</v>
          </cell>
          <cell r="I252" t="str">
            <v>U38X Ford</v>
          </cell>
          <cell r="J252" t="str">
            <v>BIG 3</v>
          </cell>
          <cell r="K252" t="str">
            <v>FORD</v>
          </cell>
          <cell r="L252" t="str">
            <v>HVAC</v>
          </cell>
          <cell r="O252">
            <v>38081</v>
          </cell>
          <cell r="P252">
            <v>41852</v>
          </cell>
          <cell r="Q252" t="str">
            <v>&gt;&gt;&gt;</v>
          </cell>
          <cell r="R252" t="str">
            <v>6/22/12 UPDATED FROM 209K TO 270K PER EMAIL FROM BRAD C</v>
          </cell>
          <cell r="S252">
            <v>21600</v>
          </cell>
          <cell r="T252">
            <v>188280</v>
          </cell>
          <cell r="V252">
            <v>104040</v>
          </cell>
          <cell r="W252">
            <v>10</v>
          </cell>
          <cell r="Y252">
            <v>203040</v>
          </cell>
          <cell r="Z252">
            <v>-9.1800000000000007E-2</v>
          </cell>
          <cell r="AA252" t="str">
            <v>last 5 mos x IHS%</v>
          </cell>
          <cell r="AB252">
            <v>134640</v>
          </cell>
          <cell r="AC252">
            <v>201960</v>
          </cell>
          <cell r="AD252">
            <v>188978.25599999999</v>
          </cell>
          <cell r="AE252">
            <v>6.8694379315258347E-2</v>
          </cell>
          <cell r="AF252">
            <v>15748.188</v>
          </cell>
        </row>
        <row r="253">
          <cell r="A253">
            <v>107073</v>
          </cell>
          <cell r="B253" t="str">
            <v>Denso</v>
          </cell>
          <cell r="C253">
            <v>40459</v>
          </cell>
          <cell r="D253" t="str">
            <v>AA222424-1790</v>
          </cell>
          <cell r="E253" t="str">
            <v>107073-1</v>
          </cell>
          <cell r="F253" t="str">
            <v>Stamp&gt;Assy&gt;Plate/Paint&gt;Ship</v>
          </cell>
          <cell r="G253" t="str">
            <v>GR: PR/VA</v>
          </cell>
          <cell r="H253" t="str">
            <v>GR</v>
          </cell>
          <cell r="I253" t="str">
            <v>GMX521  CAMARO</v>
          </cell>
          <cell r="J253" t="str">
            <v>New Domestics</v>
          </cell>
          <cell r="K253" t="str">
            <v>Toyota</v>
          </cell>
          <cell r="L253" t="str">
            <v>HVAC</v>
          </cell>
          <cell r="M253">
            <v>40725</v>
          </cell>
          <cell r="N253" t="str">
            <v>BRACKET ASSY</v>
          </cell>
          <cell r="O253">
            <v>40725</v>
          </cell>
          <cell r="P253">
            <v>43717</v>
          </cell>
          <cell r="Q253" t="str">
            <v>&gt;&gt;&gt;</v>
          </cell>
          <cell r="S253">
            <v>19200</v>
          </cell>
          <cell r="T253">
            <v>163125</v>
          </cell>
          <cell r="V253">
            <v>85575</v>
          </cell>
          <cell r="W253">
            <v>10</v>
          </cell>
          <cell r="Y253">
            <v>156600</v>
          </cell>
          <cell r="Z253">
            <v>0.10261712439418424</v>
          </cell>
          <cell r="AA253" t="str">
            <v>last 5 mos x IHS%</v>
          </cell>
          <cell r="AB253">
            <v>141750</v>
          </cell>
          <cell r="AC253">
            <v>212625</v>
          </cell>
          <cell r="AD253">
            <v>188712.92084006465</v>
          </cell>
          <cell r="AE253">
            <v>0.12671140403894743</v>
          </cell>
          <cell r="AF253">
            <v>15726.076736672054</v>
          </cell>
        </row>
        <row r="254">
          <cell r="A254">
            <v>104912</v>
          </cell>
          <cell r="B254" t="str">
            <v>TOYOTA</v>
          </cell>
          <cell r="C254">
            <v>37789</v>
          </cell>
          <cell r="D254">
            <v>4735504020</v>
          </cell>
          <cell r="E254">
            <v>104912</v>
          </cell>
          <cell r="F254" t="str">
            <v>Stamp&gt;Plate/Paint&gt;Ship</v>
          </cell>
          <cell r="G254" t="str">
            <v>GR: PR</v>
          </cell>
          <cell r="H254" t="str">
            <v>GR</v>
          </cell>
          <cell r="I254" t="str">
            <v>Tacoma 180L --&gt; c/o to 742a</v>
          </cell>
          <cell r="J254" t="str">
            <v>New Domestics</v>
          </cell>
          <cell r="K254" t="str">
            <v>Toyota</v>
          </cell>
          <cell r="L254" t="str">
            <v>Trim &amp; Chassis</v>
          </cell>
          <cell r="M254" t="str">
            <v>1/0/00</v>
          </cell>
          <cell r="N254" t="str">
            <v>BRACKET-FLEXIBLE HOSE #5</v>
          </cell>
          <cell r="O254">
            <v>38081</v>
          </cell>
          <cell r="P254">
            <v>44926</v>
          </cell>
          <cell r="Q254" t="str">
            <v>&gt;&gt;&gt;</v>
          </cell>
          <cell r="S254" t="e">
            <v>#REF!</v>
          </cell>
          <cell r="T254">
            <v>4735559290</v>
          </cell>
          <cell r="V254">
            <v>92349</v>
          </cell>
          <cell r="W254">
            <v>12</v>
          </cell>
          <cell r="Y254">
            <v>182547</v>
          </cell>
          <cell r="Z254">
            <v>2.1399999999999999E-2</v>
          </cell>
          <cell r="AA254" t="str">
            <v>last 5 mos x IHS%</v>
          </cell>
          <cell r="AB254">
            <v>111571</v>
          </cell>
          <cell r="AC254">
            <v>167356.5</v>
          </cell>
          <cell r="AD254">
            <v>188650.53720000002</v>
          </cell>
          <cell r="AE254">
            <v>-0.11287557149877026</v>
          </cell>
          <cell r="AF254">
            <v>15720.878100000002</v>
          </cell>
        </row>
        <row r="255">
          <cell r="A255">
            <v>106851</v>
          </cell>
          <cell r="B255" t="str">
            <v>TOYOTA</v>
          </cell>
          <cell r="C255">
            <v>40282</v>
          </cell>
          <cell r="D255" t="str">
            <v>53274-04030</v>
          </cell>
          <cell r="E255" t="str">
            <v>2-OUT</v>
          </cell>
          <cell r="F255" t="str">
            <v>Stamp&gt;Assy&gt;Plate/Paint&gt;Ship</v>
          </cell>
          <cell r="G255" t="str">
            <v>GR: PR</v>
          </cell>
          <cell r="H255" t="str">
            <v>GR</v>
          </cell>
          <cell r="I255" t="str">
            <v>11 222A (516W) Tacoma 635N</v>
          </cell>
          <cell r="J255" t="str">
            <v>New Domestics</v>
          </cell>
          <cell r="K255" t="str">
            <v>Toyota</v>
          </cell>
          <cell r="L255" t="str">
            <v>Trim &amp; Chassis</v>
          </cell>
          <cell r="O255">
            <v>38081</v>
          </cell>
          <cell r="P255">
            <v>42552</v>
          </cell>
          <cell r="Q255" t="str">
            <v>&gt;&gt;&gt;</v>
          </cell>
          <cell r="R255" t="str">
            <v>per releases</v>
          </cell>
          <cell r="S255">
            <v>18913</v>
          </cell>
          <cell r="T255">
            <v>5327568098</v>
          </cell>
          <cell r="V255">
            <v>92328</v>
          </cell>
          <cell r="W255">
            <v>10</v>
          </cell>
          <cell r="Y255">
            <v>173016</v>
          </cell>
          <cell r="Z255">
            <v>2.1399999999999999E-2</v>
          </cell>
          <cell r="AA255" t="str">
            <v>last 5 mos x IHS%</v>
          </cell>
          <cell r="AB255">
            <v>111242</v>
          </cell>
          <cell r="AC255">
            <v>166863</v>
          </cell>
          <cell r="AD255">
            <v>188607.63840000003</v>
          </cell>
          <cell r="AE255">
            <v>-0.11529033810329514</v>
          </cell>
          <cell r="AF255">
            <v>15717.303200000002</v>
          </cell>
        </row>
        <row r="256">
          <cell r="A256">
            <v>107054</v>
          </cell>
          <cell r="B256" t="str">
            <v>TOYOTA</v>
          </cell>
          <cell r="C256">
            <v>40445</v>
          </cell>
          <cell r="D256" t="str">
            <v>89667-04040</v>
          </cell>
          <cell r="E256">
            <v>107054</v>
          </cell>
          <cell r="F256" t="str">
            <v>Stamp&gt;Ship</v>
          </cell>
          <cell r="G256" t="str">
            <v>KENT</v>
          </cell>
          <cell r="H256" t="str">
            <v>KENT</v>
          </cell>
          <cell r="I256" t="str">
            <v>11 222A (516W) Tacoma 635N Hilux</v>
          </cell>
          <cell r="K256" t="str">
            <v>Toyota</v>
          </cell>
          <cell r="L256" t="str">
            <v>Vehicle Electronics</v>
          </cell>
          <cell r="M256">
            <v>40527</v>
          </cell>
          <cell r="N256" t="str">
            <v>BRACKET ENGINE COMNTROL COMPUTER #1</v>
          </cell>
          <cell r="O256">
            <v>40527</v>
          </cell>
          <cell r="P256">
            <v>42552</v>
          </cell>
          <cell r="Q256" t="str">
            <v>&gt;&gt;&gt;</v>
          </cell>
          <cell r="S256">
            <v>16560</v>
          </cell>
          <cell r="T256">
            <v>163440</v>
          </cell>
          <cell r="V256">
            <v>91440</v>
          </cell>
          <cell r="W256">
            <v>10</v>
          </cell>
          <cell r="Y256">
            <v>174528</v>
          </cell>
          <cell r="Z256">
            <v>2.1399999999999999E-2</v>
          </cell>
          <cell r="AA256" t="str">
            <v>last 5 mos x IHS%</v>
          </cell>
          <cell r="AB256">
            <v>110160</v>
          </cell>
          <cell r="AC256">
            <v>165240</v>
          </cell>
          <cell r="AD256">
            <v>186793.63200000001</v>
          </cell>
          <cell r="AE256">
            <v>-0.11538740249988833</v>
          </cell>
          <cell r="AF256">
            <v>15566.136</v>
          </cell>
        </row>
        <row r="257">
          <cell r="A257">
            <v>107240</v>
          </cell>
          <cell r="B257" t="str">
            <v>NISSAN</v>
          </cell>
          <cell r="C257">
            <v>40680</v>
          </cell>
          <cell r="D257" t="str">
            <v>11113 ZK60A</v>
          </cell>
          <cell r="E257">
            <v>107240</v>
          </cell>
          <cell r="F257" t="str">
            <v>Stamp&gt;Ship</v>
          </cell>
          <cell r="G257" t="str">
            <v>KENT</v>
          </cell>
          <cell r="H257" t="str">
            <v>KENT</v>
          </cell>
          <cell r="I257" t="str">
            <v>'12 ZV5K3 ENG.</v>
          </cell>
          <cell r="J257" t="str">
            <v>New Domestics</v>
          </cell>
          <cell r="K257" t="str">
            <v>NISSAN</v>
          </cell>
          <cell r="L257" t="str">
            <v>Powertrain/Exhaust</v>
          </cell>
          <cell r="M257">
            <v>40940</v>
          </cell>
          <cell r="N257" t="str">
            <v>PLATE-BAFFLE, OIL PAN</v>
          </cell>
          <cell r="O257">
            <v>40940</v>
          </cell>
          <cell r="P257">
            <v>43717</v>
          </cell>
          <cell r="Q257" t="str">
            <v>&gt;&gt;&gt;</v>
          </cell>
          <cell r="R257" t="str">
            <v>NOT AUTHORIZED TO VIEW PART</v>
          </cell>
          <cell r="S257">
            <v>21606</v>
          </cell>
          <cell r="T257">
            <v>133935</v>
          </cell>
          <cell r="V257">
            <v>92950</v>
          </cell>
          <cell r="W257">
            <v>7</v>
          </cell>
          <cell r="Y257">
            <v>243684</v>
          </cell>
          <cell r="Z257">
            <v>0</v>
          </cell>
          <cell r="AA257" t="str">
            <v>i.h.s. not available</v>
          </cell>
          <cell r="AB257">
            <v>143794</v>
          </cell>
          <cell r="AC257">
            <v>215691</v>
          </cell>
          <cell r="AD257">
            <v>185900</v>
          </cell>
          <cell r="AE257">
            <v>0.16025282409897801</v>
          </cell>
          <cell r="AF257">
            <v>15491.666666666666</v>
          </cell>
        </row>
        <row r="258">
          <cell r="A258">
            <v>106197</v>
          </cell>
          <cell r="B258" t="str">
            <v>TOYOTA</v>
          </cell>
          <cell r="C258">
            <v>39275</v>
          </cell>
          <cell r="D258">
            <v>4735604011</v>
          </cell>
          <cell r="E258">
            <v>106197</v>
          </cell>
          <cell r="F258" t="str">
            <v>Stamp&gt;Plate/Paint&gt;Ship</v>
          </cell>
          <cell r="G258" t="str">
            <v>GR: PR</v>
          </cell>
          <cell r="H258" t="str">
            <v>GR</v>
          </cell>
          <cell r="I258" t="str">
            <v>Tacoma 180L --&gt; c/o to 742a</v>
          </cell>
          <cell r="J258" t="str">
            <v>New Domestics</v>
          </cell>
          <cell r="K258" t="str">
            <v>Toyota</v>
          </cell>
          <cell r="L258" t="str">
            <v>Trim &amp; Chassis</v>
          </cell>
          <cell r="M258">
            <v>39387</v>
          </cell>
          <cell r="N258" t="str">
            <v>BKT-FLEX HOSE #6   (REPLAEMENT)</v>
          </cell>
          <cell r="O258">
            <v>39387</v>
          </cell>
          <cell r="P258">
            <v>44896</v>
          </cell>
          <cell r="Q258" t="str">
            <v>&gt;&gt;&gt;</v>
          </cell>
          <cell r="S258">
            <v>18760</v>
          </cell>
          <cell r="T258">
            <v>4735728281</v>
          </cell>
          <cell r="V258">
            <v>90757</v>
          </cell>
          <cell r="W258">
            <v>10</v>
          </cell>
          <cell r="Y258">
            <v>169524</v>
          </cell>
          <cell r="Z258">
            <v>2.1399999999999999E-2</v>
          </cell>
          <cell r="AA258" t="str">
            <v>last 5 mos x IHS%</v>
          </cell>
          <cell r="AB258">
            <v>108318</v>
          </cell>
          <cell r="AC258">
            <v>162477</v>
          </cell>
          <cell r="AD258">
            <v>185398.3996</v>
          </cell>
          <cell r="AE258">
            <v>-0.12363321177234154</v>
          </cell>
          <cell r="AF258">
            <v>15449.866633333333</v>
          </cell>
        </row>
        <row r="259">
          <cell r="A259">
            <v>106834</v>
          </cell>
          <cell r="B259" t="str">
            <v>NISSAN</v>
          </cell>
          <cell r="C259">
            <v>40260</v>
          </cell>
          <cell r="D259" t="str">
            <v xml:space="preserve">22650 3JA1A </v>
          </cell>
          <cell r="E259" t="str">
            <v>106834-1</v>
          </cell>
          <cell r="F259" t="str">
            <v>Stamp&gt;Plate/Paint&gt;Ship</v>
          </cell>
          <cell r="G259" t="str">
            <v>GR: VA</v>
          </cell>
          <cell r="H259" t="str">
            <v>GR</v>
          </cell>
          <cell r="I259" t="str">
            <v>TR2K1 ENGINE + P42M</v>
          </cell>
          <cell r="J259" t="str">
            <v>New Domestics</v>
          </cell>
          <cell r="K259" t="str">
            <v>NISSAN</v>
          </cell>
          <cell r="L259" t="str">
            <v>Powertrain/Exhaust</v>
          </cell>
          <cell r="M259">
            <v>41000</v>
          </cell>
          <cell r="N259" t="str">
            <v xml:space="preserve">TR2K2 </v>
          </cell>
          <cell r="O259">
            <v>41000</v>
          </cell>
          <cell r="P259">
            <v>43717</v>
          </cell>
          <cell r="Q259" t="str">
            <v>&gt;&gt;&gt;</v>
          </cell>
          <cell r="R259" t="str">
            <v>add P42M -9/'14 - 4k/mos</v>
          </cell>
          <cell r="S259">
            <v>18003</v>
          </cell>
          <cell r="T259">
            <v>144011</v>
          </cell>
          <cell r="V259">
            <v>86466</v>
          </cell>
          <cell r="W259">
            <v>10</v>
          </cell>
          <cell r="Y259">
            <v>190106.40000000002</v>
          </cell>
          <cell r="Z259">
            <v>0.05</v>
          </cell>
          <cell r="AA259" t="str">
            <v>last 5 mos x IHS%</v>
          </cell>
          <cell r="AB259">
            <v>93699</v>
          </cell>
          <cell r="AC259">
            <v>140548.5</v>
          </cell>
          <cell r="AD259">
            <v>181578.6</v>
          </cell>
          <cell r="AE259">
            <v>-0.2259633018428383</v>
          </cell>
          <cell r="AF259">
            <v>15131.550000000001</v>
          </cell>
        </row>
        <row r="260">
          <cell r="A260">
            <v>106774</v>
          </cell>
          <cell r="B260" t="str">
            <v>Benteler</v>
          </cell>
          <cell r="C260">
            <v>40184</v>
          </cell>
          <cell r="D260">
            <v>13003080</v>
          </cell>
          <cell r="E260" t="str">
            <v>106774 RevAA</v>
          </cell>
          <cell r="F260" t="str">
            <v>Stamp&gt;Assy&gt;Ship</v>
          </cell>
          <cell r="G260" t="str">
            <v>GR: PR</v>
          </cell>
          <cell r="H260" t="str">
            <v>GR</v>
          </cell>
          <cell r="I260" t="str">
            <v>Chrysler V6 Engine (PHOENIX)</v>
          </cell>
          <cell r="J260" t="str">
            <v>BIG 3</v>
          </cell>
          <cell r="K260" t="str">
            <v>Chrysler</v>
          </cell>
          <cell r="L260" t="str">
            <v>Powertrain/Exhaust</v>
          </cell>
          <cell r="M260">
            <v>40504</v>
          </cell>
          <cell r="N260" t="str">
            <v>BRACKET-WELD ON</v>
          </cell>
          <cell r="O260">
            <v>40504</v>
          </cell>
          <cell r="P260">
            <v>43405</v>
          </cell>
          <cell r="Q260" t="str">
            <v>&gt;&gt;&gt;</v>
          </cell>
          <cell r="R260" t="str">
            <v>ending 2018, per DMC e-mail</v>
          </cell>
          <cell r="S260">
            <v>16750</v>
          </cell>
          <cell r="T260">
            <v>13085921</v>
          </cell>
          <cell r="V260">
            <v>86350</v>
          </cell>
          <cell r="W260">
            <v>10</v>
          </cell>
          <cell r="Y260">
            <v>276480</v>
          </cell>
          <cell r="Z260">
            <v>0.05</v>
          </cell>
          <cell r="AA260" t="str">
            <v>Engine  - assume 5% industry growth</v>
          </cell>
          <cell r="AB260">
            <v>96800</v>
          </cell>
          <cell r="AC260">
            <v>145200</v>
          </cell>
          <cell r="AD260">
            <v>181335</v>
          </cell>
          <cell r="AE260">
            <v>-0.1992720655141037</v>
          </cell>
          <cell r="AF260">
            <v>15111.25</v>
          </cell>
        </row>
        <row r="261">
          <cell r="A261">
            <v>104541</v>
          </cell>
          <cell r="B261" t="str">
            <v>Corvac Composites</v>
          </cell>
          <cell r="C261">
            <v>37428</v>
          </cell>
          <cell r="D261" t="str">
            <v>53893-0E010</v>
          </cell>
          <cell r="E261" t="e">
            <v>#N/A</v>
          </cell>
          <cell r="F261" t="str">
            <v>Stamp&gt;Plate/Paint&gt;Ship</v>
          </cell>
          <cell r="G261" t="str">
            <v>GR: PR</v>
          </cell>
          <cell r="H261" t="str">
            <v>GR</v>
          </cell>
          <cell r="I261" t="str">
            <v>Toyota RX300</v>
          </cell>
          <cell r="J261" t="str">
            <v>New Domestics</v>
          </cell>
          <cell r="K261" t="str">
            <v>Toyota</v>
          </cell>
          <cell r="L261" t="str">
            <v>Trim &amp; Chassis</v>
          </cell>
          <cell r="O261">
            <v>38081</v>
          </cell>
          <cell r="P261">
            <v>41640</v>
          </cell>
          <cell r="Q261" t="str">
            <v>&gt;&gt;&gt;</v>
          </cell>
          <cell r="S261">
            <v>0</v>
          </cell>
          <cell r="T261">
            <v>6000</v>
          </cell>
          <cell r="V261">
            <v>0</v>
          </cell>
          <cell r="W261">
            <v>5</v>
          </cell>
          <cell r="Y261">
            <v>1</v>
          </cell>
          <cell r="AA261" t="str">
            <v>SERVICE</v>
          </cell>
          <cell r="AB261">
            <v>0</v>
          </cell>
          <cell r="AC261">
            <v>0</v>
          </cell>
          <cell r="AD261">
            <v>0</v>
          </cell>
          <cell r="AE261" t="e">
            <v>#DIV/0!</v>
          </cell>
          <cell r="AF261">
            <v>0</v>
          </cell>
        </row>
        <row r="262">
          <cell r="A262">
            <v>106233</v>
          </cell>
          <cell r="B262" t="str">
            <v>TOYOTA</v>
          </cell>
          <cell r="C262">
            <v>39345</v>
          </cell>
          <cell r="D262">
            <v>4.6500000000000001E+65</v>
          </cell>
          <cell r="E262">
            <v>106233</v>
          </cell>
          <cell r="F262" t="str">
            <v>Stamp&gt;Plate/Paint&gt;Ship</v>
          </cell>
          <cell r="G262" t="str">
            <v>GR: PR</v>
          </cell>
          <cell r="H262" t="str">
            <v>GR</v>
          </cell>
          <cell r="I262" t="str">
            <v>642L (lexus)</v>
          </cell>
          <cell r="J262" t="str">
            <v>New Domestics</v>
          </cell>
          <cell r="K262" t="str">
            <v>Toyota</v>
          </cell>
          <cell r="L262" t="str">
            <v>Trim &amp; Chassis</v>
          </cell>
          <cell r="M262">
            <v>39822</v>
          </cell>
          <cell r="N262" t="str">
            <v>BRACKET-CABLE SUPPORT</v>
          </cell>
          <cell r="O262">
            <v>39822</v>
          </cell>
          <cell r="P262">
            <v>41883</v>
          </cell>
          <cell r="Q262" t="str">
            <v>&gt;&gt;&gt;</v>
          </cell>
          <cell r="S262">
            <v>18154</v>
          </cell>
          <cell r="T262">
            <v>4.6450999999999998E+65</v>
          </cell>
          <cell r="V262">
            <v>91310</v>
          </cell>
          <cell r="W262">
            <v>10</v>
          </cell>
          <cell r="Y262">
            <v>176512.8</v>
          </cell>
          <cell r="Z262">
            <v>-2.2312131849824501E-2</v>
          </cell>
          <cell r="AA262" t="str">
            <v>last 5 mos x IHS%</v>
          </cell>
          <cell r="AB262">
            <v>174212</v>
          </cell>
          <cell r="AC262">
            <v>261318</v>
          </cell>
          <cell r="AD262">
            <v>261318</v>
          </cell>
          <cell r="AE262">
            <v>0</v>
          </cell>
          <cell r="AF262">
            <v>21776.5</v>
          </cell>
        </row>
        <row r="263">
          <cell r="A263">
            <v>107233</v>
          </cell>
          <cell r="B263" t="str">
            <v>HEMATITE MFG.</v>
          </cell>
          <cell r="C263">
            <v>40672</v>
          </cell>
          <cell r="D263" t="str">
            <v>53879-68010</v>
          </cell>
          <cell r="E263" t="str">
            <v>107233 Rev2</v>
          </cell>
          <cell r="F263" t="str">
            <v>Stamp&gt;Plate/Paint&gt;Ship</v>
          </cell>
          <cell r="G263" t="str">
            <v>GR:PR</v>
          </cell>
          <cell r="H263" t="str">
            <v>GR</v>
          </cell>
          <cell r="I263" t="str">
            <v>'13 RAV 4 420A</v>
          </cell>
          <cell r="J263" t="str">
            <v>New Domestics</v>
          </cell>
          <cell r="K263" t="str">
            <v>Toyota</v>
          </cell>
          <cell r="L263" t="str">
            <v>Trim &amp; Chassis</v>
          </cell>
          <cell r="M263">
            <v>41244</v>
          </cell>
          <cell r="N263" t="str">
            <v>RETAINER-FR FENDER LINER</v>
          </cell>
          <cell r="O263">
            <v>41244</v>
          </cell>
          <cell r="P263">
            <v>43717</v>
          </cell>
          <cell r="Q263" t="str">
            <v>&gt;&gt;&gt;</v>
          </cell>
          <cell r="S263">
            <v>50000</v>
          </cell>
          <cell r="T263">
            <v>150022</v>
          </cell>
          <cell r="V263">
            <v>198500</v>
          </cell>
          <cell r="W263">
            <v>4</v>
          </cell>
          <cell r="Y263" t="str">
            <v>&lt;5</v>
          </cell>
          <cell r="AA263" t="str">
            <v>Annualized Volume (4 of 10 mos)</v>
          </cell>
          <cell r="AB263">
            <v>299000</v>
          </cell>
          <cell r="AC263">
            <v>448500</v>
          </cell>
          <cell r="AD263">
            <v>448500</v>
          </cell>
          <cell r="AE263">
            <v>0</v>
          </cell>
          <cell r="AF263">
            <v>37375</v>
          </cell>
        </row>
        <row r="264">
          <cell r="A264" t="str">
            <v>106660T</v>
          </cell>
          <cell r="B264" t="str">
            <v>BENTELER</v>
          </cell>
          <cell r="C264">
            <v>41058</v>
          </cell>
          <cell r="D264">
            <v>13000753</v>
          </cell>
          <cell r="E264" t="str">
            <v>106660T</v>
          </cell>
          <cell r="F264" t="str">
            <v>Stamp&gt;Ship</v>
          </cell>
          <cell r="G264" t="str">
            <v>GR:PR</v>
          </cell>
          <cell r="H264" t="str">
            <v>GR</v>
          </cell>
          <cell r="I264" t="str">
            <v>No Information</v>
          </cell>
          <cell r="K264" t="str">
            <v>Chrysler</v>
          </cell>
          <cell r="L264" t="str">
            <v>BIW</v>
          </cell>
          <cell r="N264" t="str">
            <v>SLEEVE DIFF MTG RR</v>
          </cell>
          <cell r="O264">
            <v>41000</v>
          </cell>
          <cell r="P264">
            <v>42527</v>
          </cell>
          <cell r="Q264" t="str">
            <v>&gt;&gt;&gt;</v>
          </cell>
          <cell r="S264">
            <v>20000</v>
          </cell>
          <cell r="T264">
            <v>0</v>
          </cell>
          <cell r="V264">
            <v>84000</v>
          </cell>
          <cell r="W264">
            <v>10</v>
          </cell>
          <cell r="Y264">
            <v>142800</v>
          </cell>
          <cell r="Z264">
            <v>0.05</v>
          </cell>
          <cell r="AA264" t="str">
            <v>last 5 mos x IHS%</v>
          </cell>
          <cell r="AB264">
            <v>135000</v>
          </cell>
          <cell r="AC264">
            <v>202500</v>
          </cell>
          <cell r="AD264">
            <v>176400</v>
          </cell>
          <cell r="AE264">
            <v>0.1479591836734695</v>
          </cell>
          <cell r="AF264">
            <v>14700</v>
          </cell>
        </row>
        <row r="265">
          <cell r="A265">
            <v>104714</v>
          </cell>
          <cell r="B265" t="str">
            <v>Benteler</v>
          </cell>
          <cell r="C265">
            <v>37582</v>
          </cell>
          <cell r="D265">
            <v>13004026</v>
          </cell>
          <cell r="E265">
            <v>104714</v>
          </cell>
          <cell r="F265" t="str">
            <v>Stamp&gt;Ship</v>
          </cell>
          <cell r="G265" t="str">
            <v>GR: PR</v>
          </cell>
          <cell r="H265" t="str">
            <v>GR</v>
          </cell>
          <cell r="I265" t="str">
            <v>FORD</v>
          </cell>
          <cell r="J265" t="str">
            <v>BIG 3</v>
          </cell>
          <cell r="K265" t="str">
            <v>FORD</v>
          </cell>
          <cell r="L265" t="str">
            <v>BIW</v>
          </cell>
          <cell r="O265">
            <v>38081</v>
          </cell>
          <cell r="P265">
            <v>43717</v>
          </cell>
          <cell r="Q265" t="str">
            <v>&gt;&gt;&gt;</v>
          </cell>
          <cell r="S265" t="e">
            <v>#REF!</v>
          </cell>
          <cell r="T265">
            <v>13150726</v>
          </cell>
          <cell r="V265">
            <v>95968</v>
          </cell>
          <cell r="W265">
            <v>12</v>
          </cell>
          <cell r="Y265">
            <v>161724</v>
          </cell>
          <cell r="Z265">
            <v>0.05</v>
          </cell>
          <cell r="AA265" t="str">
            <v>last 5 mos x IHS%</v>
          </cell>
          <cell r="AB265">
            <v>96348</v>
          </cell>
          <cell r="AC265">
            <v>144522</v>
          </cell>
          <cell r="AD265">
            <v>144522</v>
          </cell>
          <cell r="AE265">
            <v>0</v>
          </cell>
          <cell r="AF265">
            <v>12043.5</v>
          </cell>
        </row>
        <row r="266">
          <cell r="A266">
            <v>104715</v>
          </cell>
          <cell r="B266" t="str">
            <v>Benteler</v>
          </cell>
          <cell r="C266">
            <v>37582</v>
          </cell>
          <cell r="D266">
            <v>13002276</v>
          </cell>
          <cell r="E266" t="str">
            <v>104715/16</v>
          </cell>
          <cell r="F266" t="str">
            <v>Stamp&gt;Ship</v>
          </cell>
          <cell r="G266" t="str">
            <v>GR: PR</v>
          </cell>
          <cell r="H266" t="str">
            <v>GR</v>
          </cell>
          <cell r="I266" t="str">
            <v>FORD</v>
          </cell>
          <cell r="J266" t="str">
            <v>BIG 3</v>
          </cell>
          <cell r="K266" t="str">
            <v>FORD</v>
          </cell>
          <cell r="L266" t="str">
            <v>BIW</v>
          </cell>
          <cell r="O266">
            <v>38081</v>
          </cell>
          <cell r="P266">
            <v>43717</v>
          </cell>
          <cell r="Q266" t="str">
            <v>&gt;&gt;&gt;</v>
          </cell>
          <cell r="S266" t="e">
            <v>#REF!</v>
          </cell>
          <cell r="T266">
            <v>13075928</v>
          </cell>
          <cell r="V266">
            <v>47954</v>
          </cell>
          <cell r="W266">
            <v>12</v>
          </cell>
          <cell r="Y266">
            <v>81690</v>
          </cell>
          <cell r="Z266">
            <v>0.05</v>
          </cell>
          <cell r="AA266" t="str">
            <v>last 5 mos x IHS%</v>
          </cell>
          <cell r="AB266">
            <v>48048</v>
          </cell>
          <cell r="AC266">
            <v>72072</v>
          </cell>
          <cell r="AD266">
            <v>72072</v>
          </cell>
          <cell r="AE266">
            <v>0</v>
          </cell>
          <cell r="AF266">
            <v>6006</v>
          </cell>
        </row>
        <row r="267">
          <cell r="A267">
            <v>105776</v>
          </cell>
          <cell r="B267" t="str">
            <v>NISSAN</v>
          </cell>
          <cell r="C267">
            <v>38699</v>
          </cell>
          <cell r="D267" t="str">
            <v>25233 JB10A</v>
          </cell>
          <cell r="E267">
            <v>105776</v>
          </cell>
          <cell r="F267" t="str">
            <v>Stamp&gt;Ship</v>
          </cell>
          <cell r="G267" t="str">
            <v>KENT</v>
          </cell>
          <cell r="H267" t="str">
            <v>KENT</v>
          </cell>
          <cell r="I267" t="str">
            <v>D42A</v>
          </cell>
          <cell r="J267" t="str">
            <v>New Domestics</v>
          </cell>
          <cell r="K267" t="str">
            <v>NISSAN</v>
          </cell>
          <cell r="L267" t="str">
            <v>BIW</v>
          </cell>
          <cell r="M267">
            <v>38991</v>
          </cell>
          <cell r="N267" t="str">
            <v>BKT-ELECT UNIT ANTENNA</v>
          </cell>
          <cell r="O267">
            <v>39173</v>
          </cell>
          <cell r="P267">
            <v>41456</v>
          </cell>
          <cell r="Q267" t="str">
            <v>&gt;&gt;&gt;</v>
          </cell>
          <cell r="R267" t="str">
            <v xml:space="preserve">per Jan e-mail </v>
          </cell>
          <cell r="S267">
            <v>0</v>
          </cell>
          <cell r="T267">
            <v>3150</v>
          </cell>
          <cell r="V267">
            <v>1750</v>
          </cell>
          <cell r="W267">
            <v>8</v>
          </cell>
          <cell r="Y267">
            <v>3</v>
          </cell>
          <cell r="AA267" t="str">
            <v>per releases, ending 7/1/13</v>
          </cell>
          <cell r="AB267">
            <v>0</v>
          </cell>
          <cell r="AC267">
            <v>0</v>
          </cell>
          <cell r="AD267">
            <v>3500</v>
          </cell>
          <cell r="AE267">
            <v>-1</v>
          </cell>
          <cell r="AF267">
            <v>291.66666666666669</v>
          </cell>
        </row>
        <row r="268">
          <cell r="A268" t="str">
            <v>105838*K*</v>
          </cell>
          <cell r="B268" t="str">
            <v>Denso</v>
          </cell>
          <cell r="C268" t="e">
            <v>#N/A</v>
          </cell>
          <cell r="D268" t="str">
            <v>AA017231-72706B</v>
          </cell>
          <cell r="E268">
            <v>105838</v>
          </cell>
          <cell r="F268" t="str">
            <v>Stamp&gt;Ship</v>
          </cell>
          <cell r="G268" t="str">
            <v>GR: PR</v>
          </cell>
          <cell r="H268" t="str">
            <v>GR</v>
          </cell>
          <cell r="I268" t="str">
            <v>Corolla 150A</v>
          </cell>
          <cell r="J268" t="str">
            <v>New Domestics</v>
          </cell>
          <cell r="K268" t="str">
            <v>Toyota</v>
          </cell>
          <cell r="L268" t="str">
            <v>HVAC</v>
          </cell>
          <cell r="M268">
            <v>39114</v>
          </cell>
          <cell r="N268" t="str">
            <v>CLAMP</v>
          </cell>
          <cell r="O268">
            <v>38081</v>
          </cell>
          <cell r="P268">
            <v>43160</v>
          </cell>
          <cell r="Q268" t="str">
            <v>&gt;&gt;&gt;</v>
          </cell>
          <cell r="R268" t="str">
            <v>per history</v>
          </cell>
          <cell r="S268">
            <v>15600</v>
          </cell>
          <cell r="T268">
            <v>0</v>
          </cell>
          <cell r="V268">
            <v>79200</v>
          </cell>
          <cell r="W268">
            <v>10</v>
          </cell>
          <cell r="Y268">
            <v>152640</v>
          </cell>
          <cell r="Z268">
            <v>8.7971519907003692E-2</v>
          </cell>
          <cell r="AA268" t="str">
            <v>last 5 mos x IHS%</v>
          </cell>
          <cell r="AB268">
            <v>106800</v>
          </cell>
          <cell r="AC268">
            <v>160200</v>
          </cell>
          <cell r="AD268">
            <v>172334.68875326938</v>
          </cell>
          <cell r="AE268">
            <v>-7.0413500851488786E-2</v>
          </cell>
          <cell r="AF268">
            <v>14361.224062772448</v>
          </cell>
        </row>
        <row r="269">
          <cell r="A269">
            <v>104716</v>
          </cell>
          <cell r="B269" t="str">
            <v>Benteler</v>
          </cell>
          <cell r="C269">
            <v>37582</v>
          </cell>
          <cell r="D269">
            <v>13002277</v>
          </cell>
          <cell r="E269" t="str">
            <v>2-OUT</v>
          </cell>
          <cell r="F269" t="str">
            <v>Stamp&gt;Ship</v>
          </cell>
          <cell r="G269" t="str">
            <v>GR: PR</v>
          </cell>
          <cell r="H269" t="str">
            <v>GR</v>
          </cell>
          <cell r="I269" t="str">
            <v>FORD</v>
          </cell>
          <cell r="J269" t="str">
            <v>BIG 3</v>
          </cell>
          <cell r="K269" t="str">
            <v>FORD</v>
          </cell>
          <cell r="L269" t="str">
            <v>BIW</v>
          </cell>
          <cell r="O269">
            <v>38081</v>
          </cell>
          <cell r="P269">
            <v>43717</v>
          </cell>
          <cell r="Q269" t="str">
            <v>&gt;&gt;&gt;</v>
          </cell>
          <cell r="S269" t="e">
            <v>#REF!</v>
          </cell>
          <cell r="T269">
            <v>13076291</v>
          </cell>
          <cell r="V269">
            <v>49245</v>
          </cell>
          <cell r="W269">
            <v>12</v>
          </cell>
          <cell r="Y269">
            <v>82004</v>
          </cell>
          <cell r="Z269">
            <v>0.05</v>
          </cell>
          <cell r="AA269" t="str">
            <v>last 5 mos x IHS%</v>
          </cell>
          <cell r="AB269">
            <v>48914</v>
          </cell>
          <cell r="AC269">
            <v>73371</v>
          </cell>
          <cell r="AD269">
            <v>73371</v>
          </cell>
          <cell r="AE269">
            <v>0</v>
          </cell>
          <cell r="AF269">
            <v>6114.25</v>
          </cell>
        </row>
        <row r="270">
          <cell r="A270">
            <v>105775</v>
          </cell>
          <cell r="B270" t="str">
            <v>NISSAN</v>
          </cell>
          <cell r="C270">
            <v>38688</v>
          </cell>
          <cell r="D270" t="str">
            <v>68153 JB00B</v>
          </cell>
          <cell r="E270">
            <v>105775</v>
          </cell>
          <cell r="F270" t="str">
            <v>Stamp&gt;Ship</v>
          </cell>
          <cell r="G270" t="str">
            <v>KENT</v>
          </cell>
          <cell r="H270" t="str">
            <v>KENT</v>
          </cell>
          <cell r="I270" t="str">
            <v>D42A</v>
          </cell>
          <cell r="J270" t="str">
            <v>New Domestics</v>
          </cell>
          <cell r="K270" t="str">
            <v>NISSAN</v>
          </cell>
          <cell r="L270" t="str">
            <v>BIW</v>
          </cell>
          <cell r="M270">
            <v>39114</v>
          </cell>
          <cell r="N270" t="str">
            <v>BRKT-BTHF-RH</v>
          </cell>
          <cell r="O270">
            <v>39173</v>
          </cell>
          <cell r="P270">
            <v>41456</v>
          </cell>
          <cell r="Q270" t="str">
            <v>&gt;&gt;&gt;</v>
          </cell>
          <cell r="S270">
            <v>0</v>
          </cell>
          <cell r="T270">
            <v>3241</v>
          </cell>
          <cell r="V270">
            <v>1536</v>
          </cell>
          <cell r="W270">
            <v>12</v>
          </cell>
          <cell r="Y270">
            <v>5</v>
          </cell>
          <cell r="AA270" t="str">
            <v>per releases, ending 7/1/13</v>
          </cell>
          <cell r="AB270">
            <v>0</v>
          </cell>
          <cell r="AC270">
            <v>0</v>
          </cell>
          <cell r="AD270">
            <v>3072</v>
          </cell>
          <cell r="AE270">
            <v>-1</v>
          </cell>
          <cell r="AF270">
            <v>256</v>
          </cell>
        </row>
        <row r="271">
          <cell r="A271">
            <v>104807</v>
          </cell>
          <cell r="B271" t="str">
            <v>NISSAN</v>
          </cell>
          <cell r="C271">
            <v>37657</v>
          </cell>
          <cell r="D271" t="str">
            <v>41150 EA000</v>
          </cell>
          <cell r="E271">
            <v>104807</v>
          </cell>
          <cell r="F271" t="str">
            <v>Stamp&gt;Plate/Paint&gt;Ship</v>
          </cell>
          <cell r="G271" t="str">
            <v>GR: PR</v>
          </cell>
          <cell r="H271" t="str">
            <v>GR</v>
          </cell>
          <cell r="I271" t="str">
            <v>H61B Frontier (80%) - shared with N61B</v>
          </cell>
          <cell r="J271" t="str">
            <v>New Domestics</v>
          </cell>
          <cell r="K271" t="str">
            <v>NISSAN</v>
          </cell>
          <cell r="L271" t="str">
            <v>Trim &amp; Chassis</v>
          </cell>
          <cell r="O271">
            <v>38081</v>
          </cell>
          <cell r="P271">
            <v>42917</v>
          </cell>
          <cell r="Q271" t="str">
            <v>&gt;&gt;&gt;</v>
          </cell>
          <cell r="S271" t="e">
            <v>#REF!</v>
          </cell>
          <cell r="T271">
            <v>12805</v>
          </cell>
          <cell r="V271">
            <v>62090</v>
          </cell>
          <cell r="W271">
            <v>12</v>
          </cell>
          <cell r="Y271">
            <v>134585</v>
          </cell>
          <cell r="Z271">
            <v>-7.0000000000000007E-2</v>
          </cell>
          <cell r="AA271" t="str">
            <v>last 5 mos x IHS%</v>
          </cell>
          <cell r="AB271">
            <v>57470</v>
          </cell>
          <cell r="AC271">
            <v>86205</v>
          </cell>
          <cell r="AD271">
            <v>86205</v>
          </cell>
          <cell r="AE271">
            <v>0</v>
          </cell>
          <cell r="AF271">
            <v>7183.75</v>
          </cell>
        </row>
        <row r="272">
          <cell r="A272">
            <v>104820</v>
          </cell>
          <cell r="B272" t="str">
            <v>Denso</v>
          </cell>
          <cell r="C272">
            <v>37678</v>
          </cell>
          <cell r="D272" t="str">
            <v>AA017231-9730</v>
          </cell>
          <cell r="E272" t="e">
            <v>#N/A</v>
          </cell>
          <cell r="F272" t="str">
            <v>Stamp&gt;Ship</v>
          </cell>
          <cell r="G272" t="str">
            <v>GR: PR</v>
          </cell>
          <cell r="H272" t="str">
            <v>GR</v>
          </cell>
          <cell r="I272" t="str">
            <v xml:space="preserve">FujiHeavyIndustries | Legacy/Outback (2) |                 </v>
          </cell>
          <cell r="J272" t="str">
            <v>Other Auto (BMW, VW, Misc)</v>
          </cell>
          <cell r="K272" t="str">
            <v>SUBARU</v>
          </cell>
          <cell r="L272" t="str">
            <v>HVAC</v>
          </cell>
          <cell r="O272">
            <v>38081</v>
          </cell>
          <cell r="P272">
            <v>41640</v>
          </cell>
          <cell r="Q272" t="str">
            <v>&gt;&gt;&gt;</v>
          </cell>
          <cell r="S272">
            <v>0</v>
          </cell>
          <cell r="T272">
            <v>2000</v>
          </cell>
          <cell r="V272">
            <v>1000</v>
          </cell>
          <cell r="W272">
            <v>5</v>
          </cell>
          <cell r="Y272">
            <v>2</v>
          </cell>
          <cell r="AA272" t="str">
            <v>SERVICE</v>
          </cell>
          <cell r="AB272">
            <v>0</v>
          </cell>
          <cell r="AC272">
            <v>0</v>
          </cell>
          <cell r="AD272">
            <v>0</v>
          </cell>
          <cell r="AE272" t="e">
            <v>#DIV/0!</v>
          </cell>
          <cell r="AF272">
            <v>0</v>
          </cell>
        </row>
        <row r="273">
          <cell r="A273">
            <v>106518</v>
          </cell>
          <cell r="B273" t="str">
            <v>Bowling Green Metalforming</v>
          </cell>
          <cell r="C273">
            <v>39792</v>
          </cell>
          <cell r="D273" t="str">
            <v>11M114AA</v>
          </cell>
          <cell r="E273" t="str">
            <v>106518/9</v>
          </cell>
          <cell r="F273" t="str">
            <v>Stamp&gt;Ship</v>
          </cell>
          <cell r="G273" t="str">
            <v>KENT</v>
          </cell>
          <cell r="H273" t="str">
            <v>KENT</v>
          </cell>
          <cell r="I273" t="str">
            <v>Highlander 397 + Sienna 580L</v>
          </cell>
          <cell r="J273" t="str">
            <v>New Domestics</v>
          </cell>
          <cell r="K273" t="str">
            <v>Toyota</v>
          </cell>
          <cell r="L273" t="str">
            <v>BIW</v>
          </cell>
          <cell r="M273">
            <v>39995</v>
          </cell>
          <cell r="N273" t="str">
            <v>REINF-STRG. GEAR BOX SUPT--RH</v>
          </cell>
          <cell r="O273">
            <v>39995</v>
          </cell>
          <cell r="P273">
            <v>42339</v>
          </cell>
          <cell r="Q273" t="str">
            <v>&gt;&gt;&gt;</v>
          </cell>
          <cell r="R273" t="str">
            <v xml:space="preserve">Highlander ends 11/'13 Siena also, continue thru 2015, </v>
          </cell>
          <cell r="S273">
            <v>18300</v>
          </cell>
          <cell r="T273">
            <v>147450</v>
          </cell>
          <cell r="V273">
            <v>87450</v>
          </cell>
          <cell r="W273">
            <v>10</v>
          </cell>
          <cell r="Y273">
            <v>169560</v>
          </cell>
          <cell r="Z273" t="str">
            <v>mod</v>
          </cell>
          <cell r="AA273" t="str">
            <v>Highlander until 11/1/13 - Sienna 52% of historical volumes</v>
          </cell>
          <cell r="AB273">
            <v>103650</v>
          </cell>
          <cell r="AC273">
            <v>155475</v>
          </cell>
          <cell r="AD273">
            <v>169560</v>
          </cell>
          <cell r="AE273">
            <v>-8.3067940552016939E-2</v>
          </cell>
          <cell r="AF273">
            <v>14130</v>
          </cell>
        </row>
        <row r="274">
          <cell r="A274">
            <v>106775</v>
          </cell>
          <cell r="B274" t="str">
            <v>Benteler</v>
          </cell>
          <cell r="C274">
            <v>40184</v>
          </cell>
          <cell r="D274">
            <v>13003081</v>
          </cell>
          <cell r="E274">
            <v>106775</v>
          </cell>
          <cell r="F274" t="str">
            <v>Stamp&gt;Plate/Paint&gt;Ship</v>
          </cell>
          <cell r="G274" t="str">
            <v>GR: PR</v>
          </cell>
          <cell r="H274" t="str">
            <v>GR</v>
          </cell>
          <cell r="I274" t="str">
            <v>Chrysler V6 Engine (PHOENIX)</v>
          </cell>
          <cell r="J274" t="str">
            <v>BIG 3</v>
          </cell>
          <cell r="K274" t="str">
            <v>Chrysler</v>
          </cell>
          <cell r="L274" t="str">
            <v>Powertrain/Exhaust</v>
          </cell>
          <cell r="M274">
            <v>40504</v>
          </cell>
          <cell r="N274" t="str">
            <v>BRACKET-LOOSE ASSEMBLED</v>
          </cell>
          <cell r="O274">
            <v>40504</v>
          </cell>
          <cell r="P274">
            <v>43405</v>
          </cell>
          <cell r="Q274" t="str">
            <v>&gt;&gt;&gt;</v>
          </cell>
          <cell r="R274" t="str">
            <v>ending 2018, per DMC e-mail</v>
          </cell>
          <cell r="S274">
            <v>12600</v>
          </cell>
          <cell r="T274">
            <v>13058661</v>
          </cell>
          <cell r="V274">
            <v>80640</v>
          </cell>
          <cell r="W274">
            <v>10</v>
          </cell>
          <cell r="Y274">
            <v>260064</v>
          </cell>
          <cell r="Z274">
            <v>0.05</v>
          </cell>
          <cell r="AA274" t="str">
            <v>Engine  - assume 5% industry growth</v>
          </cell>
          <cell r="AB274">
            <v>90720</v>
          </cell>
          <cell r="AC274">
            <v>136080</v>
          </cell>
          <cell r="AD274">
            <v>169344</v>
          </cell>
          <cell r="AE274">
            <v>-0.1964285714285714</v>
          </cell>
          <cell r="AF274">
            <v>14112</v>
          </cell>
        </row>
        <row r="275">
          <cell r="A275">
            <v>104877</v>
          </cell>
          <cell r="B275" t="str">
            <v>NISSAN</v>
          </cell>
          <cell r="C275">
            <v>37739</v>
          </cell>
          <cell r="D275" t="str">
            <v>82120 7S200</v>
          </cell>
          <cell r="E275">
            <v>104877</v>
          </cell>
          <cell r="F275" t="str">
            <v>Stamp&gt;Ship</v>
          </cell>
          <cell r="G275" t="str">
            <v>GR: PR</v>
          </cell>
          <cell r="H275" t="str">
            <v>GR</v>
          </cell>
          <cell r="I275" t="str">
            <v>ARMADA / WZW</v>
          </cell>
          <cell r="J275" t="str">
            <v>New Domestics</v>
          </cell>
          <cell r="K275" t="str">
            <v>NISSAN</v>
          </cell>
          <cell r="L275" t="str">
            <v>BIW</v>
          </cell>
          <cell r="M275">
            <v>37914</v>
          </cell>
          <cell r="N275" t="str">
            <v>REINF-RR DR INN CTR -RH</v>
          </cell>
          <cell r="O275">
            <v>37914</v>
          </cell>
          <cell r="P275">
            <v>43160</v>
          </cell>
          <cell r="Q275" t="str">
            <v>&gt;&gt;&gt;</v>
          </cell>
          <cell r="S275" t="e">
            <v>#REF!</v>
          </cell>
          <cell r="T275">
            <v>2555</v>
          </cell>
          <cell r="V275">
            <v>1680</v>
          </cell>
          <cell r="W275">
            <v>7</v>
          </cell>
          <cell r="Y275">
            <v>2975</v>
          </cell>
          <cell r="Z275">
            <v>0.2979</v>
          </cell>
          <cell r="AA275" t="str">
            <v>last 5 mos x IHS%</v>
          </cell>
          <cell r="AB275">
            <v>2100</v>
          </cell>
          <cell r="AC275">
            <v>3150</v>
          </cell>
          <cell r="AD275">
            <v>3150</v>
          </cell>
          <cell r="AE275">
            <v>0</v>
          </cell>
          <cell r="AF275">
            <v>262.5</v>
          </cell>
        </row>
        <row r="276">
          <cell r="A276">
            <v>104878</v>
          </cell>
          <cell r="B276" t="str">
            <v>NISSAN</v>
          </cell>
          <cell r="C276">
            <v>37739</v>
          </cell>
          <cell r="D276" t="str">
            <v>82121 7S200</v>
          </cell>
          <cell r="E276">
            <v>104878</v>
          </cell>
          <cell r="F276" t="str">
            <v>Stamp&gt;Ship</v>
          </cell>
          <cell r="G276" t="str">
            <v>GR: PR</v>
          </cell>
          <cell r="H276" t="str">
            <v>GR</v>
          </cell>
          <cell r="I276" t="str">
            <v>ARMADA / WZW</v>
          </cell>
          <cell r="J276" t="str">
            <v>New Domestics</v>
          </cell>
          <cell r="K276" t="str">
            <v>NISSAN</v>
          </cell>
          <cell r="L276" t="str">
            <v>BIW</v>
          </cell>
          <cell r="M276">
            <v>37914</v>
          </cell>
          <cell r="N276" t="str">
            <v>REINF-RR DR INN CTR  LH</v>
          </cell>
          <cell r="O276">
            <v>37914</v>
          </cell>
          <cell r="P276">
            <v>43160</v>
          </cell>
          <cell r="Q276" t="str">
            <v>&gt;&gt;&gt;</v>
          </cell>
          <cell r="S276" t="e">
            <v>#REF!</v>
          </cell>
          <cell r="T276">
            <v>2205</v>
          </cell>
          <cell r="V276">
            <v>1715</v>
          </cell>
          <cell r="W276">
            <v>8</v>
          </cell>
          <cell r="Y276">
            <v>2660</v>
          </cell>
          <cell r="Z276">
            <v>0.2979</v>
          </cell>
          <cell r="AA276" t="str">
            <v>last 5 mos x IHS%</v>
          </cell>
          <cell r="AB276">
            <v>2100</v>
          </cell>
          <cell r="AC276">
            <v>3150</v>
          </cell>
          <cell r="AD276">
            <v>3150</v>
          </cell>
          <cell r="AE276">
            <v>0</v>
          </cell>
          <cell r="AF276">
            <v>262.5</v>
          </cell>
        </row>
        <row r="277">
          <cell r="A277">
            <v>104880</v>
          </cell>
          <cell r="B277" t="str">
            <v>NISSAN</v>
          </cell>
          <cell r="C277">
            <v>37739</v>
          </cell>
          <cell r="D277" t="str">
            <v>82145 7S200</v>
          </cell>
          <cell r="E277" t="e">
            <v>#N/A</v>
          </cell>
          <cell r="F277" t="str">
            <v>Stamp&gt;Ship</v>
          </cell>
          <cell r="G277" t="str">
            <v>KENT</v>
          </cell>
          <cell r="H277" t="str">
            <v>KENT</v>
          </cell>
          <cell r="I277" t="str">
            <v xml:space="preserve">Nissan        | Armada | WZW/A60         </v>
          </cell>
          <cell r="J277" t="str">
            <v>New Domestics</v>
          </cell>
          <cell r="K277" t="str">
            <v>NISSAN</v>
          </cell>
          <cell r="L277" t="str">
            <v>BIW</v>
          </cell>
          <cell r="M277">
            <v>37914</v>
          </cell>
          <cell r="N277" t="str">
            <v>REINF SEATBELT RETRACTOR LH</v>
          </cell>
          <cell r="O277">
            <v>37914</v>
          </cell>
          <cell r="P277">
            <v>41640</v>
          </cell>
          <cell r="Q277" t="str">
            <v>&gt;&gt;&gt;</v>
          </cell>
          <cell r="S277">
            <v>0</v>
          </cell>
          <cell r="T277">
            <v>4800</v>
          </cell>
          <cell r="V277">
            <v>3240</v>
          </cell>
          <cell r="W277">
            <v>5</v>
          </cell>
          <cell r="Y277">
            <v>2</v>
          </cell>
          <cell r="AA277" t="str">
            <v>SERVICE</v>
          </cell>
          <cell r="AB277">
            <v>0</v>
          </cell>
          <cell r="AC277">
            <v>0</v>
          </cell>
          <cell r="AD277">
            <v>0</v>
          </cell>
          <cell r="AE277" t="e">
            <v>#DIV/0!</v>
          </cell>
          <cell r="AF277">
            <v>0</v>
          </cell>
        </row>
        <row r="278">
          <cell r="A278">
            <v>107434</v>
          </cell>
          <cell r="B278" t="str">
            <v>DENSO</v>
          </cell>
          <cell r="C278">
            <v>41038</v>
          </cell>
          <cell r="D278" t="str">
            <v>AA246771-4770</v>
          </cell>
          <cell r="E278">
            <v>107434</v>
          </cell>
          <cell r="F278" t="str">
            <v>Stamp&gt;Assy&gt;Plate/Paint&gt;Ship</v>
          </cell>
          <cell r="G278" t="str">
            <v>GR: PR</v>
          </cell>
          <cell r="H278" t="str">
            <v>GR</v>
          </cell>
          <cell r="I278" t="str">
            <v>HIGHLANDER 397 / 440</v>
          </cell>
          <cell r="K278" t="str">
            <v>TOYOTA</v>
          </cell>
          <cell r="L278" t="str">
            <v>HVAC</v>
          </cell>
          <cell r="M278">
            <v>41487</v>
          </cell>
          <cell r="N278" t="str">
            <v>CLAMP PIPING</v>
          </cell>
          <cell r="O278">
            <v>41487</v>
          </cell>
          <cell r="P278">
            <v>43070</v>
          </cell>
          <cell r="Q278" t="str">
            <v>&gt;&gt;&gt;</v>
          </cell>
          <cell r="S278">
            <v>15600</v>
          </cell>
          <cell r="T278">
            <v>0</v>
          </cell>
          <cell r="V278">
            <v>56700</v>
          </cell>
          <cell r="W278">
            <v>5</v>
          </cell>
          <cell r="Y278">
            <v>142560</v>
          </cell>
          <cell r="AA278" t="str">
            <v>NEW</v>
          </cell>
          <cell r="AB278">
            <v>90100</v>
          </cell>
          <cell r="AC278">
            <v>135150</v>
          </cell>
          <cell r="AD278">
            <v>165000</v>
          </cell>
          <cell r="AE278">
            <v>-0.18090909090909091</v>
          </cell>
          <cell r="AF278">
            <v>13750</v>
          </cell>
        </row>
        <row r="279">
          <cell r="A279">
            <v>104887</v>
          </cell>
          <cell r="B279" t="str">
            <v>NISSAN</v>
          </cell>
          <cell r="C279">
            <v>37746</v>
          </cell>
          <cell r="D279" t="str">
            <v>28169 EA600</v>
          </cell>
          <cell r="E279" t="str">
            <v>104887-1</v>
          </cell>
          <cell r="F279" t="str">
            <v>Stamp&gt;Assy&gt;Ship</v>
          </cell>
          <cell r="G279" t="str">
            <v>GR: PR</v>
          </cell>
          <cell r="H279" t="str">
            <v>GR</v>
          </cell>
          <cell r="I279" t="str">
            <v xml:space="preserve">Nissan        | Frontier | H61B/D40        </v>
          </cell>
          <cell r="J279" t="str">
            <v>New Domestics</v>
          </cell>
          <cell r="K279" t="str">
            <v>NISSAN</v>
          </cell>
          <cell r="L279" t="str">
            <v>BIW</v>
          </cell>
          <cell r="M279" t="str">
            <v>1/0/00</v>
          </cell>
          <cell r="N279" t="str">
            <v>BRKT-SPEAKER, LH</v>
          </cell>
          <cell r="O279">
            <v>38081</v>
          </cell>
          <cell r="P279">
            <v>42248</v>
          </cell>
          <cell r="Q279" t="str">
            <v>&gt;&gt;&gt;</v>
          </cell>
          <cell r="S279" t="e">
            <v>#REF!</v>
          </cell>
          <cell r="T279">
            <v>3200</v>
          </cell>
          <cell r="V279">
            <v>1000</v>
          </cell>
          <cell r="W279">
            <v>10</v>
          </cell>
          <cell r="Y279">
            <v>5950</v>
          </cell>
          <cell r="Z279">
            <v>-8.7400000000000005E-2</v>
          </cell>
          <cell r="AA279" t="str">
            <v>last 5 mos x IHS%</v>
          </cell>
          <cell r="AB279">
            <v>750</v>
          </cell>
          <cell r="AC279">
            <v>1125</v>
          </cell>
          <cell r="AD279">
            <v>1125</v>
          </cell>
          <cell r="AE279">
            <v>0</v>
          </cell>
          <cell r="AF279">
            <v>93.75</v>
          </cell>
        </row>
        <row r="280">
          <cell r="A280">
            <v>107157</v>
          </cell>
          <cell r="B280" t="str">
            <v>IB TECH</v>
          </cell>
          <cell r="C280">
            <v>40584</v>
          </cell>
          <cell r="D280" t="str">
            <v>23-4643210-2-00</v>
          </cell>
          <cell r="E280" t="str">
            <v>107157 Rev-</v>
          </cell>
          <cell r="F280" t="str">
            <v>Stamp&gt;Ship</v>
          </cell>
          <cell r="G280" t="str">
            <v>KENT</v>
          </cell>
          <cell r="H280" t="str">
            <v>KENT</v>
          </cell>
          <cell r="I280" t="str">
            <v>L42L Altima</v>
          </cell>
          <cell r="J280" t="str">
            <v>New Domestics</v>
          </cell>
          <cell r="K280" t="str">
            <v>NISSAN</v>
          </cell>
          <cell r="L280" t="str">
            <v>SEATING</v>
          </cell>
          <cell r="M280">
            <v>40817</v>
          </cell>
          <cell r="N280" t="str">
            <v>BRACKET</v>
          </cell>
          <cell r="O280">
            <v>41000</v>
          </cell>
          <cell r="P280">
            <v>43252</v>
          </cell>
          <cell r="Q280" t="str">
            <v>&gt;&gt;&gt;</v>
          </cell>
          <cell r="S280">
            <v>14700</v>
          </cell>
          <cell r="T280">
            <v>110950</v>
          </cell>
          <cell r="V280">
            <v>77700</v>
          </cell>
          <cell r="W280">
            <v>8</v>
          </cell>
          <cell r="Y280">
            <v>164640</v>
          </cell>
          <cell r="Z280">
            <v>6.0000000000000053E-2</v>
          </cell>
          <cell r="AA280" t="str">
            <v>last 5 mos x IHS%</v>
          </cell>
          <cell r="AB280">
            <v>96600</v>
          </cell>
          <cell r="AC280">
            <v>144900</v>
          </cell>
          <cell r="AD280">
            <v>164724</v>
          </cell>
          <cell r="AE280">
            <v>-0.12034676185619586</v>
          </cell>
          <cell r="AF280">
            <v>13727</v>
          </cell>
        </row>
        <row r="281">
          <cell r="A281">
            <v>106519</v>
          </cell>
          <cell r="B281" t="str">
            <v>Bowling Green Metalforming</v>
          </cell>
          <cell r="C281">
            <v>39792</v>
          </cell>
          <cell r="D281" t="str">
            <v>11M113AA</v>
          </cell>
          <cell r="E281" t="str">
            <v>2-OUT</v>
          </cell>
          <cell r="F281" t="str">
            <v>Stamp&gt;Ship</v>
          </cell>
          <cell r="G281" t="str">
            <v>KENT</v>
          </cell>
          <cell r="H281" t="str">
            <v>KENT</v>
          </cell>
          <cell r="I281" t="str">
            <v>Highlander 397 + Sienna 580L</v>
          </cell>
          <cell r="J281" t="str">
            <v>New Domestics</v>
          </cell>
          <cell r="K281" t="str">
            <v>Toyota</v>
          </cell>
          <cell r="L281" t="str">
            <v>BIW</v>
          </cell>
          <cell r="M281">
            <v>39995</v>
          </cell>
          <cell r="N281" t="str">
            <v>REINF-STRG. GEAR BOX SUPT--LH</v>
          </cell>
          <cell r="O281">
            <v>39995</v>
          </cell>
          <cell r="P281">
            <v>42339</v>
          </cell>
          <cell r="Q281" t="str">
            <v>&gt;&gt;&gt;</v>
          </cell>
          <cell r="R281" t="str">
            <v xml:space="preserve">Highlander ends 11/'13 Siena also, continue thru 2015, </v>
          </cell>
          <cell r="S281">
            <v>16500</v>
          </cell>
          <cell r="T281">
            <v>143700</v>
          </cell>
          <cell r="V281">
            <v>84300</v>
          </cell>
          <cell r="W281">
            <v>10</v>
          </cell>
          <cell r="Y281">
            <v>164340</v>
          </cell>
          <cell r="Z281" t="str">
            <v>mod</v>
          </cell>
          <cell r="AA281" t="str">
            <v>Highlander until 11/1/13 - Sienna 52% of historical volumes</v>
          </cell>
          <cell r="AB281">
            <v>101850</v>
          </cell>
          <cell r="AC281">
            <v>152775</v>
          </cell>
          <cell r="AD281">
            <v>164340</v>
          </cell>
          <cell r="AE281">
            <v>-7.0372398685651705E-2</v>
          </cell>
          <cell r="AF281">
            <v>13695</v>
          </cell>
        </row>
        <row r="282">
          <cell r="A282">
            <v>107405</v>
          </cell>
          <cell r="B282" t="str">
            <v>NISSAN</v>
          </cell>
          <cell r="C282">
            <v>40959</v>
          </cell>
          <cell r="D282" t="str">
            <v>24239 3JA5A</v>
          </cell>
          <cell r="E282">
            <v>107405</v>
          </cell>
          <cell r="F282" t="str">
            <v>Stamp&gt;Ship</v>
          </cell>
          <cell r="G282" t="str">
            <v>KENT</v>
          </cell>
          <cell r="H282" t="str">
            <v>KENT</v>
          </cell>
          <cell r="I282" t="str">
            <v>P42J Infiniti</v>
          </cell>
          <cell r="K282" t="str">
            <v>Nissan</v>
          </cell>
          <cell r="L282" t="str">
            <v>Vehicle Electronics</v>
          </cell>
          <cell r="O282">
            <v>40988</v>
          </cell>
          <cell r="P282">
            <v>43717</v>
          </cell>
          <cell r="Q282" t="str">
            <v>&gt;&gt;&gt;</v>
          </cell>
          <cell r="S282">
            <v>16825</v>
          </cell>
          <cell r="T282">
            <v>0</v>
          </cell>
          <cell r="V282">
            <v>68535</v>
          </cell>
          <cell r="W282">
            <v>5</v>
          </cell>
          <cell r="Y282">
            <v>161503.20000000001</v>
          </cell>
          <cell r="Z282">
            <v>0.19800000000000001</v>
          </cell>
          <cell r="AA282" t="str">
            <v>last 5 mos x IHS%</v>
          </cell>
          <cell r="AB282">
            <v>99860</v>
          </cell>
          <cell r="AC282">
            <v>149790</v>
          </cell>
          <cell r="AD282">
            <v>164209.85999999999</v>
          </cell>
          <cell r="AE282">
            <v>-8.7813606320594761E-2</v>
          </cell>
          <cell r="AF282">
            <v>13684.154999999999</v>
          </cell>
        </row>
        <row r="283">
          <cell r="A283">
            <v>106359</v>
          </cell>
          <cell r="B283" t="str">
            <v>Denso</v>
          </cell>
          <cell r="C283" t="e">
            <v>#N/A</v>
          </cell>
          <cell r="D283" t="str">
            <v>AA146542-8821</v>
          </cell>
          <cell r="E283">
            <v>106359</v>
          </cell>
          <cell r="F283" t="str">
            <v>Stamp&gt;Ship</v>
          </cell>
          <cell r="G283" t="str">
            <v>GR: PR</v>
          </cell>
          <cell r="H283" t="str">
            <v>GR</v>
          </cell>
          <cell r="I283" t="str">
            <v xml:space="preserve">FujiHeavyIndustries | Legacy/Outback (2) |                 </v>
          </cell>
          <cell r="J283" t="str">
            <v>Other Auto (BMW, VW, Misc)</v>
          </cell>
          <cell r="K283" t="str">
            <v>SUBARU</v>
          </cell>
          <cell r="L283" t="str">
            <v>HVAC</v>
          </cell>
          <cell r="O283">
            <v>38081</v>
          </cell>
          <cell r="P283">
            <v>43717</v>
          </cell>
          <cell r="Q283" t="str">
            <v>&gt;&gt;&gt;</v>
          </cell>
          <cell r="S283">
            <v>14630</v>
          </cell>
          <cell r="T283">
            <v>164748</v>
          </cell>
          <cell r="V283">
            <v>83980</v>
          </cell>
          <cell r="W283">
            <v>10</v>
          </cell>
          <cell r="Y283">
            <v>175560</v>
          </cell>
          <cell r="Z283">
            <v>-0.03</v>
          </cell>
          <cell r="AA283" t="str">
            <v>last 5 mos x IHS%</v>
          </cell>
          <cell r="AB283">
            <v>102600</v>
          </cell>
          <cell r="AC283">
            <v>153900</v>
          </cell>
          <cell r="AD283">
            <v>162921.19999999998</v>
          </cell>
          <cell r="AE283">
            <v>-5.5371553855483424E-2</v>
          </cell>
          <cell r="AF283">
            <v>13576.766666666665</v>
          </cell>
        </row>
        <row r="284">
          <cell r="A284">
            <v>107112</v>
          </cell>
          <cell r="B284" t="str">
            <v>Calsonic</v>
          </cell>
          <cell r="C284">
            <v>40522</v>
          </cell>
          <cell r="D284" t="str">
            <v>25238 3ja0a</v>
          </cell>
          <cell r="E284">
            <v>107112</v>
          </cell>
          <cell r="F284" t="str">
            <v>Stamp&gt;Ship</v>
          </cell>
          <cell r="G284" t="str">
            <v>KENT</v>
          </cell>
          <cell r="H284" t="str">
            <v>KENT</v>
          </cell>
          <cell r="I284" t="str">
            <v>P42J + P42K</v>
          </cell>
          <cell r="J284" t="str">
            <v>New Domestics</v>
          </cell>
          <cell r="K284" t="str">
            <v>NISSAN</v>
          </cell>
          <cell r="L284" t="str">
            <v>Trim &amp; Chassis</v>
          </cell>
          <cell r="M284">
            <v>40914</v>
          </cell>
          <cell r="N284" t="str">
            <v>BRACKET-RELAY</v>
          </cell>
          <cell r="O284">
            <v>40909</v>
          </cell>
          <cell r="P284">
            <v>43717</v>
          </cell>
          <cell r="Q284" t="str">
            <v>&gt;&gt;&gt;</v>
          </cell>
          <cell r="S284">
            <v>17280</v>
          </cell>
          <cell r="T284">
            <v>118160</v>
          </cell>
          <cell r="V284">
            <v>90869</v>
          </cell>
          <cell r="W284">
            <v>8</v>
          </cell>
          <cell r="Y284">
            <v>169440</v>
          </cell>
          <cell r="Z284">
            <v>-0.10400000000000009</v>
          </cell>
          <cell r="AA284" t="str">
            <v>last 5 mos x IHS%</v>
          </cell>
          <cell r="AB284">
            <v>101199</v>
          </cell>
          <cell r="AC284">
            <v>151798.5</v>
          </cell>
          <cell r="AD284">
            <v>162837.24799999999</v>
          </cell>
          <cell r="AE284">
            <v>-6.7790067294676959E-2</v>
          </cell>
          <cell r="AF284">
            <v>13569.770666666665</v>
          </cell>
        </row>
        <row r="285">
          <cell r="A285">
            <v>104929</v>
          </cell>
          <cell r="B285" t="str">
            <v>NISSAN</v>
          </cell>
          <cell r="C285">
            <v>37827</v>
          </cell>
          <cell r="D285" t="str">
            <v>79142 7S200</v>
          </cell>
          <cell r="E285">
            <v>104929</v>
          </cell>
          <cell r="F285" t="str">
            <v>Stamp&gt;Assy&gt;Ship</v>
          </cell>
          <cell r="G285" t="str">
            <v>KENT</v>
          </cell>
          <cell r="H285" t="str">
            <v>KENT</v>
          </cell>
          <cell r="I285" t="str">
            <v>ARMADA / WZW</v>
          </cell>
          <cell r="J285" t="str">
            <v>New Domestics</v>
          </cell>
          <cell r="K285" t="str">
            <v>NISSAN</v>
          </cell>
          <cell r="L285" t="str">
            <v>BIW</v>
          </cell>
          <cell r="M285">
            <v>37900</v>
          </cell>
          <cell r="N285" t="str">
            <v>REINF BRACKET BACK PANEL</v>
          </cell>
          <cell r="O285">
            <v>37900</v>
          </cell>
          <cell r="P285">
            <v>43160</v>
          </cell>
          <cell r="Q285" t="str">
            <v>&gt;&gt;&gt;</v>
          </cell>
          <cell r="S285" t="e">
            <v>#REF!</v>
          </cell>
          <cell r="T285">
            <v>2139</v>
          </cell>
          <cell r="V285">
            <v>1601</v>
          </cell>
          <cell r="W285">
            <v>9</v>
          </cell>
          <cell r="Y285">
            <v>2539</v>
          </cell>
          <cell r="Z285">
            <v>0.2979</v>
          </cell>
          <cell r="AA285" t="str">
            <v>last 5 mos x IHS%</v>
          </cell>
          <cell r="AB285">
            <v>2000</v>
          </cell>
          <cell r="AC285">
            <v>3000</v>
          </cell>
          <cell r="AD285">
            <v>3000</v>
          </cell>
          <cell r="AE285">
            <v>0</v>
          </cell>
          <cell r="AF285">
            <v>250</v>
          </cell>
        </row>
        <row r="286">
          <cell r="A286">
            <v>107018</v>
          </cell>
          <cell r="B286" t="str">
            <v>NISSAN</v>
          </cell>
          <cell r="C286">
            <v>40413</v>
          </cell>
          <cell r="D286" t="str">
            <v>82120 3ja0a</v>
          </cell>
          <cell r="E286" t="str">
            <v>107018/19 Rev02</v>
          </cell>
          <cell r="F286" t="str">
            <v>Stamp&gt;Ship</v>
          </cell>
          <cell r="G286" t="str">
            <v>KENT</v>
          </cell>
          <cell r="H286" t="str">
            <v>KENT</v>
          </cell>
          <cell r="I286" t="str">
            <v>P42J + P42K</v>
          </cell>
          <cell r="J286" t="str">
            <v>New Domestics</v>
          </cell>
          <cell r="K286" t="str">
            <v>NISSAN</v>
          </cell>
          <cell r="L286" t="str">
            <v>BIW</v>
          </cell>
          <cell r="M286">
            <v>40554</v>
          </cell>
          <cell r="N286" t="str">
            <v>STFNR BRKT-REAR DOOR, RH</v>
          </cell>
          <cell r="O286">
            <v>40909</v>
          </cell>
          <cell r="P286">
            <v>43435</v>
          </cell>
          <cell r="Q286" t="str">
            <v>&gt;&gt;&gt;</v>
          </cell>
          <cell r="S286">
            <v>17376</v>
          </cell>
          <cell r="T286">
            <v>126910</v>
          </cell>
          <cell r="V286">
            <v>90526</v>
          </cell>
          <cell r="W286">
            <v>10</v>
          </cell>
          <cell r="Y286">
            <v>168312</v>
          </cell>
          <cell r="Z286">
            <v>-0.10399999999999998</v>
          </cell>
          <cell r="AA286" t="str">
            <v>last 5 mos x IHS%</v>
          </cell>
          <cell r="AB286">
            <v>104030</v>
          </cell>
          <cell r="AC286">
            <v>156045</v>
          </cell>
          <cell r="AD286">
            <v>162222.592</v>
          </cell>
          <cell r="AE286">
            <v>-3.8080959771620515E-2</v>
          </cell>
          <cell r="AF286">
            <v>13518.549333333334</v>
          </cell>
        </row>
        <row r="287">
          <cell r="A287">
            <v>106677</v>
          </cell>
          <cell r="B287" t="str">
            <v>TOYOTA</v>
          </cell>
          <cell r="C287">
            <v>40049</v>
          </cell>
          <cell r="D287" t="str">
            <v>15781-726YL</v>
          </cell>
          <cell r="E287">
            <v>106677</v>
          </cell>
          <cell r="F287" t="str">
            <v>Stamp&gt;Plate/Paint&gt;Ship</v>
          </cell>
          <cell r="G287" t="str">
            <v>KENT</v>
          </cell>
          <cell r="H287" t="str">
            <v>KENT</v>
          </cell>
          <cell r="I287" t="str">
            <v>TOYOTA Engine V8 5.7l  and 4.6L</v>
          </cell>
          <cell r="J287" t="str">
            <v>New Domestics</v>
          </cell>
          <cell r="K287" t="str">
            <v>Toyota</v>
          </cell>
          <cell r="L287" t="str">
            <v>Powertrain/Exhaust</v>
          </cell>
          <cell r="M287">
            <v>40664</v>
          </cell>
          <cell r="N287" t="str">
            <v>BRKT-OIL COOLER</v>
          </cell>
          <cell r="O287">
            <v>40664</v>
          </cell>
          <cell r="P287">
            <v>43717</v>
          </cell>
          <cell r="Q287" t="str">
            <v>&gt;&gt;&gt;</v>
          </cell>
          <cell r="S287">
            <v>13870</v>
          </cell>
          <cell r="T287">
            <v>84487</v>
          </cell>
          <cell r="V287">
            <v>67830</v>
          </cell>
          <cell r="W287">
            <v>10</v>
          </cell>
          <cell r="Y287">
            <v>131556</v>
          </cell>
          <cell r="Z287">
            <v>0.18970000000000001</v>
          </cell>
          <cell r="AA287" t="str">
            <v>last 5 mos x IHS%</v>
          </cell>
          <cell r="AB287">
            <v>86071</v>
          </cell>
          <cell r="AC287">
            <v>129106.5</v>
          </cell>
          <cell r="AD287">
            <v>161394.70199999999</v>
          </cell>
          <cell r="AE287">
            <v>-0.20005738478329971</v>
          </cell>
          <cell r="AF287">
            <v>13449.558499999999</v>
          </cell>
        </row>
        <row r="288">
          <cell r="A288">
            <v>104959</v>
          </cell>
          <cell r="B288" t="str">
            <v>NISSAN</v>
          </cell>
          <cell r="C288">
            <v>37853</v>
          </cell>
          <cell r="D288" t="str">
            <v>82575 EA800</v>
          </cell>
          <cell r="E288" t="str">
            <v>104959/60</v>
          </cell>
          <cell r="F288" t="str">
            <v>Stamp&gt;Plate/Paint&gt;Ship</v>
          </cell>
          <cell r="G288" t="str">
            <v>KENT</v>
          </cell>
          <cell r="H288" t="str">
            <v>KENT</v>
          </cell>
          <cell r="I288" t="str">
            <v xml:space="preserve">Nissan        | Frontier | H61B/D40        </v>
          </cell>
          <cell r="J288" t="str">
            <v>New Domestics</v>
          </cell>
          <cell r="K288" t="str">
            <v>NISSAN</v>
          </cell>
          <cell r="L288" t="str">
            <v>BIW</v>
          </cell>
          <cell r="O288">
            <v>38081</v>
          </cell>
          <cell r="P288">
            <v>42248</v>
          </cell>
          <cell r="Q288" t="str">
            <v>&gt;&gt;&gt;</v>
          </cell>
          <cell r="S288" t="e">
            <v>#REF!</v>
          </cell>
          <cell r="T288">
            <v>22500</v>
          </cell>
          <cell r="V288">
            <v>13948</v>
          </cell>
          <cell r="W288">
            <v>12</v>
          </cell>
          <cell r="Y288">
            <v>38826</v>
          </cell>
          <cell r="Z288">
            <v>-8.7400000000000005E-2</v>
          </cell>
          <cell r="AA288" t="str">
            <v>last 5 mos x IHS%</v>
          </cell>
          <cell r="AB288">
            <v>9660</v>
          </cell>
          <cell r="AC288">
            <v>14490</v>
          </cell>
          <cell r="AD288">
            <v>14490</v>
          </cell>
          <cell r="AE288">
            <v>0</v>
          </cell>
          <cell r="AF288">
            <v>1207.5</v>
          </cell>
        </row>
        <row r="289">
          <cell r="A289">
            <v>104949</v>
          </cell>
          <cell r="B289" t="str">
            <v>TOYOTA</v>
          </cell>
          <cell r="C289">
            <v>40876</v>
          </cell>
          <cell r="D289" t="str">
            <v>4735404010-1</v>
          </cell>
          <cell r="E289" t="str">
            <v>2-OUT</v>
          </cell>
          <cell r="F289" t="str">
            <v>Stamp&gt;Plate/Paint&gt;Ship</v>
          </cell>
          <cell r="G289" t="str">
            <v>GR</v>
          </cell>
          <cell r="H289" t="str">
            <v>GR</v>
          </cell>
          <cell r="I289" t="str">
            <v>TOYOTA SIENNA</v>
          </cell>
          <cell r="K289" t="str">
            <v>TOYOTA</v>
          </cell>
          <cell r="L289" t="str">
            <v>Trim &amp; Chassis</v>
          </cell>
          <cell r="N289" t="str">
            <v>HOSE BRACKET</v>
          </cell>
          <cell r="O289">
            <v>38200</v>
          </cell>
          <cell r="P289">
            <v>42339</v>
          </cell>
          <cell r="Q289" t="str">
            <v>&gt;&gt;&gt;</v>
          </cell>
          <cell r="S289" t="e">
            <v>#REF!</v>
          </cell>
          <cell r="T289">
            <v>4735457468</v>
          </cell>
          <cell r="V289">
            <v>79834</v>
          </cell>
          <cell r="W289">
            <v>12</v>
          </cell>
          <cell r="Y289">
            <v>153349</v>
          </cell>
          <cell r="Z289">
            <v>5.5999999999999999E-3</v>
          </cell>
          <cell r="AA289" t="str">
            <v>last 5 mos x IHS%</v>
          </cell>
          <cell r="AB289">
            <v>95830</v>
          </cell>
          <cell r="AC289">
            <v>143745</v>
          </cell>
          <cell r="AD289">
            <v>160562.14079999999</v>
          </cell>
          <cell r="AE289">
            <v>-0.10473914159470399</v>
          </cell>
          <cell r="AF289">
            <v>13380.178399999999</v>
          </cell>
        </row>
        <row r="290">
          <cell r="A290">
            <v>105027</v>
          </cell>
          <cell r="B290" t="str">
            <v>NISSAN</v>
          </cell>
          <cell r="C290">
            <v>37928</v>
          </cell>
          <cell r="D290" t="str">
            <v>14014 EA000</v>
          </cell>
          <cell r="E290">
            <v>105027</v>
          </cell>
          <cell r="F290" t="str">
            <v>Stamp&gt;Plate/Paint&gt;Ship</v>
          </cell>
          <cell r="G290" t="str">
            <v>KENT</v>
          </cell>
          <cell r="H290" t="str">
            <v>KENT</v>
          </cell>
          <cell r="I290" t="str">
            <v>TR2 Kai engine</v>
          </cell>
          <cell r="J290" t="str">
            <v>New Domestics</v>
          </cell>
          <cell r="K290" t="str">
            <v>NISSAN</v>
          </cell>
          <cell r="L290" t="str">
            <v>Powertrain/Exhaust</v>
          </cell>
          <cell r="M290">
            <v>38293</v>
          </cell>
          <cell r="N290" t="str">
            <v>STAY-EXH MANIFOLD</v>
          </cell>
          <cell r="O290">
            <v>38293</v>
          </cell>
          <cell r="P290">
            <v>42248</v>
          </cell>
          <cell r="Q290" t="str">
            <v>&gt;&gt;&gt;</v>
          </cell>
          <cell r="S290" t="e">
            <v>#REF!</v>
          </cell>
          <cell r="T290">
            <v>7462</v>
          </cell>
          <cell r="V290">
            <v>20400</v>
          </cell>
          <cell r="W290">
            <v>12</v>
          </cell>
          <cell r="Y290">
            <v>27742</v>
          </cell>
          <cell r="Z290">
            <v>0.05</v>
          </cell>
          <cell r="AA290" t="str">
            <v>last 5 mos x IHS%</v>
          </cell>
          <cell r="AB290">
            <v>21360</v>
          </cell>
          <cell r="AC290">
            <v>32040</v>
          </cell>
          <cell r="AD290">
            <v>32040</v>
          </cell>
          <cell r="AE290">
            <v>0</v>
          </cell>
          <cell r="AF290">
            <v>2670</v>
          </cell>
        </row>
        <row r="291">
          <cell r="A291">
            <v>105126</v>
          </cell>
          <cell r="B291" t="str">
            <v>Benteler</v>
          </cell>
          <cell r="C291">
            <v>37958</v>
          </cell>
          <cell r="D291">
            <v>90006760</v>
          </cell>
          <cell r="E291" t="e">
            <v>#N/A</v>
          </cell>
          <cell r="F291" t="str">
            <v>Stamp&gt;Ship</v>
          </cell>
          <cell r="G291" t="str">
            <v>GR: PR</v>
          </cell>
          <cell r="H291" t="str">
            <v>GR</v>
          </cell>
          <cell r="I291" t="str">
            <v>TOYOTA</v>
          </cell>
          <cell r="J291" t="str">
            <v>New Domestics</v>
          </cell>
          <cell r="K291" t="str">
            <v>Toyota</v>
          </cell>
          <cell r="L291" t="str">
            <v>BIW</v>
          </cell>
          <cell r="M291">
            <v>37990</v>
          </cell>
          <cell r="N291" t="str">
            <v>EXT. BKT-RR DOOR FR R/L</v>
          </cell>
          <cell r="O291">
            <v>37990</v>
          </cell>
          <cell r="P291">
            <v>41640</v>
          </cell>
          <cell r="Q291" t="str">
            <v>&gt;&gt;&gt;</v>
          </cell>
          <cell r="S291">
            <v>0</v>
          </cell>
          <cell r="T291">
            <v>90007985</v>
          </cell>
          <cell r="V291">
            <v>0</v>
          </cell>
          <cell r="W291">
            <v>2</v>
          </cell>
          <cell r="Y291">
            <v>0</v>
          </cell>
          <cell r="AA291" t="str">
            <v>SERVICE</v>
          </cell>
          <cell r="AB291">
            <v>0</v>
          </cell>
          <cell r="AC291">
            <v>0</v>
          </cell>
          <cell r="AD291">
            <v>0</v>
          </cell>
          <cell r="AE291" t="e">
            <v>#DIV/0!</v>
          </cell>
          <cell r="AF291">
            <v>0</v>
          </cell>
        </row>
        <row r="292">
          <cell r="A292">
            <v>106360</v>
          </cell>
          <cell r="B292" t="str">
            <v>NISSAN</v>
          </cell>
          <cell r="C292">
            <v>39601</v>
          </cell>
          <cell r="D292" t="str">
            <v>769G8 ZX00A</v>
          </cell>
          <cell r="E292">
            <v>106360</v>
          </cell>
          <cell r="F292" t="str">
            <v>Stamp&gt;Ship</v>
          </cell>
          <cell r="G292" t="str">
            <v>KENT</v>
          </cell>
          <cell r="H292" t="str">
            <v>KENT</v>
          </cell>
          <cell r="I292" t="str">
            <v xml:space="preserve">Nissan        | Altima | L42A/D42A       </v>
          </cell>
          <cell r="J292" t="str">
            <v>New Domestics</v>
          </cell>
          <cell r="K292" t="str">
            <v>NISSAN</v>
          </cell>
          <cell r="L292" t="str">
            <v>BIW</v>
          </cell>
          <cell r="M292">
            <v>39995</v>
          </cell>
          <cell r="N292" t="str">
            <v>BKTS-FRT SIDE TRIM-LH</v>
          </cell>
          <cell r="O292">
            <v>39995</v>
          </cell>
          <cell r="P292">
            <v>41091</v>
          </cell>
          <cell r="Q292" t="str">
            <v>&gt;&gt;&gt;</v>
          </cell>
          <cell r="R292" t="str">
            <v>NOT SHOWING ANY RELEASES</v>
          </cell>
          <cell r="S292">
            <v>0</v>
          </cell>
          <cell r="T292">
            <v>800</v>
          </cell>
          <cell r="V292">
            <v>150</v>
          </cell>
          <cell r="W292">
            <v>2</v>
          </cell>
          <cell r="Y292" t="str">
            <v>&lt;5</v>
          </cell>
          <cell r="AA292" t="str">
            <v>Annualized Volume (2 of 10 mos)</v>
          </cell>
          <cell r="AB292">
            <v>0</v>
          </cell>
          <cell r="AC292">
            <v>0</v>
          </cell>
          <cell r="AD292">
            <v>960</v>
          </cell>
          <cell r="AE292">
            <v>-1</v>
          </cell>
          <cell r="AF292">
            <v>80</v>
          </cell>
        </row>
        <row r="293">
          <cell r="A293">
            <v>105127</v>
          </cell>
          <cell r="B293" t="str">
            <v>Benteler</v>
          </cell>
          <cell r="C293">
            <v>37958</v>
          </cell>
          <cell r="D293">
            <v>90006761</v>
          </cell>
          <cell r="E293">
            <v>105127</v>
          </cell>
          <cell r="F293" t="str">
            <v>Stamp&gt;Ship</v>
          </cell>
          <cell r="G293" t="str">
            <v>GR: PR</v>
          </cell>
          <cell r="H293" t="str">
            <v>GR</v>
          </cell>
          <cell r="I293" t="str">
            <v>TOYOTA</v>
          </cell>
          <cell r="J293" t="str">
            <v>New Domestics</v>
          </cell>
          <cell r="K293" t="str">
            <v>Toyota</v>
          </cell>
          <cell r="L293" t="str">
            <v>BIW</v>
          </cell>
          <cell r="M293">
            <v>37990</v>
          </cell>
          <cell r="N293" t="str">
            <v>EXT. BKT-RR DOOR FR R/L</v>
          </cell>
          <cell r="O293">
            <v>37990</v>
          </cell>
          <cell r="P293">
            <v>43717</v>
          </cell>
          <cell r="Q293" t="str">
            <v>&gt;&gt;&gt;</v>
          </cell>
          <cell r="S293">
            <v>0</v>
          </cell>
          <cell r="T293">
            <v>90007986</v>
          </cell>
          <cell r="V293">
            <v>0</v>
          </cell>
          <cell r="W293">
            <v>2</v>
          </cell>
          <cell r="Y293">
            <v>0</v>
          </cell>
          <cell r="AA293" t="str">
            <v>SERVICE</v>
          </cell>
          <cell r="AB293">
            <v>200</v>
          </cell>
          <cell r="AC293">
            <v>300</v>
          </cell>
          <cell r="AD293">
            <v>300</v>
          </cell>
          <cell r="AE293">
            <v>0</v>
          </cell>
          <cell r="AF293">
            <v>25</v>
          </cell>
        </row>
        <row r="294">
          <cell r="A294">
            <v>106169</v>
          </cell>
          <cell r="B294" t="str">
            <v>IB TECH</v>
          </cell>
          <cell r="C294">
            <v>39233</v>
          </cell>
          <cell r="D294" t="str">
            <v>23-4473812-2-00</v>
          </cell>
          <cell r="E294">
            <v>106169</v>
          </cell>
          <cell r="F294" t="str">
            <v>Stamp&gt;Ship</v>
          </cell>
          <cell r="G294" t="str">
            <v>GR: PR</v>
          </cell>
          <cell r="H294" t="str">
            <v>GR</v>
          </cell>
          <cell r="I294" t="str">
            <v xml:space="preserve">Honda | Ridgeline | VU              </v>
          </cell>
          <cell r="J294" t="str">
            <v>New Domestics</v>
          </cell>
          <cell r="K294" t="str">
            <v>HONDA</v>
          </cell>
          <cell r="L294" t="str">
            <v>SEATING</v>
          </cell>
          <cell r="M294">
            <v>39661</v>
          </cell>
          <cell r="N294" t="str">
            <v>BRACKET (L)</v>
          </cell>
          <cell r="O294">
            <v>39661</v>
          </cell>
          <cell r="P294">
            <v>40909</v>
          </cell>
          <cell r="Q294" t="str">
            <v>&gt;&gt;&gt;</v>
          </cell>
          <cell r="R294" t="str">
            <v>per 11/4 e-mail build out</v>
          </cell>
          <cell r="S294">
            <v>0</v>
          </cell>
          <cell r="T294">
            <v>600</v>
          </cell>
          <cell r="V294">
            <v>0</v>
          </cell>
          <cell r="W294">
            <v>1</v>
          </cell>
          <cell r="Y294" t="str">
            <v>&lt;5</v>
          </cell>
          <cell r="AA294" t="str">
            <v>SERVICE</v>
          </cell>
          <cell r="AB294">
            <v>0</v>
          </cell>
          <cell r="AC294">
            <v>0</v>
          </cell>
          <cell r="AD294">
            <v>500</v>
          </cell>
          <cell r="AE294">
            <v>-1</v>
          </cell>
          <cell r="AF294">
            <v>41.666666666666664</v>
          </cell>
        </row>
        <row r="295">
          <cell r="A295">
            <v>105129</v>
          </cell>
          <cell r="B295" t="str">
            <v>Benteler</v>
          </cell>
          <cell r="C295">
            <v>37958</v>
          </cell>
          <cell r="D295">
            <v>13004855</v>
          </cell>
          <cell r="E295" t="e">
            <v>#N/A</v>
          </cell>
          <cell r="F295" t="str">
            <v>Stamp&gt;Ship</v>
          </cell>
          <cell r="G295" t="str">
            <v>GR: PR</v>
          </cell>
          <cell r="H295" t="str">
            <v>GR</v>
          </cell>
          <cell r="I295" t="str">
            <v>HONDA (S3VA)</v>
          </cell>
          <cell r="J295" t="str">
            <v>New Domestics</v>
          </cell>
          <cell r="K295" t="str">
            <v>HONDA</v>
          </cell>
          <cell r="L295" t="str">
            <v>BIW</v>
          </cell>
          <cell r="M295">
            <v>37990</v>
          </cell>
          <cell r="N295" t="str">
            <v>REAR EXT R/L</v>
          </cell>
          <cell r="O295">
            <v>37990</v>
          </cell>
          <cell r="P295">
            <v>41640</v>
          </cell>
          <cell r="Q295" t="str">
            <v>&gt;&gt;&gt;</v>
          </cell>
          <cell r="S295">
            <v>0</v>
          </cell>
          <cell r="T295">
            <v>13005625</v>
          </cell>
          <cell r="V295">
            <v>0</v>
          </cell>
          <cell r="W295">
            <v>4</v>
          </cell>
          <cell r="Y295">
            <v>0</v>
          </cell>
          <cell r="AA295" t="str">
            <v>SERVICE</v>
          </cell>
          <cell r="AB295">
            <v>0</v>
          </cell>
          <cell r="AC295">
            <v>0</v>
          </cell>
          <cell r="AD295">
            <v>0</v>
          </cell>
          <cell r="AE295" t="e">
            <v>#DIV/0!</v>
          </cell>
          <cell r="AF295">
            <v>0</v>
          </cell>
        </row>
        <row r="296">
          <cell r="A296">
            <v>106977</v>
          </cell>
          <cell r="B296" t="str">
            <v>NISSAN</v>
          </cell>
          <cell r="C296" t="e">
            <v>#N/A</v>
          </cell>
          <cell r="D296" t="str">
            <v>763A2 ZX60A</v>
          </cell>
          <cell r="E296">
            <v>106977</v>
          </cell>
          <cell r="F296" t="str">
            <v>Stamp&gt;Assy&gt;Ship</v>
          </cell>
          <cell r="G296" t="str">
            <v>KENT</v>
          </cell>
          <cell r="H296" t="str">
            <v>KENT</v>
          </cell>
          <cell r="I296" t="str">
            <v>NISSAN</v>
          </cell>
          <cell r="J296" t="str">
            <v>New Domestics</v>
          </cell>
          <cell r="K296" t="str">
            <v>NISSAN</v>
          </cell>
          <cell r="L296" t="str">
            <v>BIW</v>
          </cell>
          <cell r="O296">
            <v>38081</v>
          </cell>
          <cell r="P296">
            <v>41091</v>
          </cell>
          <cell r="Q296" t="str">
            <v>&gt;&gt;&gt;</v>
          </cell>
          <cell r="R296" t="str">
            <v>NOT SHOWING ANY RELEASES</v>
          </cell>
          <cell r="S296">
            <v>0</v>
          </cell>
          <cell r="T296">
            <v>300</v>
          </cell>
          <cell r="V296">
            <v>0</v>
          </cell>
          <cell r="W296">
            <v>1</v>
          </cell>
          <cell r="Y296" t="str">
            <v>&lt;5</v>
          </cell>
          <cell r="AA296" t="str">
            <v>SERVICE</v>
          </cell>
          <cell r="AB296">
            <v>0</v>
          </cell>
          <cell r="AC296">
            <v>0</v>
          </cell>
          <cell r="AD296">
            <v>300</v>
          </cell>
          <cell r="AE296">
            <v>-1</v>
          </cell>
          <cell r="AF296">
            <v>25</v>
          </cell>
        </row>
        <row r="297">
          <cell r="A297">
            <v>105159</v>
          </cell>
          <cell r="B297" t="str">
            <v>Benteler</v>
          </cell>
          <cell r="C297">
            <v>37964</v>
          </cell>
          <cell r="D297">
            <v>13003731</v>
          </cell>
          <cell r="E297">
            <v>105159</v>
          </cell>
          <cell r="F297" t="str">
            <v>Stamp&gt;Ship</v>
          </cell>
          <cell r="G297" t="str">
            <v>GR: PR</v>
          </cell>
          <cell r="H297" t="str">
            <v>GR</v>
          </cell>
          <cell r="I297" t="str">
            <v xml:space="preserve">Toyota | Matrix/Blade | 328X/151L       </v>
          </cell>
          <cell r="J297" t="str">
            <v>New Domestics</v>
          </cell>
          <cell r="K297" t="str">
            <v>Toyota</v>
          </cell>
          <cell r="L297" t="str">
            <v>BIW</v>
          </cell>
          <cell r="M297">
            <v>37993</v>
          </cell>
          <cell r="N297" t="str">
            <v>EXTENSION-R/L</v>
          </cell>
          <cell r="O297">
            <v>37993</v>
          </cell>
          <cell r="P297">
            <v>43717</v>
          </cell>
          <cell r="Q297" t="str">
            <v>&gt;&gt;&gt;</v>
          </cell>
          <cell r="S297">
            <v>0</v>
          </cell>
          <cell r="T297">
            <v>13004331</v>
          </cell>
          <cell r="V297">
            <v>0</v>
          </cell>
          <cell r="W297">
            <v>2</v>
          </cell>
          <cell r="Y297">
            <v>0</v>
          </cell>
          <cell r="AA297" t="str">
            <v>SERVICE</v>
          </cell>
          <cell r="AB297">
            <v>200</v>
          </cell>
          <cell r="AC297">
            <v>300</v>
          </cell>
          <cell r="AD297">
            <v>300</v>
          </cell>
          <cell r="AE297">
            <v>0</v>
          </cell>
          <cell r="AF297">
            <v>25</v>
          </cell>
        </row>
        <row r="298">
          <cell r="A298">
            <v>105161</v>
          </cell>
          <cell r="B298" t="str">
            <v>Benteler</v>
          </cell>
          <cell r="C298">
            <v>37964</v>
          </cell>
          <cell r="D298">
            <v>13003733</v>
          </cell>
          <cell r="E298" t="str">
            <v>105161/62 Rev-</v>
          </cell>
          <cell r="F298" t="str">
            <v>Stamp&gt;Ship</v>
          </cell>
          <cell r="G298" t="str">
            <v>GR: PR</v>
          </cell>
          <cell r="H298" t="str">
            <v>GR</v>
          </cell>
          <cell r="I298" t="str">
            <v xml:space="preserve">Toyota | Matrix/Blade | 328X/151L       </v>
          </cell>
          <cell r="J298" t="str">
            <v>New Domestics</v>
          </cell>
          <cell r="K298" t="str">
            <v>Toyota</v>
          </cell>
          <cell r="L298" t="str">
            <v>BIW</v>
          </cell>
          <cell r="M298">
            <v>37993</v>
          </cell>
          <cell r="N298" t="str">
            <v>EXT. RR DOOR BEAM-R/L</v>
          </cell>
          <cell r="O298">
            <v>37993</v>
          </cell>
          <cell r="P298">
            <v>41821</v>
          </cell>
          <cell r="Q298" t="str">
            <v>&gt;&gt;&gt;</v>
          </cell>
          <cell r="S298" t="e">
            <v>#REF!</v>
          </cell>
          <cell r="T298">
            <v>13017896</v>
          </cell>
          <cell r="V298">
            <v>5520</v>
          </cell>
          <cell r="W298">
            <v>10</v>
          </cell>
          <cell r="Y298">
            <v>15663</v>
          </cell>
          <cell r="Z298">
            <v>3.8300000000000001E-2</v>
          </cell>
          <cell r="AA298" t="str">
            <v>last 5 mos x IHS%</v>
          </cell>
          <cell r="AB298">
            <v>5517</v>
          </cell>
          <cell r="AC298">
            <v>8275.5</v>
          </cell>
          <cell r="AD298">
            <v>8275.5</v>
          </cell>
          <cell r="AE298">
            <v>0</v>
          </cell>
          <cell r="AF298">
            <v>689.625</v>
          </cell>
        </row>
        <row r="299">
          <cell r="A299">
            <v>106170</v>
          </cell>
          <cell r="B299" t="str">
            <v>IB TECH</v>
          </cell>
          <cell r="C299">
            <v>39233</v>
          </cell>
          <cell r="D299" t="str">
            <v>23-4434212-2-00</v>
          </cell>
          <cell r="E299">
            <v>106170</v>
          </cell>
          <cell r="F299" t="str">
            <v>Stamp&gt;Ship</v>
          </cell>
          <cell r="G299" t="str">
            <v>GR: PR</v>
          </cell>
          <cell r="H299" t="str">
            <v>GR</v>
          </cell>
          <cell r="I299" t="str">
            <v xml:space="preserve">Honda | Ridgeline | VU              </v>
          </cell>
          <cell r="J299" t="str">
            <v>New Domestics</v>
          </cell>
          <cell r="K299" t="str">
            <v>HONDA</v>
          </cell>
          <cell r="L299" t="str">
            <v>SEATING</v>
          </cell>
          <cell r="M299">
            <v>39661</v>
          </cell>
          <cell r="N299" t="str">
            <v>BRACKET, L</v>
          </cell>
          <cell r="O299">
            <v>39661</v>
          </cell>
          <cell r="P299">
            <v>40909</v>
          </cell>
          <cell r="Q299" t="str">
            <v>&gt;&gt;&gt;</v>
          </cell>
          <cell r="R299" t="str">
            <v>per 11/4 e-mail build out</v>
          </cell>
          <cell r="S299">
            <v>0</v>
          </cell>
          <cell r="T299">
            <v>235</v>
          </cell>
          <cell r="V299">
            <v>0</v>
          </cell>
          <cell r="W299">
            <v>2</v>
          </cell>
          <cell r="Y299" t="str">
            <v>&lt;5</v>
          </cell>
          <cell r="AA299" t="str">
            <v>Annualized Volume (2 of 10 mos)</v>
          </cell>
          <cell r="AB299">
            <v>0</v>
          </cell>
          <cell r="AC299">
            <v>0</v>
          </cell>
          <cell r="AD299">
            <v>282</v>
          </cell>
          <cell r="AE299">
            <v>-1</v>
          </cell>
          <cell r="AF299">
            <v>23.5</v>
          </cell>
        </row>
        <row r="300">
          <cell r="A300">
            <v>105924</v>
          </cell>
          <cell r="B300" t="str">
            <v>NISSAN</v>
          </cell>
          <cell r="C300" t="e">
            <v>#N/A</v>
          </cell>
          <cell r="D300" t="str">
            <v>68153 ZQ40A</v>
          </cell>
          <cell r="E300">
            <v>105924</v>
          </cell>
          <cell r="F300" t="str">
            <v>Stamp&gt;Ship</v>
          </cell>
          <cell r="G300" t="str">
            <v>KENT</v>
          </cell>
          <cell r="H300" t="str">
            <v>KENT</v>
          </cell>
          <cell r="I300" t="str">
            <v>NISSAN</v>
          </cell>
          <cell r="J300" t="str">
            <v>New Domestics</v>
          </cell>
          <cell r="K300" t="str">
            <v>NISSAN</v>
          </cell>
          <cell r="L300" t="str">
            <v>BIW</v>
          </cell>
          <cell r="O300">
            <v>38081</v>
          </cell>
          <cell r="P300">
            <v>41153</v>
          </cell>
          <cell r="Q300" t="str">
            <v>&gt;&gt;&gt;</v>
          </cell>
          <cell r="R300" t="str">
            <v>NOT SHOWING ANY RELEASES</v>
          </cell>
          <cell r="S300">
            <v>0</v>
          </cell>
          <cell r="T300">
            <v>200</v>
          </cell>
          <cell r="V300">
            <v>0</v>
          </cell>
          <cell r="W300">
            <v>2</v>
          </cell>
          <cell r="Y300" t="str">
            <v>&lt;5</v>
          </cell>
          <cell r="AA300" t="str">
            <v>Annualized Volume (2 of 10 mos)</v>
          </cell>
          <cell r="AB300">
            <v>0</v>
          </cell>
          <cell r="AC300">
            <v>0</v>
          </cell>
          <cell r="AD300">
            <v>240</v>
          </cell>
          <cell r="AE300">
            <v>-1</v>
          </cell>
          <cell r="AF300">
            <v>20</v>
          </cell>
        </row>
        <row r="301">
          <cell r="A301">
            <v>105162</v>
          </cell>
          <cell r="B301" t="str">
            <v>Benteler</v>
          </cell>
          <cell r="C301">
            <v>37964</v>
          </cell>
          <cell r="D301">
            <v>13003734</v>
          </cell>
          <cell r="E301" t="str">
            <v>2-OUT</v>
          </cell>
          <cell r="F301" t="str">
            <v>Stamp&gt;Ship</v>
          </cell>
          <cell r="G301" t="str">
            <v>GR: PR</v>
          </cell>
          <cell r="H301" t="str">
            <v>GR</v>
          </cell>
          <cell r="I301" t="str">
            <v xml:space="preserve">Toyota | Matrix/Blade | 328X/151L       </v>
          </cell>
          <cell r="J301" t="str">
            <v>New Domestics</v>
          </cell>
          <cell r="K301" t="str">
            <v>Toyota</v>
          </cell>
          <cell r="L301" t="str">
            <v>BIW</v>
          </cell>
          <cell r="M301">
            <v>37993</v>
          </cell>
          <cell r="N301" t="str">
            <v>EXT. RR DOOR BEAM-R/L</v>
          </cell>
          <cell r="O301">
            <v>37993</v>
          </cell>
          <cell r="P301">
            <v>41821</v>
          </cell>
          <cell r="Q301" t="str">
            <v>&gt;&gt;&gt;</v>
          </cell>
          <cell r="S301" t="e">
            <v>#REF!</v>
          </cell>
          <cell r="T301">
            <v>13018890</v>
          </cell>
          <cell r="V301">
            <v>6017</v>
          </cell>
          <cell r="W301">
            <v>11</v>
          </cell>
          <cell r="Y301">
            <v>16156</v>
          </cell>
          <cell r="Z301">
            <v>3.8300000000000001E-2</v>
          </cell>
          <cell r="AA301" t="str">
            <v>last 5 mos x IHS%</v>
          </cell>
          <cell r="AB301">
            <v>5887</v>
          </cell>
          <cell r="AC301">
            <v>8830.5</v>
          </cell>
          <cell r="AD301">
            <v>8830.5</v>
          </cell>
          <cell r="AE301">
            <v>0</v>
          </cell>
          <cell r="AF301">
            <v>735.875</v>
          </cell>
        </row>
        <row r="302">
          <cell r="A302">
            <v>105527</v>
          </cell>
          <cell r="B302" t="str">
            <v>ABC Group</v>
          </cell>
          <cell r="C302">
            <v>38429</v>
          </cell>
          <cell r="D302" t="str">
            <v>96124 ZC30A</v>
          </cell>
          <cell r="E302">
            <v>105527</v>
          </cell>
          <cell r="F302" t="str">
            <v>Stamp&gt;Plate/Paint&gt;Ship</v>
          </cell>
          <cell r="G302" t="str">
            <v>GR: PR</v>
          </cell>
          <cell r="H302" t="str">
            <v>GR</v>
          </cell>
          <cell r="I302" t="str">
            <v>Titan H61A</v>
          </cell>
          <cell r="J302" t="str">
            <v>New Domestics</v>
          </cell>
          <cell r="K302" t="str">
            <v>NISSAN</v>
          </cell>
          <cell r="L302" t="str">
            <v>BIW</v>
          </cell>
          <cell r="M302">
            <v>38565</v>
          </cell>
          <cell r="N302" t="str">
            <v>BRACKET</v>
          </cell>
          <cell r="O302">
            <v>38565</v>
          </cell>
          <cell r="P302">
            <v>41852</v>
          </cell>
          <cell r="Q302" t="str">
            <v>&gt;&gt;&gt;</v>
          </cell>
          <cell r="S302" t="e">
            <v>#REF!</v>
          </cell>
          <cell r="T302">
            <v>91416</v>
          </cell>
          <cell r="V302">
            <v>53664</v>
          </cell>
          <cell r="W302">
            <v>12</v>
          </cell>
          <cell r="Y302">
            <v>104520</v>
          </cell>
          <cell r="Z302">
            <v>0.41049999999999998</v>
          </cell>
          <cell r="AA302" t="str">
            <v>last 5 mos x IHS%</v>
          </cell>
          <cell r="AB302">
            <v>69576</v>
          </cell>
          <cell r="AC302">
            <v>104364</v>
          </cell>
          <cell r="AD302">
            <v>104364</v>
          </cell>
          <cell r="AE302">
            <v>0</v>
          </cell>
          <cell r="AF302">
            <v>8697</v>
          </cell>
        </row>
        <row r="303">
          <cell r="A303">
            <v>105542</v>
          </cell>
          <cell r="B303" t="str">
            <v>Denso</v>
          </cell>
          <cell r="C303">
            <v>38434</v>
          </cell>
          <cell r="D303" t="str">
            <v>AA047782-7850</v>
          </cell>
          <cell r="E303" t="str">
            <v>105542/43</v>
          </cell>
          <cell r="F303" t="str">
            <v>Stamp&gt;Ship</v>
          </cell>
          <cell r="G303" t="str">
            <v>GR: PR</v>
          </cell>
          <cell r="H303" t="str">
            <v>GR</v>
          </cell>
          <cell r="I303" t="str">
            <v>AUTO INDUSTRY</v>
          </cell>
          <cell r="J303" t="str">
            <v>BIG 3</v>
          </cell>
          <cell r="K303" t="str">
            <v>Chrysler</v>
          </cell>
          <cell r="L303" t="str">
            <v>HVAC</v>
          </cell>
          <cell r="M303">
            <v>38777</v>
          </cell>
          <cell r="N303" t="str">
            <v>CONDENSER BKT   RH</v>
          </cell>
          <cell r="O303">
            <v>38777</v>
          </cell>
          <cell r="P303">
            <v>43717</v>
          </cell>
          <cell r="Q303" t="str">
            <v>&gt;&gt;&gt;</v>
          </cell>
          <cell r="S303" t="e">
            <v>#REF!</v>
          </cell>
          <cell r="T303">
            <v>1680</v>
          </cell>
          <cell r="V303">
            <v>1200</v>
          </cell>
          <cell r="W303">
            <v>6</v>
          </cell>
          <cell r="Y303">
            <v>1680</v>
          </cell>
          <cell r="Z303">
            <v>0.05</v>
          </cell>
          <cell r="AA303" t="str">
            <v>last 5 mos x IHS%</v>
          </cell>
          <cell r="AB303">
            <v>960</v>
          </cell>
          <cell r="AC303">
            <v>1440</v>
          </cell>
          <cell r="AD303">
            <v>1440</v>
          </cell>
          <cell r="AE303">
            <v>0</v>
          </cell>
          <cell r="AF303">
            <v>120</v>
          </cell>
        </row>
        <row r="304">
          <cell r="A304">
            <v>105550</v>
          </cell>
          <cell r="B304" t="str">
            <v>NISSAN</v>
          </cell>
          <cell r="C304">
            <v>38435</v>
          </cell>
          <cell r="D304" t="str">
            <v>67330 JA600</v>
          </cell>
          <cell r="E304" t="e">
            <v>#N/A</v>
          </cell>
          <cell r="F304" t="str">
            <v>Stamp&gt;Assy&gt;Ship</v>
          </cell>
          <cell r="G304" t="str">
            <v>GR: PR</v>
          </cell>
          <cell r="H304" t="str">
            <v>GR</v>
          </cell>
          <cell r="I304" t="str">
            <v xml:space="preserve">Nissan        | Altima | L42A/D42A       </v>
          </cell>
          <cell r="J304" t="str">
            <v>New Domestics</v>
          </cell>
          <cell r="K304" t="str">
            <v>NISSAN</v>
          </cell>
          <cell r="L304" t="str">
            <v>BIW</v>
          </cell>
          <cell r="M304">
            <v>38930</v>
          </cell>
          <cell r="N304" t="str">
            <v>REINF ASSY-DASH-LOWER</v>
          </cell>
          <cell r="O304">
            <v>38930</v>
          </cell>
          <cell r="P304">
            <v>41121</v>
          </cell>
          <cell r="Q304" t="str">
            <v>&gt;&gt;&gt;</v>
          </cell>
          <cell r="R304" t="str">
            <v>NOT SHOWING ANY RELEASES</v>
          </cell>
          <cell r="S304">
            <v>0</v>
          </cell>
          <cell r="T304">
            <v>90</v>
          </cell>
          <cell r="V304">
            <v>0</v>
          </cell>
          <cell r="W304">
            <v>2</v>
          </cell>
          <cell r="Y304">
            <v>0</v>
          </cell>
          <cell r="AA304" t="str">
            <v>SERVICE</v>
          </cell>
          <cell r="AB304">
            <v>0</v>
          </cell>
          <cell r="AC304">
            <v>0</v>
          </cell>
          <cell r="AD304">
            <v>90</v>
          </cell>
          <cell r="AE304">
            <v>-1</v>
          </cell>
          <cell r="AF304">
            <v>7.5</v>
          </cell>
        </row>
        <row r="305">
          <cell r="A305">
            <v>105544</v>
          </cell>
          <cell r="B305" t="str">
            <v>Denso</v>
          </cell>
          <cell r="C305">
            <v>38434</v>
          </cell>
          <cell r="D305" t="str">
            <v>AA047782-7871</v>
          </cell>
          <cell r="E305">
            <v>105544</v>
          </cell>
          <cell r="F305" t="str">
            <v>Stamp&gt;Ship</v>
          </cell>
          <cell r="G305" t="str">
            <v>GR: PR</v>
          </cell>
          <cell r="H305" t="str">
            <v>GR</v>
          </cell>
          <cell r="I305" t="str">
            <v>AUTO INDUSTRY</v>
          </cell>
          <cell r="J305" t="str">
            <v>BIG 3</v>
          </cell>
          <cell r="K305" t="str">
            <v>Chrysler</v>
          </cell>
          <cell r="L305" t="str">
            <v>HVAC</v>
          </cell>
          <cell r="M305">
            <v>38777</v>
          </cell>
          <cell r="N305" t="str">
            <v>CONDENSER BKT</v>
          </cell>
          <cell r="O305">
            <v>38777</v>
          </cell>
          <cell r="P305">
            <v>43717</v>
          </cell>
          <cell r="Q305" t="str">
            <v>&gt;&gt;&gt;</v>
          </cell>
          <cell r="S305" t="e">
            <v>#REF!</v>
          </cell>
          <cell r="T305">
            <v>1680</v>
          </cell>
          <cell r="V305">
            <v>1314</v>
          </cell>
          <cell r="W305">
            <v>6</v>
          </cell>
          <cell r="Y305">
            <v>1920</v>
          </cell>
          <cell r="Z305">
            <v>0.05</v>
          </cell>
          <cell r="AA305" t="str">
            <v>last 5 mos x IHS%</v>
          </cell>
          <cell r="AB305">
            <v>594</v>
          </cell>
          <cell r="AC305">
            <v>891</v>
          </cell>
          <cell r="AD305">
            <v>891</v>
          </cell>
          <cell r="AE305">
            <v>0</v>
          </cell>
          <cell r="AF305">
            <v>74.25</v>
          </cell>
        </row>
        <row r="306">
          <cell r="A306">
            <v>105598</v>
          </cell>
          <cell r="B306" t="str">
            <v>Benteler</v>
          </cell>
          <cell r="C306">
            <v>38506</v>
          </cell>
          <cell r="D306">
            <v>13002323</v>
          </cell>
          <cell r="E306" t="e">
            <v>#N/A</v>
          </cell>
          <cell r="F306" t="str">
            <v>STAMP&gt;ASSY&gt;SHIP</v>
          </cell>
          <cell r="G306" t="str">
            <v>GR: PR</v>
          </cell>
          <cell r="H306" t="str">
            <v>GR</v>
          </cell>
          <cell r="I306" t="str">
            <v>GM</v>
          </cell>
          <cell r="J306" t="str">
            <v>BIG 3</v>
          </cell>
          <cell r="K306" t="str">
            <v>GM</v>
          </cell>
          <cell r="L306" t="str">
            <v>BIW</v>
          </cell>
          <cell r="M306">
            <v>38749</v>
          </cell>
          <cell r="N306" t="str">
            <v>BKT ASSY</v>
          </cell>
          <cell r="O306">
            <v>38749</v>
          </cell>
          <cell r="P306">
            <v>41640</v>
          </cell>
          <cell r="Q306" t="str">
            <v>&gt;&gt;&gt;</v>
          </cell>
          <cell r="S306">
            <v>0</v>
          </cell>
          <cell r="T306">
            <v>13015597</v>
          </cell>
          <cell r="V306">
            <v>0</v>
          </cell>
          <cell r="W306">
            <v>5</v>
          </cell>
          <cell r="Y306">
            <v>0</v>
          </cell>
          <cell r="AA306" t="str">
            <v>SERVICE</v>
          </cell>
          <cell r="AB306">
            <v>0</v>
          </cell>
          <cell r="AC306">
            <v>0</v>
          </cell>
          <cell r="AD306">
            <v>0</v>
          </cell>
          <cell r="AE306" t="e">
            <v>#DIV/0!</v>
          </cell>
          <cell r="AF306">
            <v>0</v>
          </cell>
        </row>
        <row r="307">
          <cell r="A307">
            <v>105599</v>
          </cell>
          <cell r="B307" t="str">
            <v>Benteler</v>
          </cell>
          <cell r="C307">
            <v>38506</v>
          </cell>
          <cell r="D307">
            <v>13002324</v>
          </cell>
          <cell r="E307" t="e">
            <v>#N/A</v>
          </cell>
          <cell r="F307" t="str">
            <v>STAMP&gt;ASSY&gt;SHIP</v>
          </cell>
          <cell r="G307" t="str">
            <v>GR: PR</v>
          </cell>
          <cell r="H307" t="str">
            <v>GR</v>
          </cell>
          <cell r="I307" t="str">
            <v>GM</v>
          </cell>
          <cell r="J307" t="str">
            <v>BIG 3</v>
          </cell>
          <cell r="K307" t="str">
            <v>GM</v>
          </cell>
          <cell r="L307" t="str">
            <v>BIW</v>
          </cell>
          <cell r="M307">
            <v>38749</v>
          </cell>
          <cell r="N307" t="str">
            <v>BKT ASSY</v>
          </cell>
          <cell r="O307">
            <v>38749</v>
          </cell>
          <cell r="P307">
            <v>41640</v>
          </cell>
          <cell r="Q307" t="str">
            <v>&gt;&gt;&gt;</v>
          </cell>
          <cell r="S307">
            <v>0</v>
          </cell>
          <cell r="T307">
            <v>13015547</v>
          </cell>
          <cell r="V307">
            <v>0</v>
          </cell>
          <cell r="W307">
            <v>5</v>
          </cell>
          <cell r="Y307">
            <v>0</v>
          </cell>
          <cell r="AA307" t="str">
            <v>SERVICE</v>
          </cell>
          <cell r="AB307">
            <v>0</v>
          </cell>
          <cell r="AC307">
            <v>0</v>
          </cell>
          <cell r="AD307">
            <v>0</v>
          </cell>
          <cell r="AE307" t="e">
            <v>#DIV/0!</v>
          </cell>
          <cell r="AF307">
            <v>0</v>
          </cell>
        </row>
        <row r="308">
          <cell r="A308">
            <v>105632</v>
          </cell>
          <cell r="B308" t="str">
            <v>Chicago Miniature Lighting, LLC</v>
          </cell>
          <cell r="C308">
            <v>38671</v>
          </cell>
          <cell r="D308" t="str">
            <v>MZ6765</v>
          </cell>
          <cell r="E308">
            <v>105632</v>
          </cell>
          <cell r="F308" t="str">
            <v>Stamp&gt;Ship</v>
          </cell>
          <cell r="G308" t="str">
            <v>GR: PR</v>
          </cell>
          <cell r="H308" t="str">
            <v>GR</v>
          </cell>
          <cell r="I308" t="str">
            <v>AUTO INDUSTRY</v>
          </cell>
          <cell r="J308" t="str">
            <v>Unknown</v>
          </cell>
          <cell r="K308" t="str">
            <v>UNKNOWN</v>
          </cell>
          <cell r="L308" t="str">
            <v>Trim &amp; Chassis</v>
          </cell>
          <cell r="M308">
            <v>38930</v>
          </cell>
          <cell r="N308" t="str">
            <v>RH REFL.</v>
          </cell>
          <cell r="O308">
            <v>38930</v>
          </cell>
          <cell r="P308">
            <v>43717</v>
          </cell>
          <cell r="Q308" t="str">
            <v>&gt;&gt;&gt;</v>
          </cell>
          <cell r="S308" t="e">
            <v>#REF!</v>
          </cell>
          <cell r="T308">
            <v>42000</v>
          </cell>
          <cell r="V308">
            <v>30000</v>
          </cell>
          <cell r="W308">
            <v>7</v>
          </cell>
          <cell r="Y308">
            <v>48000</v>
          </cell>
          <cell r="Z308">
            <v>0.05</v>
          </cell>
          <cell r="AA308" t="str">
            <v>last 5 mos x IHS%</v>
          </cell>
          <cell r="AB308">
            <v>30000</v>
          </cell>
          <cell r="AC308">
            <v>45000</v>
          </cell>
          <cell r="AD308">
            <v>45000</v>
          </cell>
          <cell r="AE308">
            <v>0</v>
          </cell>
          <cell r="AF308">
            <v>3750</v>
          </cell>
        </row>
        <row r="309">
          <cell r="A309">
            <v>105633</v>
          </cell>
          <cell r="B309" t="str">
            <v>Chicago Miniature Lighting, LLC</v>
          </cell>
          <cell r="C309">
            <v>38671</v>
          </cell>
          <cell r="D309" t="str">
            <v>MZ6816</v>
          </cell>
          <cell r="E309">
            <v>105633</v>
          </cell>
          <cell r="F309" t="str">
            <v>Stamp&gt;Ship</v>
          </cell>
          <cell r="G309" t="str">
            <v>GR: PR</v>
          </cell>
          <cell r="H309" t="str">
            <v>GR</v>
          </cell>
          <cell r="I309" t="str">
            <v>AUTO INDUSTRY</v>
          </cell>
          <cell r="J309" t="str">
            <v>Unknown</v>
          </cell>
          <cell r="K309" t="str">
            <v>UNKNOWN</v>
          </cell>
          <cell r="L309" t="str">
            <v>Trim &amp; Chassis</v>
          </cell>
          <cell r="M309">
            <v>38930</v>
          </cell>
          <cell r="N309" t="str">
            <v>RH REFL.</v>
          </cell>
          <cell r="O309">
            <v>38930</v>
          </cell>
          <cell r="P309">
            <v>43717</v>
          </cell>
          <cell r="Q309" t="str">
            <v>&gt;&gt;&gt;</v>
          </cell>
          <cell r="S309" t="e">
            <v>#REF!</v>
          </cell>
          <cell r="T309">
            <v>42000</v>
          </cell>
          <cell r="V309">
            <v>30000</v>
          </cell>
          <cell r="W309">
            <v>7</v>
          </cell>
          <cell r="Y309">
            <v>48000</v>
          </cell>
          <cell r="Z309">
            <v>0.05</v>
          </cell>
          <cell r="AA309" t="str">
            <v>last 5 mos x IHS%</v>
          </cell>
          <cell r="AB309">
            <v>30000</v>
          </cell>
          <cell r="AC309">
            <v>45000</v>
          </cell>
          <cell r="AD309">
            <v>45000</v>
          </cell>
          <cell r="AE309">
            <v>0</v>
          </cell>
          <cell r="AF309">
            <v>3750</v>
          </cell>
        </row>
        <row r="310">
          <cell r="A310">
            <v>105766</v>
          </cell>
          <cell r="B310" t="str">
            <v>NISSAN</v>
          </cell>
          <cell r="C310">
            <v>38664</v>
          </cell>
          <cell r="D310" t="str">
            <v>763C3 JB10A</v>
          </cell>
          <cell r="E310">
            <v>105766</v>
          </cell>
          <cell r="F310" t="str">
            <v>Stamp&gt;Ship</v>
          </cell>
          <cell r="G310" t="str">
            <v>KENT</v>
          </cell>
          <cell r="H310" t="str">
            <v>KENT</v>
          </cell>
          <cell r="I310" t="str">
            <v>D42A</v>
          </cell>
          <cell r="J310" t="str">
            <v>New Domestics</v>
          </cell>
          <cell r="K310" t="str">
            <v>NISSAN</v>
          </cell>
          <cell r="L310" t="str">
            <v>BIW</v>
          </cell>
          <cell r="M310">
            <v>39173</v>
          </cell>
          <cell r="N310" t="str">
            <v>BKT-ROOF SIDE RAIL INNER LH</v>
          </cell>
          <cell r="O310">
            <v>39173</v>
          </cell>
          <cell r="P310">
            <v>41456</v>
          </cell>
          <cell r="Q310" t="str">
            <v>&gt;&gt;&gt;</v>
          </cell>
          <cell r="S310">
            <v>0</v>
          </cell>
          <cell r="T310">
            <v>12675</v>
          </cell>
          <cell r="V310">
            <v>5400</v>
          </cell>
          <cell r="W310">
            <v>12</v>
          </cell>
          <cell r="Y310">
            <v>5</v>
          </cell>
          <cell r="AA310" t="str">
            <v>per releases, ending 7/1/13</v>
          </cell>
          <cell r="AB310">
            <v>5</v>
          </cell>
          <cell r="AC310">
            <v>7.5</v>
          </cell>
          <cell r="AD310">
            <v>10800</v>
          </cell>
          <cell r="AE310">
            <v>-0.99930555555555556</v>
          </cell>
          <cell r="AF310">
            <v>900</v>
          </cell>
        </row>
        <row r="311">
          <cell r="A311">
            <v>105650</v>
          </cell>
          <cell r="B311" t="str">
            <v>Benteler</v>
          </cell>
          <cell r="C311">
            <v>38553</v>
          </cell>
          <cell r="D311">
            <v>13002313</v>
          </cell>
          <cell r="E311" t="str">
            <v>105650/51</v>
          </cell>
          <cell r="F311" t="str">
            <v>Stamp&gt;Ship</v>
          </cell>
          <cell r="G311" t="str">
            <v>KENT</v>
          </cell>
          <cell r="H311" t="str">
            <v>KENT</v>
          </cell>
          <cell r="I311" t="str">
            <v xml:space="preserve">BMW  E70 + C/O TO F15      </v>
          </cell>
          <cell r="J311" t="str">
            <v>Other Auto (BMW, VW, Misc)</v>
          </cell>
          <cell r="K311" t="str">
            <v>BMW</v>
          </cell>
          <cell r="L311" t="str">
            <v>BIW</v>
          </cell>
          <cell r="M311">
            <v>38991</v>
          </cell>
          <cell r="N311" t="str">
            <v>REAR FLANGE  RH</v>
          </cell>
          <cell r="O311">
            <v>38991</v>
          </cell>
          <cell r="P311">
            <v>43343</v>
          </cell>
          <cell r="Q311" t="str">
            <v>&gt;&gt;&gt;</v>
          </cell>
          <cell r="R311" t="str">
            <v>carrying over next model (pending new p/n)</v>
          </cell>
          <cell r="S311" t="e">
            <v>#REF!</v>
          </cell>
          <cell r="T311">
            <v>13142868</v>
          </cell>
          <cell r="V311">
            <v>81900</v>
          </cell>
          <cell r="W311">
            <v>11</v>
          </cell>
          <cell r="Y311">
            <v>154955</v>
          </cell>
          <cell r="Z311">
            <v>-0.28920000000000001</v>
          </cell>
          <cell r="AA311" t="str">
            <v>last 5 mos x IHS%</v>
          </cell>
          <cell r="AB311">
            <v>37463</v>
          </cell>
          <cell r="AC311">
            <v>56194.5</v>
          </cell>
          <cell r="AD311">
            <v>56194.5</v>
          </cell>
          <cell r="AE311">
            <v>0</v>
          </cell>
          <cell r="AF311">
            <v>4682.875</v>
          </cell>
        </row>
        <row r="312">
          <cell r="A312">
            <v>105652</v>
          </cell>
          <cell r="B312" t="str">
            <v>Benteler</v>
          </cell>
          <cell r="C312">
            <v>38553</v>
          </cell>
          <cell r="D312">
            <v>13002315</v>
          </cell>
          <cell r="E312" t="str">
            <v>105652/53</v>
          </cell>
          <cell r="F312" t="str">
            <v>Stamp&gt;Plate/Paint&gt;Ship</v>
          </cell>
          <cell r="G312" t="str">
            <v>GR: PR</v>
          </cell>
          <cell r="H312" t="str">
            <v>GR</v>
          </cell>
          <cell r="I312" t="str">
            <v xml:space="preserve">BMW | X5 | E70             </v>
          </cell>
          <cell r="J312" t="str">
            <v>Other Auto (BMW, VW, Misc)</v>
          </cell>
          <cell r="K312" t="str">
            <v>BMW</v>
          </cell>
          <cell r="L312" t="str">
            <v>BIW</v>
          </cell>
          <cell r="M312">
            <v>38991</v>
          </cell>
          <cell r="N312" t="str">
            <v>FRONT CRUSH LOWER  RH</v>
          </cell>
          <cell r="O312">
            <v>38991</v>
          </cell>
          <cell r="P312">
            <v>41852</v>
          </cell>
          <cell r="Q312" t="str">
            <v>&gt;&gt;&gt;</v>
          </cell>
          <cell r="R312" t="str">
            <v>starting June /13 volume's reduced to coupe (20%) until 8/14 when program ends</v>
          </cell>
          <cell r="S312">
            <v>0</v>
          </cell>
          <cell r="T312">
            <v>13154703</v>
          </cell>
          <cell r="V312">
            <v>86073</v>
          </cell>
          <cell r="W312">
            <v>12</v>
          </cell>
          <cell r="Y312">
            <v>6</v>
          </cell>
          <cell r="AA312" t="str">
            <v>20% coupe version from 6/'13 to 8/14</v>
          </cell>
          <cell r="AB312">
            <v>43810</v>
          </cell>
          <cell r="AC312">
            <v>65715</v>
          </cell>
          <cell r="AD312">
            <v>65715</v>
          </cell>
          <cell r="AE312">
            <v>0</v>
          </cell>
          <cell r="AF312">
            <v>5476.25</v>
          </cell>
        </row>
        <row r="313">
          <cell r="A313">
            <v>104948</v>
          </cell>
          <cell r="B313" t="str">
            <v>TOYOTA</v>
          </cell>
          <cell r="C313">
            <v>40876</v>
          </cell>
          <cell r="D313" t="str">
            <v>4735301010-3</v>
          </cell>
          <cell r="E313" t="str">
            <v>104948/49</v>
          </cell>
          <cell r="F313" t="str">
            <v>Stamp&gt;Plate/Paint&gt;Ship</v>
          </cell>
          <cell r="G313" t="str">
            <v>GR</v>
          </cell>
          <cell r="H313" t="str">
            <v>GR</v>
          </cell>
          <cell r="I313" t="str">
            <v>TOYOTA SIENNA</v>
          </cell>
          <cell r="K313" t="str">
            <v>TOYOTA</v>
          </cell>
          <cell r="L313" t="str">
            <v>HVAC</v>
          </cell>
          <cell r="N313" t="str">
            <v>HOSE BRACKET</v>
          </cell>
          <cell r="O313">
            <v>38200</v>
          </cell>
          <cell r="P313">
            <v>42339</v>
          </cell>
          <cell r="Q313" t="str">
            <v>&gt;&gt;&gt;</v>
          </cell>
          <cell r="S313" t="e">
            <v>#REF!</v>
          </cell>
          <cell r="T313">
            <v>4735357465</v>
          </cell>
          <cell r="V313">
            <v>79499</v>
          </cell>
          <cell r="W313">
            <v>12</v>
          </cell>
          <cell r="Y313">
            <v>153032</v>
          </cell>
          <cell r="Z313">
            <v>5.5999999999999999E-3</v>
          </cell>
          <cell r="AA313" t="str">
            <v>last 5 mos x IHS%</v>
          </cell>
          <cell r="AB313">
            <v>95821</v>
          </cell>
          <cell r="AC313">
            <v>143731.5</v>
          </cell>
          <cell r="AD313">
            <v>159888.38880000002</v>
          </cell>
          <cell r="AE313">
            <v>-0.10105104517758456</v>
          </cell>
          <cell r="AF313">
            <v>13324.032400000002</v>
          </cell>
        </row>
        <row r="314">
          <cell r="A314">
            <v>106669</v>
          </cell>
          <cell r="B314" t="str">
            <v>IB TECH</v>
          </cell>
          <cell r="C314">
            <v>40039</v>
          </cell>
          <cell r="D314" t="str">
            <v>23-4552912-2-00</v>
          </cell>
          <cell r="E314" t="str">
            <v>106669-2</v>
          </cell>
          <cell r="F314" t="str">
            <v>Stamp&gt;Assy&gt;Ship</v>
          </cell>
          <cell r="G314" t="str">
            <v>GR: PR</v>
          </cell>
          <cell r="H314" t="str">
            <v>GR</v>
          </cell>
          <cell r="I314" t="str">
            <v xml:space="preserve">Honda | Odyssey | UM              </v>
          </cell>
          <cell r="J314" t="str">
            <v>New Domestics</v>
          </cell>
          <cell r="K314" t="str">
            <v>HONDA</v>
          </cell>
          <cell r="L314" t="str">
            <v>SEATING</v>
          </cell>
          <cell r="M314">
            <v>40360</v>
          </cell>
          <cell r="N314" t="str">
            <v>8 WAY REAR FOOT COMP. ASSY (OUTER)</v>
          </cell>
          <cell r="O314">
            <v>40360</v>
          </cell>
          <cell r="P314">
            <v>42644</v>
          </cell>
          <cell r="Q314" t="str">
            <v>&gt;&gt;&gt;</v>
          </cell>
          <cell r="S314">
            <v>11924</v>
          </cell>
          <cell r="T314">
            <v>129976</v>
          </cell>
          <cell r="V314">
            <v>71632</v>
          </cell>
          <cell r="W314">
            <v>10</v>
          </cell>
          <cell r="Y314">
            <v>137913.59999999998</v>
          </cell>
          <cell r="Z314">
            <v>0.10907039211342484</v>
          </cell>
          <cell r="AA314" t="str">
            <v>last 5 mos x IHS%</v>
          </cell>
          <cell r="AB314">
            <v>96140</v>
          </cell>
          <cell r="AC314">
            <v>144210</v>
          </cell>
          <cell r="AD314">
            <v>158889.86065573769</v>
          </cell>
          <cell r="AE314">
            <v>-9.2390166340092339E-2</v>
          </cell>
          <cell r="AF314">
            <v>13240.821721311475</v>
          </cell>
        </row>
        <row r="315">
          <cell r="A315">
            <v>106670</v>
          </cell>
          <cell r="B315" t="str">
            <v>IB TECH</v>
          </cell>
          <cell r="C315">
            <v>40039</v>
          </cell>
          <cell r="D315" t="str">
            <v>23-4553010-2-00</v>
          </cell>
          <cell r="E315" t="str">
            <v>2-OUT</v>
          </cell>
          <cell r="F315" t="str">
            <v>Stamp&gt;Assy&gt;Ship</v>
          </cell>
          <cell r="G315" t="str">
            <v>GR: PR</v>
          </cell>
          <cell r="H315" t="str">
            <v>GR</v>
          </cell>
          <cell r="I315" t="str">
            <v xml:space="preserve">Honda | Odyssey | UM              </v>
          </cell>
          <cell r="J315" t="str">
            <v>New Domestics</v>
          </cell>
          <cell r="K315" t="str">
            <v>HONDA</v>
          </cell>
          <cell r="L315" t="str">
            <v>SEATING</v>
          </cell>
          <cell r="M315">
            <v>40360</v>
          </cell>
          <cell r="N315" t="str">
            <v>8 WAY REAR FOOT COMP. ASSY (INNER)</v>
          </cell>
          <cell r="O315">
            <v>40360</v>
          </cell>
          <cell r="P315">
            <v>42644</v>
          </cell>
          <cell r="Q315" t="str">
            <v>&gt;&gt;&gt;</v>
          </cell>
          <cell r="S315">
            <v>12672</v>
          </cell>
          <cell r="T315">
            <v>129184</v>
          </cell>
          <cell r="V315">
            <v>71456</v>
          </cell>
          <cell r="W315">
            <v>10</v>
          </cell>
          <cell r="Y315">
            <v>138969.59999999998</v>
          </cell>
          <cell r="Z315">
            <v>0.10907039211342484</v>
          </cell>
          <cell r="AA315" t="str">
            <v>last 5 mos x IHS%</v>
          </cell>
          <cell r="AB315">
            <v>93544</v>
          </cell>
          <cell r="AC315">
            <v>140316</v>
          </cell>
          <cell r="AD315">
            <v>158499.46787771376</v>
          </cell>
          <cell r="AE315">
            <v>-0.11472257996312485</v>
          </cell>
          <cell r="AF315">
            <v>13208.28898980948</v>
          </cell>
        </row>
        <row r="316">
          <cell r="A316">
            <v>107019</v>
          </cell>
          <cell r="B316" t="str">
            <v>NISSAN</v>
          </cell>
          <cell r="C316">
            <v>40413</v>
          </cell>
          <cell r="D316" t="str">
            <v>82121 3JAOA</v>
          </cell>
          <cell r="E316" t="str">
            <v>2-OUT</v>
          </cell>
          <cell r="F316" t="str">
            <v>Stamp&gt;Ship</v>
          </cell>
          <cell r="G316" t="str">
            <v>KENT</v>
          </cell>
          <cell r="H316" t="str">
            <v>KENT</v>
          </cell>
          <cell r="I316" t="str">
            <v>P42J + P42K</v>
          </cell>
          <cell r="J316" t="str">
            <v>New Domestics</v>
          </cell>
          <cell r="K316" t="str">
            <v>NISSAN</v>
          </cell>
          <cell r="L316" t="str">
            <v>BIW</v>
          </cell>
          <cell r="M316">
            <v>40554</v>
          </cell>
          <cell r="N316" t="str">
            <v>STFNR BRKT-REAR DOOR, LH</v>
          </cell>
          <cell r="O316">
            <v>40909</v>
          </cell>
          <cell r="P316">
            <v>43435</v>
          </cell>
          <cell r="Q316" t="str">
            <v>&gt;&gt;&gt;</v>
          </cell>
          <cell r="S316">
            <v>16336</v>
          </cell>
          <cell r="T316">
            <v>127750</v>
          </cell>
          <cell r="V316">
            <v>88446</v>
          </cell>
          <cell r="W316">
            <v>10</v>
          </cell>
          <cell r="Y316">
            <v>170616</v>
          </cell>
          <cell r="Z316">
            <v>-0.10399999999999987</v>
          </cell>
          <cell r="AA316" t="str">
            <v>last 5 mos x IHS%</v>
          </cell>
          <cell r="AB316">
            <v>102830</v>
          </cell>
          <cell r="AC316">
            <v>154245</v>
          </cell>
          <cell r="AD316">
            <v>158495.23200000002</v>
          </cell>
          <cell r="AE316">
            <v>-2.6816150532528393E-2</v>
          </cell>
          <cell r="AF316">
            <v>13207.936000000002</v>
          </cell>
        </row>
        <row r="317">
          <cell r="A317">
            <v>107001</v>
          </cell>
          <cell r="B317" t="str">
            <v>NISSAN</v>
          </cell>
          <cell r="C317">
            <v>40394</v>
          </cell>
          <cell r="D317" t="str">
            <v>41161 3JA0A</v>
          </cell>
          <cell r="E317" t="str">
            <v>2-OUT</v>
          </cell>
          <cell r="F317" t="str">
            <v>Stamp&gt;Plate/Paint&gt;Ship</v>
          </cell>
          <cell r="G317" t="str">
            <v>GR: PR</v>
          </cell>
          <cell r="H317" t="str">
            <v>GR</v>
          </cell>
          <cell r="I317" t="str">
            <v>P42J + P42K + P42M</v>
          </cell>
          <cell r="J317" t="str">
            <v>New Domestics</v>
          </cell>
          <cell r="K317" t="str">
            <v>NISSAN</v>
          </cell>
          <cell r="L317" t="str">
            <v>Trim &amp; Chassis</v>
          </cell>
          <cell r="M317">
            <v>40920</v>
          </cell>
          <cell r="N317" t="str">
            <v>SPLASH GUARDS, LH</v>
          </cell>
          <cell r="O317">
            <v>40909</v>
          </cell>
          <cell r="P317">
            <v>43435</v>
          </cell>
          <cell r="Q317" t="str">
            <v>&gt;&gt;&gt;</v>
          </cell>
          <cell r="R317" t="str">
            <v>add P42M -9/'14 - 4k/mos</v>
          </cell>
          <cell r="S317">
            <v>16963</v>
          </cell>
          <cell r="T317">
            <v>105016</v>
          </cell>
          <cell r="V317">
            <v>88377</v>
          </cell>
          <cell r="W317">
            <v>10</v>
          </cell>
          <cell r="Y317">
            <v>171360</v>
          </cell>
          <cell r="Z317">
            <v>-0.10399999999999998</v>
          </cell>
          <cell r="AA317" t="str">
            <v>last 5 mos x IHS%</v>
          </cell>
          <cell r="AB317">
            <v>98214</v>
          </cell>
          <cell r="AC317">
            <v>147321</v>
          </cell>
          <cell r="AD317">
            <v>158371.584</v>
          </cell>
          <cell r="AE317">
            <v>-6.9776305325076504E-2</v>
          </cell>
          <cell r="AF317">
            <v>13197.632</v>
          </cell>
        </row>
        <row r="318">
          <cell r="A318">
            <v>106970</v>
          </cell>
          <cell r="B318" t="str">
            <v>NISSAN</v>
          </cell>
          <cell r="C318">
            <v>40373</v>
          </cell>
          <cell r="D318" t="str">
            <v>17285 3ja0a</v>
          </cell>
          <cell r="E318" t="str">
            <v>106970-3</v>
          </cell>
          <cell r="F318" t="str">
            <v>Stamp&gt;Assy&gt;Plate/Paint&gt;Ship</v>
          </cell>
          <cell r="G318" t="str">
            <v>KENT</v>
          </cell>
          <cell r="H318" t="str">
            <v>KENT</v>
          </cell>
          <cell r="I318" t="str">
            <v>P42J + P42K</v>
          </cell>
          <cell r="J318" t="str">
            <v>New Domestics</v>
          </cell>
          <cell r="K318" t="str">
            <v>NISSAN</v>
          </cell>
          <cell r="L318" t="str">
            <v>Fuel Sytems</v>
          </cell>
          <cell r="M318">
            <v>40924</v>
          </cell>
          <cell r="N318" t="str">
            <v>PROTR ASSY-FUEL TANK</v>
          </cell>
          <cell r="O318">
            <v>40909</v>
          </cell>
          <cell r="P318">
            <v>43435</v>
          </cell>
          <cell r="Q318" t="str">
            <v>&gt;&gt;&gt;</v>
          </cell>
          <cell r="S318">
            <v>17056</v>
          </cell>
          <cell r="T318">
            <v>125021</v>
          </cell>
          <cell r="V318">
            <v>87995</v>
          </cell>
          <cell r="W318">
            <v>10</v>
          </cell>
          <cell r="Y318">
            <v>168753.59999999998</v>
          </cell>
          <cell r="Z318">
            <v>-0.10399999999999998</v>
          </cell>
          <cell r="AA318" t="str">
            <v>last 5 mos x IHS%</v>
          </cell>
          <cell r="AB318">
            <v>101300</v>
          </cell>
          <cell r="AC318">
            <v>151950</v>
          </cell>
          <cell r="AD318">
            <v>157687.04000000001</v>
          </cell>
          <cell r="AE318">
            <v>-3.6382444619418308E-2</v>
          </cell>
          <cell r="AF318">
            <v>13140.586666666668</v>
          </cell>
        </row>
        <row r="319">
          <cell r="A319">
            <v>106600</v>
          </cell>
          <cell r="B319" t="str">
            <v>NISSAN</v>
          </cell>
          <cell r="C319">
            <v>39911</v>
          </cell>
          <cell r="D319" t="str">
            <v>41151 ZX00A</v>
          </cell>
          <cell r="E319" t="str">
            <v>106600/01</v>
          </cell>
          <cell r="F319" t="str">
            <v>Stamp&gt;Plate/Paint&gt;Ship</v>
          </cell>
          <cell r="G319" t="str">
            <v>GR: PR</v>
          </cell>
          <cell r="H319" t="str">
            <v>GR</v>
          </cell>
          <cell r="I319" t="str">
            <v>D42A</v>
          </cell>
          <cell r="J319" t="str">
            <v>New Domestics</v>
          </cell>
          <cell r="K319" t="str">
            <v>NISSAN</v>
          </cell>
          <cell r="L319" t="str">
            <v>Trim &amp; Chassis</v>
          </cell>
          <cell r="M319">
            <v>40057</v>
          </cell>
          <cell r="N319" t="str">
            <v>GUARD-SPLASH-FR BRAKE, RH</v>
          </cell>
          <cell r="O319">
            <v>40057</v>
          </cell>
          <cell r="P319">
            <v>41456</v>
          </cell>
          <cell r="Q319" t="str">
            <v>&gt;&gt;&gt;</v>
          </cell>
          <cell r="S319">
            <v>524</v>
          </cell>
          <cell r="T319">
            <v>13728</v>
          </cell>
          <cell r="V319">
            <v>4282</v>
          </cell>
          <cell r="W319">
            <v>10</v>
          </cell>
          <cell r="Y319">
            <v>12024</v>
          </cell>
          <cell r="AA319" t="str">
            <v>per releases, ending 7/1/13</v>
          </cell>
          <cell r="AB319">
            <v>9</v>
          </cell>
          <cell r="AC319">
            <v>13.5</v>
          </cell>
          <cell r="AD319">
            <v>12024</v>
          </cell>
          <cell r="AE319">
            <v>-0.99887724550898205</v>
          </cell>
          <cell r="AF319">
            <v>1002</v>
          </cell>
        </row>
        <row r="320">
          <cell r="A320">
            <v>104951</v>
          </cell>
          <cell r="B320" t="str">
            <v>Hino Motors Mfg., Inc.</v>
          </cell>
          <cell r="C320">
            <v>37848</v>
          </cell>
          <cell r="D320">
            <v>474000000000</v>
          </cell>
          <cell r="E320" t="str">
            <v>2-OUT</v>
          </cell>
          <cell r="F320" t="str">
            <v>Stamp&gt;Assy&gt;Plate/Paint&gt;Ship</v>
          </cell>
          <cell r="G320" t="str">
            <v>GR: PR</v>
          </cell>
          <cell r="H320" t="str">
            <v>GR</v>
          </cell>
          <cell r="I320" t="str">
            <v xml:space="preserve">Toyota | Tacoma | 635N            </v>
          </cell>
          <cell r="J320" t="str">
            <v>New Domestics</v>
          </cell>
          <cell r="K320" t="str">
            <v>Toyota</v>
          </cell>
          <cell r="L320" t="str">
            <v>HVAC</v>
          </cell>
          <cell r="M320">
            <v>38200</v>
          </cell>
          <cell r="N320" t="str">
            <v>BRKTS.-R/L FLEX. HOSE</v>
          </cell>
          <cell r="O320">
            <v>38200</v>
          </cell>
          <cell r="P320">
            <v>42369</v>
          </cell>
          <cell r="Q320" t="str">
            <v>&gt;&gt;&gt;</v>
          </cell>
          <cell r="S320" t="e">
            <v>#REF!</v>
          </cell>
          <cell r="T320">
            <v>473520533530</v>
          </cell>
          <cell r="V320">
            <v>76747</v>
          </cell>
          <cell r="W320">
            <v>12</v>
          </cell>
          <cell r="Y320">
            <v>156747</v>
          </cell>
          <cell r="Z320">
            <v>2.1399999999999999E-2</v>
          </cell>
          <cell r="AA320" t="str">
            <v>last 5 mos x IHS%</v>
          </cell>
          <cell r="AB320">
            <v>99499</v>
          </cell>
          <cell r="AC320">
            <v>149248.5</v>
          </cell>
          <cell r="AD320">
            <v>156778.77160000001</v>
          </cell>
          <cell r="AE320">
            <v>-4.8031194039538039E-2</v>
          </cell>
          <cell r="AF320">
            <v>13064.897633333334</v>
          </cell>
        </row>
        <row r="321">
          <cell r="A321">
            <v>107000</v>
          </cell>
          <cell r="B321" t="str">
            <v>NISSAN</v>
          </cell>
          <cell r="C321">
            <v>40394</v>
          </cell>
          <cell r="D321" t="str">
            <v>41151 3JA0A</v>
          </cell>
          <cell r="E321" t="str">
            <v>107000/01</v>
          </cell>
          <cell r="F321" t="str">
            <v>Stamp&gt;Plate/Paint&gt;Ship</v>
          </cell>
          <cell r="G321" t="str">
            <v>GR: PR</v>
          </cell>
          <cell r="H321" t="str">
            <v>GR</v>
          </cell>
          <cell r="I321" t="str">
            <v>P42J + P42K + P42M</v>
          </cell>
          <cell r="J321" t="str">
            <v>New Domestics</v>
          </cell>
          <cell r="K321" t="str">
            <v>NISSAN</v>
          </cell>
          <cell r="L321" t="str">
            <v>Trim &amp; Chassis</v>
          </cell>
          <cell r="M321">
            <v>40920</v>
          </cell>
          <cell r="N321" t="str">
            <v>SPLASH GUARDS, RH</v>
          </cell>
          <cell r="O321">
            <v>40909</v>
          </cell>
          <cell r="P321">
            <v>43435</v>
          </cell>
          <cell r="Q321" t="str">
            <v>&gt;&gt;&gt;</v>
          </cell>
          <cell r="R321" t="str">
            <v>add P42M -9/'14 - 4k/mos</v>
          </cell>
          <cell r="S321">
            <v>16963</v>
          </cell>
          <cell r="T321">
            <v>104654</v>
          </cell>
          <cell r="V321">
            <v>87402</v>
          </cell>
          <cell r="W321">
            <v>10</v>
          </cell>
          <cell r="Y321">
            <v>170486.40000000002</v>
          </cell>
          <cell r="Z321">
            <v>-0.10399999999999998</v>
          </cell>
          <cell r="AA321" t="str">
            <v>last 5 mos x IHS%</v>
          </cell>
          <cell r="AB321">
            <v>98870</v>
          </cell>
          <cell r="AC321">
            <v>148305</v>
          </cell>
          <cell r="AD321">
            <v>156624.38399999999</v>
          </cell>
          <cell r="AE321">
            <v>-5.3116786719493159E-2</v>
          </cell>
          <cell r="AF321">
            <v>13052.031999999999</v>
          </cell>
        </row>
        <row r="322">
          <cell r="A322">
            <v>104950</v>
          </cell>
          <cell r="B322" t="str">
            <v>Hino Motors Mfg., Inc.</v>
          </cell>
          <cell r="C322">
            <v>37848</v>
          </cell>
          <cell r="D322" t="str">
            <v>47351-04040</v>
          </cell>
          <cell r="E322" t="str">
            <v>104950-1/51-1</v>
          </cell>
          <cell r="F322" t="str">
            <v>Stamp&gt;Assy&gt;Plate/Paint&gt;Ship</v>
          </cell>
          <cell r="G322" t="str">
            <v>GR: PR</v>
          </cell>
          <cell r="H322" t="str">
            <v>GR</v>
          </cell>
          <cell r="I322" t="str">
            <v>Tacoma 180L --&gt; c/o to 742a</v>
          </cell>
          <cell r="J322" t="str">
            <v>New Domestics</v>
          </cell>
          <cell r="K322" t="str">
            <v>Toyota</v>
          </cell>
          <cell r="L322" t="str">
            <v>HVAC</v>
          </cell>
          <cell r="M322">
            <v>38200</v>
          </cell>
          <cell r="N322" t="str">
            <v>BRKTS.-R/L FLEX. HOSE</v>
          </cell>
          <cell r="O322">
            <v>38200</v>
          </cell>
          <cell r="P322">
            <v>44926</v>
          </cell>
          <cell r="Q322" t="str">
            <v>&gt;&gt;&gt;</v>
          </cell>
          <cell r="S322" t="e">
            <v>#REF!</v>
          </cell>
          <cell r="T322">
            <v>473510533680</v>
          </cell>
          <cell r="V322">
            <v>76668</v>
          </cell>
          <cell r="W322">
            <v>12</v>
          </cell>
          <cell r="Y322">
            <v>156916</v>
          </cell>
          <cell r="Z322">
            <v>2.1399999999999999E-2</v>
          </cell>
          <cell r="AA322" t="str">
            <v>last 5 mos x IHS%</v>
          </cell>
          <cell r="AB322">
            <v>93521</v>
          </cell>
          <cell r="AC322">
            <v>140281.5</v>
          </cell>
          <cell r="AD322">
            <v>156617.3904</v>
          </cell>
          <cell r="AE322">
            <v>-0.10430444766240976</v>
          </cell>
          <cell r="AF322">
            <v>13051.449200000001</v>
          </cell>
        </row>
        <row r="323">
          <cell r="A323">
            <v>106969</v>
          </cell>
          <cell r="B323" t="str">
            <v>NISSAN</v>
          </cell>
          <cell r="C323">
            <v>40373</v>
          </cell>
          <cell r="D323" t="str">
            <v>17285 3JA1A</v>
          </cell>
          <cell r="E323" t="str">
            <v>106969-2</v>
          </cell>
          <cell r="F323" t="str">
            <v>Stamp&gt;Assy&gt;Plate/Paint&gt;Ship</v>
          </cell>
          <cell r="G323" t="str">
            <v>KENT</v>
          </cell>
          <cell r="H323" t="str">
            <v>KENT</v>
          </cell>
          <cell r="I323" t="str">
            <v>P42J + P42K</v>
          </cell>
          <cell r="J323" t="str">
            <v>New Domestics</v>
          </cell>
          <cell r="K323" t="str">
            <v>NISSAN</v>
          </cell>
          <cell r="L323" t="str">
            <v>Fuel Sytems</v>
          </cell>
          <cell r="M323">
            <v>40924</v>
          </cell>
          <cell r="N323" t="str">
            <v>PROTR ASSY-FUEL TANK</v>
          </cell>
          <cell r="O323">
            <v>40909</v>
          </cell>
          <cell r="P323">
            <v>43435</v>
          </cell>
          <cell r="Q323" t="str">
            <v>&gt;&gt;&gt;</v>
          </cell>
          <cell r="S323">
            <v>16896</v>
          </cell>
          <cell r="T323">
            <v>124713</v>
          </cell>
          <cell r="V323">
            <v>87305</v>
          </cell>
          <cell r="W323">
            <v>10</v>
          </cell>
          <cell r="Y323">
            <v>168048</v>
          </cell>
          <cell r="Z323">
            <v>-0.10399999999999998</v>
          </cell>
          <cell r="AA323" t="str">
            <v>last 5 mos x IHS%</v>
          </cell>
          <cell r="AB323">
            <v>100929</v>
          </cell>
          <cell r="AC323">
            <v>151393.5</v>
          </cell>
          <cell r="AD323">
            <v>156450.56</v>
          </cell>
          <cell r="AE323">
            <v>-3.2323693823786859E-2</v>
          </cell>
          <cell r="AF323">
            <v>13037.546666666667</v>
          </cell>
        </row>
        <row r="324">
          <cell r="A324">
            <v>106868</v>
          </cell>
          <cell r="B324" t="str">
            <v>NISSAN</v>
          </cell>
          <cell r="C324">
            <v>40301</v>
          </cell>
          <cell r="D324" t="str">
            <v>21745 3KA0A</v>
          </cell>
          <cell r="E324">
            <v>106868</v>
          </cell>
          <cell r="F324" t="str">
            <v>Stamp&gt;Plate/Paint&gt;Ship</v>
          </cell>
          <cell r="G324" t="str">
            <v>GR: PR</v>
          </cell>
          <cell r="H324" t="str">
            <v>GR</v>
          </cell>
          <cell r="I324" t="str">
            <v>P42J + P42K</v>
          </cell>
          <cell r="J324" t="str">
            <v>New Domestics</v>
          </cell>
          <cell r="K324" t="str">
            <v>NISSAN</v>
          </cell>
          <cell r="L324" t="str">
            <v>HVAC</v>
          </cell>
          <cell r="M324">
            <v>40923</v>
          </cell>
          <cell r="N324" t="str">
            <v>BRKT-RAD. RES. TANK SUPPORT</v>
          </cell>
          <cell r="O324">
            <v>40923</v>
          </cell>
          <cell r="P324">
            <v>42384</v>
          </cell>
          <cell r="Q324" t="str">
            <v>&gt;&gt;&gt;</v>
          </cell>
          <cell r="S324">
            <v>16560</v>
          </cell>
          <cell r="T324">
            <v>126007</v>
          </cell>
          <cell r="V324">
            <v>87180</v>
          </cell>
          <cell r="W324">
            <v>10</v>
          </cell>
          <cell r="Y324">
            <v>167719.20000000001</v>
          </cell>
          <cell r="Z324">
            <v>-0.10400000000000009</v>
          </cell>
          <cell r="AA324" t="str">
            <v>last 5 mos x IHS%</v>
          </cell>
          <cell r="AB324">
            <v>101006</v>
          </cell>
          <cell r="AC324">
            <v>151509</v>
          </cell>
          <cell r="AD324">
            <v>156226.56</v>
          </cell>
          <cell r="AE324">
            <v>-3.0196914020253596E-2</v>
          </cell>
          <cell r="AF324">
            <v>13018.88</v>
          </cell>
        </row>
        <row r="325">
          <cell r="A325">
            <v>105765</v>
          </cell>
          <cell r="B325" t="str">
            <v>NISSAN</v>
          </cell>
          <cell r="C325">
            <v>38664</v>
          </cell>
          <cell r="D325" t="str">
            <v>763C2 JB10A</v>
          </cell>
          <cell r="E325">
            <v>105765</v>
          </cell>
          <cell r="F325" t="str">
            <v>Stamp&gt;Ship</v>
          </cell>
          <cell r="G325" t="str">
            <v>KENT</v>
          </cell>
          <cell r="H325" t="str">
            <v>KENT</v>
          </cell>
          <cell r="I325" t="str">
            <v>D42A</v>
          </cell>
          <cell r="J325" t="str">
            <v>New Domestics</v>
          </cell>
          <cell r="K325" t="str">
            <v>NISSAN</v>
          </cell>
          <cell r="L325" t="str">
            <v>BIW</v>
          </cell>
          <cell r="M325">
            <v>39173</v>
          </cell>
          <cell r="N325" t="str">
            <v>BKT-ROOF SIDE RAIL INNER RH</v>
          </cell>
          <cell r="O325">
            <v>39173</v>
          </cell>
          <cell r="P325">
            <v>41456</v>
          </cell>
          <cell r="Q325" t="str">
            <v>&gt;&gt;&gt;</v>
          </cell>
          <cell r="S325">
            <v>0</v>
          </cell>
          <cell r="T325">
            <v>12750</v>
          </cell>
          <cell r="V325">
            <v>5557</v>
          </cell>
          <cell r="W325">
            <v>12</v>
          </cell>
          <cell r="Y325">
            <v>5</v>
          </cell>
          <cell r="AA325" t="str">
            <v>per releases, ending 7/1/13</v>
          </cell>
          <cell r="AB325">
            <v>9</v>
          </cell>
          <cell r="AC325">
            <v>13.5</v>
          </cell>
          <cell r="AD325">
            <v>11114</v>
          </cell>
          <cell r="AE325">
            <v>-0.99878531581788732</v>
          </cell>
          <cell r="AF325">
            <v>926.16666666666663</v>
          </cell>
        </row>
        <row r="326">
          <cell r="A326">
            <v>106601</v>
          </cell>
          <cell r="B326" t="str">
            <v>NISSAN</v>
          </cell>
          <cell r="C326">
            <v>39911</v>
          </cell>
          <cell r="D326" t="str">
            <v>41161 ZX00A</v>
          </cell>
          <cell r="E326" t="str">
            <v>2-OUT</v>
          </cell>
          <cell r="F326" t="str">
            <v>Stamp&gt;Plate/Paint&gt;Ship</v>
          </cell>
          <cell r="G326" t="str">
            <v>GR: PR</v>
          </cell>
          <cell r="H326" t="str">
            <v>GR</v>
          </cell>
          <cell r="I326" t="str">
            <v>D42A</v>
          </cell>
          <cell r="J326" t="str">
            <v>New Domestics</v>
          </cell>
          <cell r="K326" t="str">
            <v>NISSAN</v>
          </cell>
          <cell r="L326" t="str">
            <v>Trim &amp; Chassis</v>
          </cell>
          <cell r="M326">
            <v>40057</v>
          </cell>
          <cell r="N326" t="str">
            <v>GUARD-SPLASH-FR BRAKE, LH</v>
          </cell>
          <cell r="O326">
            <v>40057</v>
          </cell>
          <cell r="P326">
            <v>41456</v>
          </cell>
          <cell r="Q326" t="str">
            <v>&gt;&gt;&gt;</v>
          </cell>
          <cell r="S326">
            <v>1253</v>
          </cell>
          <cell r="T326">
            <v>12480</v>
          </cell>
          <cell r="V326">
            <v>5008</v>
          </cell>
          <cell r="W326">
            <v>9</v>
          </cell>
          <cell r="Y326">
            <v>18741</v>
          </cell>
          <cell r="AA326" t="str">
            <v>per releases, ending 7/1/13</v>
          </cell>
          <cell r="AB326">
            <v>16</v>
          </cell>
          <cell r="AC326">
            <v>24</v>
          </cell>
          <cell r="AD326">
            <v>18741</v>
          </cell>
          <cell r="AE326">
            <v>-0.99871938530494642</v>
          </cell>
          <cell r="AF326">
            <v>1561.75</v>
          </cell>
        </row>
        <row r="327">
          <cell r="A327">
            <v>107429</v>
          </cell>
          <cell r="B327" t="str">
            <v>DENSO</v>
          </cell>
          <cell r="C327">
            <v>41038</v>
          </cell>
          <cell r="D327" t="str">
            <v>AA146511-8090</v>
          </cell>
          <cell r="E327">
            <v>107429</v>
          </cell>
          <cell r="F327" t="str">
            <v>Stamp&gt;Plate/Paint&gt;Ship</v>
          </cell>
          <cell r="G327" t="str">
            <v>GR: PR</v>
          </cell>
          <cell r="H327" t="str">
            <v>GR</v>
          </cell>
          <cell r="I327" t="str">
            <v>13 CUSW D-SEG</v>
          </cell>
          <cell r="K327" t="str">
            <v>CHRYSLER</v>
          </cell>
          <cell r="L327" t="str">
            <v>HVAC</v>
          </cell>
          <cell r="M327">
            <v>41365</v>
          </cell>
          <cell r="N327" t="str">
            <v>Bracket</v>
          </cell>
          <cell r="O327">
            <v>41365</v>
          </cell>
          <cell r="P327">
            <v>42826</v>
          </cell>
          <cell r="Q327" t="str">
            <v>&gt;&gt;&gt;</v>
          </cell>
          <cell r="R327" t="str">
            <v>NO GROSS INFO AVAILABLE FOR PART</v>
          </cell>
          <cell r="S327">
            <v>3300</v>
          </cell>
          <cell r="T327">
            <v>0</v>
          </cell>
          <cell r="V327">
            <v>18000</v>
          </cell>
          <cell r="W327">
            <v>4</v>
          </cell>
          <cell r="Y327" t="str">
            <v>&lt;5</v>
          </cell>
          <cell r="AA327" t="str">
            <v>NEW</v>
          </cell>
          <cell r="AB327">
            <v>123600</v>
          </cell>
          <cell r="AC327">
            <v>185400</v>
          </cell>
          <cell r="AD327">
            <v>156000</v>
          </cell>
          <cell r="AE327">
            <v>0.18846153846153846</v>
          </cell>
          <cell r="AF327">
            <v>13000</v>
          </cell>
        </row>
        <row r="328">
          <cell r="A328">
            <v>107428</v>
          </cell>
          <cell r="B328" t="str">
            <v>Denso</v>
          </cell>
          <cell r="C328">
            <v>41038</v>
          </cell>
          <cell r="D328" t="str">
            <v>AA146511-8100</v>
          </cell>
          <cell r="E328">
            <v>107428</v>
          </cell>
          <cell r="F328" t="str">
            <v>Stamp&gt;Plate/Paint&gt;Ship</v>
          </cell>
          <cell r="G328" t="str">
            <v>GR: PR</v>
          </cell>
          <cell r="H328" t="str">
            <v>GR</v>
          </cell>
          <cell r="I328" t="str">
            <v>13 CUSW-D SEG</v>
          </cell>
          <cell r="K328" t="str">
            <v>CHRYSLER</v>
          </cell>
          <cell r="L328" t="str">
            <v>HVAC</v>
          </cell>
          <cell r="M328">
            <v>41365</v>
          </cell>
          <cell r="N328" t="str">
            <v>Bracket</v>
          </cell>
          <cell r="O328">
            <v>41365</v>
          </cell>
          <cell r="P328">
            <v>42826</v>
          </cell>
          <cell r="Q328" t="str">
            <v>&gt;&gt;&gt;</v>
          </cell>
          <cell r="S328">
            <v>3600</v>
          </cell>
          <cell r="T328">
            <v>0</v>
          </cell>
          <cell r="V328">
            <v>18300</v>
          </cell>
          <cell r="W328">
            <v>4</v>
          </cell>
          <cell r="Y328" t="str">
            <v>&lt;5</v>
          </cell>
          <cell r="AA328" t="str">
            <v>NEW</v>
          </cell>
          <cell r="AB328">
            <v>123300</v>
          </cell>
          <cell r="AC328">
            <v>184950</v>
          </cell>
          <cell r="AD328">
            <v>156000</v>
          </cell>
          <cell r="AE328">
            <v>0.18557692307692308</v>
          </cell>
          <cell r="AF328">
            <v>13000</v>
          </cell>
        </row>
        <row r="329">
          <cell r="A329">
            <v>107079</v>
          </cell>
          <cell r="B329" t="str">
            <v>NISSAN</v>
          </cell>
          <cell r="C329">
            <v>40471</v>
          </cell>
          <cell r="D329" t="str">
            <v>77681 3JA0A</v>
          </cell>
          <cell r="E329" t="str">
            <v>2-OUT</v>
          </cell>
          <cell r="F329" t="str">
            <v>Stamp&gt;Assy&gt;Plate/Paint&gt;Ship</v>
          </cell>
          <cell r="G329" t="str">
            <v>KENT</v>
          </cell>
          <cell r="H329" t="str">
            <v>KENT</v>
          </cell>
          <cell r="I329" t="str">
            <v>P42J + P42K</v>
          </cell>
          <cell r="J329" t="str">
            <v>New Domestics</v>
          </cell>
          <cell r="K329" t="str">
            <v>NISSAN</v>
          </cell>
          <cell r="L329" t="str">
            <v>BIW</v>
          </cell>
          <cell r="M329">
            <v>40603</v>
          </cell>
          <cell r="N329" t="str">
            <v>ANCHOR ASSY, LH</v>
          </cell>
          <cell r="O329">
            <v>40909</v>
          </cell>
          <cell r="P329">
            <v>43717</v>
          </cell>
          <cell r="Q329" t="str">
            <v>&gt;&gt;&gt;</v>
          </cell>
          <cell r="S329">
            <v>16809</v>
          </cell>
          <cell r="T329">
            <v>125123</v>
          </cell>
          <cell r="V329">
            <v>86605</v>
          </cell>
          <cell r="W329">
            <v>10</v>
          </cell>
          <cell r="Y329">
            <v>168100.8</v>
          </cell>
          <cell r="Z329">
            <v>-0.10399999999999998</v>
          </cell>
          <cell r="AA329" t="str">
            <v>last 5 mos x IHS%</v>
          </cell>
          <cell r="AB329">
            <v>99192</v>
          </cell>
          <cell r="AC329">
            <v>148788</v>
          </cell>
          <cell r="AD329">
            <v>155196.16</v>
          </cell>
          <cell r="AE329">
            <v>-4.1290712347522018E-2</v>
          </cell>
          <cell r="AF329">
            <v>12933.013333333334</v>
          </cell>
        </row>
        <row r="330">
          <cell r="A330">
            <v>107059</v>
          </cell>
          <cell r="B330" t="str">
            <v>NISSAN</v>
          </cell>
          <cell r="C330">
            <v>40456</v>
          </cell>
          <cell r="D330" t="str">
            <v>24239 3JA1B</v>
          </cell>
          <cell r="E330" t="str">
            <v>107059-1/59-2</v>
          </cell>
          <cell r="F330" t="str">
            <v>Stamp&gt;Assy&gt;Plate/Paint&gt;Ship</v>
          </cell>
          <cell r="G330" t="str">
            <v>KENT</v>
          </cell>
          <cell r="H330" t="str">
            <v>KENT</v>
          </cell>
          <cell r="I330" t="str">
            <v>P42J + P42K + P42M</v>
          </cell>
          <cell r="J330" t="str">
            <v>New Domestics</v>
          </cell>
          <cell r="K330" t="str">
            <v>NISSAN</v>
          </cell>
          <cell r="L330" t="str">
            <v>Vehicle Electronics</v>
          </cell>
          <cell r="M330">
            <v>40725</v>
          </cell>
          <cell r="N330" t="str">
            <v>BRACKET</v>
          </cell>
          <cell r="O330">
            <v>40909</v>
          </cell>
          <cell r="P330">
            <v>43435</v>
          </cell>
          <cell r="Q330" t="str">
            <v>&gt;&gt;&gt;</v>
          </cell>
          <cell r="R330" t="str">
            <v>add P42M -9/'14 - 4k/mos</v>
          </cell>
          <cell r="S330">
            <v>17392</v>
          </cell>
          <cell r="T330">
            <v>124924</v>
          </cell>
          <cell r="V330">
            <v>86574</v>
          </cell>
          <cell r="W330">
            <v>10</v>
          </cell>
          <cell r="Y330">
            <v>168432</v>
          </cell>
          <cell r="Z330">
            <v>-0.10399999999999987</v>
          </cell>
          <cell r="AA330" t="str">
            <v>last 5 mos x IHS%</v>
          </cell>
          <cell r="AB330">
            <v>101842</v>
          </cell>
          <cell r="AC330">
            <v>152763</v>
          </cell>
          <cell r="AD330">
            <v>155140.60800000004</v>
          </cell>
          <cell r="AE330">
            <v>-1.5325503945427643E-2</v>
          </cell>
          <cell r="AF330">
            <v>12928.384000000004</v>
          </cell>
        </row>
        <row r="331">
          <cell r="A331">
            <v>107061</v>
          </cell>
          <cell r="B331" t="str">
            <v>NISSAN</v>
          </cell>
          <cell r="C331">
            <v>40457</v>
          </cell>
          <cell r="D331" t="str">
            <v>24239 3JA1A</v>
          </cell>
          <cell r="E331">
            <v>107061</v>
          </cell>
          <cell r="F331" t="str">
            <v>Stamp&gt;Plate/Paint&gt;Ship</v>
          </cell>
          <cell r="G331" t="str">
            <v>KENT</v>
          </cell>
          <cell r="H331" t="str">
            <v>KENT</v>
          </cell>
          <cell r="I331" t="str">
            <v xml:space="preserve"> '12 P42K/J (Infiniti &amp; Pathfinder) + P42M</v>
          </cell>
          <cell r="J331" t="str">
            <v>New Domestics</v>
          </cell>
          <cell r="K331" t="str">
            <v>NISSAN</v>
          </cell>
          <cell r="L331" t="str">
            <v>Vehicle Electronics</v>
          </cell>
          <cell r="M331">
            <v>40725</v>
          </cell>
          <cell r="N331" t="str">
            <v>BRACKET</v>
          </cell>
          <cell r="O331">
            <v>40909</v>
          </cell>
          <cell r="P331">
            <v>43435</v>
          </cell>
          <cell r="Q331" t="str">
            <v>&gt;&gt;&gt;</v>
          </cell>
          <cell r="R331" t="str">
            <v>add P42M -9/'14 - 4k/mos</v>
          </cell>
          <cell r="S331">
            <v>18112</v>
          </cell>
          <cell r="T331">
            <v>122404</v>
          </cell>
          <cell r="V331">
            <v>86573</v>
          </cell>
          <cell r="W331">
            <v>10</v>
          </cell>
          <cell r="Y331">
            <v>164400</v>
          </cell>
          <cell r="Z331">
            <v>-0.104</v>
          </cell>
          <cell r="AA331" t="str">
            <v>last 5 mos x IHS%</v>
          </cell>
          <cell r="AB331">
            <v>100918</v>
          </cell>
          <cell r="AC331">
            <v>151377</v>
          </cell>
          <cell r="AD331">
            <v>155138.81599999999</v>
          </cell>
          <cell r="AE331">
            <v>-2.4248064391570345E-2</v>
          </cell>
          <cell r="AF331">
            <v>12928.234666666665</v>
          </cell>
        </row>
        <row r="332">
          <cell r="A332">
            <v>107088</v>
          </cell>
          <cell r="B332" t="str">
            <v>NISSAN</v>
          </cell>
          <cell r="C332">
            <v>40483</v>
          </cell>
          <cell r="D332" t="str">
            <v>24317 3ja0b</v>
          </cell>
          <cell r="E332" t="str">
            <v>107088 Rev1</v>
          </cell>
          <cell r="F332" t="str">
            <v>Stamp&gt;Ship</v>
          </cell>
          <cell r="G332" t="str">
            <v>KENT</v>
          </cell>
          <cell r="H332" t="str">
            <v>KENT</v>
          </cell>
          <cell r="I332" t="str">
            <v>P42J + P42K + P42M</v>
          </cell>
          <cell r="J332" t="str">
            <v>New Domestics</v>
          </cell>
          <cell r="K332" t="str">
            <v>NISSAN</v>
          </cell>
          <cell r="L332" t="str">
            <v>Vehicle Electronics</v>
          </cell>
          <cell r="M332">
            <v>41000</v>
          </cell>
          <cell r="N332" t="str">
            <v>BRACKET-FUSE BLOCK</v>
          </cell>
          <cell r="O332">
            <v>40909</v>
          </cell>
          <cell r="P332">
            <v>43435</v>
          </cell>
          <cell r="Q332" t="str">
            <v>&gt;&gt;&gt;</v>
          </cell>
          <cell r="R332" t="str">
            <v>add P42M -9/'14 - 4k/mos</v>
          </cell>
          <cell r="S332">
            <v>16306</v>
          </cell>
          <cell r="T332">
            <v>127203</v>
          </cell>
          <cell r="V332">
            <v>86569</v>
          </cell>
          <cell r="W332">
            <v>10</v>
          </cell>
          <cell r="Y332">
            <v>168595.20000000001</v>
          </cell>
          <cell r="Z332">
            <v>-0.10399999999999998</v>
          </cell>
          <cell r="AA332" t="str">
            <v>last 5 mos x IHS%</v>
          </cell>
          <cell r="AB332">
            <v>93729</v>
          </cell>
          <cell r="AC332">
            <v>140593.5</v>
          </cell>
          <cell r="AD332">
            <v>155131.64800000002</v>
          </cell>
          <cell r="AE332">
            <v>-9.3714907225120214E-2</v>
          </cell>
          <cell r="AF332">
            <v>12927.637333333334</v>
          </cell>
        </row>
        <row r="333">
          <cell r="A333">
            <v>107043</v>
          </cell>
          <cell r="B333" t="str">
            <v>NISSAN</v>
          </cell>
          <cell r="C333">
            <v>40442</v>
          </cell>
          <cell r="D333" t="str">
            <v>767B9 3JA0A</v>
          </cell>
          <cell r="E333" t="str">
            <v>2-OUT</v>
          </cell>
          <cell r="F333" t="str">
            <v>Stamp&gt;Ship</v>
          </cell>
          <cell r="G333" t="str">
            <v>KENT</v>
          </cell>
          <cell r="H333" t="str">
            <v>KENT</v>
          </cell>
          <cell r="I333" t="str">
            <v>P42J + P42K</v>
          </cell>
          <cell r="J333" t="str">
            <v>New Domestics</v>
          </cell>
          <cell r="K333" t="str">
            <v>NISSAN</v>
          </cell>
          <cell r="L333" t="str">
            <v>BIW</v>
          </cell>
          <cell r="M333">
            <v>41091</v>
          </cell>
          <cell r="N333" t="str">
            <v>PLATE-RR WH OTR, LH</v>
          </cell>
          <cell r="O333">
            <v>40909</v>
          </cell>
          <cell r="P333">
            <v>43435</v>
          </cell>
          <cell r="Q333" t="str">
            <v>&gt;&gt;&gt;</v>
          </cell>
          <cell r="S333">
            <v>16816</v>
          </cell>
          <cell r="T333">
            <v>125401</v>
          </cell>
          <cell r="V333">
            <v>86527</v>
          </cell>
          <cell r="W333">
            <v>10</v>
          </cell>
          <cell r="Y333">
            <v>167229.59999999998</v>
          </cell>
          <cell r="Z333">
            <v>-0.10399999999999998</v>
          </cell>
          <cell r="AA333" t="str">
            <v>last 5 mos x IHS%</v>
          </cell>
          <cell r="AB333">
            <v>102110</v>
          </cell>
          <cell r="AC333">
            <v>153165</v>
          </cell>
          <cell r="AD333">
            <v>155056.38399999999</v>
          </cell>
          <cell r="AE333">
            <v>-1.2198040165827595E-2</v>
          </cell>
          <cell r="AF333">
            <v>12921.365333333333</v>
          </cell>
        </row>
        <row r="334">
          <cell r="A334">
            <v>107042</v>
          </cell>
          <cell r="B334" t="str">
            <v>NISSAN</v>
          </cell>
          <cell r="C334">
            <v>40442</v>
          </cell>
          <cell r="D334" t="str">
            <v>767b8 3ja0a</v>
          </cell>
          <cell r="E334" t="str">
            <v>107042/43</v>
          </cell>
          <cell r="F334" t="str">
            <v>Stamp&gt;Ship</v>
          </cell>
          <cell r="G334" t="str">
            <v>KENT</v>
          </cell>
          <cell r="H334" t="str">
            <v>KENT</v>
          </cell>
          <cell r="I334" t="str">
            <v>P42J + P42K</v>
          </cell>
          <cell r="J334" t="str">
            <v>New Domestics</v>
          </cell>
          <cell r="K334" t="str">
            <v>NISSAN</v>
          </cell>
          <cell r="L334" t="str">
            <v>BIW</v>
          </cell>
          <cell r="M334">
            <v>41091</v>
          </cell>
          <cell r="N334" t="str">
            <v>PLATE-RR WH OTR, RH</v>
          </cell>
          <cell r="O334">
            <v>40909</v>
          </cell>
          <cell r="P334">
            <v>43435</v>
          </cell>
          <cell r="Q334" t="str">
            <v>&gt;&gt;&gt;</v>
          </cell>
          <cell r="S334">
            <v>16816</v>
          </cell>
          <cell r="T334">
            <v>127801</v>
          </cell>
          <cell r="V334">
            <v>86527</v>
          </cell>
          <cell r="W334">
            <v>10</v>
          </cell>
          <cell r="Y334">
            <v>167229.59999999998</v>
          </cell>
          <cell r="Z334">
            <v>-0.10399999999999998</v>
          </cell>
          <cell r="AA334" t="str">
            <v>last 5 mos x IHS%</v>
          </cell>
          <cell r="AB334">
            <v>99310</v>
          </cell>
          <cell r="AC334">
            <v>148965</v>
          </cell>
          <cell r="AD334">
            <v>155056.38399999999</v>
          </cell>
          <cell r="AE334">
            <v>-3.9284961011344044E-2</v>
          </cell>
          <cell r="AF334">
            <v>12921.365333333333</v>
          </cell>
        </row>
        <row r="335">
          <cell r="A335">
            <v>107146</v>
          </cell>
          <cell r="B335" t="str">
            <v>NISSAN</v>
          </cell>
          <cell r="C335">
            <v>40560</v>
          </cell>
          <cell r="D335" t="str">
            <v>24239 3JA0A</v>
          </cell>
          <cell r="E335" t="str">
            <v>107146-1</v>
          </cell>
          <cell r="F335" t="str">
            <v>Stamp&gt;Assy&gt;Plate/Paint&gt;Ship</v>
          </cell>
          <cell r="G335" t="str">
            <v>KENT</v>
          </cell>
          <cell r="H335" t="str">
            <v>KENT</v>
          </cell>
          <cell r="I335" t="str">
            <v>P42J + P42K</v>
          </cell>
          <cell r="J335" t="str">
            <v>New Domestics</v>
          </cell>
          <cell r="K335" t="str">
            <v>NISSAN</v>
          </cell>
          <cell r="L335" t="str">
            <v>Vehicle Electronics</v>
          </cell>
          <cell r="M335">
            <v>40725</v>
          </cell>
          <cell r="N335" t="str">
            <v>BRACKET CLIP ASSY</v>
          </cell>
          <cell r="O335">
            <v>40909</v>
          </cell>
          <cell r="P335">
            <v>43435</v>
          </cell>
          <cell r="Q335" t="str">
            <v>&gt;&gt;&gt;</v>
          </cell>
          <cell r="S335">
            <v>17280</v>
          </cell>
          <cell r="T335">
            <v>116121</v>
          </cell>
          <cell r="V335">
            <v>86430</v>
          </cell>
          <cell r="W335">
            <v>8</v>
          </cell>
          <cell r="Y335">
            <v>166032</v>
          </cell>
          <cell r="Z335">
            <v>-0.10400000000000009</v>
          </cell>
          <cell r="AA335" t="str">
            <v>last 5 mos x IHS%</v>
          </cell>
          <cell r="AB335">
            <v>93547</v>
          </cell>
          <cell r="AC335">
            <v>140320.5</v>
          </cell>
          <cell r="AD335">
            <v>154882.56</v>
          </cell>
          <cell r="AE335">
            <v>-9.4020011032875495E-2</v>
          </cell>
          <cell r="AF335">
            <v>12906.88</v>
          </cell>
        </row>
        <row r="336">
          <cell r="A336">
            <v>105653</v>
          </cell>
          <cell r="B336" t="str">
            <v>Benteler</v>
          </cell>
          <cell r="C336">
            <v>38553</v>
          </cell>
          <cell r="D336">
            <v>13002316</v>
          </cell>
          <cell r="E336" t="str">
            <v>2-OUT</v>
          </cell>
          <cell r="F336" t="str">
            <v>Stamp&gt;Plate/Paint&gt;Ship</v>
          </cell>
          <cell r="G336" t="str">
            <v>GR: PR</v>
          </cell>
          <cell r="H336" t="str">
            <v>GR</v>
          </cell>
          <cell r="I336" t="str">
            <v xml:space="preserve">BMW | X5 | E70             </v>
          </cell>
          <cell r="J336" t="str">
            <v>Other Auto (BMW, VW, Misc)</v>
          </cell>
          <cell r="K336" t="str">
            <v>BMW</v>
          </cell>
          <cell r="L336" t="str">
            <v>BIW</v>
          </cell>
          <cell r="M336">
            <v>38991</v>
          </cell>
          <cell r="N336" t="str">
            <v>FRONT CRUSH LOWER LH</v>
          </cell>
          <cell r="O336">
            <v>38991</v>
          </cell>
          <cell r="P336">
            <v>41852</v>
          </cell>
          <cell r="Q336" t="str">
            <v>&gt;&gt;&gt;</v>
          </cell>
          <cell r="R336" t="str">
            <v>starting June /13 volume's reduced to coupe (20%) until 8/14 when program ends</v>
          </cell>
          <cell r="S336">
            <v>0</v>
          </cell>
          <cell r="T336">
            <v>13154704</v>
          </cell>
          <cell r="V336">
            <v>86073</v>
          </cell>
          <cell r="W336">
            <v>12</v>
          </cell>
          <cell r="Y336">
            <v>6</v>
          </cell>
          <cell r="AA336" t="str">
            <v>20% coupe version from 6/'13 to 8/14</v>
          </cell>
          <cell r="AB336">
            <v>43810</v>
          </cell>
          <cell r="AC336">
            <v>65715</v>
          </cell>
          <cell r="AD336">
            <v>65715</v>
          </cell>
          <cell r="AE336">
            <v>0</v>
          </cell>
          <cell r="AF336">
            <v>5476.25</v>
          </cell>
        </row>
        <row r="337">
          <cell r="A337">
            <v>105683</v>
          </cell>
          <cell r="B337" t="str">
            <v>NISSAN</v>
          </cell>
          <cell r="C337">
            <v>38580</v>
          </cell>
          <cell r="D337" t="str">
            <v>24239 ZH00A</v>
          </cell>
          <cell r="E337">
            <v>105683</v>
          </cell>
          <cell r="F337" t="str">
            <v>Stamp&gt;Assy&gt;Plate/Paint&gt;Ship</v>
          </cell>
          <cell r="G337" t="str">
            <v>KENT</v>
          </cell>
          <cell r="H337" t="str">
            <v>KENT</v>
          </cell>
          <cell r="I337" t="str">
            <v>ARMADA / WZW</v>
          </cell>
          <cell r="J337" t="str">
            <v>New Domestics</v>
          </cell>
          <cell r="K337" t="str">
            <v>NISSAN</v>
          </cell>
          <cell r="L337" t="str">
            <v>BIW</v>
          </cell>
          <cell r="M337">
            <v>38991</v>
          </cell>
          <cell r="N337" t="str">
            <v>BRKT-RELAY FFV</v>
          </cell>
          <cell r="O337">
            <v>38991</v>
          </cell>
          <cell r="P337">
            <v>43160</v>
          </cell>
          <cell r="Q337" t="str">
            <v>&gt;&gt;&gt;</v>
          </cell>
          <cell r="S337" t="e">
            <v>#REF!</v>
          </cell>
          <cell r="T337">
            <v>4822</v>
          </cell>
          <cell r="V337">
            <v>3875</v>
          </cell>
          <cell r="W337">
            <v>12</v>
          </cell>
          <cell r="Y337">
            <v>5897</v>
          </cell>
          <cell r="Z337">
            <v>0.2979</v>
          </cell>
          <cell r="AA337" t="str">
            <v>last 5 mos x IHS%</v>
          </cell>
          <cell r="AB337">
            <v>4850</v>
          </cell>
          <cell r="AC337">
            <v>7275</v>
          </cell>
          <cell r="AD337">
            <v>7275</v>
          </cell>
          <cell r="AE337">
            <v>0</v>
          </cell>
          <cell r="AF337">
            <v>606.25</v>
          </cell>
        </row>
        <row r="338">
          <cell r="A338">
            <v>106516</v>
          </cell>
          <cell r="B338" t="str">
            <v>Bowling Green Metalforming</v>
          </cell>
          <cell r="C338">
            <v>39792</v>
          </cell>
          <cell r="D338" t="str">
            <v>11M122AB</v>
          </cell>
          <cell r="E338" t="str">
            <v>106516/7</v>
          </cell>
          <cell r="F338" t="str">
            <v>Stamp&gt;Ship</v>
          </cell>
          <cell r="G338" t="str">
            <v>KENT</v>
          </cell>
          <cell r="H338" t="str">
            <v>KENT</v>
          </cell>
          <cell r="I338" t="str">
            <v>Highlander 397 + Sienna 580L</v>
          </cell>
          <cell r="J338" t="str">
            <v>New Domestics</v>
          </cell>
          <cell r="K338" t="str">
            <v>Toyota</v>
          </cell>
          <cell r="L338" t="str">
            <v>BIW</v>
          </cell>
          <cell r="M338">
            <v>39995</v>
          </cell>
          <cell r="N338" t="str">
            <v>SUPPORT STAB, RH</v>
          </cell>
          <cell r="O338">
            <v>39995</v>
          </cell>
          <cell r="P338">
            <v>42339</v>
          </cell>
          <cell r="Q338" t="str">
            <v>&gt;&gt;&gt;</v>
          </cell>
          <cell r="R338" t="str">
            <v xml:space="preserve">Highlander ends 11/'13 Siena also, continue thru 2015, </v>
          </cell>
          <cell r="S338">
            <v>14400</v>
          </cell>
          <cell r="T338">
            <v>144450</v>
          </cell>
          <cell r="V338">
            <v>83800</v>
          </cell>
          <cell r="W338">
            <v>10</v>
          </cell>
          <cell r="Y338">
            <v>154080</v>
          </cell>
          <cell r="Z338" t="str">
            <v>mod</v>
          </cell>
          <cell r="AA338" t="str">
            <v>Highlander until 11/1/13 - Sienna 52% of historical volumes</v>
          </cell>
          <cell r="AB338">
            <v>102650</v>
          </cell>
          <cell r="AC338">
            <v>153975</v>
          </cell>
          <cell r="AD338">
            <v>154080</v>
          </cell>
          <cell r="AE338">
            <v>-6.8146417445480445E-4</v>
          </cell>
          <cell r="AF338">
            <v>12840</v>
          </cell>
        </row>
        <row r="339">
          <cell r="A339">
            <v>107078</v>
          </cell>
          <cell r="B339" t="str">
            <v>NISSAN</v>
          </cell>
          <cell r="C339">
            <v>40471</v>
          </cell>
          <cell r="D339" t="str">
            <v>77680 3JA0A</v>
          </cell>
          <cell r="E339" t="str">
            <v>107078/79</v>
          </cell>
          <cell r="F339" t="str">
            <v>Stamp&gt;Assy&gt;Plate/Paint&gt;Ship</v>
          </cell>
          <cell r="G339" t="str">
            <v>KENT</v>
          </cell>
          <cell r="H339" t="str">
            <v>KENT</v>
          </cell>
          <cell r="I339" t="str">
            <v>P42J + P42K</v>
          </cell>
          <cell r="J339" t="str">
            <v>New Domestics</v>
          </cell>
          <cell r="K339" t="str">
            <v>NISSAN</v>
          </cell>
          <cell r="L339" t="str">
            <v>BIW</v>
          </cell>
          <cell r="M339">
            <v>40603</v>
          </cell>
          <cell r="N339" t="str">
            <v>ANCHOR ASSY, RH</v>
          </cell>
          <cell r="O339">
            <v>40909</v>
          </cell>
          <cell r="P339">
            <v>43717</v>
          </cell>
          <cell r="Q339" t="str">
            <v>&gt;&gt;&gt;</v>
          </cell>
          <cell r="S339">
            <v>16809</v>
          </cell>
          <cell r="T339">
            <v>125090</v>
          </cell>
          <cell r="V339">
            <v>85765</v>
          </cell>
          <cell r="W339">
            <v>10</v>
          </cell>
          <cell r="Y339">
            <v>167433.59999999998</v>
          </cell>
          <cell r="Z339">
            <v>-0.10399999999999998</v>
          </cell>
          <cell r="AA339" t="str">
            <v>last 5 mos x IHS%</v>
          </cell>
          <cell r="AB339">
            <v>98352</v>
          </cell>
          <cell r="AC339">
            <v>147528</v>
          </cell>
          <cell r="AD339">
            <v>153690.88</v>
          </cell>
          <cell r="AE339">
            <v>-4.009919131180717E-2</v>
          </cell>
          <cell r="AF339">
            <v>12807.573333333334</v>
          </cell>
        </row>
        <row r="340">
          <cell r="A340">
            <v>106515</v>
          </cell>
          <cell r="B340" t="str">
            <v>Bowling Green Metalforming</v>
          </cell>
          <cell r="C340">
            <v>39792</v>
          </cell>
          <cell r="D340" t="str">
            <v>11L323AA</v>
          </cell>
          <cell r="E340" t="str">
            <v>2-OUT</v>
          </cell>
          <cell r="F340" t="str">
            <v>Stamp&gt;Ship</v>
          </cell>
          <cell r="G340" t="str">
            <v>KENT</v>
          </cell>
          <cell r="H340" t="str">
            <v>KENT</v>
          </cell>
          <cell r="I340" t="str">
            <v>Highlander 397 + Sienna 580L</v>
          </cell>
          <cell r="J340" t="str">
            <v>New Domestics</v>
          </cell>
          <cell r="K340" t="str">
            <v>Toyota</v>
          </cell>
          <cell r="L340" t="str">
            <v>BIW</v>
          </cell>
          <cell r="M340">
            <v>39995</v>
          </cell>
          <cell r="N340" t="str">
            <v>REINF-LWR CONT LINK BKT , INNER LH</v>
          </cell>
          <cell r="O340">
            <v>39995</v>
          </cell>
          <cell r="P340">
            <v>42339</v>
          </cell>
          <cell r="Q340" t="str">
            <v>&gt;&gt;&gt;</v>
          </cell>
          <cell r="R340" t="str">
            <v xml:space="preserve">Highlander ends 11/'13 Siena also, continue thru 2015, </v>
          </cell>
          <cell r="S340">
            <v>21800</v>
          </cell>
          <cell r="T340">
            <v>144100</v>
          </cell>
          <cell r="V340">
            <v>91600</v>
          </cell>
          <cell r="W340">
            <v>10</v>
          </cell>
          <cell r="Y340">
            <v>152880</v>
          </cell>
          <cell r="Z340" t="str">
            <v>mod</v>
          </cell>
          <cell r="AA340" t="str">
            <v>Highlander until 11/1/13 - Sienna 52% of historical volumes</v>
          </cell>
          <cell r="AB340">
            <v>97100</v>
          </cell>
          <cell r="AC340">
            <v>145650</v>
          </cell>
          <cell r="AD340">
            <v>152880</v>
          </cell>
          <cell r="AE340">
            <v>-4.729199372056514E-2</v>
          </cell>
          <cell r="AF340">
            <v>12740</v>
          </cell>
        </row>
        <row r="341">
          <cell r="A341">
            <v>105754</v>
          </cell>
          <cell r="B341" t="str">
            <v>Denso</v>
          </cell>
          <cell r="C341" t="e">
            <v>#N/A</v>
          </cell>
          <cell r="D341" t="str">
            <v>AA017231-7650</v>
          </cell>
          <cell r="E341">
            <v>105754</v>
          </cell>
          <cell r="F341" t="str">
            <v>Stamp&gt;Ship</v>
          </cell>
          <cell r="G341" t="str">
            <v>GR: PR</v>
          </cell>
          <cell r="H341" t="str">
            <v>GR</v>
          </cell>
          <cell r="I341" t="str">
            <v>AUTO INDUSTRY</v>
          </cell>
          <cell r="J341" t="str">
            <v>Other Auto (BMW, VW, Misc)</v>
          </cell>
          <cell r="K341" t="str">
            <v>SUBARU</v>
          </cell>
          <cell r="L341" t="str">
            <v>HVAC</v>
          </cell>
          <cell r="M341">
            <v>38899</v>
          </cell>
          <cell r="N341" t="str">
            <v>CLAMP</v>
          </cell>
          <cell r="O341">
            <v>38899</v>
          </cell>
          <cell r="P341">
            <v>43717</v>
          </cell>
          <cell r="Q341" t="str">
            <v>&gt;&gt;&gt;</v>
          </cell>
          <cell r="S341" t="e">
            <v>#REF!</v>
          </cell>
          <cell r="T341">
            <v>1064</v>
          </cell>
          <cell r="V341">
            <v>760</v>
          </cell>
          <cell r="W341">
            <v>8</v>
          </cell>
          <cell r="Y341">
            <v>1368</v>
          </cell>
          <cell r="Z341">
            <v>0.05</v>
          </cell>
          <cell r="AA341" t="str">
            <v>last 5 mos x IHS%</v>
          </cell>
          <cell r="AB341">
            <v>152</v>
          </cell>
          <cell r="AC341">
            <v>228</v>
          </cell>
          <cell r="AD341">
            <v>228</v>
          </cell>
          <cell r="AE341">
            <v>0</v>
          </cell>
          <cell r="AF341">
            <v>19</v>
          </cell>
        </row>
        <row r="342">
          <cell r="A342">
            <v>106385</v>
          </cell>
          <cell r="B342" t="str">
            <v>Denso</v>
          </cell>
          <cell r="C342">
            <v>39638</v>
          </cell>
          <cell r="D342" t="str">
            <v>89667-08040</v>
          </cell>
          <cell r="E342" t="str">
            <v>106385 Rev0</v>
          </cell>
          <cell r="F342" t="str">
            <v>Stamp&gt;Plate/Paint&gt;Ship</v>
          </cell>
          <cell r="G342" t="str">
            <v>GR: PR</v>
          </cell>
          <cell r="H342" t="str">
            <v>GR</v>
          </cell>
          <cell r="I342" t="str">
            <v xml:space="preserve">Toyota | Sienna | 580L            </v>
          </cell>
          <cell r="J342" t="str">
            <v>New Domestics</v>
          </cell>
          <cell r="K342" t="str">
            <v>Toyota</v>
          </cell>
          <cell r="L342" t="str">
            <v>HVAC</v>
          </cell>
          <cell r="M342">
            <v>40184</v>
          </cell>
          <cell r="N342" t="str">
            <v>BKT-ENGINE CONTROL COMPUTER #1</v>
          </cell>
          <cell r="O342">
            <v>40184</v>
          </cell>
          <cell r="P342">
            <v>42339</v>
          </cell>
          <cell r="Q342" t="str">
            <v>&gt;&gt;&gt;</v>
          </cell>
          <cell r="S342">
            <v>10805</v>
          </cell>
          <cell r="T342">
            <v>8966708058</v>
          </cell>
          <cell r="V342">
            <v>75631</v>
          </cell>
          <cell r="W342">
            <v>10</v>
          </cell>
          <cell r="Y342">
            <v>146916</v>
          </cell>
          <cell r="Z342">
            <v>5.5999999999999999E-3</v>
          </cell>
          <cell r="AA342" t="str">
            <v>last 5 mos x IHS%</v>
          </cell>
          <cell r="AB342">
            <v>93664</v>
          </cell>
          <cell r="AC342">
            <v>140496</v>
          </cell>
          <cell r="AD342">
            <v>152109.06720000002</v>
          </cell>
          <cell r="AE342">
            <v>-7.634697532350665E-2</v>
          </cell>
          <cell r="AF342">
            <v>12675.755600000002</v>
          </cell>
        </row>
        <row r="343">
          <cell r="A343">
            <v>105760</v>
          </cell>
          <cell r="B343" t="str">
            <v>Denso</v>
          </cell>
          <cell r="C343">
            <v>38663</v>
          </cell>
          <cell r="D343" t="str">
            <v>AA017231-7461</v>
          </cell>
          <cell r="E343" t="e">
            <v>#N/A</v>
          </cell>
          <cell r="F343" t="str">
            <v>Stamp&gt;Ship</v>
          </cell>
          <cell r="G343" t="str">
            <v>GR: PR</v>
          </cell>
          <cell r="H343" t="str">
            <v>GR</v>
          </cell>
          <cell r="I343" t="str">
            <v>AUTO INDUSTRY</v>
          </cell>
          <cell r="J343" t="str">
            <v>Other Auto (BMW, VW, Misc)</v>
          </cell>
          <cell r="K343" t="str">
            <v>SUBARU</v>
          </cell>
          <cell r="L343" t="str">
            <v>HVAC</v>
          </cell>
          <cell r="M343">
            <v>38899</v>
          </cell>
          <cell r="N343" t="str">
            <v>BRACKET</v>
          </cell>
          <cell r="O343">
            <v>38899</v>
          </cell>
          <cell r="P343">
            <v>41640</v>
          </cell>
          <cell r="Q343" t="str">
            <v>&gt;&gt;&gt;</v>
          </cell>
          <cell r="S343" t="e">
            <v>#REF!</v>
          </cell>
          <cell r="T343">
            <v>1608</v>
          </cell>
          <cell r="V343">
            <v>804</v>
          </cell>
          <cell r="W343">
            <v>6</v>
          </cell>
          <cell r="Y343">
            <v>1608</v>
          </cell>
          <cell r="Z343">
            <v>0.05</v>
          </cell>
          <cell r="AA343" t="str">
            <v>last 5 mos x IHS%</v>
          </cell>
          <cell r="AB343">
            <v>0</v>
          </cell>
          <cell r="AC343">
            <v>0</v>
          </cell>
          <cell r="AD343">
            <v>0</v>
          </cell>
          <cell r="AE343" t="e">
            <v>#DIV/0!</v>
          </cell>
          <cell r="AF343">
            <v>0</v>
          </cell>
        </row>
        <row r="344">
          <cell r="A344">
            <v>107089</v>
          </cell>
          <cell r="B344" t="str">
            <v>NISSAN</v>
          </cell>
          <cell r="C344">
            <v>40483</v>
          </cell>
          <cell r="D344" t="str">
            <v>24317 3JA0A</v>
          </cell>
          <cell r="E344">
            <v>107089</v>
          </cell>
          <cell r="F344" t="str">
            <v>Stamp&gt;Ship</v>
          </cell>
          <cell r="G344" t="str">
            <v>KENT</v>
          </cell>
          <cell r="H344" t="str">
            <v>KENT</v>
          </cell>
          <cell r="I344" t="str">
            <v>P42J + P42K</v>
          </cell>
          <cell r="J344" t="str">
            <v>New Domestics</v>
          </cell>
          <cell r="K344" t="str">
            <v>NISSAN</v>
          </cell>
          <cell r="L344" t="str">
            <v>Vehicle Electronics</v>
          </cell>
          <cell r="M344">
            <v>41000</v>
          </cell>
          <cell r="N344" t="str">
            <v>BRACKET-FUSE BLOCK</v>
          </cell>
          <cell r="O344">
            <v>40909</v>
          </cell>
          <cell r="P344">
            <v>43435</v>
          </cell>
          <cell r="Q344" t="str">
            <v>&gt;&gt;&gt;</v>
          </cell>
          <cell r="S344">
            <v>16200</v>
          </cell>
          <cell r="T344">
            <v>121503</v>
          </cell>
          <cell r="V344">
            <v>84663</v>
          </cell>
          <cell r="W344">
            <v>9</v>
          </cell>
          <cell r="Y344">
            <v>168580.8</v>
          </cell>
          <cell r="Z344">
            <v>-0.10399999999999998</v>
          </cell>
          <cell r="AA344" t="str">
            <v>last 5 mos x IHS%</v>
          </cell>
          <cell r="AB344">
            <v>93677</v>
          </cell>
          <cell r="AC344">
            <v>140515.5</v>
          </cell>
          <cell r="AD344">
            <v>151716.09599999999</v>
          </cell>
          <cell r="AE344">
            <v>-7.3826023047679712E-2</v>
          </cell>
          <cell r="AF344">
            <v>12643.008</v>
          </cell>
        </row>
        <row r="345">
          <cell r="A345">
            <v>106531</v>
          </cell>
          <cell r="B345" t="str">
            <v>Bowling Green Metalforming</v>
          </cell>
          <cell r="C345">
            <v>39793</v>
          </cell>
          <cell r="D345" t="str">
            <v>11M127AA</v>
          </cell>
          <cell r="E345">
            <v>106531</v>
          </cell>
          <cell r="F345" t="str">
            <v>Stamp&gt;Ship</v>
          </cell>
          <cell r="G345" t="str">
            <v>KENT</v>
          </cell>
          <cell r="H345" t="str">
            <v>KENT</v>
          </cell>
          <cell r="I345" t="str">
            <v>Highlander 397 + Sienna 580L</v>
          </cell>
          <cell r="J345" t="str">
            <v>New Domestics</v>
          </cell>
          <cell r="K345" t="str">
            <v>Toyota</v>
          </cell>
          <cell r="L345" t="str">
            <v>Powertrain/Exhaust</v>
          </cell>
          <cell r="M345">
            <v>39995</v>
          </cell>
          <cell r="N345" t="str">
            <v>PLATE, ENG. RR MOUNTING MEMBER</v>
          </cell>
          <cell r="O345">
            <v>39995</v>
          </cell>
          <cell r="P345">
            <v>42339</v>
          </cell>
          <cell r="Q345" t="str">
            <v>&gt;&gt;&gt;</v>
          </cell>
          <cell r="R345" t="str">
            <v xml:space="preserve">Highlander ends 11/'13 Siena also, continue thru 2015, </v>
          </cell>
          <cell r="S345">
            <v>18480</v>
          </cell>
          <cell r="T345">
            <v>140180</v>
          </cell>
          <cell r="V345">
            <v>83805</v>
          </cell>
          <cell r="W345">
            <v>10</v>
          </cell>
          <cell r="Y345">
            <v>151668</v>
          </cell>
          <cell r="Z345" t="str">
            <v>mod</v>
          </cell>
          <cell r="AA345" t="str">
            <v>Highlander until 11/1/13 - Sienna 52% of historical volumes</v>
          </cell>
          <cell r="AB345">
            <v>105640</v>
          </cell>
          <cell r="AC345">
            <v>158460</v>
          </cell>
          <cell r="AD345">
            <v>151668</v>
          </cell>
          <cell r="AE345">
            <v>4.4782023894295531E-2</v>
          </cell>
          <cell r="AF345">
            <v>12639</v>
          </cell>
        </row>
        <row r="346">
          <cell r="A346">
            <v>105816</v>
          </cell>
          <cell r="B346" t="str">
            <v>Denso</v>
          </cell>
          <cell r="C346">
            <v>38750</v>
          </cell>
          <cell r="D346" t="str">
            <v>AA146541-9720</v>
          </cell>
          <cell r="E346">
            <v>105816</v>
          </cell>
          <cell r="F346" t="str">
            <v>Stamp&gt;Plate/Paint&gt;Ship</v>
          </cell>
          <cell r="G346" t="str">
            <v>GR: PR</v>
          </cell>
          <cell r="H346" t="str">
            <v>GR</v>
          </cell>
          <cell r="I346" t="str">
            <v>GM</v>
          </cell>
          <cell r="J346" t="str">
            <v>BIG 3</v>
          </cell>
          <cell r="K346" t="str">
            <v>GM</v>
          </cell>
          <cell r="L346" t="str">
            <v>HVAC</v>
          </cell>
          <cell r="M346" t="str">
            <v>1/0/00</v>
          </cell>
          <cell r="N346" t="str">
            <v>BRACKET</v>
          </cell>
          <cell r="O346">
            <v>38081</v>
          </cell>
          <cell r="P346">
            <v>41792</v>
          </cell>
          <cell r="Q346" t="str">
            <v>&gt;&gt;&gt;</v>
          </cell>
          <cell r="R346" t="str">
            <v>per letter 1.13.14</v>
          </cell>
          <cell r="S346" t="e">
            <v>#REF!</v>
          </cell>
          <cell r="T346">
            <v>28576</v>
          </cell>
          <cell r="V346">
            <v>13224</v>
          </cell>
          <cell r="W346">
            <v>12</v>
          </cell>
          <cell r="Y346">
            <v>31160</v>
          </cell>
          <cell r="Z346">
            <v>0.05</v>
          </cell>
          <cell r="AA346" t="str">
            <v>last 5 mos x IHS%</v>
          </cell>
          <cell r="AB346">
            <v>5928</v>
          </cell>
          <cell r="AC346">
            <v>8892</v>
          </cell>
          <cell r="AD346">
            <v>8892</v>
          </cell>
          <cell r="AE346">
            <v>0</v>
          </cell>
          <cell r="AF346">
            <v>741</v>
          </cell>
        </row>
        <row r="347">
          <cell r="A347">
            <v>107060</v>
          </cell>
          <cell r="B347" t="str">
            <v>NISSAN</v>
          </cell>
          <cell r="C347">
            <v>40457</v>
          </cell>
          <cell r="D347" t="str">
            <v>24239 3JA0C</v>
          </cell>
          <cell r="E347">
            <v>107060</v>
          </cell>
          <cell r="F347" t="str">
            <v>Stamp&gt;Plate/Paint&gt;Ship</v>
          </cell>
          <cell r="G347" t="str">
            <v>KENT</v>
          </cell>
          <cell r="H347" t="str">
            <v>KENT</v>
          </cell>
          <cell r="I347" t="str">
            <v xml:space="preserve"> '12 P42K/J (Infiniti &amp; Pathfinder)</v>
          </cell>
          <cell r="J347" t="str">
            <v>New Domestics</v>
          </cell>
          <cell r="K347" t="str">
            <v>NISSAN</v>
          </cell>
          <cell r="L347" t="str">
            <v>Vehicle Electronics</v>
          </cell>
          <cell r="M347">
            <v>40725</v>
          </cell>
          <cell r="N347" t="str">
            <v>BRACKET</v>
          </cell>
          <cell r="O347">
            <v>40909</v>
          </cell>
          <cell r="P347">
            <v>43435</v>
          </cell>
          <cell r="Q347" t="str">
            <v>&gt;&gt;&gt;</v>
          </cell>
          <cell r="S347">
            <v>16380</v>
          </cell>
          <cell r="T347">
            <v>125463</v>
          </cell>
          <cell r="V347">
            <v>84500</v>
          </cell>
          <cell r="W347">
            <v>10</v>
          </cell>
          <cell r="Y347">
            <v>169584</v>
          </cell>
          <cell r="Z347">
            <v>-0.104</v>
          </cell>
          <cell r="AA347" t="str">
            <v>last 5 mos x IHS%</v>
          </cell>
          <cell r="AB347">
            <v>93745</v>
          </cell>
          <cell r="AC347">
            <v>140617.5</v>
          </cell>
          <cell r="AD347">
            <v>151424</v>
          </cell>
          <cell r="AE347">
            <v>-7.1365833685545277E-2</v>
          </cell>
          <cell r="AF347">
            <v>12618.666666666666</v>
          </cell>
        </row>
        <row r="348">
          <cell r="A348">
            <v>105886</v>
          </cell>
          <cell r="B348" t="str">
            <v>TOYOTA</v>
          </cell>
          <cell r="C348">
            <v>38831</v>
          </cell>
          <cell r="D348">
            <v>3382302110</v>
          </cell>
          <cell r="E348" t="e">
            <v>#N/A</v>
          </cell>
          <cell r="F348" t="str">
            <v>Stamp&gt;Plate/Paint&gt;Ship</v>
          </cell>
          <cell r="G348" t="str">
            <v>GR: PR</v>
          </cell>
          <cell r="H348" t="str">
            <v>GR</v>
          </cell>
          <cell r="I348" t="str">
            <v>TOYOTA - SERVICE</v>
          </cell>
          <cell r="J348" t="str">
            <v>New Domestics</v>
          </cell>
          <cell r="K348" t="str">
            <v>Toyota</v>
          </cell>
          <cell r="L348" t="str">
            <v>Powertrain/Exhaust</v>
          </cell>
          <cell r="O348">
            <v>38081</v>
          </cell>
          <cell r="P348">
            <v>41640</v>
          </cell>
          <cell r="Q348" t="str">
            <v>&gt;&gt;&gt;</v>
          </cell>
          <cell r="R348" t="str">
            <v>service</v>
          </cell>
          <cell r="S348" t="e">
            <v>#REF!</v>
          </cell>
          <cell r="T348">
            <v>3382304770</v>
          </cell>
          <cell r="V348">
            <v>840</v>
          </cell>
          <cell r="W348">
            <v>12</v>
          </cell>
          <cell r="Y348">
            <v>2730</v>
          </cell>
          <cell r="Z348">
            <v>0.05</v>
          </cell>
          <cell r="AA348" t="str">
            <v>last 5 mos x IHS%</v>
          </cell>
          <cell r="AB348">
            <v>0</v>
          </cell>
          <cell r="AC348">
            <v>0</v>
          </cell>
          <cell r="AD348">
            <v>0</v>
          </cell>
          <cell r="AE348" t="e">
            <v>#DIV/0!</v>
          </cell>
          <cell r="AF348">
            <v>0</v>
          </cell>
        </row>
        <row r="349">
          <cell r="A349">
            <v>106704</v>
          </cell>
          <cell r="B349" t="str">
            <v>Denso</v>
          </cell>
          <cell r="C349">
            <v>40086</v>
          </cell>
          <cell r="D349" t="str">
            <v>AA146511-1820</v>
          </cell>
          <cell r="E349">
            <v>106704</v>
          </cell>
          <cell r="F349" t="str">
            <v>Stamp&gt;Ship</v>
          </cell>
          <cell r="G349" t="str">
            <v>GR: PR</v>
          </cell>
          <cell r="H349" t="str">
            <v>GR</v>
          </cell>
          <cell r="I349" t="str">
            <v xml:space="preserve">Honda | Odyssey | UM              </v>
          </cell>
          <cell r="J349" t="str">
            <v>New Domestics</v>
          </cell>
          <cell r="K349" t="str">
            <v>HONDA</v>
          </cell>
          <cell r="L349" t="str">
            <v>HVAC</v>
          </cell>
          <cell r="M349">
            <v>40310</v>
          </cell>
          <cell r="N349" t="str">
            <v>FRONT MODE SERVO BRKT</v>
          </cell>
          <cell r="O349">
            <v>40310</v>
          </cell>
          <cell r="P349">
            <v>42644</v>
          </cell>
          <cell r="Q349" t="str">
            <v>&gt;&gt;&gt;</v>
          </cell>
          <cell r="S349">
            <v>11745</v>
          </cell>
          <cell r="T349">
            <v>128790</v>
          </cell>
          <cell r="V349">
            <v>68220</v>
          </cell>
          <cell r="W349">
            <v>10</v>
          </cell>
          <cell r="Y349">
            <v>138888</v>
          </cell>
          <cell r="Z349">
            <v>0.10907039211342484</v>
          </cell>
          <cell r="AA349" t="str">
            <v>last 5 mos x IHS%</v>
          </cell>
          <cell r="AB349">
            <v>91395</v>
          </cell>
          <cell r="AC349">
            <v>137092.5</v>
          </cell>
          <cell r="AD349">
            <v>151321.56429995567</v>
          </cell>
          <cell r="AE349">
            <v>-9.4031966731128014E-2</v>
          </cell>
          <cell r="AF349">
            <v>12610.130358329639</v>
          </cell>
        </row>
        <row r="350">
          <cell r="A350">
            <v>106394</v>
          </cell>
          <cell r="B350" t="str">
            <v>Denso</v>
          </cell>
          <cell r="C350">
            <v>39640</v>
          </cell>
          <cell r="D350" t="str">
            <v>AA146542-8850</v>
          </cell>
          <cell r="E350" t="str">
            <v>106394/5</v>
          </cell>
          <cell r="F350" t="str">
            <v>Stamp&gt;Plate/Paint&gt;Ship</v>
          </cell>
          <cell r="G350" t="str">
            <v>GR: PR</v>
          </cell>
          <cell r="H350" t="str">
            <v>GR</v>
          </cell>
          <cell r="I350" t="str">
            <v xml:space="preserve">Toyota | Sienna | 580L            </v>
          </cell>
          <cell r="J350" t="str">
            <v>New Domestics</v>
          </cell>
          <cell r="K350" t="str">
            <v>Toyota</v>
          </cell>
          <cell r="L350" t="str">
            <v>HVAC</v>
          </cell>
          <cell r="M350">
            <v>39904</v>
          </cell>
          <cell r="N350" t="str">
            <v>BRACKET</v>
          </cell>
          <cell r="O350">
            <v>39904</v>
          </cell>
          <cell r="P350">
            <v>42339</v>
          </cell>
          <cell r="Q350" t="str">
            <v>&gt;&gt;&gt;</v>
          </cell>
          <cell r="S350">
            <v>16400</v>
          </cell>
          <cell r="T350">
            <v>127400</v>
          </cell>
          <cell r="V350">
            <v>75200</v>
          </cell>
          <cell r="W350">
            <v>10</v>
          </cell>
          <cell r="Y350">
            <v>143040</v>
          </cell>
          <cell r="Z350">
            <v>5.5999999999999999E-3</v>
          </cell>
          <cell r="AA350" t="str">
            <v>last 5 mos x IHS%</v>
          </cell>
          <cell r="AB350">
            <v>89200</v>
          </cell>
          <cell r="AC350">
            <v>133800</v>
          </cell>
          <cell r="AD350">
            <v>151242.24000000002</v>
          </cell>
          <cell r="AE350">
            <v>-0.11532651195856403</v>
          </cell>
          <cell r="AF350">
            <v>12603.520000000002</v>
          </cell>
        </row>
        <row r="351">
          <cell r="A351">
            <v>105921</v>
          </cell>
          <cell r="B351" t="str">
            <v>Calsonic</v>
          </cell>
          <cell r="C351">
            <v>38863</v>
          </cell>
          <cell r="D351" t="str">
            <v>E24435A1103000</v>
          </cell>
          <cell r="E351">
            <v>105921</v>
          </cell>
          <cell r="F351" t="str">
            <v>Stamp&gt;Ship</v>
          </cell>
          <cell r="G351" t="str">
            <v>KENT</v>
          </cell>
          <cell r="H351" t="str">
            <v>KENT</v>
          </cell>
          <cell r="I351" t="str">
            <v>ARMADA / WZW</v>
          </cell>
          <cell r="J351" t="str">
            <v>New Domestics</v>
          </cell>
          <cell r="K351" t="str">
            <v>NISSAN</v>
          </cell>
          <cell r="L351" t="str">
            <v>Heat Shield</v>
          </cell>
          <cell r="M351">
            <v>38940</v>
          </cell>
          <cell r="N351" t="str">
            <v>SHIELD-INSUL</v>
          </cell>
          <cell r="O351">
            <v>38940</v>
          </cell>
          <cell r="P351">
            <v>43160</v>
          </cell>
          <cell r="Q351" t="str">
            <v>&gt;&gt;&gt;</v>
          </cell>
          <cell r="S351">
            <v>2400</v>
          </cell>
          <cell r="T351">
            <v>14800</v>
          </cell>
          <cell r="V351">
            <v>9600</v>
          </cell>
          <cell r="W351">
            <v>9</v>
          </cell>
          <cell r="Y351">
            <v>10800</v>
          </cell>
          <cell r="Z351">
            <v>0.2979</v>
          </cell>
          <cell r="AA351" t="str">
            <v>last 5 mos x IHS%</v>
          </cell>
          <cell r="AB351">
            <v>11200</v>
          </cell>
          <cell r="AC351">
            <v>16800</v>
          </cell>
          <cell r="AD351">
            <v>16800</v>
          </cell>
          <cell r="AE351">
            <v>0</v>
          </cell>
          <cell r="AF351">
            <v>1400</v>
          </cell>
        </row>
        <row r="352">
          <cell r="A352">
            <v>106514</v>
          </cell>
          <cell r="B352" t="str">
            <v>Bowling Green Metalforming</v>
          </cell>
          <cell r="C352">
            <v>39792</v>
          </cell>
          <cell r="D352" t="str">
            <v>11L324AA</v>
          </cell>
          <cell r="E352" t="str">
            <v>106514/5</v>
          </cell>
          <cell r="F352" t="str">
            <v>Stamp&gt;Ship</v>
          </cell>
          <cell r="G352" t="str">
            <v>KENT</v>
          </cell>
          <cell r="H352" t="str">
            <v>KENT</v>
          </cell>
          <cell r="I352" t="str">
            <v>Highlander 397 + Sienna 580L</v>
          </cell>
          <cell r="J352" t="str">
            <v>New Domestics</v>
          </cell>
          <cell r="K352" t="str">
            <v>Toyota</v>
          </cell>
          <cell r="L352" t="str">
            <v>BIW</v>
          </cell>
          <cell r="M352">
            <v>39995</v>
          </cell>
          <cell r="N352" t="str">
            <v>REINF-LWR CONT LINK BKT , INNER RH</v>
          </cell>
          <cell r="O352">
            <v>39995</v>
          </cell>
          <cell r="P352">
            <v>42339</v>
          </cell>
          <cell r="Q352" t="str">
            <v>&gt;&gt;&gt;</v>
          </cell>
          <cell r="R352" t="str">
            <v xml:space="preserve">Highlander ends 11/'13 Siena also, continue thru 2015, </v>
          </cell>
          <cell r="S352">
            <v>15400</v>
          </cell>
          <cell r="T352">
            <v>149200</v>
          </cell>
          <cell r="V352">
            <v>90200</v>
          </cell>
          <cell r="W352">
            <v>10</v>
          </cell>
          <cell r="Y352">
            <v>151200</v>
          </cell>
          <cell r="Z352" t="str">
            <v>mod</v>
          </cell>
          <cell r="AA352" t="str">
            <v>Highlander until 11/1/13 - Sienna 52% of historical volumes</v>
          </cell>
          <cell r="AB352">
            <v>99700</v>
          </cell>
          <cell r="AC352">
            <v>149550</v>
          </cell>
          <cell r="AD352">
            <v>151200</v>
          </cell>
          <cell r="AE352">
            <v>-1.0912698412698374E-2</v>
          </cell>
          <cell r="AF352">
            <v>12600</v>
          </cell>
        </row>
        <row r="353">
          <cell r="A353">
            <v>105930</v>
          </cell>
          <cell r="B353" t="str">
            <v>Benteler</v>
          </cell>
          <cell r="C353">
            <v>38867</v>
          </cell>
          <cell r="D353">
            <v>13003880</v>
          </cell>
          <cell r="E353" t="str">
            <v>105930/31</v>
          </cell>
          <cell r="F353" t="str">
            <v>Stamp&gt;Ship</v>
          </cell>
          <cell r="G353" t="str">
            <v>GR: PR</v>
          </cell>
          <cell r="H353" t="str">
            <v>GR</v>
          </cell>
          <cell r="I353" t="str">
            <v>Toyota  Engine</v>
          </cell>
          <cell r="J353" t="str">
            <v>New Domestics</v>
          </cell>
          <cell r="K353" t="str">
            <v>Toyota</v>
          </cell>
          <cell r="L353" t="str">
            <v>BIW</v>
          </cell>
          <cell r="M353">
            <v>39387</v>
          </cell>
          <cell r="N353" t="str">
            <v>REAR DOOR LOWER BEAM FRONT EXT..R</v>
          </cell>
          <cell r="O353">
            <v>39387</v>
          </cell>
          <cell r="P353">
            <v>43717</v>
          </cell>
          <cell r="Q353" t="str">
            <v>&gt;&gt;&gt;</v>
          </cell>
          <cell r="S353">
            <v>1400</v>
          </cell>
          <cell r="T353">
            <v>13018184</v>
          </cell>
          <cell r="V353">
            <v>6331</v>
          </cell>
          <cell r="W353">
            <v>10</v>
          </cell>
          <cell r="Y353">
            <v>17068.800000000003</v>
          </cell>
          <cell r="Z353">
            <v>0.05</v>
          </cell>
          <cell r="AA353" t="str">
            <v>last 5 mos x IHS%</v>
          </cell>
          <cell r="AB353">
            <v>5444</v>
          </cell>
          <cell r="AC353">
            <v>8166</v>
          </cell>
          <cell r="AD353">
            <v>8166</v>
          </cell>
          <cell r="AE353">
            <v>0</v>
          </cell>
          <cell r="AF353">
            <v>680.5</v>
          </cell>
        </row>
        <row r="354">
          <cell r="A354">
            <v>105931</v>
          </cell>
          <cell r="B354" t="str">
            <v>Benteler</v>
          </cell>
          <cell r="C354">
            <v>38867</v>
          </cell>
          <cell r="D354">
            <v>13003881</v>
          </cell>
          <cell r="E354" t="str">
            <v>2-OUT</v>
          </cell>
          <cell r="F354" t="str">
            <v>Stamp&gt;Ship</v>
          </cell>
          <cell r="G354" t="str">
            <v>GR: PR</v>
          </cell>
          <cell r="H354" t="str">
            <v>GR</v>
          </cell>
          <cell r="I354" t="str">
            <v>Toyota  Engine</v>
          </cell>
          <cell r="J354" t="str">
            <v>New Domestics</v>
          </cell>
          <cell r="K354" t="str">
            <v>Toyota</v>
          </cell>
          <cell r="L354" t="str">
            <v>BIW</v>
          </cell>
          <cell r="M354">
            <v>39387</v>
          </cell>
          <cell r="N354" t="str">
            <v>REAR DOOR LOWER BEAM FRONT EXT..L</v>
          </cell>
          <cell r="O354">
            <v>39387</v>
          </cell>
          <cell r="P354">
            <v>43717</v>
          </cell>
          <cell r="Q354" t="str">
            <v>&gt;&gt;&gt;</v>
          </cell>
          <cell r="S354">
            <v>1400</v>
          </cell>
          <cell r="T354">
            <v>13017821</v>
          </cell>
          <cell r="V354">
            <v>4909</v>
          </cell>
          <cell r="W354">
            <v>10</v>
          </cell>
          <cell r="Y354">
            <v>15340.800000000001</v>
          </cell>
          <cell r="Z354">
            <v>0.05</v>
          </cell>
          <cell r="AA354" t="str">
            <v>last 5 mos x IHS%</v>
          </cell>
          <cell r="AB354">
            <v>4677</v>
          </cell>
          <cell r="AC354">
            <v>7015.5</v>
          </cell>
          <cell r="AD354">
            <v>7015.5</v>
          </cell>
          <cell r="AE354">
            <v>0</v>
          </cell>
          <cell r="AF354">
            <v>584.625</v>
          </cell>
        </row>
        <row r="355">
          <cell r="A355">
            <v>105932</v>
          </cell>
          <cell r="B355" t="str">
            <v>Benteler</v>
          </cell>
          <cell r="C355">
            <v>38867</v>
          </cell>
          <cell r="D355">
            <v>13004642</v>
          </cell>
          <cell r="E355">
            <v>105932</v>
          </cell>
          <cell r="F355" t="str">
            <v>Stamp&gt;Ship</v>
          </cell>
          <cell r="G355" t="str">
            <v>GR: PR</v>
          </cell>
          <cell r="H355" t="str">
            <v>GR</v>
          </cell>
          <cell r="I355" t="str">
            <v>Toyota  Engine</v>
          </cell>
          <cell r="J355" t="str">
            <v>New Domestics</v>
          </cell>
          <cell r="K355" t="str">
            <v>Toyota</v>
          </cell>
          <cell r="L355" t="str">
            <v>BIW</v>
          </cell>
          <cell r="N355" t="str">
            <v>REAR EXT FR DOORBEAM ASSY</v>
          </cell>
          <cell r="O355">
            <v>38081</v>
          </cell>
          <cell r="P355">
            <v>43717</v>
          </cell>
          <cell r="Q355" t="str">
            <v>&gt;&gt;&gt;</v>
          </cell>
          <cell r="S355">
            <v>2882</v>
          </cell>
          <cell r="T355">
            <v>13035849</v>
          </cell>
          <cell r="V355">
            <v>13345</v>
          </cell>
          <cell r="W355">
            <v>8</v>
          </cell>
          <cell r="Y355">
            <v>39297.600000000006</v>
          </cell>
          <cell r="Z355">
            <v>0.05</v>
          </cell>
          <cell r="AA355" t="str">
            <v>last 5 mos x IHS%</v>
          </cell>
          <cell r="AB355">
            <v>7756</v>
          </cell>
          <cell r="AC355">
            <v>11634</v>
          </cell>
          <cell r="AD355">
            <v>11634</v>
          </cell>
          <cell r="AE355">
            <v>0</v>
          </cell>
          <cell r="AF355">
            <v>969.5</v>
          </cell>
        </row>
        <row r="356">
          <cell r="A356">
            <v>105935</v>
          </cell>
          <cell r="B356" t="str">
            <v>Calsonic</v>
          </cell>
          <cell r="C356">
            <v>38870</v>
          </cell>
          <cell r="D356" t="str">
            <v>P17000A29U1000</v>
          </cell>
          <cell r="E356" t="str">
            <v>105935/36</v>
          </cell>
          <cell r="F356" t="str">
            <v>Stamp&gt;Ship</v>
          </cell>
          <cell r="G356" t="str">
            <v>KENT</v>
          </cell>
          <cell r="H356" t="str">
            <v>KENT</v>
          </cell>
          <cell r="I356" t="str">
            <v>X11C EUR GS</v>
          </cell>
          <cell r="J356" t="str">
            <v>New Domestics</v>
          </cell>
          <cell r="K356" t="str">
            <v>NISSAN</v>
          </cell>
          <cell r="L356" t="str">
            <v>Trim &amp; Chassis</v>
          </cell>
          <cell r="M356">
            <v>38922</v>
          </cell>
          <cell r="N356" t="str">
            <v>RH BRACKETS</v>
          </cell>
          <cell r="O356">
            <v>38922</v>
          </cell>
          <cell r="P356">
            <v>42795</v>
          </cell>
          <cell r="Q356" t="str">
            <v>&gt;&gt;&gt;</v>
          </cell>
          <cell r="S356">
            <v>2000</v>
          </cell>
          <cell r="T356">
            <v>18750</v>
          </cell>
          <cell r="V356">
            <v>12000</v>
          </cell>
          <cell r="W356">
            <v>9</v>
          </cell>
          <cell r="Y356">
            <v>18750</v>
          </cell>
          <cell r="Z356">
            <v>-0.39360000000000001</v>
          </cell>
          <cell r="AA356" t="str">
            <v>last 5 mos x IHS%</v>
          </cell>
          <cell r="AB356">
            <v>4000</v>
          </cell>
          <cell r="AC356">
            <v>6000</v>
          </cell>
          <cell r="AD356">
            <v>6000</v>
          </cell>
          <cell r="AE356">
            <v>0</v>
          </cell>
          <cell r="AF356">
            <v>500</v>
          </cell>
        </row>
        <row r="357">
          <cell r="A357">
            <v>105936</v>
          </cell>
          <cell r="B357" t="str">
            <v>Calsonic</v>
          </cell>
          <cell r="C357">
            <v>38870</v>
          </cell>
          <cell r="D357" t="str">
            <v>P17001A29U2000</v>
          </cell>
          <cell r="E357" t="str">
            <v>2-OUT</v>
          </cell>
          <cell r="F357" t="str">
            <v>Stamp&gt;Ship</v>
          </cell>
          <cell r="G357" t="str">
            <v>KENT</v>
          </cell>
          <cell r="H357" t="str">
            <v>KENT</v>
          </cell>
          <cell r="I357" t="str">
            <v>X11C EUR GS</v>
          </cell>
          <cell r="J357" t="str">
            <v>New Domestics</v>
          </cell>
          <cell r="K357" t="str">
            <v>NISSAN</v>
          </cell>
          <cell r="L357" t="str">
            <v>Trim &amp; Chassis</v>
          </cell>
          <cell r="M357">
            <v>38922</v>
          </cell>
          <cell r="N357" t="str">
            <v>LH BRACKETS</v>
          </cell>
          <cell r="O357">
            <v>38922</v>
          </cell>
          <cell r="P357">
            <v>42795</v>
          </cell>
          <cell r="Q357" t="str">
            <v>&gt;&gt;&gt;</v>
          </cell>
          <cell r="S357">
            <v>1500</v>
          </cell>
          <cell r="T357">
            <v>18750</v>
          </cell>
          <cell r="V357">
            <v>11500</v>
          </cell>
          <cell r="W357">
            <v>9</v>
          </cell>
          <cell r="Y357">
            <v>18750</v>
          </cell>
          <cell r="Z357">
            <v>-0.39360000000000001</v>
          </cell>
          <cell r="AA357" t="str">
            <v>last 5 mos x IHS%</v>
          </cell>
          <cell r="AB357">
            <v>4500</v>
          </cell>
          <cell r="AC357">
            <v>6750</v>
          </cell>
          <cell r="AD357">
            <v>6750</v>
          </cell>
          <cell r="AE357">
            <v>0</v>
          </cell>
          <cell r="AF357">
            <v>562.5</v>
          </cell>
        </row>
        <row r="358">
          <cell r="A358">
            <v>107090</v>
          </cell>
          <cell r="B358" t="str">
            <v>NISSAN</v>
          </cell>
          <cell r="C358">
            <v>40483</v>
          </cell>
          <cell r="D358" t="str">
            <v>24317 3ja0c</v>
          </cell>
          <cell r="E358">
            <v>107090</v>
          </cell>
          <cell r="F358" t="str">
            <v>Stamp&gt;Ship</v>
          </cell>
          <cell r="G358" t="str">
            <v>KENT</v>
          </cell>
          <cell r="H358" t="str">
            <v>KENT</v>
          </cell>
          <cell r="I358" t="str">
            <v>P42J + P42K</v>
          </cell>
          <cell r="J358" t="str">
            <v>New Domestics</v>
          </cell>
          <cell r="K358" t="str">
            <v>NISSAN</v>
          </cell>
          <cell r="L358" t="str">
            <v>Vehicle Electronics</v>
          </cell>
          <cell r="M358">
            <v>41000</v>
          </cell>
          <cell r="N358" t="str">
            <v>BRACKET-FUSE BLOCK</v>
          </cell>
          <cell r="O358">
            <v>40909</v>
          </cell>
          <cell r="P358">
            <v>43435</v>
          </cell>
          <cell r="Q358" t="str">
            <v>&gt;&gt;&gt;</v>
          </cell>
          <cell r="S358">
            <v>16800</v>
          </cell>
          <cell r="T358">
            <v>120003</v>
          </cell>
          <cell r="V358">
            <v>84060</v>
          </cell>
          <cell r="W358">
            <v>9</v>
          </cell>
          <cell r="Y358">
            <v>167155.20000000001</v>
          </cell>
          <cell r="Z358">
            <v>-0.10399999999999998</v>
          </cell>
          <cell r="AA358" t="str">
            <v>last 5 mos x IHS%</v>
          </cell>
          <cell r="AB358">
            <v>94072</v>
          </cell>
          <cell r="AC358">
            <v>141108</v>
          </cell>
          <cell r="AD358">
            <v>150635.51999999999</v>
          </cell>
          <cell r="AE358">
            <v>-6.3248827368206362E-2</v>
          </cell>
          <cell r="AF358">
            <v>12552.96</v>
          </cell>
        </row>
        <row r="359">
          <cell r="A359">
            <v>106395</v>
          </cell>
          <cell r="B359" t="str">
            <v>Denso</v>
          </cell>
          <cell r="C359">
            <v>39640</v>
          </cell>
          <cell r="D359" t="str">
            <v>AA146510-2000</v>
          </cell>
          <cell r="E359" t="str">
            <v>2-OUT</v>
          </cell>
          <cell r="F359" t="str">
            <v>Stamp&gt;Assy&gt;Plate/Paint&gt;Ship</v>
          </cell>
          <cell r="G359" t="str">
            <v>GR: PR</v>
          </cell>
          <cell r="H359" t="str">
            <v>GR</v>
          </cell>
          <cell r="I359" t="str">
            <v xml:space="preserve">Toyota | Sienna | 580L            </v>
          </cell>
          <cell r="J359" t="str">
            <v>New Domestics</v>
          </cell>
          <cell r="K359" t="str">
            <v>Toyota</v>
          </cell>
          <cell r="L359" t="str">
            <v>HVAC</v>
          </cell>
          <cell r="O359">
            <v>38081</v>
          </cell>
          <cell r="P359">
            <v>42339</v>
          </cell>
          <cell r="Q359" t="str">
            <v>&gt;&gt;&gt;</v>
          </cell>
          <cell r="S359">
            <v>16350</v>
          </cell>
          <cell r="T359">
            <v>127500</v>
          </cell>
          <cell r="V359">
            <v>74850</v>
          </cell>
          <cell r="W359">
            <v>10</v>
          </cell>
          <cell r="Y359">
            <v>142560</v>
          </cell>
          <cell r="Z359">
            <v>5.5999999999999999E-3</v>
          </cell>
          <cell r="AA359" t="str">
            <v>last 5 mos x IHS%</v>
          </cell>
          <cell r="AB359">
            <v>89550</v>
          </cell>
          <cell r="AC359">
            <v>134325</v>
          </cell>
          <cell r="AD359">
            <v>150538.32</v>
          </cell>
          <cell r="AE359">
            <v>-0.10770227806448218</v>
          </cell>
          <cell r="AF359">
            <v>12544.86</v>
          </cell>
        </row>
        <row r="360">
          <cell r="A360">
            <v>105985</v>
          </cell>
          <cell r="B360" t="str">
            <v>NISSAN</v>
          </cell>
          <cell r="C360" t="e">
            <v>#N/A</v>
          </cell>
          <cell r="D360" t="str">
            <v>63180 JA030</v>
          </cell>
          <cell r="E360" t="e">
            <v>#N/A</v>
          </cell>
          <cell r="F360" t="str">
            <v>STAMP&gt;ASSY&gt;SHIP</v>
          </cell>
          <cell r="G360" t="str">
            <v>KENT</v>
          </cell>
          <cell r="H360" t="str">
            <v>KENT</v>
          </cell>
          <cell r="I360" t="str">
            <v>L42L Altima</v>
          </cell>
          <cell r="J360" t="str">
            <v>New Domestics</v>
          </cell>
          <cell r="K360" t="str">
            <v>NISSAN</v>
          </cell>
          <cell r="L360" t="str">
            <v>BIW</v>
          </cell>
          <cell r="O360">
            <v>38081</v>
          </cell>
          <cell r="P360">
            <v>43252</v>
          </cell>
          <cell r="Q360" t="str">
            <v>&gt;&gt;&gt;</v>
          </cell>
          <cell r="R360" t="str">
            <v>EXPORT SERVICE ONLY</v>
          </cell>
          <cell r="S360">
            <v>1001</v>
          </cell>
          <cell r="T360">
            <v>7600</v>
          </cell>
          <cell r="V360">
            <v>4683</v>
          </cell>
          <cell r="W360">
            <v>10</v>
          </cell>
          <cell r="Y360">
            <v>9463.2000000000007</v>
          </cell>
          <cell r="Z360">
            <v>6.0000000000000053E-2</v>
          </cell>
          <cell r="AA360" t="str">
            <v>last 5 mos x IHS%</v>
          </cell>
          <cell r="AB360">
            <v>4695</v>
          </cell>
          <cell r="AC360">
            <v>7042.5</v>
          </cell>
          <cell r="AD360">
            <v>7042.5</v>
          </cell>
          <cell r="AE360">
            <v>0</v>
          </cell>
          <cell r="AF360">
            <v>586.875</v>
          </cell>
        </row>
        <row r="361">
          <cell r="A361">
            <v>106011</v>
          </cell>
          <cell r="B361" t="str">
            <v>ASMO Manufacturing Inc.</v>
          </cell>
          <cell r="C361">
            <v>38989</v>
          </cell>
          <cell r="D361" t="str">
            <v>AW146542-3270</v>
          </cell>
          <cell r="E361">
            <v>106011</v>
          </cell>
          <cell r="F361" t="str">
            <v>Stamp&gt;Ship</v>
          </cell>
          <cell r="G361" t="str">
            <v>GR: PR</v>
          </cell>
          <cell r="H361" t="str">
            <v>GR</v>
          </cell>
          <cell r="I361" t="str">
            <v>'12 ACCORD 2GA</v>
          </cell>
          <cell r="J361" t="str">
            <v>New Domestics</v>
          </cell>
          <cell r="K361" t="str">
            <v>HONDA</v>
          </cell>
          <cell r="L361" t="str">
            <v>HVAC</v>
          </cell>
          <cell r="M361">
            <v>39234</v>
          </cell>
          <cell r="N361" t="str">
            <v>BKT-SERVO MOTOR</v>
          </cell>
          <cell r="O361">
            <v>39234</v>
          </cell>
          <cell r="P361">
            <v>42887</v>
          </cell>
          <cell r="Q361" t="str">
            <v>&gt;&gt;&gt;</v>
          </cell>
          <cell r="S361">
            <v>0</v>
          </cell>
          <cell r="T361">
            <v>36500</v>
          </cell>
          <cell r="V361">
            <v>1500</v>
          </cell>
          <cell r="W361">
            <v>6</v>
          </cell>
          <cell r="Y361">
            <v>7500</v>
          </cell>
          <cell r="Z361">
            <v>6.0601135610229173E-2</v>
          </cell>
          <cell r="AA361" t="str">
            <v>last 5 mos x IHS%</v>
          </cell>
          <cell r="AB361">
            <v>1500</v>
          </cell>
          <cell r="AC361">
            <v>2250</v>
          </cell>
          <cell r="AD361">
            <v>2250</v>
          </cell>
          <cell r="AE361">
            <v>0</v>
          </cell>
          <cell r="AF361">
            <v>187.5</v>
          </cell>
        </row>
        <row r="362">
          <cell r="A362">
            <v>106080</v>
          </cell>
          <cell r="B362" t="str">
            <v>Denso</v>
          </cell>
          <cell r="C362">
            <v>39063</v>
          </cell>
          <cell r="D362" t="str">
            <v>AA122424-5150</v>
          </cell>
          <cell r="E362">
            <v>106080</v>
          </cell>
          <cell r="F362" t="str">
            <v>Stamp&gt;Ship</v>
          </cell>
          <cell r="G362" t="str">
            <v>GR: PR</v>
          </cell>
          <cell r="H362" t="str">
            <v>GR</v>
          </cell>
          <cell r="I362" t="str">
            <v>Corolla 150A</v>
          </cell>
          <cell r="J362" t="str">
            <v>New Domestics</v>
          </cell>
          <cell r="K362" t="str">
            <v>Toyota</v>
          </cell>
          <cell r="L362" t="str">
            <v>HVAC</v>
          </cell>
          <cell r="M362">
            <v>39387</v>
          </cell>
          <cell r="N362" t="str">
            <v>PLATE, COVER</v>
          </cell>
          <cell r="O362">
            <v>39387</v>
          </cell>
          <cell r="P362">
            <v>43160</v>
          </cell>
          <cell r="Q362" t="str">
            <v>&gt;&gt;&gt;</v>
          </cell>
          <cell r="S362">
            <v>0</v>
          </cell>
          <cell r="T362">
            <v>6480</v>
          </cell>
          <cell r="V362">
            <v>2160</v>
          </cell>
          <cell r="W362">
            <v>8</v>
          </cell>
          <cell r="Y362">
            <v>8640</v>
          </cell>
          <cell r="Z362">
            <v>8.7971519907003692E-2</v>
          </cell>
          <cell r="AA362" t="str">
            <v>last 5 mos x IHS%</v>
          </cell>
          <cell r="AB362">
            <v>2160</v>
          </cell>
          <cell r="AC362">
            <v>3240</v>
          </cell>
          <cell r="AD362">
            <v>3240</v>
          </cell>
          <cell r="AE362">
            <v>0</v>
          </cell>
          <cell r="AF362">
            <v>270</v>
          </cell>
        </row>
        <row r="363">
          <cell r="A363">
            <v>106523</v>
          </cell>
          <cell r="B363" t="str">
            <v>Bowling Green Metalforming</v>
          </cell>
          <cell r="C363">
            <v>39792</v>
          </cell>
          <cell r="D363" t="str">
            <v>11L314AA</v>
          </cell>
          <cell r="E363">
            <v>106523</v>
          </cell>
          <cell r="F363" t="str">
            <v>Stamp&gt;Ship</v>
          </cell>
          <cell r="G363" t="str">
            <v>KENT</v>
          </cell>
          <cell r="H363" t="str">
            <v>KENT</v>
          </cell>
          <cell r="I363" t="str">
            <v>Highlander 397</v>
          </cell>
          <cell r="J363" t="str">
            <v>New Domestics</v>
          </cell>
          <cell r="K363" t="str">
            <v>Toyota</v>
          </cell>
          <cell r="L363" t="str">
            <v>Trim &amp; Chassis</v>
          </cell>
          <cell r="M363">
            <v>39995</v>
          </cell>
          <cell r="N363" t="str">
            <v>BRACKET, BATTERY CLAMP</v>
          </cell>
          <cell r="O363">
            <v>39995</v>
          </cell>
          <cell r="P363">
            <v>41579</v>
          </cell>
          <cell r="Q363" t="str">
            <v>&gt;&gt;&gt;</v>
          </cell>
          <cell r="R363" t="str">
            <v xml:space="preserve">MAY 2013 LAST MONTH </v>
          </cell>
          <cell r="S363">
            <v>15800</v>
          </cell>
          <cell r="T363">
            <v>126000</v>
          </cell>
          <cell r="V363">
            <v>76200</v>
          </cell>
          <cell r="W363">
            <v>10</v>
          </cell>
          <cell r="Y363">
            <v>145440</v>
          </cell>
          <cell r="Z363">
            <v>-1.4200000000000001E-2</v>
          </cell>
          <cell r="AA363" t="str">
            <v>last 5 mos x IHS%</v>
          </cell>
          <cell r="AB363">
            <v>95200</v>
          </cell>
          <cell r="AC363">
            <v>142800</v>
          </cell>
          <cell r="AD363">
            <v>150235.92000000001</v>
          </cell>
          <cell r="AE363">
            <v>-4.949495433582074E-2</v>
          </cell>
          <cell r="AF363">
            <v>12519.660000000002</v>
          </cell>
        </row>
        <row r="364">
          <cell r="A364">
            <v>106086</v>
          </cell>
          <cell r="B364" t="str">
            <v>Benteler</v>
          </cell>
          <cell r="C364">
            <v>39071</v>
          </cell>
          <cell r="D364">
            <v>90008321</v>
          </cell>
          <cell r="E364">
            <v>106086</v>
          </cell>
          <cell r="F364" t="str">
            <v>Stamp&gt;Assy&gt;Ship</v>
          </cell>
          <cell r="G364" t="str">
            <v>KENT</v>
          </cell>
          <cell r="H364" t="str">
            <v>KENT</v>
          </cell>
          <cell r="I364" t="str">
            <v>BMW | X6 | E71</v>
          </cell>
          <cell r="J364" t="str">
            <v>Other Auto (BMW, VW, Misc)</v>
          </cell>
          <cell r="K364" t="str">
            <v>BMW</v>
          </cell>
          <cell r="L364" t="str">
            <v>BIW</v>
          </cell>
          <cell r="M364">
            <v>39264</v>
          </cell>
          <cell r="N364" t="str">
            <v>FRONT BUMPER BKT</v>
          </cell>
          <cell r="O364">
            <v>39264</v>
          </cell>
          <cell r="P364">
            <v>41821</v>
          </cell>
          <cell r="Q364" t="str">
            <v>&gt;&gt;&gt;</v>
          </cell>
          <cell r="S364">
            <v>4800</v>
          </cell>
          <cell r="T364">
            <v>90085121</v>
          </cell>
          <cell r="V364">
            <v>67200</v>
          </cell>
          <cell r="W364">
            <v>9</v>
          </cell>
          <cell r="Y364">
            <v>69120</v>
          </cell>
          <cell r="Z364">
            <v>0.41749999999999998</v>
          </cell>
          <cell r="AA364" t="str">
            <v>last 5 mos x IHS%</v>
          </cell>
          <cell r="AB364">
            <v>77234</v>
          </cell>
          <cell r="AC364">
            <v>115851</v>
          </cell>
          <cell r="AD364">
            <v>115851</v>
          </cell>
          <cell r="AE364">
            <v>0</v>
          </cell>
          <cell r="AF364">
            <v>9654.25</v>
          </cell>
        </row>
        <row r="365">
          <cell r="A365">
            <v>106109</v>
          </cell>
          <cell r="B365" t="str">
            <v>Stewart Industries</v>
          </cell>
          <cell r="C365">
            <v>39098</v>
          </cell>
          <cell r="D365" t="str">
            <v xml:space="preserve">AA146542-3761 </v>
          </cell>
          <cell r="E365">
            <v>106109</v>
          </cell>
          <cell r="F365" t="str">
            <v>Stamp&gt;Plate/Paint&gt;Ship</v>
          </cell>
          <cell r="G365" t="str">
            <v>GR: PR</v>
          </cell>
          <cell r="H365" t="str">
            <v>GR</v>
          </cell>
          <cell r="I365" t="str">
            <v>Corolla 150A</v>
          </cell>
          <cell r="J365" t="str">
            <v>New Domestics</v>
          </cell>
          <cell r="K365" t="str">
            <v>Toyota</v>
          </cell>
          <cell r="L365" t="str">
            <v>HVAC</v>
          </cell>
          <cell r="O365">
            <v>38081</v>
          </cell>
          <cell r="P365">
            <v>43717</v>
          </cell>
          <cell r="Q365" t="str">
            <v>&gt;&gt;&gt;</v>
          </cell>
          <cell r="T365">
            <v>333700</v>
          </cell>
          <cell r="V365">
            <v>142100</v>
          </cell>
          <cell r="AA365" t="str">
            <v>last 5 mos x IHS%</v>
          </cell>
          <cell r="AB365">
            <v>4700</v>
          </cell>
          <cell r="AC365">
            <v>7050</v>
          </cell>
          <cell r="AD365">
            <v>7050</v>
          </cell>
          <cell r="AE365">
            <v>0</v>
          </cell>
          <cell r="AF365">
            <v>587.5</v>
          </cell>
        </row>
        <row r="366">
          <cell r="A366">
            <v>106116</v>
          </cell>
          <cell r="B366" t="str">
            <v>TOYOTA</v>
          </cell>
          <cell r="C366">
            <v>39129</v>
          </cell>
          <cell r="D366" t="str">
            <v>617190R010</v>
          </cell>
          <cell r="E366" t="str">
            <v>106116/17</v>
          </cell>
          <cell r="F366" t="str">
            <v>Stamp&gt;Assy&gt;Ship</v>
          </cell>
          <cell r="G366" t="str">
            <v>GR: PR</v>
          </cell>
          <cell r="H366" t="str">
            <v>GR</v>
          </cell>
          <cell r="I366" t="str">
            <v>RAV4  / 120L / 420</v>
          </cell>
          <cell r="J366" t="str">
            <v>New Domestics</v>
          </cell>
          <cell r="K366" t="str">
            <v>Toyota</v>
          </cell>
          <cell r="L366" t="str">
            <v>BIW</v>
          </cell>
          <cell r="M366">
            <v>39692</v>
          </cell>
          <cell r="N366" t="str">
            <v>ROOF SIDE RAIL--RH</v>
          </cell>
          <cell r="O366">
            <v>39692</v>
          </cell>
          <cell r="P366">
            <v>43070</v>
          </cell>
          <cell r="Q366" t="str">
            <v>&gt;&gt;&gt;</v>
          </cell>
          <cell r="S366">
            <v>48</v>
          </cell>
          <cell r="T366">
            <v>79248</v>
          </cell>
          <cell r="V366">
            <v>528</v>
          </cell>
          <cell r="W366">
            <v>10</v>
          </cell>
          <cell r="Y366">
            <v>26956.800000000003</v>
          </cell>
          <cell r="Z366">
            <v>0.19400000000000001</v>
          </cell>
          <cell r="AA366" t="str">
            <v>last 5 mos x IHS%</v>
          </cell>
          <cell r="AB366">
            <v>576</v>
          </cell>
          <cell r="AC366">
            <v>864</v>
          </cell>
          <cell r="AD366">
            <v>864</v>
          </cell>
          <cell r="AE366">
            <v>0</v>
          </cell>
          <cell r="AF366">
            <v>72</v>
          </cell>
        </row>
        <row r="367">
          <cell r="A367">
            <v>106117</v>
          </cell>
          <cell r="B367" t="str">
            <v>TOYOTA</v>
          </cell>
          <cell r="C367">
            <v>39129</v>
          </cell>
          <cell r="D367" t="str">
            <v>617290R010</v>
          </cell>
          <cell r="E367" t="str">
            <v>2-OUT</v>
          </cell>
          <cell r="F367" t="str">
            <v>Stamp&gt;Assy&gt;Ship</v>
          </cell>
          <cell r="G367" t="str">
            <v>GR: PR</v>
          </cell>
          <cell r="H367" t="str">
            <v>GR</v>
          </cell>
          <cell r="I367" t="str">
            <v>RAV4  / 120L / 420</v>
          </cell>
          <cell r="J367" t="str">
            <v>New Domestics</v>
          </cell>
          <cell r="K367" t="str">
            <v>Toyota</v>
          </cell>
          <cell r="L367" t="str">
            <v>BIW</v>
          </cell>
          <cell r="M367">
            <v>39692</v>
          </cell>
          <cell r="N367" t="str">
            <v>ROOF SIDE RAIL--LH</v>
          </cell>
          <cell r="O367">
            <v>39692</v>
          </cell>
          <cell r="P367">
            <v>43070</v>
          </cell>
          <cell r="Q367" t="str">
            <v>&gt;&gt;&gt;</v>
          </cell>
          <cell r="S367">
            <v>48</v>
          </cell>
          <cell r="T367">
            <v>79248</v>
          </cell>
          <cell r="V367">
            <v>528</v>
          </cell>
          <cell r="W367">
            <v>10</v>
          </cell>
          <cell r="Y367">
            <v>26956.800000000003</v>
          </cell>
          <cell r="Z367">
            <v>0.19400000000000001</v>
          </cell>
          <cell r="AA367" t="str">
            <v>last 5 mos x IHS%</v>
          </cell>
          <cell r="AB367">
            <v>576</v>
          </cell>
          <cell r="AC367">
            <v>864</v>
          </cell>
          <cell r="AD367">
            <v>864</v>
          </cell>
          <cell r="AE367">
            <v>0</v>
          </cell>
          <cell r="AF367">
            <v>72</v>
          </cell>
        </row>
        <row r="368">
          <cell r="A368">
            <v>106895</v>
          </cell>
          <cell r="B368" t="str">
            <v>Calsonic</v>
          </cell>
          <cell r="C368">
            <v>40322</v>
          </cell>
          <cell r="D368" t="str">
            <v>28039 JA00A</v>
          </cell>
          <cell r="E368">
            <v>106895</v>
          </cell>
          <cell r="F368" t="str">
            <v>Stamp&gt;Ship</v>
          </cell>
          <cell r="G368" t="str">
            <v>GR: PR</v>
          </cell>
          <cell r="H368" t="str">
            <v>GR</v>
          </cell>
          <cell r="I368" t="str">
            <v>D42A</v>
          </cell>
          <cell r="J368" t="str">
            <v>New Domestics</v>
          </cell>
          <cell r="K368" t="str">
            <v>NISSAN</v>
          </cell>
          <cell r="L368" t="str">
            <v>Vehicle Electronics</v>
          </cell>
          <cell r="M368">
            <v>40389</v>
          </cell>
          <cell r="N368" t="str">
            <v>BRKT RADIO BASE, LH</v>
          </cell>
          <cell r="O368">
            <v>40360</v>
          </cell>
          <cell r="P368">
            <v>41456</v>
          </cell>
          <cell r="Q368" t="str">
            <v>&gt;&gt;&gt;</v>
          </cell>
          <cell r="S368">
            <v>585</v>
          </cell>
          <cell r="T368">
            <v>9425</v>
          </cell>
          <cell r="V368">
            <v>3315</v>
          </cell>
          <cell r="W368">
            <v>10</v>
          </cell>
          <cell r="Y368">
            <v>12168</v>
          </cell>
          <cell r="AA368" t="str">
            <v>per releases, ending 7/1/13</v>
          </cell>
          <cell r="AB368">
            <v>50</v>
          </cell>
          <cell r="AC368">
            <v>75</v>
          </cell>
          <cell r="AD368">
            <v>12168</v>
          </cell>
          <cell r="AE368">
            <v>-0.99383629191321499</v>
          </cell>
          <cell r="AF368">
            <v>1014</v>
          </cell>
        </row>
        <row r="369">
          <cell r="A369">
            <v>106389</v>
          </cell>
          <cell r="B369" t="str">
            <v>TOYOTA</v>
          </cell>
          <cell r="C369">
            <v>39639</v>
          </cell>
          <cell r="D369" t="str">
            <v>171190P090</v>
          </cell>
          <cell r="E369" t="str">
            <v>106389-1</v>
          </cell>
          <cell r="F369" t="str">
            <v>Stamp&gt;Assy&gt;Plate/Paint&gt;Ship</v>
          </cell>
          <cell r="G369" t="str">
            <v>GR: PR</v>
          </cell>
          <cell r="H369" t="str">
            <v>GR</v>
          </cell>
          <cell r="I369" t="str">
            <v xml:space="preserve">Toyota | Sienna | 580L            </v>
          </cell>
          <cell r="J369" t="str">
            <v>New Domestics</v>
          </cell>
          <cell r="K369" t="str">
            <v>Toyota</v>
          </cell>
          <cell r="L369" t="str">
            <v>hvac</v>
          </cell>
          <cell r="O369">
            <v>38081</v>
          </cell>
          <cell r="P369">
            <v>42339</v>
          </cell>
          <cell r="Q369" t="str">
            <v>&gt;&gt;&gt;</v>
          </cell>
          <cell r="S369">
            <v>14080</v>
          </cell>
          <cell r="T369">
            <v>127614</v>
          </cell>
          <cell r="V369">
            <v>73770</v>
          </cell>
          <cell r="W369">
            <v>10</v>
          </cell>
          <cell r="Y369">
            <v>141153.59999999998</v>
          </cell>
          <cell r="Z369">
            <v>5.5999999999999999E-3</v>
          </cell>
          <cell r="AA369" t="str">
            <v>last 5 mos x IHS%</v>
          </cell>
          <cell r="AB369">
            <v>90579</v>
          </cell>
          <cell r="AC369">
            <v>135868.5</v>
          </cell>
          <cell r="AD369">
            <v>148366.22400000002</v>
          </cell>
          <cell r="AE369">
            <v>-8.4235641125435801E-2</v>
          </cell>
          <cell r="AF369">
            <v>12363.852000000001</v>
          </cell>
        </row>
        <row r="370">
          <cell r="A370">
            <v>106386</v>
          </cell>
          <cell r="B370" t="str">
            <v>TOYOTA</v>
          </cell>
          <cell r="C370">
            <v>39638</v>
          </cell>
          <cell r="D370" t="str">
            <v>171190P080</v>
          </cell>
          <cell r="E370">
            <v>106386</v>
          </cell>
          <cell r="F370" t="str">
            <v>Stamp&gt;Assy&gt;Plate/Paint&gt;Ship</v>
          </cell>
          <cell r="G370" t="str">
            <v>GR: PR</v>
          </cell>
          <cell r="H370" t="str">
            <v>GR</v>
          </cell>
          <cell r="I370" t="str">
            <v xml:space="preserve">Toyota | Sienna | 580L            </v>
          </cell>
          <cell r="J370" t="str">
            <v>New Domestics</v>
          </cell>
          <cell r="K370" t="str">
            <v>Toyota</v>
          </cell>
          <cell r="L370" t="str">
            <v>hvac</v>
          </cell>
          <cell r="M370">
            <v>40184</v>
          </cell>
          <cell r="N370" t="str">
            <v>BRACKET-AIR CLEANER</v>
          </cell>
          <cell r="O370">
            <v>40184</v>
          </cell>
          <cell r="P370">
            <v>42339</v>
          </cell>
          <cell r="Q370" t="str">
            <v>&gt;&gt;&gt;</v>
          </cell>
          <cell r="S370">
            <v>14250</v>
          </cell>
          <cell r="T370">
            <v>127460</v>
          </cell>
          <cell r="V370">
            <v>73734</v>
          </cell>
          <cell r="W370">
            <v>10</v>
          </cell>
          <cell r="Y370">
            <v>140834.40000000002</v>
          </cell>
          <cell r="Z370">
            <v>5.5999999999999999E-3</v>
          </cell>
          <cell r="AA370" t="str">
            <v>last 5 mos x IHS%</v>
          </cell>
          <cell r="AB370">
            <v>90302</v>
          </cell>
          <cell r="AC370">
            <v>135453</v>
          </cell>
          <cell r="AD370">
            <v>148293.82080000002</v>
          </cell>
          <cell r="AE370">
            <v>-8.6590396894002053E-2</v>
          </cell>
          <cell r="AF370">
            <v>12357.818400000002</v>
          </cell>
        </row>
        <row r="371">
          <cell r="A371">
            <v>106894</v>
          </cell>
          <cell r="B371" t="str">
            <v>Calsonic</v>
          </cell>
          <cell r="C371">
            <v>40322</v>
          </cell>
          <cell r="D371" t="str">
            <v>28038 JA00A</v>
          </cell>
          <cell r="E371">
            <v>106894</v>
          </cell>
          <cell r="F371" t="str">
            <v>Stamp&gt;Ship</v>
          </cell>
          <cell r="G371" t="str">
            <v>GR: PR</v>
          </cell>
          <cell r="H371" t="str">
            <v>GR</v>
          </cell>
          <cell r="I371" t="str">
            <v>D42A</v>
          </cell>
          <cell r="J371" t="str">
            <v>New Domestics</v>
          </cell>
          <cell r="K371" t="str">
            <v>NISSAN</v>
          </cell>
          <cell r="L371" t="str">
            <v>Vehicle Electronics</v>
          </cell>
          <cell r="M371">
            <v>40389</v>
          </cell>
          <cell r="N371" t="str">
            <v>BRKT RADIO BASE, RH</v>
          </cell>
          <cell r="O371">
            <v>40360</v>
          </cell>
          <cell r="P371">
            <v>41456</v>
          </cell>
          <cell r="Q371" t="str">
            <v>&gt;&gt;&gt;</v>
          </cell>
          <cell r="S371">
            <v>845</v>
          </cell>
          <cell r="T371">
            <v>9360</v>
          </cell>
          <cell r="V371">
            <v>3185</v>
          </cell>
          <cell r="W371">
            <v>10</v>
          </cell>
          <cell r="Y371">
            <v>11232</v>
          </cell>
          <cell r="AA371" t="str">
            <v>per releases, ending 7/1/13</v>
          </cell>
          <cell r="AB371">
            <v>50</v>
          </cell>
          <cell r="AC371">
            <v>75</v>
          </cell>
          <cell r="AD371">
            <v>11232</v>
          </cell>
          <cell r="AE371">
            <v>-0.9933226495726496</v>
          </cell>
          <cell r="AF371">
            <v>936</v>
          </cell>
        </row>
        <row r="372">
          <cell r="A372">
            <v>106122</v>
          </cell>
          <cell r="B372" t="str">
            <v>FLAMBEAU</v>
          </cell>
          <cell r="C372">
            <v>40330</v>
          </cell>
          <cell r="D372" t="str">
            <v>AA422424-4271 / 419895B</v>
          </cell>
          <cell r="E372">
            <v>106122</v>
          </cell>
          <cell r="F372" t="str">
            <v>Stamp&gt;Plate/Paint&gt;Ship</v>
          </cell>
          <cell r="G372" t="str">
            <v>GR</v>
          </cell>
          <cell r="H372" t="str">
            <v>GR</v>
          </cell>
          <cell r="I372" t="str">
            <v>No Information</v>
          </cell>
          <cell r="L372" t="str">
            <v>Trim &amp; Chassis</v>
          </cell>
          <cell r="N372" t="str">
            <v>BRACKET</v>
          </cell>
          <cell r="O372">
            <v>38081</v>
          </cell>
          <cell r="P372">
            <v>43717</v>
          </cell>
          <cell r="Q372" t="str">
            <v>&gt;&gt;&gt;</v>
          </cell>
          <cell r="S372">
            <v>15240</v>
          </cell>
          <cell r="T372">
            <v>332400</v>
          </cell>
          <cell r="V372">
            <v>102602</v>
          </cell>
          <cell r="W372">
            <v>10</v>
          </cell>
          <cell r="Y372">
            <v>354544.80000000005</v>
          </cell>
          <cell r="Z372">
            <v>0.05</v>
          </cell>
          <cell r="AA372" t="str">
            <v>last 5 mos x IHS%</v>
          </cell>
          <cell r="AB372">
            <v>7807</v>
          </cell>
          <cell r="AC372">
            <v>11710.5</v>
          </cell>
          <cell r="AD372">
            <v>11710.5</v>
          </cell>
          <cell r="AE372">
            <v>0</v>
          </cell>
          <cell r="AF372">
            <v>975.875</v>
          </cell>
        </row>
        <row r="373">
          <cell r="A373">
            <v>106125</v>
          </cell>
          <cell r="B373" t="str">
            <v>Benteler</v>
          </cell>
          <cell r="C373">
            <v>39147</v>
          </cell>
          <cell r="D373">
            <v>13003896</v>
          </cell>
          <cell r="E373" t="str">
            <v>106125/26 Rev-</v>
          </cell>
          <cell r="F373" t="str">
            <v>Stamp&gt;Ship</v>
          </cell>
          <cell r="G373" t="str">
            <v>GR: PR</v>
          </cell>
          <cell r="H373" t="str">
            <v>GR</v>
          </cell>
          <cell r="I373" t="str">
            <v>RAV4  / 120L / 420</v>
          </cell>
          <cell r="J373" t="str">
            <v>New Domestics</v>
          </cell>
          <cell r="K373" t="str">
            <v>Toyota</v>
          </cell>
          <cell r="L373" t="str">
            <v>BIW</v>
          </cell>
          <cell r="M373">
            <v>39692</v>
          </cell>
          <cell r="N373" t="str">
            <v>FRT EXT/DBM RH</v>
          </cell>
          <cell r="O373">
            <v>39692</v>
          </cell>
          <cell r="P373">
            <v>43070</v>
          </cell>
          <cell r="Q373" t="str">
            <v>&gt;&gt;&gt;</v>
          </cell>
          <cell r="S373">
            <v>1000</v>
          </cell>
          <cell r="T373">
            <v>13088311</v>
          </cell>
          <cell r="V373">
            <v>2000</v>
          </cell>
          <cell r="W373">
            <v>8</v>
          </cell>
          <cell r="Y373">
            <v>44264</v>
          </cell>
          <cell r="Z373">
            <v>0.19400000000000001</v>
          </cell>
          <cell r="AA373" t="str">
            <v>last 5 mos x IHS%</v>
          </cell>
          <cell r="AB373">
            <v>1030</v>
          </cell>
          <cell r="AC373">
            <v>1545</v>
          </cell>
          <cell r="AD373">
            <v>1545</v>
          </cell>
          <cell r="AE373">
            <v>0</v>
          </cell>
          <cell r="AF373">
            <v>128.75</v>
          </cell>
        </row>
        <row r="374">
          <cell r="A374">
            <v>106126</v>
          </cell>
          <cell r="B374" t="str">
            <v>Benteler</v>
          </cell>
          <cell r="C374">
            <v>39147</v>
          </cell>
          <cell r="D374">
            <v>13003895</v>
          </cell>
          <cell r="E374" t="str">
            <v>2-OUT</v>
          </cell>
          <cell r="F374" t="str">
            <v>Stamp&gt;Ship</v>
          </cell>
          <cell r="G374" t="str">
            <v>GR: PR</v>
          </cell>
          <cell r="H374" t="str">
            <v>GR</v>
          </cell>
          <cell r="I374" t="str">
            <v>RAV4  / 120L / 420</v>
          </cell>
          <cell r="J374" t="str">
            <v>New Domestics</v>
          </cell>
          <cell r="K374" t="str">
            <v>Toyota</v>
          </cell>
          <cell r="L374" t="str">
            <v>BIW</v>
          </cell>
          <cell r="M374">
            <v>39692</v>
          </cell>
          <cell r="N374" t="str">
            <v>FRT EXT/DBM LH</v>
          </cell>
          <cell r="O374">
            <v>39692</v>
          </cell>
          <cell r="P374">
            <v>43070</v>
          </cell>
          <cell r="Q374" t="str">
            <v>&gt;&gt;&gt;</v>
          </cell>
          <cell r="S374">
            <v>1005</v>
          </cell>
          <cell r="T374">
            <v>13088468</v>
          </cell>
          <cell r="V374">
            <v>2015</v>
          </cell>
          <cell r="W374">
            <v>8</v>
          </cell>
          <cell r="Y374">
            <v>40504</v>
          </cell>
          <cell r="Z374">
            <v>0.19400000000000001</v>
          </cell>
          <cell r="AA374" t="str">
            <v>last 5 mos x IHS%</v>
          </cell>
          <cell r="AB374">
            <v>1996</v>
          </cell>
          <cell r="AC374">
            <v>2994</v>
          </cell>
          <cell r="AD374">
            <v>2994</v>
          </cell>
          <cell r="AE374">
            <v>0</v>
          </cell>
          <cell r="AF374">
            <v>249.5</v>
          </cell>
        </row>
        <row r="375">
          <cell r="A375">
            <v>106127</v>
          </cell>
          <cell r="B375" t="str">
            <v>Benteler</v>
          </cell>
          <cell r="C375">
            <v>39147</v>
          </cell>
          <cell r="D375">
            <v>13003898</v>
          </cell>
          <cell r="E375">
            <v>106127</v>
          </cell>
          <cell r="F375" t="str">
            <v>Stamp&gt;Ship</v>
          </cell>
          <cell r="G375" t="str">
            <v>GR: PR</v>
          </cell>
          <cell r="H375" t="str">
            <v>GR</v>
          </cell>
          <cell r="I375" t="str">
            <v>RAV4  / 120L / 420</v>
          </cell>
          <cell r="J375" t="str">
            <v>New Domestics</v>
          </cell>
          <cell r="K375" t="str">
            <v>Toyota</v>
          </cell>
          <cell r="L375" t="str">
            <v>BIW</v>
          </cell>
          <cell r="M375">
            <v>39692</v>
          </cell>
          <cell r="N375" t="str">
            <v>REAR EXT, FRT DBM-R</v>
          </cell>
          <cell r="O375">
            <v>39692</v>
          </cell>
          <cell r="P375">
            <v>43070</v>
          </cell>
          <cell r="Q375" t="str">
            <v>&gt;&gt;&gt;</v>
          </cell>
          <cell r="S375">
            <v>1000</v>
          </cell>
          <cell r="T375">
            <v>13088350</v>
          </cell>
          <cell r="V375">
            <v>2000</v>
          </cell>
          <cell r="W375">
            <v>8</v>
          </cell>
          <cell r="Y375">
            <v>44180</v>
          </cell>
          <cell r="Z375">
            <v>0.19400000000000001</v>
          </cell>
          <cell r="AA375" t="str">
            <v>last 5 mos x IHS%</v>
          </cell>
          <cell r="AB375">
            <v>1038</v>
          </cell>
          <cell r="AC375">
            <v>1557</v>
          </cell>
          <cell r="AD375">
            <v>1557</v>
          </cell>
          <cell r="AE375">
            <v>0</v>
          </cell>
          <cell r="AF375">
            <v>129.75</v>
          </cell>
        </row>
        <row r="376">
          <cell r="A376">
            <v>106364</v>
          </cell>
          <cell r="B376" t="str">
            <v>Denso</v>
          </cell>
          <cell r="C376">
            <v>39612</v>
          </cell>
          <cell r="D376" t="str">
            <v>AA146510-1950</v>
          </cell>
          <cell r="E376" t="str">
            <v>106364-2</v>
          </cell>
          <cell r="F376" t="str">
            <v>Stamp&gt;Assy&gt;Plate/Paint&gt;Ship</v>
          </cell>
          <cell r="G376" t="str">
            <v>GR: PR</v>
          </cell>
          <cell r="H376" t="str">
            <v>GR</v>
          </cell>
          <cell r="I376" t="str">
            <v xml:space="preserve">Toyota | Sienna | 580L            </v>
          </cell>
          <cell r="J376" t="str">
            <v>New Domestics</v>
          </cell>
          <cell r="K376" t="str">
            <v>Toyota</v>
          </cell>
          <cell r="L376" t="str">
            <v>Trim &amp; Chassis</v>
          </cell>
          <cell r="M376">
            <v>39918</v>
          </cell>
          <cell r="N376" t="str">
            <v>BRACKET-SUB ASSY</v>
          </cell>
          <cell r="O376">
            <v>39918</v>
          </cell>
          <cell r="P376">
            <v>42339</v>
          </cell>
          <cell r="Q376" t="str">
            <v>&gt;&gt;&gt;</v>
          </cell>
          <cell r="S376">
            <v>12825</v>
          </cell>
          <cell r="T376">
            <v>129000</v>
          </cell>
          <cell r="V376">
            <v>73425</v>
          </cell>
          <cell r="W376">
            <v>10</v>
          </cell>
          <cell r="Y376">
            <v>148500</v>
          </cell>
          <cell r="Z376">
            <v>5.5999999999999999E-3</v>
          </cell>
          <cell r="AA376" t="str">
            <v>last 5 mos x IHS%</v>
          </cell>
          <cell r="AB376">
            <v>96225</v>
          </cell>
          <cell r="AC376">
            <v>144337.5</v>
          </cell>
          <cell r="AD376">
            <v>147672.36000000002</v>
          </cell>
          <cell r="AE376">
            <v>-2.258283134365846E-2</v>
          </cell>
          <cell r="AF376">
            <v>12306.03</v>
          </cell>
        </row>
        <row r="377">
          <cell r="A377">
            <v>106128</v>
          </cell>
          <cell r="B377" t="str">
            <v>Benteler</v>
          </cell>
          <cell r="C377">
            <v>39147</v>
          </cell>
          <cell r="D377">
            <v>13003897</v>
          </cell>
          <cell r="E377">
            <v>106128</v>
          </cell>
          <cell r="F377" t="str">
            <v>Stamp&gt;Ship</v>
          </cell>
          <cell r="G377" t="str">
            <v>GR: PR</v>
          </cell>
          <cell r="H377" t="str">
            <v>GR</v>
          </cell>
          <cell r="I377" t="str">
            <v>RAV4  / 120L / 420</v>
          </cell>
          <cell r="J377" t="str">
            <v>New Domestics</v>
          </cell>
          <cell r="K377" t="str">
            <v>Toyota</v>
          </cell>
          <cell r="L377" t="str">
            <v>BIW</v>
          </cell>
          <cell r="M377">
            <v>39692</v>
          </cell>
          <cell r="N377" t="str">
            <v>REAR EXT, FRT DBM-L</v>
          </cell>
          <cell r="O377">
            <v>39692</v>
          </cell>
          <cell r="P377">
            <v>43070</v>
          </cell>
          <cell r="Q377" t="str">
            <v>&gt;&gt;&gt;</v>
          </cell>
          <cell r="S377">
            <v>1000</v>
          </cell>
          <cell r="T377">
            <v>13088612</v>
          </cell>
          <cell r="V377">
            <v>3013</v>
          </cell>
          <cell r="W377">
            <v>8</v>
          </cell>
          <cell r="Y377">
            <v>40432</v>
          </cell>
          <cell r="Z377">
            <v>0.19400000000000001</v>
          </cell>
          <cell r="AA377" t="str">
            <v>last 5 mos x IHS%</v>
          </cell>
          <cell r="AB377">
            <v>2085</v>
          </cell>
          <cell r="AC377">
            <v>3127.5</v>
          </cell>
          <cell r="AD377">
            <v>3127.5</v>
          </cell>
          <cell r="AE377">
            <v>0</v>
          </cell>
          <cell r="AF377">
            <v>260.625</v>
          </cell>
        </row>
        <row r="378">
          <cell r="A378">
            <v>106137</v>
          </cell>
          <cell r="B378" t="str">
            <v>Benteler</v>
          </cell>
          <cell r="C378">
            <v>39169</v>
          </cell>
          <cell r="D378">
            <v>13003904</v>
          </cell>
          <cell r="E378" t="str">
            <v>106137/38</v>
          </cell>
          <cell r="F378" t="str">
            <v>Stamp&gt;Ship</v>
          </cell>
          <cell r="G378" t="str">
            <v>GR: PR</v>
          </cell>
          <cell r="H378" t="str">
            <v>GR</v>
          </cell>
          <cell r="I378" t="str">
            <v xml:space="preserve">Toyota | Venza | 470L            </v>
          </cell>
          <cell r="J378" t="str">
            <v>New Domestics</v>
          </cell>
          <cell r="K378" t="str">
            <v>Toyota</v>
          </cell>
          <cell r="L378" t="str">
            <v>BIW</v>
          </cell>
          <cell r="M378">
            <v>39699</v>
          </cell>
          <cell r="N378" t="str">
            <v>FRT DBM FRT EXT R</v>
          </cell>
          <cell r="O378">
            <v>39699</v>
          </cell>
          <cell r="P378">
            <v>41912</v>
          </cell>
          <cell r="Q378" t="str">
            <v>&gt;&gt;&gt;</v>
          </cell>
          <cell r="S378">
            <v>5967</v>
          </cell>
          <cell r="T378">
            <v>13057927</v>
          </cell>
          <cell r="V378">
            <v>30862</v>
          </cell>
          <cell r="W378">
            <v>10</v>
          </cell>
          <cell r="Y378">
            <v>57384</v>
          </cell>
          <cell r="Z378">
            <v>0.20144316496408754</v>
          </cell>
          <cell r="AA378" t="str">
            <v>last 5 mos x IHS%</v>
          </cell>
          <cell r="AB378">
            <v>35981</v>
          </cell>
          <cell r="AC378">
            <v>53971.5</v>
          </cell>
          <cell r="AD378">
            <v>53971.5</v>
          </cell>
          <cell r="AE378">
            <v>0</v>
          </cell>
          <cell r="AF378">
            <v>4497.625</v>
          </cell>
        </row>
        <row r="379">
          <cell r="A379">
            <v>106542</v>
          </cell>
          <cell r="B379" t="str">
            <v>Bowling Green Metalforming</v>
          </cell>
          <cell r="C379">
            <v>39793</v>
          </cell>
          <cell r="D379" t="str">
            <v>11L307AA</v>
          </cell>
          <cell r="E379">
            <v>106542</v>
          </cell>
          <cell r="F379" t="str">
            <v>Stamp&gt;Ship</v>
          </cell>
          <cell r="G379" t="str">
            <v>KENT</v>
          </cell>
          <cell r="H379" t="str">
            <v>KENT</v>
          </cell>
          <cell r="I379" t="str">
            <v>Highlander 397</v>
          </cell>
          <cell r="J379" t="str">
            <v>New Domestics</v>
          </cell>
          <cell r="K379" t="str">
            <v>Toyota</v>
          </cell>
          <cell r="L379" t="str">
            <v>Powertrain/Exhaust</v>
          </cell>
          <cell r="M379">
            <v>39995</v>
          </cell>
          <cell r="N379" t="str">
            <v>BKT-ENGINE  SERVICE COVER</v>
          </cell>
          <cell r="O379">
            <v>39995</v>
          </cell>
          <cell r="P379">
            <v>41579</v>
          </cell>
          <cell r="Q379" t="str">
            <v>&gt;&gt;&gt;</v>
          </cell>
          <cell r="R379" t="str">
            <v xml:space="preserve">MAY 2013 LAST MONTH </v>
          </cell>
          <cell r="S379">
            <v>18200</v>
          </cell>
          <cell r="T379">
            <v>118660</v>
          </cell>
          <cell r="V379">
            <v>74560</v>
          </cell>
          <cell r="W379">
            <v>10</v>
          </cell>
          <cell r="Y379">
            <v>127704</v>
          </cell>
          <cell r="Z379">
            <v>-1.4200000000000001E-2</v>
          </cell>
          <cell r="AA379" t="str">
            <v>last 5 mos x IHS%</v>
          </cell>
          <cell r="AB379">
            <v>90550</v>
          </cell>
          <cell r="AC379">
            <v>135825</v>
          </cell>
          <cell r="AD379">
            <v>147002.49600000001</v>
          </cell>
          <cell r="AE379">
            <v>-7.6036096693215427E-2</v>
          </cell>
          <cell r="AF379">
            <v>12250.208000000001</v>
          </cell>
        </row>
        <row r="380">
          <cell r="A380">
            <v>105140</v>
          </cell>
          <cell r="B380" t="str">
            <v>Benteler</v>
          </cell>
          <cell r="C380">
            <v>37958</v>
          </cell>
          <cell r="D380">
            <v>13003718</v>
          </cell>
          <cell r="E380" t="str">
            <v>105140/41</v>
          </cell>
          <cell r="F380" t="str">
            <v>Stamp&gt;Ship</v>
          </cell>
          <cell r="G380" t="str">
            <v>GR: PR</v>
          </cell>
          <cell r="H380" t="str">
            <v>GR</v>
          </cell>
          <cell r="I380" t="str">
            <v xml:space="preserve">Toyota | Avalon | 770N            </v>
          </cell>
          <cell r="J380" t="str">
            <v>New Domestics</v>
          </cell>
          <cell r="K380" t="str">
            <v>Toyota</v>
          </cell>
          <cell r="L380" t="str">
            <v>BIW</v>
          </cell>
          <cell r="M380">
            <v>37990</v>
          </cell>
          <cell r="N380" t="str">
            <v>FRT DOOR REAR EXT. R/L</v>
          </cell>
          <cell r="O380">
            <v>37990</v>
          </cell>
          <cell r="P380">
            <v>43191</v>
          </cell>
          <cell r="Q380" t="str">
            <v>&gt;&gt;&gt;</v>
          </cell>
          <cell r="S380" t="e">
            <v>#REF!</v>
          </cell>
          <cell r="T380">
            <v>13118347</v>
          </cell>
          <cell r="V380">
            <v>63966</v>
          </cell>
          <cell r="W380">
            <v>12</v>
          </cell>
          <cell r="Y380">
            <v>129721</v>
          </cell>
          <cell r="Z380">
            <v>0.14827921956334489</v>
          </cell>
          <cell r="AA380" t="str">
            <v>last 5 mos x IHS%</v>
          </cell>
          <cell r="AB380">
            <v>77832</v>
          </cell>
          <cell r="AC380">
            <v>116748</v>
          </cell>
          <cell r="AD380">
            <v>146901.65711717785</v>
          </cell>
          <cell r="AE380">
            <v>-0.2052642407779337</v>
          </cell>
          <cell r="AF380">
            <v>12241.80475976482</v>
          </cell>
        </row>
        <row r="381">
          <cell r="A381">
            <v>106138</v>
          </cell>
          <cell r="B381" t="str">
            <v>Benteler</v>
          </cell>
          <cell r="C381">
            <v>39169</v>
          </cell>
          <cell r="D381">
            <v>13003903</v>
          </cell>
          <cell r="E381" t="str">
            <v>2-OUT</v>
          </cell>
          <cell r="F381" t="str">
            <v>Stamp&gt;Ship</v>
          </cell>
          <cell r="G381" t="str">
            <v>GR: PR</v>
          </cell>
          <cell r="H381" t="str">
            <v>GR</v>
          </cell>
          <cell r="I381" t="str">
            <v xml:space="preserve">Toyota | Venza | 470L            </v>
          </cell>
          <cell r="J381" t="str">
            <v>New Domestics</v>
          </cell>
          <cell r="K381" t="str">
            <v>Toyota</v>
          </cell>
          <cell r="L381" t="str">
            <v>BIW</v>
          </cell>
          <cell r="M381">
            <v>39699</v>
          </cell>
          <cell r="N381" t="str">
            <v>FRT DBM FRT EXT L</v>
          </cell>
          <cell r="O381">
            <v>39699</v>
          </cell>
          <cell r="P381">
            <v>41912</v>
          </cell>
          <cell r="Q381" t="str">
            <v>&gt;&gt;&gt;</v>
          </cell>
          <cell r="S381">
            <v>5950</v>
          </cell>
          <cell r="T381">
            <v>13058056</v>
          </cell>
          <cell r="V381">
            <v>29935</v>
          </cell>
          <cell r="W381">
            <v>10</v>
          </cell>
          <cell r="Y381">
            <v>60045.600000000006</v>
          </cell>
          <cell r="Z381">
            <v>0.20144316496408754</v>
          </cell>
          <cell r="AA381" t="str">
            <v>last 5 mos x IHS%</v>
          </cell>
          <cell r="AB381">
            <v>35956</v>
          </cell>
          <cell r="AC381">
            <v>53934</v>
          </cell>
          <cell r="AD381">
            <v>53934</v>
          </cell>
          <cell r="AE381">
            <v>0</v>
          </cell>
          <cell r="AF381">
            <v>4494.5</v>
          </cell>
        </row>
        <row r="382">
          <cell r="A382">
            <v>106384</v>
          </cell>
          <cell r="B382" t="str">
            <v>Denso</v>
          </cell>
          <cell r="C382">
            <v>39638</v>
          </cell>
          <cell r="D382" t="str">
            <v>TN175531-9060</v>
          </cell>
          <cell r="E382" t="str">
            <v>106384-1</v>
          </cell>
          <cell r="F382" t="str">
            <v>Stamp&gt;Assy&gt;Plate/Paint&gt;Ship</v>
          </cell>
          <cell r="G382" t="str">
            <v>GR: PR</v>
          </cell>
          <cell r="H382" t="str">
            <v>GR</v>
          </cell>
          <cell r="I382" t="str">
            <v xml:space="preserve">Toyota | Sienna | 580L            </v>
          </cell>
          <cell r="J382" t="str">
            <v>New Domestics</v>
          </cell>
          <cell r="K382" t="str">
            <v>Toyota</v>
          </cell>
          <cell r="L382" t="str">
            <v>HVAC</v>
          </cell>
          <cell r="M382">
            <v>40184</v>
          </cell>
          <cell r="N382" t="str">
            <v>BRKT-ENGINE CONTROL COMPUTER #2</v>
          </cell>
          <cell r="O382">
            <v>40184</v>
          </cell>
          <cell r="P382">
            <v>42339</v>
          </cell>
          <cell r="Q382" t="str">
            <v>&gt;&gt;&gt;</v>
          </cell>
          <cell r="S382">
            <v>14050</v>
          </cell>
          <cell r="T382">
            <v>127790</v>
          </cell>
          <cell r="V382">
            <v>72827</v>
          </cell>
          <cell r="W382">
            <v>10</v>
          </cell>
          <cell r="Y382">
            <v>147271.20000000001</v>
          </cell>
          <cell r="Z382">
            <v>5.5999999999999999E-3</v>
          </cell>
          <cell r="AA382" t="str">
            <v>last 5 mos x IHS%</v>
          </cell>
          <cell r="AB382">
            <v>91792</v>
          </cell>
          <cell r="AC382">
            <v>137688</v>
          </cell>
          <cell r="AD382">
            <v>146469.6624</v>
          </cell>
          <cell r="AE382">
            <v>-5.9955503795849574E-2</v>
          </cell>
          <cell r="AF382">
            <v>12205.805200000001</v>
          </cell>
        </row>
        <row r="383">
          <cell r="A383">
            <v>106791</v>
          </cell>
          <cell r="B383" t="str">
            <v>NISSAN</v>
          </cell>
          <cell r="C383">
            <v>40200</v>
          </cell>
          <cell r="D383" t="str">
            <v>41150 ZZ70A</v>
          </cell>
          <cell r="E383">
            <v>106791</v>
          </cell>
          <cell r="F383" t="str">
            <v>Stamp&gt;Plate/Paint&gt;Ship</v>
          </cell>
          <cell r="G383" t="str">
            <v>GR: PR</v>
          </cell>
          <cell r="H383" t="str">
            <v>GR</v>
          </cell>
          <cell r="I383" t="str">
            <v>N61B Xterra</v>
          </cell>
          <cell r="J383" t="str">
            <v>New Domestics</v>
          </cell>
          <cell r="K383" t="str">
            <v>NISSAN</v>
          </cell>
          <cell r="L383" t="str">
            <v>Trim &amp; Chassis</v>
          </cell>
          <cell r="M383">
            <v>40407</v>
          </cell>
          <cell r="N383" t="str">
            <v>SPLASH GUARD-RH</v>
          </cell>
          <cell r="O383">
            <v>40407</v>
          </cell>
          <cell r="P383">
            <v>42917</v>
          </cell>
          <cell r="Q383" t="str">
            <v>&gt;&gt;&gt;</v>
          </cell>
          <cell r="S383">
            <v>18362</v>
          </cell>
          <cell r="T383">
            <v>132959</v>
          </cell>
          <cell r="V383">
            <v>93259</v>
          </cell>
          <cell r="W383">
            <v>8</v>
          </cell>
          <cell r="Y383">
            <v>145168.79999999999</v>
          </cell>
          <cell r="Z383">
            <v>-0.216</v>
          </cell>
          <cell r="AA383" t="str">
            <v>last 5 mos x IHS%</v>
          </cell>
          <cell r="AB383">
            <v>123513</v>
          </cell>
          <cell r="AC383">
            <v>185269.5</v>
          </cell>
          <cell r="AD383">
            <v>185269.5</v>
          </cell>
          <cell r="AE383">
            <v>0</v>
          </cell>
          <cell r="AF383">
            <v>15439.125</v>
          </cell>
        </row>
        <row r="384">
          <cell r="A384">
            <v>106280</v>
          </cell>
          <cell r="B384" t="str">
            <v>TOYOTA</v>
          </cell>
          <cell r="C384">
            <v>39461</v>
          </cell>
          <cell r="D384" t="str">
            <v>FIND OUT</v>
          </cell>
          <cell r="E384" t="str">
            <v>106280-2</v>
          </cell>
          <cell r="F384" t="str">
            <v>Stamp&gt;Assy&gt;Plate/Paint&gt;Ship</v>
          </cell>
          <cell r="G384" t="str">
            <v>GR: PR</v>
          </cell>
          <cell r="H384" t="str">
            <v>GR</v>
          </cell>
          <cell r="I384" t="str">
            <v>Highlander 397</v>
          </cell>
          <cell r="J384" t="str">
            <v>New Domestics</v>
          </cell>
          <cell r="K384" t="str">
            <v>Toyota</v>
          </cell>
          <cell r="L384" t="str">
            <v>Trim &amp; Chassis</v>
          </cell>
          <cell r="M384">
            <v>40087</v>
          </cell>
          <cell r="N384" t="str">
            <v>CLAMP SUB ASSY-BATTERY</v>
          </cell>
          <cell r="O384">
            <v>40087</v>
          </cell>
          <cell r="P384">
            <v>41579</v>
          </cell>
          <cell r="Q384" t="str">
            <v>&gt;&gt;&gt;</v>
          </cell>
          <cell r="S384">
            <v>14158</v>
          </cell>
          <cell r="T384">
            <v>7.4403999999999997E+45</v>
          </cell>
          <cell r="V384">
            <v>73856</v>
          </cell>
          <cell r="W384">
            <v>10</v>
          </cell>
          <cell r="Y384">
            <v>139809.59999999998</v>
          </cell>
          <cell r="Z384">
            <v>-1.4200000000000001E-2</v>
          </cell>
          <cell r="AA384" t="str">
            <v>last 5 mos x IHS%</v>
          </cell>
          <cell r="AB384">
            <v>89611</v>
          </cell>
          <cell r="AC384">
            <v>134416.5</v>
          </cell>
          <cell r="AD384">
            <v>145614.4896</v>
          </cell>
          <cell r="AE384">
            <v>-7.6901616252343041E-2</v>
          </cell>
          <cell r="AF384">
            <v>12134.540800000001</v>
          </cell>
        </row>
        <row r="385">
          <cell r="A385">
            <v>106139</v>
          </cell>
          <cell r="B385" t="str">
            <v>Benteler</v>
          </cell>
          <cell r="C385">
            <v>39169</v>
          </cell>
          <cell r="D385">
            <v>13003906</v>
          </cell>
          <cell r="E385" t="str">
            <v>106139/40</v>
          </cell>
          <cell r="F385" t="str">
            <v>Stamp&gt;Ship</v>
          </cell>
          <cell r="G385" t="str">
            <v>GR: PR</v>
          </cell>
          <cell r="H385" t="str">
            <v>GR</v>
          </cell>
          <cell r="I385" t="str">
            <v xml:space="preserve">Toyota | Venza | 470L            </v>
          </cell>
          <cell r="J385" t="str">
            <v>New Domestics</v>
          </cell>
          <cell r="K385" t="str">
            <v>Toyota</v>
          </cell>
          <cell r="L385" t="str">
            <v>BIW</v>
          </cell>
          <cell r="M385">
            <v>39699</v>
          </cell>
          <cell r="N385" t="str">
            <v>FRT DBM REAR EXT R</v>
          </cell>
          <cell r="O385">
            <v>39699</v>
          </cell>
          <cell r="P385">
            <v>41912</v>
          </cell>
          <cell r="Q385" t="str">
            <v>&gt;&gt;&gt;</v>
          </cell>
          <cell r="S385">
            <v>5962</v>
          </cell>
          <cell r="T385">
            <v>13059059</v>
          </cell>
          <cell r="V385">
            <v>31497</v>
          </cell>
          <cell r="W385">
            <v>10</v>
          </cell>
          <cell r="Y385">
            <v>59414.399999999994</v>
          </cell>
          <cell r="Z385">
            <v>0.20144316496408754</v>
          </cell>
          <cell r="AA385" t="str">
            <v>last 5 mos x IHS%</v>
          </cell>
          <cell r="AB385">
            <v>35282</v>
          </cell>
          <cell r="AC385">
            <v>52923</v>
          </cell>
          <cell r="AD385">
            <v>52923</v>
          </cell>
          <cell r="AE385">
            <v>0</v>
          </cell>
          <cell r="AF385">
            <v>4410.25</v>
          </cell>
        </row>
        <row r="386">
          <cell r="A386">
            <v>106140</v>
          </cell>
          <cell r="B386" t="str">
            <v>Benteler</v>
          </cell>
          <cell r="C386">
            <v>39169</v>
          </cell>
          <cell r="D386">
            <v>13003905</v>
          </cell>
          <cell r="E386" t="str">
            <v>2-OUT</v>
          </cell>
          <cell r="F386" t="str">
            <v>Stamp&gt;Ship</v>
          </cell>
          <cell r="G386" t="str">
            <v>GR: PR</v>
          </cell>
          <cell r="H386" t="str">
            <v>GR</v>
          </cell>
          <cell r="I386" t="str">
            <v xml:space="preserve">Toyota | Venza | 470L            </v>
          </cell>
          <cell r="J386" t="str">
            <v>New Domestics</v>
          </cell>
          <cell r="K386" t="str">
            <v>Toyota</v>
          </cell>
          <cell r="L386" t="str">
            <v>BIW</v>
          </cell>
          <cell r="M386">
            <v>39699</v>
          </cell>
          <cell r="N386" t="str">
            <v>FRT DBM REAR EXT L</v>
          </cell>
          <cell r="O386">
            <v>39699</v>
          </cell>
          <cell r="P386">
            <v>41912</v>
          </cell>
          <cell r="Q386" t="str">
            <v>&gt;&gt;&gt;</v>
          </cell>
          <cell r="S386">
            <v>6300</v>
          </cell>
          <cell r="T386">
            <v>13058465</v>
          </cell>
          <cell r="V386">
            <v>30901</v>
          </cell>
          <cell r="W386">
            <v>10</v>
          </cell>
          <cell r="Y386">
            <v>59090.399999999994</v>
          </cell>
          <cell r="Z386">
            <v>0.20144316496408754</v>
          </cell>
          <cell r="AA386" t="str">
            <v>last 5 mos x IHS%</v>
          </cell>
          <cell r="AB386">
            <v>35419</v>
          </cell>
          <cell r="AC386">
            <v>53128.5</v>
          </cell>
          <cell r="AD386">
            <v>53128.5</v>
          </cell>
          <cell r="AE386">
            <v>0</v>
          </cell>
          <cell r="AF386">
            <v>4427.375</v>
          </cell>
        </row>
        <row r="387">
          <cell r="A387">
            <v>106143</v>
          </cell>
          <cell r="B387" t="str">
            <v>TOYOTA</v>
          </cell>
          <cell r="C387">
            <v>39189</v>
          </cell>
          <cell r="D387" t="str">
            <v>771210T010</v>
          </cell>
          <cell r="E387">
            <v>106143</v>
          </cell>
          <cell r="F387" t="str">
            <v>Stamp&gt;Ship</v>
          </cell>
          <cell r="G387" t="str">
            <v>KENT</v>
          </cell>
          <cell r="H387" t="str">
            <v>KENT</v>
          </cell>
          <cell r="I387" t="str">
            <v xml:space="preserve">Toyota | Venza | 470L            </v>
          </cell>
          <cell r="J387" t="str">
            <v>New Domestics</v>
          </cell>
          <cell r="K387" t="str">
            <v>Toyota</v>
          </cell>
          <cell r="L387" t="str">
            <v>Fuel Sytems</v>
          </cell>
          <cell r="M387">
            <v>39661</v>
          </cell>
          <cell r="N387" t="str">
            <v>PLATE, FUEL TANK SEPARATING #1</v>
          </cell>
          <cell r="O387">
            <v>39661</v>
          </cell>
          <cell r="P387">
            <v>41912</v>
          </cell>
          <cell r="Q387" t="str">
            <v>&gt;&gt;&gt;</v>
          </cell>
          <cell r="S387">
            <v>5700</v>
          </cell>
          <cell r="T387">
            <v>52201</v>
          </cell>
          <cell r="V387">
            <v>30240</v>
          </cell>
          <cell r="W387">
            <v>10</v>
          </cell>
          <cell r="Y387">
            <v>56880</v>
          </cell>
          <cell r="Z387">
            <v>0.20144316496408754</v>
          </cell>
          <cell r="AA387" t="str">
            <v>last 5 mos x IHS%</v>
          </cell>
          <cell r="AB387">
            <v>33300</v>
          </cell>
          <cell r="AC387">
            <v>49950</v>
          </cell>
          <cell r="AD387">
            <v>49950</v>
          </cell>
          <cell r="AE387">
            <v>0</v>
          </cell>
          <cell r="AF387">
            <v>4162.5</v>
          </cell>
        </row>
        <row r="388">
          <cell r="A388">
            <v>106144</v>
          </cell>
          <cell r="B388" t="str">
            <v>TOYOTA</v>
          </cell>
          <cell r="C388">
            <v>39189</v>
          </cell>
          <cell r="D388" t="str">
            <v>771220T010</v>
          </cell>
          <cell r="E388">
            <v>106144</v>
          </cell>
          <cell r="F388" t="str">
            <v>Stamp&gt;Ship</v>
          </cell>
          <cell r="G388" t="str">
            <v>KENT</v>
          </cell>
          <cell r="H388" t="str">
            <v>KENT</v>
          </cell>
          <cell r="I388" t="str">
            <v xml:space="preserve">Toyota | Venza | 470L            </v>
          </cell>
          <cell r="J388" t="str">
            <v>New Domestics</v>
          </cell>
          <cell r="K388" t="str">
            <v>Toyota</v>
          </cell>
          <cell r="L388" t="str">
            <v>Fuel Sytems</v>
          </cell>
          <cell r="M388">
            <v>39661</v>
          </cell>
          <cell r="N388" t="str">
            <v>PLATE FUEL TANK SEPARATING #2</v>
          </cell>
          <cell r="O388">
            <v>39661</v>
          </cell>
          <cell r="P388">
            <v>41912</v>
          </cell>
          <cell r="Q388" t="str">
            <v>&gt;&gt;&gt;</v>
          </cell>
          <cell r="S388">
            <v>5740</v>
          </cell>
          <cell r="T388">
            <v>52921</v>
          </cell>
          <cell r="V388">
            <v>30240</v>
          </cell>
          <cell r="W388">
            <v>10</v>
          </cell>
          <cell r="Y388">
            <v>57456</v>
          </cell>
          <cell r="Z388">
            <v>0.20144316496408754</v>
          </cell>
          <cell r="AA388" t="str">
            <v>last 5 mos x IHS%</v>
          </cell>
          <cell r="AB388">
            <v>33320</v>
          </cell>
          <cell r="AC388">
            <v>49980</v>
          </cell>
          <cell r="AD388">
            <v>49980</v>
          </cell>
          <cell r="AE388">
            <v>0</v>
          </cell>
          <cell r="AF388">
            <v>4165</v>
          </cell>
        </row>
        <row r="389">
          <cell r="A389">
            <v>106145</v>
          </cell>
          <cell r="B389" t="str">
            <v>TOYOTA</v>
          </cell>
          <cell r="C389">
            <v>39189</v>
          </cell>
          <cell r="D389" t="str">
            <v>771230T010</v>
          </cell>
          <cell r="E389">
            <v>106145</v>
          </cell>
          <cell r="F389" t="str">
            <v>Stamp&gt;Ship</v>
          </cell>
          <cell r="G389" t="str">
            <v>KENT</v>
          </cell>
          <cell r="H389" t="str">
            <v>KENT</v>
          </cell>
          <cell r="I389" t="str">
            <v xml:space="preserve">Toyota | Venza | 470L            </v>
          </cell>
          <cell r="J389" t="str">
            <v>New Domestics</v>
          </cell>
          <cell r="K389" t="str">
            <v>Toyota</v>
          </cell>
          <cell r="L389" t="str">
            <v>Fuel Sytems</v>
          </cell>
          <cell r="M389">
            <v>39661</v>
          </cell>
          <cell r="N389" t="str">
            <v>PLATE FUEL TANK, SEPARATING #3</v>
          </cell>
          <cell r="O389">
            <v>39661</v>
          </cell>
          <cell r="P389">
            <v>41912</v>
          </cell>
          <cell r="Q389" t="str">
            <v>&gt;&gt;&gt;</v>
          </cell>
          <cell r="S389">
            <v>5670</v>
          </cell>
          <cell r="T389">
            <v>52876</v>
          </cell>
          <cell r="V389">
            <v>30465</v>
          </cell>
          <cell r="W389">
            <v>10</v>
          </cell>
          <cell r="Y389">
            <v>57888</v>
          </cell>
          <cell r="Z389">
            <v>0.20144316496408754</v>
          </cell>
          <cell r="AA389" t="str">
            <v>last 5 mos x IHS%</v>
          </cell>
          <cell r="AB389">
            <v>33390</v>
          </cell>
          <cell r="AC389">
            <v>50085</v>
          </cell>
          <cell r="AD389">
            <v>50085</v>
          </cell>
          <cell r="AE389">
            <v>0</v>
          </cell>
          <cell r="AF389">
            <v>4173.75</v>
          </cell>
        </row>
        <row r="390">
          <cell r="A390">
            <v>106146</v>
          </cell>
          <cell r="B390" t="str">
            <v>Benteler</v>
          </cell>
          <cell r="C390">
            <v>39189</v>
          </cell>
          <cell r="D390">
            <v>13003907</v>
          </cell>
          <cell r="E390">
            <v>106146</v>
          </cell>
          <cell r="F390" t="str">
            <v>Stamp&gt;Ship</v>
          </cell>
          <cell r="G390" t="str">
            <v>GR: PR</v>
          </cell>
          <cell r="H390" t="str">
            <v>GR</v>
          </cell>
          <cell r="I390" t="str">
            <v xml:space="preserve">Toyota | Venza | 470L            </v>
          </cell>
          <cell r="J390" t="str">
            <v>New Domestics</v>
          </cell>
          <cell r="K390" t="str">
            <v>Toyota</v>
          </cell>
          <cell r="L390" t="str">
            <v>BIW</v>
          </cell>
          <cell r="M390">
            <v>39661</v>
          </cell>
          <cell r="N390" t="str">
            <v>REINF, FR DOOR, INS PANEL, RR</v>
          </cell>
          <cell r="O390">
            <v>39661</v>
          </cell>
          <cell r="P390">
            <v>41912</v>
          </cell>
          <cell r="Q390" t="str">
            <v>&gt;&gt;&gt;</v>
          </cell>
          <cell r="S390">
            <v>11121</v>
          </cell>
          <cell r="T390">
            <v>13114141</v>
          </cell>
          <cell r="V390">
            <v>63077</v>
          </cell>
          <cell r="W390">
            <v>10</v>
          </cell>
          <cell r="Y390">
            <v>119640</v>
          </cell>
          <cell r="Z390">
            <v>0.20144316496408754</v>
          </cell>
          <cell r="AA390" t="str">
            <v>last 5 mos x IHS%</v>
          </cell>
          <cell r="AB390">
            <v>70691</v>
          </cell>
          <cell r="AC390">
            <v>106036.5</v>
          </cell>
          <cell r="AD390">
            <v>106036.5</v>
          </cell>
          <cell r="AE390">
            <v>0</v>
          </cell>
          <cell r="AF390">
            <v>8836.375</v>
          </cell>
        </row>
        <row r="391">
          <cell r="A391">
            <v>106147</v>
          </cell>
          <cell r="B391" t="str">
            <v>Benteler</v>
          </cell>
          <cell r="C391">
            <v>39189</v>
          </cell>
          <cell r="D391">
            <v>13003909</v>
          </cell>
          <cell r="E391" t="str">
            <v>106147/48 Rev-</v>
          </cell>
          <cell r="F391" t="str">
            <v>Stamp&gt;Ship</v>
          </cell>
          <cell r="G391" t="str">
            <v>GR: PR</v>
          </cell>
          <cell r="H391" t="str">
            <v>GR</v>
          </cell>
          <cell r="I391" t="str">
            <v xml:space="preserve">Toyota | Venza | 470L            </v>
          </cell>
          <cell r="J391" t="str">
            <v>New Domestics</v>
          </cell>
          <cell r="K391" t="str">
            <v>Toyota</v>
          </cell>
          <cell r="L391" t="str">
            <v>BIW</v>
          </cell>
          <cell r="M391">
            <v>39661</v>
          </cell>
          <cell r="N391" t="str">
            <v>RR DBM FRT EXT RH</v>
          </cell>
          <cell r="O391">
            <v>39661</v>
          </cell>
          <cell r="P391">
            <v>41912</v>
          </cell>
          <cell r="Q391" t="str">
            <v>&gt;&gt;&gt;</v>
          </cell>
          <cell r="S391">
            <v>7764</v>
          </cell>
          <cell r="T391">
            <v>13057884</v>
          </cell>
          <cell r="V391">
            <v>29783</v>
          </cell>
          <cell r="W391">
            <v>10</v>
          </cell>
          <cell r="Y391">
            <v>57789.600000000006</v>
          </cell>
          <cell r="Z391">
            <v>0.20144316496408754</v>
          </cell>
          <cell r="AA391" t="str">
            <v>last 5 mos x IHS%</v>
          </cell>
          <cell r="AB391">
            <v>35249</v>
          </cell>
          <cell r="AC391">
            <v>52873.5</v>
          </cell>
          <cell r="AD391">
            <v>52873.5</v>
          </cell>
          <cell r="AE391">
            <v>0</v>
          </cell>
          <cell r="AF391">
            <v>4406.125</v>
          </cell>
        </row>
        <row r="392">
          <cell r="A392">
            <v>106543</v>
          </cell>
          <cell r="B392" t="str">
            <v>Bowling Green Metalforming</v>
          </cell>
          <cell r="C392">
            <v>39793</v>
          </cell>
          <cell r="D392" t="str">
            <v>11L308AA</v>
          </cell>
          <cell r="E392">
            <v>106543</v>
          </cell>
          <cell r="F392" t="str">
            <v>Stamp&gt;Ship</v>
          </cell>
          <cell r="G392" t="str">
            <v>KENT</v>
          </cell>
          <cell r="H392" t="str">
            <v>KENT</v>
          </cell>
          <cell r="I392" t="str">
            <v>Highlander 397</v>
          </cell>
          <cell r="J392" t="str">
            <v>New Domestics</v>
          </cell>
          <cell r="K392" t="str">
            <v>Toyota</v>
          </cell>
          <cell r="L392" t="str">
            <v>Powertrain/Exhaust</v>
          </cell>
          <cell r="M392">
            <v>39995</v>
          </cell>
          <cell r="N392" t="str">
            <v>CATCH, ENG. SERVICE COVER</v>
          </cell>
          <cell r="O392">
            <v>39995</v>
          </cell>
          <cell r="P392">
            <v>41579</v>
          </cell>
          <cell r="Q392" t="str">
            <v>&gt;&gt;&gt;</v>
          </cell>
          <cell r="R392" t="str">
            <v xml:space="preserve">MAY 2013 LAST MONTH </v>
          </cell>
          <cell r="S392">
            <v>17000</v>
          </cell>
          <cell r="T392">
            <v>115040</v>
          </cell>
          <cell r="V392">
            <v>73090</v>
          </cell>
          <cell r="W392">
            <v>10</v>
          </cell>
          <cell r="Y392">
            <v>130056</v>
          </cell>
          <cell r="Z392">
            <v>-1.4200000000000001E-2</v>
          </cell>
          <cell r="AA392" t="str">
            <v>last 5 mos x IHS%</v>
          </cell>
          <cell r="AB392">
            <v>91400</v>
          </cell>
          <cell r="AC392">
            <v>137100</v>
          </cell>
          <cell r="AD392">
            <v>144104.24400000001</v>
          </cell>
          <cell r="AE392">
            <v>-4.860539707629985E-2</v>
          </cell>
          <cell r="AF392">
            <v>12008.687</v>
          </cell>
        </row>
        <row r="393">
          <cell r="A393">
            <v>106149</v>
          </cell>
          <cell r="B393" t="str">
            <v>Benteler</v>
          </cell>
          <cell r="C393">
            <v>39189</v>
          </cell>
          <cell r="D393">
            <v>13003911</v>
          </cell>
          <cell r="E393">
            <v>106149</v>
          </cell>
          <cell r="F393" t="str">
            <v>Stamp&gt;Ship</v>
          </cell>
          <cell r="G393" t="str">
            <v>GR: PR</v>
          </cell>
          <cell r="H393" t="str">
            <v>GR</v>
          </cell>
          <cell r="I393" t="str">
            <v xml:space="preserve">Toyota | Venza | 470L            </v>
          </cell>
          <cell r="J393" t="str">
            <v>New Domestics</v>
          </cell>
          <cell r="K393" t="str">
            <v>Toyota</v>
          </cell>
          <cell r="L393" t="str">
            <v>BIW</v>
          </cell>
          <cell r="M393">
            <v>39661</v>
          </cell>
          <cell r="N393" t="str">
            <v>EXT. RR DOOR R</v>
          </cell>
          <cell r="O393">
            <v>39661</v>
          </cell>
          <cell r="P393">
            <v>41912</v>
          </cell>
          <cell r="Q393" t="str">
            <v>&gt;&gt;&gt;</v>
          </cell>
          <cell r="S393">
            <v>7128</v>
          </cell>
          <cell r="T393">
            <v>13057947</v>
          </cell>
          <cell r="V393">
            <v>30200</v>
          </cell>
          <cell r="W393">
            <v>10</v>
          </cell>
          <cell r="Y393">
            <v>56896.799999999996</v>
          </cell>
          <cell r="Z393">
            <v>0.20144316496408754</v>
          </cell>
          <cell r="AA393" t="str">
            <v>last 5 mos x IHS%</v>
          </cell>
          <cell r="AB393">
            <v>36264</v>
          </cell>
          <cell r="AC393">
            <v>54396</v>
          </cell>
          <cell r="AD393">
            <v>54396</v>
          </cell>
          <cell r="AE393">
            <v>0</v>
          </cell>
          <cell r="AF393">
            <v>4533</v>
          </cell>
        </row>
        <row r="394">
          <cell r="A394">
            <v>106150</v>
          </cell>
          <cell r="B394" t="str">
            <v>Benteler</v>
          </cell>
          <cell r="C394">
            <v>39189</v>
          </cell>
          <cell r="D394">
            <v>13003910</v>
          </cell>
          <cell r="E394">
            <v>106150</v>
          </cell>
          <cell r="F394" t="str">
            <v>Stamp&gt;Ship</v>
          </cell>
          <cell r="G394" t="str">
            <v>GR: PR</v>
          </cell>
          <cell r="H394" t="str">
            <v>GR</v>
          </cell>
          <cell r="I394" t="str">
            <v xml:space="preserve">Toyota | Venza | 470L            </v>
          </cell>
          <cell r="J394" t="str">
            <v>New Domestics</v>
          </cell>
          <cell r="K394" t="str">
            <v>Toyota</v>
          </cell>
          <cell r="L394" t="str">
            <v>BIW</v>
          </cell>
          <cell r="M394">
            <v>39661</v>
          </cell>
          <cell r="N394" t="str">
            <v>EXT. RR DOOR L</v>
          </cell>
          <cell r="O394">
            <v>39661</v>
          </cell>
          <cell r="P394">
            <v>41912</v>
          </cell>
          <cell r="Q394" t="str">
            <v>&gt;&gt;&gt;</v>
          </cell>
          <cell r="S394">
            <v>7102</v>
          </cell>
          <cell r="T394">
            <v>13058336</v>
          </cell>
          <cell r="V394">
            <v>29416</v>
          </cell>
          <cell r="W394">
            <v>10</v>
          </cell>
          <cell r="Y394">
            <v>55728</v>
          </cell>
          <cell r="Z394">
            <v>0.20144316496408754</v>
          </cell>
          <cell r="AA394" t="str">
            <v>last 5 mos x IHS%</v>
          </cell>
          <cell r="AB394">
            <v>34284</v>
          </cell>
          <cell r="AC394">
            <v>51426</v>
          </cell>
          <cell r="AD394">
            <v>51426</v>
          </cell>
          <cell r="AE394">
            <v>0</v>
          </cell>
          <cell r="AF394">
            <v>4285.5</v>
          </cell>
        </row>
        <row r="395">
          <cell r="A395">
            <v>106568</v>
          </cell>
          <cell r="B395" t="str">
            <v>Denso</v>
          </cell>
          <cell r="C395">
            <v>39840</v>
          </cell>
          <cell r="D395" t="str">
            <v>AA146511-1170</v>
          </cell>
          <cell r="E395">
            <v>106568</v>
          </cell>
          <cell r="F395" t="str">
            <v>Stamp&gt;Ship</v>
          </cell>
          <cell r="G395" t="str">
            <v>GR: PR</v>
          </cell>
          <cell r="H395" t="str">
            <v>GR</v>
          </cell>
          <cell r="I395" t="str">
            <v>Highlander 397</v>
          </cell>
          <cell r="J395" t="str">
            <v>New Domestics</v>
          </cell>
          <cell r="K395" t="str">
            <v>Toyota</v>
          </cell>
          <cell r="L395" t="str">
            <v>HVAC</v>
          </cell>
          <cell r="M395">
            <v>40057</v>
          </cell>
          <cell r="N395" t="str">
            <v>BRACKET</v>
          </cell>
          <cell r="O395">
            <v>40057</v>
          </cell>
          <cell r="P395">
            <v>41579</v>
          </cell>
          <cell r="Q395" t="str">
            <v>&gt;&gt;&gt;</v>
          </cell>
          <cell r="R395" t="str">
            <v xml:space="preserve">MAY 2013 LAST MONTH </v>
          </cell>
          <cell r="S395">
            <v>13800</v>
          </cell>
          <cell r="T395">
            <v>124400</v>
          </cell>
          <cell r="V395">
            <v>73000</v>
          </cell>
          <cell r="W395">
            <v>10</v>
          </cell>
          <cell r="Y395">
            <v>133920</v>
          </cell>
          <cell r="Z395">
            <v>-1.4200000000000001E-2</v>
          </cell>
          <cell r="AA395" t="str">
            <v>last 5 mos x IHS%</v>
          </cell>
          <cell r="AB395">
            <v>88800</v>
          </cell>
          <cell r="AC395">
            <v>133200</v>
          </cell>
          <cell r="AD395">
            <v>143926.79999999999</v>
          </cell>
          <cell r="AE395">
            <v>-7.4529552522532239E-2</v>
          </cell>
          <cell r="AF395">
            <v>11993.9</v>
          </cell>
        </row>
        <row r="396">
          <cell r="A396">
            <v>106304</v>
          </cell>
          <cell r="B396" t="str">
            <v>TOYOTA</v>
          </cell>
          <cell r="C396">
            <v>39511</v>
          </cell>
          <cell r="D396" t="str">
            <v>58325-0E030</v>
          </cell>
          <cell r="E396">
            <v>106304</v>
          </cell>
          <cell r="F396" t="str">
            <v>Stamp&gt;Ship</v>
          </cell>
          <cell r="G396" t="str">
            <v>GR: PR</v>
          </cell>
          <cell r="H396" t="str">
            <v>GR</v>
          </cell>
          <cell r="I396" t="str">
            <v>HIGHLANDER 397L (CO to 440A)</v>
          </cell>
          <cell r="J396" t="str">
            <v>New Domestics</v>
          </cell>
          <cell r="K396" t="str">
            <v>Toyota</v>
          </cell>
          <cell r="L396" t="str">
            <v>Trim &amp; Chassis</v>
          </cell>
          <cell r="M396">
            <v>40087</v>
          </cell>
          <cell r="N396" t="str">
            <v>COVER-RR FLOOR SERVICE</v>
          </cell>
          <cell r="O396">
            <v>40087</v>
          </cell>
          <cell r="P396">
            <v>43799</v>
          </cell>
          <cell r="Q396" t="str">
            <v>&gt;&gt;&gt;</v>
          </cell>
          <cell r="R396" t="str">
            <v xml:space="preserve">MAY 2013 LAST MONTH </v>
          </cell>
          <cell r="S396">
            <v>13922</v>
          </cell>
          <cell r="T396">
            <v>5.8325000000000002E+35</v>
          </cell>
          <cell r="V396">
            <v>72960</v>
          </cell>
          <cell r="W396">
            <v>10</v>
          </cell>
          <cell r="Y396">
            <v>138144</v>
          </cell>
          <cell r="Z396">
            <v>-1.4200000000000001E-2</v>
          </cell>
          <cell r="AA396" t="str">
            <v>last 5 mos x IHS%</v>
          </cell>
          <cell r="AB396">
            <v>88320</v>
          </cell>
          <cell r="AC396">
            <v>132480</v>
          </cell>
          <cell r="AD396">
            <v>143847.93599999999</v>
          </cell>
          <cell r="AE396">
            <v>-7.9027452990357738E-2</v>
          </cell>
          <cell r="AF396">
            <v>11987.328</v>
          </cell>
        </row>
        <row r="397">
          <cell r="A397">
            <v>106893</v>
          </cell>
          <cell r="B397" t="str">
            <v>Calsonic</v>
          </cell>
          <cell r="C397">
            <v>40324</v>
          </cell>
          <cell r="D397" t="str">
            <v>P10015A5200002</v>
          </cell>
          <cell r="E397">
            <v>106893</v>
          </cell>
          <cell r="F397" t="str">
            <v>Stamp&gt;Ship</v>
          </cell>
          <cell r="G397" t="str">
            <v>GR: PR</v>
          </cell>
          <cell r="H397" t="str">
            <v>GR</v>
          </cell>
          <cell r="I397" t="str">
            <v>D42A</v>
          </cell>
          <cell r="J397" t="str">
            <v>New Domestics</v>
          </cell>
          <cell r="K397" t="str">
            <v>NISSAN</v>
          </cell>
          <cell r="L397" t="str">
            <v>Trim &amp; Chassis</v>
          </cell>
          <cell r="M397">
            <v>40360</v>
          </cell>
          <cell r="N397" t="str">
            <v>BRKT-METER</v>
          </cell>
          <cell r="O397">
            <v>40360</v>
          </cell>
          <cell r="P397">
            <v>41456</v>
          </cell>
          <cell r="Q397" t="str">
            <v>&gt;&gt;&gt;</v>
          </cell>
          <cell r="S397">
            <v>1200</v>
          </cell>
          <cell r="T397">
            <v>12400</v>
          </cell>
          <cell r="V397">
            <v>5200</v>
          </cell>
          <cell r="W397">
            <v>10</v>
          </cell>
          <cell r="Y397">
            <v>15360</v>
          </cell>
          <cell r="AA397" t="str">
            <v>per releases, ending 7/1/13</v>
          </cell>
          <cell r="AB397">
            <v>400</v>
          </cell>
          <cell r="AC397">
            <v>600</v>
          </cell>
          <cell r="AD397">
            <v>15360</v>
          </cell>
          <cell r="AE397">
            <v>-0.9609375</v>
          </cell>
          <cell r="AF397">
            <v>1280</v>
          </cell>
        </row>
        <row r="398">
          <cell r="A398">
            <v>106152</v>
          </cell>
          <cell r="B398" t="str">
            <v>TOYOTA</v>
          </cell>
          <cell r="C398">
            <v>39190</v>
          </cell>
          <cell r="D398" t="str">
            <v>771240T010</v>
          </cell>
          <cell r="E398">
            <v>106152</v>
          </cell>
          <cell r="F398" t="str">
            <v>Stamp&gt;Ship</v>
          </cell>
          <cell r="G398" t="str">
            <v>KENT</v>
          </cell>
          <cell r="H398" t="str">
            <v>KENT</v>
          </cell>
          <cell r="I398" t="str">
            <v xml:space="preserve">Toyota | Venza | 470L            </v>
          </cell>
          <cell r="J398" t="str">
            <v>New Domestics</v>
          </cell>
          <cell r="K398" t="str">
            <v>Toyota</v>
          </cell>
          <cell r="L398" t="str">
            <v>Fuel Sytems</v>
          </cell>
          <cell r="M398">
            <v>39661</v>
          </cell>
          <cell r="N398" t="str">
            <v>PLATE-FUEL TANK SEPARATING #4</v>
          </cell>
          <cell r="O398">
            <v>39661</v>
          </cell>
          <cell r="P398">
            <v>41912</v>
          </cell>
          <cell r="Q398" t="str">
            <v>&gt;&gt;&gt;</v>
          </cell>
          <cell r="S398">
            <v>5700</v>
          </cell>
          <cell r="T398">
            <v>53776</v>
          </cell>
          <cell r="V398">
            <v>30375</v>
          </cell>
          <cell r="W398">
            <v>10</v>
          </cell>
          <cell r="Y398">
            <v>58860</v>
          </cell>
          <cell r="Z398">
            <v>0.20144316496408754</v>
          </cell>
          <cell r="AA398" t="str">
            <v>last 5 mos x IHS%</v>
          </cell>
          <cell r="AB398">
            <v>33675</v>
          </cell>
          <cell r="AC398">
            <v>50512.5</v>
          </cell>
          <cell r="AD398">
            <v>50512.5</v>
          </cell>
          <cell r="AE398">
            <v>0</v>
          </cell>
          <cell r="AF398">
            <v>4209.375</v>
          </cell>
        </row>
        <row r="399">
          <cell r="A399">
            <v>106154</v>
          </cell>
          <cell r="B399" t="str">
            <v>TOYOTA</v>
          </cell>
          <cell r="C399">
            <v>39190</v>
          </cell>
          <cell r="D399" t="str">
            <v>771330T010</v>
          </cell>
          <cell r="E399">
            <v>106154</v>
          </cell>
          <cell r="F399" t="str">
            <v>Stamp&gt;Ship</v>
          </cell>
          <cell r="G399" t="str">
            <v>KENT</v>
          </cell>
          <cell r="H399" t="str">
            <v>KENT</v>
          </cell>
          <cell r="I399" t="str">
            <v xml:space="preserve">Toyota | Venza | 470L            </v>
          </cell>
          <cell r="J399" t="str">
            <v>New Domestics</v>
          </cell>
          <cell r="K399" t="str">
            <v>Toyota</v>
          </cell>
          <cell r="L399" t="str">
            <v>Fuel Sytems</v>
          </cell>
          <cell r="M399">
            <v>39661</v>
          </cell>
          <cell r="N399" t="str">
            <v>SUPPORT, FUEL SUB TANK #1</v>
          </cell>
          <cell r="O399">
            <v>39661</v>
          </cell>
          <cell r="P399">
            <v>41912</v>
          </cell>
          <cell r="Q399" t="str">
            <v>&gt;&gt;&gt;</v>
          </cell>
          <cell r="S399">
            <v>5460</v>
          </cell>
          <cell r="T399">
            <v>54015</v>
          </cell>
          <cell r="V399">
            <v>30420</v>
          </cell>
          <cell r="W399">
            <v>10</v>
          </cell>
          <cell r="Y399">
            <v>59904</v>
          </cell>
          <cell r="Z399">
            <v>0.20144316496408754</v>
          </cell>
          <cell r="AA399" t="str">
            <v>last 5 mos x IHS%</v>
          </cell>
          <cell r="AB399">
            <v>33345</v>
          </cell>
          <cell r="AC399">
            <v>50017.5</v>
          </cell>
          <cell r="AD399">
            <v>50017.5</v>
          </cell>
          <cell r="AE399">
            <v>0</v>
          </cell>
          <cell r="AF399">
            <v>4168.125</v>
          </cell>
        </row>
        <row r="400">
          <cell r="A400">
            <v>106171</v>
          </cell>
          <cell r="B400" t="str">
            <v>TOYOTA</v>
          </cell>
          <cell r="C400">
            <v>39234</v>
          </cell>
          <cell r="D400" t="str">
            <v>758650R010</v>
          </cell>
          <cell r="E400">
            <v>106171</v>
          </cell>
          <cell r="F400" t="str">
            <v>Stamp&gt;Plate/Paint&gt;Ship</v>
          </cell>
          <cell r="G400" t="str">
            <v>GR: PR</v>
          </cell>
          <cell r="H400" t="str">
            <v>GR</v>
          </cell>
          <cell r="I400" t="str">
            <v>RAV4  / 120L / 420</v>
          </cell>
          <cell r="J400" t="str">
            <v>New Domestics</v>
          </cell>
          <cell r="K400" t="str">
            <v>Toyota</v>
          </cell>
          <cell r="L400" t="str">
            <v>BIW</v>
          </cell>
          <cell r="M400">
            <v>39661</v>
          </cell>
          <cell r="N400" t="str">
            <v>RETAINER-ROCKER PANEL</v>
          </cell>
          <cell r="O400">
            <v>39661</v>
          </cell>
          <cell r="P400">
            <v>43070</v>
          </cell>
          <cell r="Q400" t="str">
            <v>&gt;&gt;&gt;</v>
          </cell>
          <cell r="S400">
            <v>1</v>
          </cell>
          <cell r="T400">
            <v>52489</v>
          </cell>
          <cell r="V400">
            <v>268</v>
          </cell>
          <cell r="W400">
            <v>9</v>
          </cell>
          <cell r="Y400">
            <v>21441</v>
          </cell>
          <cell r="Z400">
            <v>0.19400000000000001</v>
          </cell>
          <cell r="AA400" t="str">
            <v>last 5 mos x IHS%</v>
          </cell>
          <cell r="AB400">
            <v>272</v>
          </cell>
          <cell r="AC400">
            <v>407.99999999999994</v>
          </cell>
          <cell r="AD400">
            <v>407.99999999999994</v>
          </cell>
          <cell r="AE400">
            <v>0</v>
          </cell>
          <cell r="AF400">
            <v>33.999999999999993</v>
          </cell>
        </row>
        <row r="401">
          <cell r="A401">
            <v>106517</v>
          </cell>
          <cell r="B401" t="str">
            <v>Bowling Green Metalforming</v>
          </cell>
          <cell r="C401">
            <v>39792</v>
          </cell>
          <cell r="D401" t="str">
            <v>11M123AB</v>
          </cell>
          <cell r="E401" t="str">
            <v>2-OUT</v>
          </cell>
          <cell r="F401" t="str">
            <v>Stamp&gt;Ship</v>
          </cell>
          <cell r="G401" t="str">
            <v>KENT</v>
          </cell>
          <cell r="H401" t="str">
            <v>KENT</v>
          </cell>
          <cell r="I401" t="str">
            <v>Highlander 397 + Sienna 580L</v>
          </cell>
          <cell r="J401" t="str">
            <v>New Domestics</v>
          </cell>
          <cell r="K401" t="str">
            <v>Toyota</v>
          </cell>
          <cell r="L401" t="str">
            <v>BIW</v>
          </cell>
          <cell r="M401">
            <v>39995</v>
          </cell>
          <cell r="N401" t="str">
            <v>SUPPORT STAB, LH</v>
          </cell>
          <cell r="O401">
            <v>39995</v>
          </cell>
          <cell r="P401">
            <v>42339</v>
          </cell>
          <cell r="Q401" t="str">
            <v>&gt;&gt;&gt;</v>
          </cell>
          <cell r="R401" t="str">
            <v xml:space="preserve">Highlander ends 11/'13 Siena also, continue thru 2015, </v>
          </cell>
          <cell r="S401">
            <v>21800</v>
          </cell>
          <cell r="T401">
            <v>142750</v>
          </cell>
          <cell r="V401">
            <v>86200</v>
          </cell>
          <cell r="W401">
            <v>10</v>
          </cell>
          <cell r="Y401">
            <v>143520</v>
          </cell>
          <cell r="Z401" t="str">
            <v>mod</v>
          </cell>
          <cell r="AA401" t="str">
            <v>Highlander until 11/1/13 - Sienna 52% of historical volumes</v>
          </cell>
          <cell r="AB401">
            <v>102600</v>
          </cell>
          <cell r="AC401">
            <v>153900</v>
          </cell>
          <cell r="AD401">
            <v>143520</v>
          </cell>
          <cell r="AE401">
            <v>7.2324414715719154E-2</v>
          </cell>
          <cell r="AF401">
            <v>11960</v>
          </cell>
        </row>
        <row r="402">
          <cell r="A402">
            <v>106172</v>
          </cell>
          <cell r="B402" t="str">
            <v>TOYOTA</v>
          </cell>
          <cell r="C402">
            <v>39234</v>
          </cell>
          <cell r="D402" t="str">
            <v>758610R020</v>
          </cell>
          <cell r="E402">
            <v>106172</v>
          </cell>
          <cell r="F402" t="str">
            <v>Stamp&gt;Plate/Paint&gt;Ship</v>
          </cell>
          <cell r="G402" t="str">
            <v>GR: PR</v>
          </cell>
          <cell r="H402" t="str">
            <v>GR</v>
          </cell>
          <cell r="I402" t="str">
            <v>RAV4  / 120L / 420</v>
          </cell>
          <cell r="J402" t="str">
            <v>New Domestics</v>
          </cell>
          <cell r="K402" t="str">
            <v>Toyota</v>
          </cell>
          <cell r="L402" t="str">
            <v>BIW</v>
          </cell>
          <cell r="M402">
            <v>39661</v>
          </cell>
          <cell r="N402" t="str">
            <v>RET-ROCKER PANEL MOULDING RH</v>
          </cell>
          <cell r="O402">
            <v>39661</v>
          </cell>
          <cell r="P402">
            <v>43070</v>
          </cell>
          <cell r="Q402" t="str">
            <v>&gt;&gt;&gt;</v>
          </cell>
          <cell r="S402">
            <v>386</v>
          </cell>
          <cell r="T402">
            <v>107939</v>
          </cell>
          <cell r="V402">
            <v>1594</v>
          </cell>
          <cell r="W402">
            <v>10</v>
          </cell>
          <cell r="Y402">
            <v>33868.800000000003</v>
          </cell>
          <cell r="Z402">
            <v>0.19400000000000001</v>
          </cell>
          <cell r="AA402" t="str">
            <v>last 5 mos x IHS%</v>
          </cell>
          <cell r="AB402">
            <v>1445</v>
          </cell>
          <cell r="AC402">
            <v>2167.5</v>
          </cell>
          <cell r="AD402">
            <v>2167.5</v>
          </cell>
          <cell r="AE402">
            <v>0</v>
          </cell>
          <cell r="AF402">
            <v>180.625</v>
          </cell>
        </row>
        <row r="403">
          <cell r="A403">
            <v>106177</v>
          </cell>
          <cell r="B403" t="str">
            <v>Nissan Trading Corporation Americas</v>
          </cell>
          <cell r="C403" t="e">
            <v>#N/A</v>
          </cell>
          <cell r="D403" t="str">
            <v>14953 ZP70B</v>
          </cell>
          <cell r="E403" t="e">
            <v>#N/A</v>
          </cell>
          <cell r="F403" t="str">
            <v>Stamp&gt;Plate/Paint&gt;Ship</v>
          </cell>
          <cell r="G403" t="str">
            <v>KENT</v>
          </cell>
          <cell r="H403" t="str">
            <v>KENT</v>
          </cell>
          <cell r="I403" t="str">
            <v>NISSAN</v>
          </cell>
          <cell r="J403" t="str">
            <v>New Domestics</v>
          </cell>
          <cell r="K403" t="str">
            <v>NISSAN</v>
          </cell>
          <cell r="L403" t="str">
            <v>HVAC</v>
          </cell>
          <cell r="O403">
            <v>38081</v>
          </cell>
          <cell r="P403">
            <v>41640</v>
          </cell>
          <cell r="Q403" t="str">
            <v>&gt;&gt;&gt;</v>
          </cell>
          <cell r="R403" t="str">
            <v>NOT AUTHORIZED TO VIEW PART</v>
          </cell>
          <cell r="S403">
            <v>0</v>
          </cell>
          <cell r="T403">
            <v>300</v>
          </cell>
          <cell r="V403">
            <v>0</v>
          </cell>
          <cell r="W403">
            <v>2</v>
          </cell>
          <cell r="Y403" t="str">
            <v>&lt;5</v>
          </cell>
          <cell r="AA403" t="str">
            <v>Annualized Volume (2 of 10 mos)</v>
          </cell>
          <cell r="AB403">
            <v>0</v>
          </cell>
          <cell r="AC403">
            <v>0</v>
          </cell>
          <cell r="AD403">
            <v>0</v>
          </cell>
          <cell r="AE403" t="e">
            <v>#DIV/0!</v>
          </cell>
          <cell r="AF403">
            <v>0</v>
          </cell>
        </row>
        <row r="404">
          <cell r="A404">
            <v>105141</v>
          </cell>
          <cell r="B404" t="str">
            <v>Benteler</v>
          </cell>
          <cell r="C404">
            <v>37958</v>
          </cell>
          <cell r="D404">
            <v>13003719</v>
          </cell>
          <cell r="E404" t="str">
            <v>2-OUT</v>
          </cell>
          <cell r="F404" t="str">
            <v>Stamp&gt;Ship</v>
          </cell>
          <cell r="G404" t="str">
            <v>GR: PR</v>
          </cell>
          <cell r="H404" t="str">
            <v>GR</v>
          </cell>
          <cell r="I404" t="str">
            <v xml:space="preserve">Toyota | Avalon | 770N            </v>
          </cell>
          <cell r="J404" t="str">
            <v>New Domestics</v>
          </cell>
          <cell r="K404" t="str">
            <v>Toyota</v>
          </cell>
          <cell r="L404" t="str">
            <v>BIW</v>
          </cell>
          <cell r="M404">
            <v>37990</v>
          </cell>
          <cell r="N404" t="str">
            <v>FRT DOOR REAR EXT. R/L</v>
          </cell>
          <cell r="O404">
            <v>37990</v>
          </cell>
          <cell r="P404">
            <v>43191</v>
          </cell>
          <cell r="Q404" t="str">
            <v>&gt;&gt;&gt;</v>
          </cell>
          <cell r="S404" t="e">
            <v>#REF!</v>
          </cell>
          <cell r="T404">
            <v>13116095</v>
          </cell>
          <cell r="V404">
            <v>61172</v>
          </cell>
          <cell r="W404">
            <v>12</v>
          </cell>
          <cell r="Y404">
            <v>127469</v>
          </cell>
          <cell r="Z404">
            <v>0.14827921956334489</v>
          </cell>
          <cell r="AA404" t="str">
            <v>last 5 mos x IHS%</v>
          </cell>
          <cell r="AB404">
            <v>77248</v>
          </cell>
          <cell r="AC404">
            <v>115872</v>
          </cell>
          <cell r="AD404">
            <v>140485.07283825785</v>
          </cell>
          <cell r="AE404">
            <v>-0.1752006269491363</v>
          </cell>
          <cell r="AF404">
            <v>11707.089403188154</v>
          </cell>
        </row>
        <row r="405">
          <cell r="A405">
            <v>106179</v>
          </cell>
          <cell r="B405" t="str">
            <v>TOYOTA</v>
          </cell>
          <cell r="C405">
            <v>39245</v>
          </cell>
          <cell r="D405" t="str">
            <v>583290T010</v>
          </cell>
          <cell r="E405">
            <v>106179</v>
          </cell>
          <cell r="F405" t="str">
            <v>Stamp&gt;Assy&gt;Ship</v>
          </cell>
          <cell r="G405" t="str">
            <v>GR: PR</v>
          </cell>
          <cell r="H405" t="str">
            <v>GR</v>
          </cell>
          <cell r="I405" t="str">
            <v xml:space="preserve">Toyota | Venza | 470L            </v>
          </cell>
          <cell r="J405" t="str">
            <v>New Domestics</v>
          </cell>
          <cell r="K405" t="str">
            <v>Toyota</v>
          </cell>
          <cell r="L405" t="str">
            <v>Trim &amp; Chassis</v>
          </cell>
          <cell r="M405">
            <v>39661</v>
          </cell>
          <cell r="N405" t="str">
            <v>COVER, RR FLOOR SERVICE HOLE #2</v>
          </cell>
          <cell r="O405">
            <v>39661</v>
          </cell>
          <cell r="P405">
            <v>41912</v>
          </cell>
          <cell r="Q405" t="str">
            <v>&gt;&gt;&gt;</v>
          </cell>
          <cell r="S405">
            <v>5535</v>
          </cell>
          <cell r="T405">
            <v>52875</v>
          </cell>
          <cell r="V405">
            <v>29835</v>
          </cell>
          <cell r="W405">
            <v>10</v>
          </cell>
          <cell r="Y405">
            <v>57348</v>
          </cell>
          <cell r="Z405">
            <v>0.20144316496408754</v>
          </cell>
          <cell r="AA405" t="str">
            <v>last 5 mos x IHS%</v>
          </cell>
          <cell r="AB405">
            <v>32625</v>
          </cell>
          <cell r="AC405">
            <v>48937.5</v>
          </cell>
          <cell r="AD405">
            <v>48937.5</v>
          </cell>
          <cell r="AE405">
            <v>0</v>
          </cell>
          <cell r="AF405">
            <v>4078.125</v>
          </cell>
        </row>
        <row r="406">
          <cell r="A406">
            <v>107538</v>
          </cell>
          <cell r="B406" t="str">
            <v>CALSONIC</v>
          </cell>
          <cell r="C406">
            <v>41193</v>
          </cell>
          <cell r="D406" t="str">
            <v>P12719A520000</v>
          </cell>
          <cell r="E406" t="e">
            <v>#N/A</v>
          </cell>
          <cell r="F406" t="str">
            <v>Stamp&gt;Ship</v>
          </cell>
          <cell r="G406" t="str">
            <v>GR</v>
          </cell>
          <cell r="H406" t="str">
            <v>GR</v>
          </cell>
          <cell r="I406" t="str">
            <v>No Information</v>
          </cell>
          <cell r="K406" t="str">
            <v>Nissan</v>
          </cell>
          <cell r="L406" t="str">
            <v>Trim &amp; Chassis</v>
          </cell>
          <cell r="M406">
            <v>41334</v>
          </cell>
          <cell r="N406" t="str">
            <v>CLIP</v>
          </cell>
          <cell r="O406">
            <v>41334</v>
          </cell>
          <cell r="P406">
            <v>42979</v>
          </cell>
          <cell r="Q406" t="str">
            <v>&gt;&gt;&gt;</v>
          </cell>
          <cell r="S406">
            <v>27000</v>
          </cell>
          <cell r="T406">
            <v>0</v>
          </cell>
          <cell r="V406">
            <v>78000</v>
          </cell>
          <cell r="W406">
            <v>5</v>
          </cell>
          <cell r="Y406">
            <v>213600</v>
          </cell>
          <cell r="AA406" t="str">
            <v>NEW</v>
          </cell>
          <cell r="AB406">
            <v>105375</v>
          </cell>
          <cell r="AC406">
            <v>158062.5</v>
          </cell>
          <cell r="AD406">
            <v>140000</v>
          </cell>
          <cell r="AE406">
            <v>0.12901785714285707</v>
          </cell>
          <cell r="AF406">
            <v>11666.666666666666</v>
          </cell>
        </row>
        <row r="407">
          <cell r="A407">
            <v>105817</v>
          </cell>
          <cell r="B407" t="str">
            <v>Benteler</v>
          </cell>
          <cell r="C407">
            <v>38751</v>
          </cell>
          <cell r="D407">
            <v>13003870</v>
          </cell>
          <cell r="E407" t="str">
            <v>105817-1/18-1</v>
          </cell>
          <cell r="F407" t="str">
            <v>Stamp&gt;Assy&gt;Ship</v>
          </cell>
          <cell r="G407" t="str">
            <v>GR: PR</v>
          </cell>
          <cell r="H407" t="str">
            <v>GR</v>
          </cell>
          <cell r="I407" t="str">
            <v>180L tundra</v>
          </cell>
          <cell r="J407" t="str">
            <v>New Domestics</v>
          </cell>
          <cell r="K407" t="str">
            <v>Toyota</v>
          </cell>
          <cell r="L407" t="str">
            <v>BIW</v>
          </cell>
          <cell r="M407">
            <v>38991</v>
          </cell>
          <cell r="N407" t="str">
            <v>REAR DOOR BEAM  BKTS R</v>
          </cell>
          <cell r="O407">
            <v>38991</v>
          </cell>
          <cell r="P407">
            <v>41455</v>
          </cell>
          <cell r="Q407" t="str">
            <v>&gt;&gt;&gt;</v>
          </cell>
          <cell r="R407" t="str">
            <v xml:space="preserve">MAY 2013 LAST MONTH </v>
          </cell>
          <cell r="S407">
            <v>0</v>
          </cell>
          <cell r="T407">
            <v>13131662</v>
          </cell>
          <cell r="V407">
            <v>75832</v>
          </cell>
          <cell r="W407">
            <v>12</v>
          </cell>
          <cell r="Y407">
            <v>6</v>
          </cell>
          <cell r="AA407" t="str">
            <v>ending</v>
          </cell>
          <cell r="AB407">
            <v>112067</v>
          </cell>
          <cell r="AC407">
            <v>168100.5</v>
          </cell>
          <cell r="AD407">
            <v>139527</v>
          </cell>
          <cell r="AE407">
            <v>0.20478832054011042</v>
          </cell>
          <cell r="AF407">
            <v>11627.25</v>
          </cell>
        </row>
        <row r="408">
          <cell r="A408">
            <v>106180</v>
          </cell>
          <cell r="B408" t="str">
            <v>TOYOTA</v>
          </cell>
          <cell r="C408">
            <v>39245</v>
          </cell>
          <cell r="D408" t="str">
            <v>583250T010</v>
          </cell>
          <cell r="E408">
            <v>106180</v>
          </cell>
          <cell r="F408" t="str">
            <v>Stamp&gt;Assy&gt;Ship</v>
          </cell>
          <cell r="G408" t="str">
            <v>KENT</v>
          </cell>
          <cell r="H408" t="str">
            <v>KENT</v>
          </cell>
          <cell r="I408" t="str">
            <v xml:space="preserve">Toyota | Venza | 470L            </v>
          </cell>
          <cell r="J408" t="str">
            <v>New Domestics</v>
          </cell>
          <cell r="K408" t="str">
            <v>Toyota</v>
          </cell>
          <cell r="L408" t="str">
            <v>Trim &amp; Chassis</v>
          </cell>
          <cell r="M408">
            <v>39661</v>
          </cell>
          <cell r="N408" t="str">
            <v>COVER, RR FLOOR SERVICE HOLE</v>
          </cell>
          <cell r="O408">
            <v>39661</v>
          </cell>
          <cell r="P408">
            <v>41912</v>
          </cell>
          <cell r="Q408" t="str">
            <v>&gt;&gt;&gt;</v>
          </cell>
          <cell r="S408">
            <v>5625</v>
          </cell>
          <cell r="T408">
            <v>52740</v>
          </cell>
          <cell r="V408">
            <v>29745</v>
          </cell>
          <cell r="W408">
            <v>10</v>
          </cell>
          <cell r="Y408">
            <v>57240</v>
          </cell>
          <cell r="Z408">
            <v>0.20144316496408754</v>
          </cell>
          <cell r="AA408" t="str">
            <v>last 5 mos x IHS%</v>
          </cell>
          <cell r="AB408">
            <v>32580</v>
          </cell>
          <cell r="AC408">
            <v>48870</v>
          </cell>
          <cell r="AD408">
            <v>48870</v>
          </cell>
          <cell r="AE408">
            <v>0</v>
          </cell>
          <cell r="AF408">
            <v>4072.5</v>
          </cell>
        </row>
        <row r="409">
          <cell r="A409">
            <v>106916</v>
          </cell>
          <cell r="B409" t="str">
            <v>Calsonic</v>
          </cell>
          <cell r="C409">
            <v>40322</v>
          </cell>
          <cell r="D409" t="str">
            <v>C13311A9700000</v>
          </cell>
          <cell r="E409">
            <v>106916</v>
          </cell>
          <cell r="F409" t="str">
            <v>Stamp&gt;Ship</v>
          </cell>
          <cell r="G409" t="str">
            <v>GR: PR</v>
          </cell>
          <cell r="H409" t="str">
            <v>GR</v>
          </cell>
          <cell r="I409" t="str">
            <v>L42C</v>
          </cell>
          <cell r="J409" t="str">
            <v>New Domestics</v>
          </cell>
          <cell r="K409" t="str">
            <v>NISSAN</v>
          </cell>
          <cell r="L409" t="str">
            <v>Trim &amp; Chassis</v>
          </cell>
          <cell r="M409">
            <v>40369</v>
          </cell>
          <cell r="N409" t="str">
            <v>BRACKET</v>
          </cell>
          <cell r="O409">
            <v>40369</v>
          </cell>
          <cell r="P409">
            <v>42036</v>
          </cell>
          <cell r="Q409" t="str">
            <v>&gt;&gt;&gt;</v>
          </cell>
          <cell r="S409">
            <v>15500</v>
          </cell>
          <cell r="T409">
            <v>109500</v>
          </cell>
          <cell r="V409">
            <v>69750</v>
          </cell>
          <cell r="W409">
            <v>10</v>
          </cell>
          <cell r="Y409">
            <v>133800</v>
          </cell>
          <cell r="Z409">
            <v>-9.7000000000001529E-3</v>
          </cell>
          <cell r="AA409" t="str">
            <v>last 5 mos x IHS%</v>
          </cell>
          <cell r="AB409">
            <v>99500</v>
          </cell>
          <cell r="AC409">
            <v>149250</v>
          </cell>
          <cell r="AD409">
            <v>138146.84999999998</v>
          </cell>
          <cell r="AE409">
            <v>8.0372082316752191E-2</v>
          </cell>
          <cell r="AF409">
            <v>11512.237499999997</v>
          </cell>
        </row>
        <row r="410">
          <cell r="A410">
            <v>106698</v>
          </cell>
          <cell r="B410" t="str">
            <v>VOLKSWAGEN</v>
          </cell>
          <cell r="C410">
            <v>40077</v>
          </cell>
          <cell r="D410" t="str">
            <v>561.833.458</v>
          </cell>
          <cell r="E410" t="str">
            <v>2-OUT</v>
          </cell>
          <cell r="F410" t="str">
            <v>Stamp&gt;Ship</v>
          </cell>
          <cell r="G410" t="str">
            <v>KENT</v>
          </cell>
          <cell r="H410" t="str">
            <v>KENT</v>
          </cell>
          <cell r="I410" t="str">
            <v xml:space="preserve">VW | Mid-SizeSedan | NMS/VW411       </v>
          </cell>
          <cell r="J410" t="str">
            <v>Other Auto (BMW, VW, Misc)</v>
          </cell>
          <cell r="K410" t="str">
            <v>VW</v>
          </cell>
          <cell r="L410" t="str">
            <v>BIW</v>
          </cell>
          <cell r="M410">
            <v>40560</v>
          </cell>
          <cell r="N410" t="str">
            <v>REINFORCEMENTS, RH</v>
          </cell>
          <cell r="O410">
            <v>40560</v>
          </cell>
          <cell r="P410">
            <v>43717</v>
          </cell>
          <cell r="Q410" t="str">
            <v>&gt;&gt;&gt;</v>
          </cell>
          <cell r="R410" t="str">
            <v>qty per releases, full qty by July</v>
          </cell>
          <cell r="S410">
            <v>12096</v>
          </cell>
          <cell r="T410">
            <v>144196</v>
          </cell>
          <cell r="V410">
            <v>71568</v>
          </cell>
          <cell r="W410">
            <v>10</v>
          </cell>
          <cell r="Y410">
            <v>141004.79999999999</v>
          </cell>
          <cell r="Z410">
            <v>-3.5400000000000001E-2</v>
          </cell>
          <cell r="AA410" t="str">
            <v>last 5 mos x IHS%</v>
          </cell>
          <cell r="AB410">
            <v>83664</v>
          </cell>
          <cell r="AC410">
            <v>125496</v>
          </cell>
          <cell r="AD410">
            <v>138068.98560000001</v>
          </cell>
          <cell r="AE410">
            <v>-9.1063069271945296E-2</v>
          </cell>
          <cell r="AF410">
            <v>11505.748800000001</v>
          </cell>
        </row>
        <row r="411">
          <cell r="A411">
            <v>105762</v>
          </cell>
          <cell r="B411" t="str">
            <v>NISSAN</v>
          </cell>
          <cell r="C411">
            <v>38663</v>
          </cell>
          <cell r="D411" t="str">
            <v>85048 JB100</v>
          </cell>
          <cell r="E411">
            <v>105762</v>
          </cell>
          <cell r="F411" t="str">
            <v>Stamp&gt;Ship</v>
          </cell>
          <cell r="G411" t="str">
            <v>KENT</v>
          </cell>
          <cell r="H411" t="str">
            <v>KENT</v>
          </cell>
          <cell r="I411" t="str">
            <v>D42A</v>
          </cell>
          <cell r="J411" t="str">
            <v>New Domestics</v>
          </cell>
          <cell r="K411" t="str">
            <v>NISSAN</v>
          </cell>
          <cell r="L411" t="str">
            <v>BIW</v>
          </cell>
          <cell r="M411">
            <v>39185</v>
          </cell>
          <cell r="N411" t="str">
            <v>BRACKET-REAR FACIA, C</v>
          </cell>
          <cell r="O411">
            <v>39185</v>
          </cell>
          <cell r="P411">
            <v>41456</v>
          </cell>
          <cell r="Q411" t="str">
            <v>&gt;&gt;&gt;</v>
          </cell>
          <cell r="S411">
            <v>0</v>
          </cell>
          <cell r="T411">
            <v>28800</v>
          </cell>
          <cell r="V411">
            <v>11100</v>
          </cell>
          <cell r="W411">
            <v>9</v>
          </cell>
          <cell r="Y411">
            <v>4</v>
          </cell>
          <cell r="AA411" t="str">
            <v>per releases, ending 7/1/13</v>
          </cell>
          <cell r="AB411">
            <v>1200</v>
          </cell>
          <cell r="AC411">
            <v>1800</v>
          </cell>
          <cell r="AD411">
            <v>22200</v>
          </cell>
          <cell r="AE411">
            <v>-0.91891891891891886</v>
          </cell>
          <cell r="AF411">
            <v>1850</v>
          </cell>
        </row>
        <row r="412">
          <cell r="A412">
            <v>105818</v>
          </cell>
          <cell r="B412" t="str">
            <v>Benteler</v>
          </cell>
          <cell r="C412">
            <v>38751</v>
          </cell>
          <cell r="D412">
            <v>13003871</v>
          </cell>
          <cell r="E412" t="str">
            <v>2-OUT</v>
          </cell>
          <cell r="F412" t="str">
            <v>Stamp&gt;Assy&gt;Ship</v>
          </cell>
          <cell r="G412" t="str">
            <v>GR: PR</v>
          </cell>
          <cell r="H412" t="str">
            <v>GR</v>
          </cell>
          <cell r="I412" t="str">
            <v>180L tundra</v>
          </cell>
          <cell r="J412" t="str">
            <v>New Domestics</v>
          </cell>
          <cell r="K412" t="str">
            <v>Toyota</v>
          </cell>
          <cell r="L412" t="str">
            <v>BIW</v>
          </cell>
          <cell r="M412">
            <v>38991</v>
          </cell>
          <cell r="N412" t="str">
            <v>REAR DOOR BEAM  BKTS L</v>
          </cell>
          <cell r="O412">
            <v>38991</v>
          </cell>
          <cell r="P412">
            <v>41455</v>
          </cell>
          <cell r="Q412" t="str">
            <v>&gt;&gt;&gt;</v>
          </cell>
          <cell r="R412" t="str">
            <v xml:space="preserve">MAY 2013 LAST MONTH </v>
          </cell>
          <cell r="S412">
            <v>0</v>
          </cell>
          <cell r="T412">
            <v>13131469</v>
          </cell>
          <cell r="V412">
            <v>75512</v>
          </cell>
          <cell r="W412">
            <v>12</v>
          </cell>
          <cell r="Y412">
            <v>6</v>
          </cell>
          <cell r="AA412" t="str">
            <v>ending</v>
          </cell>
          <cell r="AB412">
            <v>109444</v>
          </cell>
          <cell r="AC412">
            <v>164166</v>
          </cell>
          <cell r="AD412">
            <v>137604</v>
          </cell>
          <cell r="AE412">
            <v>0.19303217929711347</v>
          </cell>
          <cell r="AF412">
            <v>11467</v>
          </cell>
        </row>
        <row r="413">
          <cell r="A413">
            <v>107620</v>
          </cell>
          <cell r="B413" t="str">
            <v>NISSAN</v>
          </cell>
          <cell r="C413">
            <v>41428</v>
          </cell>
          <cell r="D413" t="str">
            <v>79184 4RA0A</v>
          </cell>
          <cell r="E413" t="e">
            <v>#N/A</v>
          </cell>
          <cell r="F413" t="str">
            <v>STAMP&gt;SHIP</v>
          </cell>
          <cell r="G413" t="str">
            <v>KENT</v>
          </cell>
          <cell r="H413" t="str">
            <v>KENT</v>
          </cell>
          <cell r="I413" t="str">
            <v>L42N</v>
          </cell>
          <cell r="K413" t="str">
            <v>NISSAN</v>
          </cell>
          <cell r="L413" t="str">
            <v>BIW</v>
          </cell>
          <cell r="N413" t="str">
            <v>15 Nissan Maxima L42N</v>
          </cell>
          <cell r="O413">
            <v>42064</v>
          </cell>
          <cell r="P413">
            <v>43890</v>
          </cell>
          <cell r="Q413" t="str">
            <v>&gt;&gt;&gt;</v>
          </cell>
          <cell r="T413" t="e">
            <v>#N/A</v>
          </cell>
          <cell r="V413" t="e">
            <v>#N/A</v>
          </cell>
          <cell r="AA413" t="str">
            <v>NEW</v>
          </cell>
          <cell r="AB413" t="e">
            <v>#N/A</v>
          </cell>
          <cell r="AC413" t="e">
            <v>#N/A</v>
          </cell>
          <cell r="AD413">
            <v>137000</v>
          </cell>
          <cell r="AE413" t="e">
            <v>#N/A</v>
          </cell>
          <cell r="AF413">
            <v>11416.666666666666</v>
          </cell>
        </row>
        <row r="414">
          <cell r="A414">
            <v>106671</v>
          </cell>
          <cell r="B414" t="str">
            <v>IB TECH</v>
          </cell>
          <cell r="C414">
            <v>40039</v>
          </cell>
          <cell r="D414" t="str">
            <v>23-4556411-2-00</v>
          </cell>
          <cell r="E414" t="str">
            <v>106671/72-1</v>
          </cell>
          <cell r="F414" t="str">
            <v>Stamp&gt;Assy&gt;Ship</v>
          </cell>
          <cell r="G414" t="str">
            <v>GR: PR</v>
          </cell>
          <cell r="H414" t="str">
            <v>GR</v>
          </cell>
          <cell r="I414" t="str">
            <v xml:space="preserve">Honda | Odyssey | UM              </v>
          </cell>
          <cell r="J414" t="str">
            <v>New Domestics</v>
          </cell>
          <cell r="K414" t="str">
            <v>HONDA</v>
          </cell>
          <cell r="L414" t="str">
            <v>SEATING</v>
          </cell>
          <cell r="M414">
            <v>40360</v>
          </cell>
          <cell r="N414" t="str">
            <v>4 WAY RR FOOT COMP ASSY (OUTER)</v>
          </cell>
          <cell r="O414">
            <v>40360</v>
          </cell>
          <cell r="P414">
            <v>42644</v>
          </cell>
          <cell r="Q414" t="str">
            <v>&gt;&gt;&gt;</v>
          </cell>
          <cell r="S414">
            <v>12240</v>
          </cell>
          <cell r="T414">
            <v>98000</v>
          </cell>
          <cell r="V414">
            <v>61760</v>
          </cell>
          <cell r="W414">
            <v>10</v>
          </cell>
          <cell r="Y414">
            <v>102912</v>
          </cell>
          <cell r="Z414">
            <v>0.10907039211342484</v>
          </cell>
          <cell r="AA414" t="str">
            <v>last 5 mos x IHS%</v>
          </cell>
          <cell r="AB414">
            <v>91080</v>
          </cell>
          <cell r="AC414">
            <v>136620</v>
          </cell>
          <cell r="AD414">
            <v>136992.37483385025</v>
          </cell>
          <cell r="AE414">
            <v>-2.7182157715119892E-3</v>
          </cell>
          <cell r="AF414">
            <v>11416.031236154187</v>
          </cell>
        </row>
        <row r="415">
          <cell r="A415">
            <v>106672</v>
          </cell>
          <cell r="B415" t="str">
            <v>IB TECH</v>
          </cell>
          <cell r="C415">
            <v>40039</v>
          </cell>
          <cell r="D415" t="str">
            <v>23-4556510-2-00</v>
          </cell>
          <cell r="E415">
            <v>106672</v>
          </cell>
          <cell r="F415" t="str">
            <v>Stamp&gt;Assy&gt;Ship</v>
          </cell>
          <cell r="G415" t="str">
            <v>GR: PR</v>
          </cell>
          <cell r="H415" t="str">
            <v>GR</v>
          </cell>
          <cell r="I415" t="str">
            <v xml:space="preserve">Honda | Odyssey | UM              </v>
          </cell>
          <cell r="J415" t="str">
            <v>New Domestics</v>
          </cell>
          <cell r="K415" t="str">
            <v>HONDA</v>
          </cell>
          <cell r="L415" t="str">
            <v>SEATING</v>
          </cell>
          <cell r="M415">
            <v>40360</v>
          </cell>
          <cell r="N415" t="str">
            <v>4 WAY RR FOOT COMP ASSY (INNER)</v>
          </cell>
          <cell r="O415">
            <v>40360</v>
          </cell>
          <cell r="P415">
            <v>42644</v>
          </cell>
          <cell r="Q415" t="str">
            <v>&gt;&gt;&gt;</v>
          </cell>
          <cell r="S415">
            <v>13440</v>
          </cell>
          <cell r="T415">
            <v>98360</v>
          </cell>
          <cell r="V415">
            <v>61720</v>
          </cell>
          <cell r="W415">
            <v>10</v>
          </cell>
          <cell r="Y415">
            <v>102336</v>
          </cell>
          <cell r="Z415">
            <v>0.10907039211342484</v>
          </cell>
          <cell r="AA415" t="str">
            <v>last 5 mos x IHS%</v>
          </cell>
          <cell r="AB415">
            <v>88840</v>
          </cell>
          <cell r="AC415">
            <v>133260</v>
          </cell>
          <cell r="AD415">
            <v>136903.64920248117</v>
          </cell>
          <cell r="AE415">
            <v>-2.6614697443836599E-2</v>
          </cell>
          <cell r="AF415">
            <v>11408.637433540098</v>
          </cell>
        </row>
        <row r="416">
          <cell r="A416">
            <v>106700</v>
          </cell>
          <cell r="B416" t="str">
            <v>VOLKSWAGEN</v>
          </cell>
          <cell r="C416">
            <v>40079</v>
          </cell>
          <cell r="D416" t="str">
            <v>561 805 931</v>
          </cell>
          <cell r="E416" t="str">
            <v>106700/01</v>
          </cell>
          <cell r="F416" t="str">
            <v>Stamp&gt;Assy&gt;Plate/Paint&gt;Ship</v>
          </cell>
          <cell r="G416" t="str">
            <v>GR: PR</v>
          </cell>
          <cell r="H416" t="str">
            <v>GR</v>
          </cell>
          <cell r="I416" t="str">
            <v xml:space="preserve">VW | Mid-SizeSedan | NMS/VW411       </v>
          </cell>
          <cell r="J416" t="str">
            <v>Other Auto (BMW, VW, Misc)</v>
          </cell>
          <cell r="K416" t="str">
            <v>VW</v>
          </cell>
          <cell r="L416" t="str">
            <v>BIW</v>
          </cell>
          <cell r="M416">
            <v>40553</v>
          </cell>
          <cell r="N416" t="str">
            <v>CARRIER-FRONT END  LH</v>
          </cell>
          <cell r="O416">
            <v>40553</v>
          </cell>
          <cell r="P416">
            <v>43717</v>
          </cell>
          <cell r="Q416" t="str">
            <v>&gt;&gt;&gt;</v>
          </cell>
          <cell r="R416" t="str">
            <v>qty per releases, ramps up in June</v>
          </cell>
          <cell r="S416">
            <v>12360</v>
          </cell>
          <cell r="T416">
            <v>146270</v>
          </cell>
          <cell r="V416">
            <v>70910</v>
          </cell>
          <cell r="W416">
            <v>10</v>
          </cell>
          <cell r="Y416">
            <v>150312</v>
          </cell>
          <cell r="Z416">
            <v>-3.5400000000000001E-2</v>
          </cell>
          <cell r="AA416" t="str">
            <v>last 5 mos x IHS%</v>
          </cell>
          <cell r="AB416">
            <v>81780</v>
          </cell>
          <cell r="AC416">
            <v>122670</v>
          </cell>
          <cell r="AD416">
            <v>136799.57200000001</v>
          </cell>
          <cell r="AE416">
            <v>-0.10328666817758769</v>
          </cell>
          <cell r="AF416">
            <v>11399.964333333335</v>
          </cell>
        </row>
        <row r="417">
          <cell r="A417">
            <v>106697</v>
          </cell>
          <cell r="B417" t="str">
            <v>VOLKSWAGEN</v>
          </cell>
          <cell r="C417">
            <v>40077</v>
          </cell>
          <cell r="D417" t="str">
            <v>561.833.457</v>
          </cell>
          <cell r="E417" t="str">
            <v>106697/98</v>
          </cell>
          <cell r="F417" t="str">
            <v>Stamp&gt;Ship</v>
          </cell>
          <cell r="G417" t="str">
            <v>KENT</v>
          </cell>
          <cell r="H417" t="str">
            <v>KENT</v>
          </cell>
          <cell r="I417" t="str">
            <v xml:space="preserve">VW | Mid-SizeSedan | NMS/VW411       </v>
          </cell>
          <cell r="J417" t="str">
            <v>Other Auto (BMW, VW, Misc)</v>
          </cell>
          <cell r="K417" t="str">
            <v>VW</v>
          </cell>
          <cell r="L417" t="str">
            <v>BIW</v>
          </cell>
          <cell r="M417">
            <v>40560</v>
          </cell>
          <cell r="N417" t="str">
            <v>REINFORCEMENTS, LH</v>
          </cell>
          <cell r="O417">
            <v>40560</v>
          </cell>
          <cell r="P417">
            <v>43717</v>
          </cell>
          <cell r="Q417" t="str">
            <v>&gt;&gt;&gt;</v>
          </cell>
          <cell r="R417" t="str">
            <v>qty per releases, full qty by July</v>
          </cell>
          <cell r="S417">
            <v>10368</v>
          </cell>
          <cell r="T417">
            <v>143424</v>
          </cell>
          <cell r="V417">
            <v>70848</v>
          </cell>
          <cell r="W417">
            <v>10</v>
          </cell>
          <cell r="Y417">
            <v>141004.79999999999</v>
          </cell>
          <cell r="Z417">
            <v>-3.5400000000000001E-2</v>
          </cell>
          <cell r="AA417" t="str">
            <v>last 5 mos x IHS%</v>
          </cell>
          <cell r="AB417">
            <v>82944</v>
          </cell>
          <cell r="AC417">
            <v>124416</v>
          </cell>
          <cell r="AD417">
            <v>136679.96160000001</v>
          </cell>
          <cell r="AE417">
            <v>-8.9727575691680661E-2</v>
          </cell>
          <cell r="AF417">
            <v>11389.996800000001</v>
          </cell>
        </row>
        <row r="418">
          <cell r="A418">
            <v>106701</v>
          </cell>
          <cell r="B418" t="str">
            <v>VOLKSWAGEN</v>
          </cell>
          <cell r="C418">
            <v>40079</v>
          </cell>
          <cell r="D418" t="str">
            <v>561 805 932</v>
          </cell>
          <cell r="E418" t="str">
            <v>2-OUT</v>
          </cell>
          <cell r="F418" t="str">
            <v>Stamp&gt;Assy&gt;Plate/Paint&gt;Ship</v>
          </cell>
          <cell r="G418" t="str">
            <v>GR: PR</v>
          </cell>
          <cell r="H418" t="str">
            <v>GR</v>
          </cell>
          <cell r="I418" t="str">
            <v xml:space="preserve">VW | Mid-SizeSedan | NMS/VW411       </v>
          </cell>
          <cell r="J418" t="str">
            <v>Other Auto (BMW, VW, Misc)</v>
          </cell>
          <cell r="K418" t="str">
            <v>VW</v>
          </cell>
          <cell r="L418" t="str">
            <v>BIW</v>
          </cell>
          <cell r="M418">
            <v>40553</v>
          </cell>
          <cell r="N418" t="str">
            <v>CARRIER-FRONT END RH</v>
          </cell>
          <cell r="O418">
            <v>40553</v>
          </cell>
          <cell r="P418">
            <v>43717</v>
          </cell>
          <cell r="Q418" t="str">
            <v>&gt;&gt;&gt;</v>
          </cell>
          <cell r="R418" t="str">
            <v>qty per releases, ramps up in June</v>
          </cell>
          <cell r="S418">
            <v>12320</v>
          </cell>
          <cell r="T418">
            <v>146120</v>
          </cell>
          <cell r="V418">
            <v>70640</v>
          </cell>
          <cell r="W418">
            <v>10</v>
          </cell>
          <cell r="Y418">
            <v>149952</v>
          </cell>
          <cell r="Z418">
            <v>-3.5400000000000001E-2</v>
          </cell>
          <cell r="AA418" t="str">
            <v>last 5 mos x IHS%</v>
          </cell>
          <cell r="AB418">
            <v>81670</v>
          </cell>
          <cell r="AC418">
            <v>122505</v>
          </cell>
          <cell r="AD418">
            <v>136278.68799999999</v>
          </cell>
          <cell r="AE418">
            <v>-0.10107000736608207</v>
          </cell>
          <cell r="AF418">
            <v>11356.557333333332</v>
          </cell>
        </row>
        <row r="419">
          <cell r="A419">
            <v>106699</v>
          </cell>
          <cell r="B419" t="str">
            <v>VOLKSWAGEN</v>
          </cell>
          <cell r="C419">
            <v>40079</v>
          </cell>
          <cell r="D419" t="str">
            <v>561 805 567</v>
          </cell>
          <cell r="E419">
            <v>106699</v>
          </cell>
          <cell r="F419" t="str">
            <v>Stamp&gt;Assy&gt;Plate/Paint&gt;Ship</v>
          </cell>
          <cell r="G419" t="str">
            <v>GR: PR</v>
          </cell>
          <cell r="H419" t="str">
            <v>GR</v>
          </cell>
          <cell r="I419" t="str">
            <v xml:space="preserve">VW | Mid-SizeSedan | NMS/VW411       </v>
          </cell>
          <cell r="J419" t="str">
            <v>Other Auto (BMW, VW, Misc)</v>
          </cell>
          <cell r="K419" t="str">
            <v>VW</v>
          </cell>
          <cell r="L419" t="str">
            <v>Trim &amp; Chassis</v>
          </cell>
          <cell r="M419">
            <v>40553</v>
          </cell>
          <cell r="N419" t="str">
            <v>LOCK SUPPORT</v>
          </cell>
          <cell r="O419">
            <v>40553</v>
          </cell>
          <cell r="P419">
            <v>43717</v>
          </cell>
          <cell r="Q419" t="str">
            <v>&gt;&gt;&gt;</v>
          </cell>
          <cell r="R419" t="str">
            <v>qty per releases, ramps up in June</v>
          </cell>
          <cell r="S419">
            <v>12096</v>
          </cell>
          <cell r="T419">
            <v>145548</v>
          </cell>
          <cell r="V419">
            <v>70632</v>
          </cell>
          <cell r="W419">
            <v>10</v>
          </cell>
          <cell r="Y419">
            <v>142732.79999999999</v>
          </cell>
          <cell r="Z419">
            <v>-3.5400000000000001E-2</v>
          </cell>
          <cell r="AA419" t="str">
            <v>last 5 mos x IHS%</v>
          </cell>
          <cell r="AB419">
            <v>80352</v>
          </cell>
          <cell r="AC419">
            <v>120528</v>
          </cell>
          <cell r="AD419">
            <v>136263.25440000001</v>
          </cell>
          <cell r="AE419">
            <v>-0.11547687209795576</v>
          </cell>
          <cell r="AF419">
            <v>11355.271200000001</v>
          </cell>
        </row>
        <row r="420">
          <cell r="A420">
            <v>105593</v>
          </cell>
          <cell r="B420" t="str">
            <v>TOYOTA</v>
          </cell>
          <cell r="C420">
            <v>38504</v>
          </cell>
          <cell r="D420" t="str">
            <v>338290C031</v>
          </cell>
          <cell r="E420">
            <v>105593</v>
          </cell>
          <cell r="F420" t="str">
            <v>Stamp&gt;Plate/Paint&gt;Ship</v>
          </cell>
          <cell r="G420" t="str">
            <v>KENT</v>
          </cell>
          <cell r="H420" t="str">
            <v>KENT</v>
          </cell>
          <cell r="I420" t="str">
            <v>180L tundra</v>
          </cell>
          <cell r="J420" t="str">
            <v>New Domestics</v>
          </cell>
          <cell r="K420" t="str">
            <v>Toyota</v>
          </cell>
          <cell r="L420" t="str">
            <v>Trim &amp; Chassis</v>
          </cell>
          <cell r="M420">
            <v>38777</v>
          </cell>
          <cell r="N420" t="str">
            <v>CLAMP-TRANSMISSION CONTROL CABLE</v>
          </cell>
          <cell r="O420">
            <v>38777</v>
          </cell>
          <cell r="P420">
            <v>41455</v>
          </cell>
          <cell r="Q420" t="str">
            <v>&gt;&gt;&gt;</v>
          </cell>
          <cell r="R420" t="str">
            <v xml:space="preserve">MAY 2013 LAST MONTH </v>
          </cell>
          <cell r="S420">
            <v>0</v>
          </cell>
          <cell r="T420">
            <v>124938</v>
          </cell>
          <cell r="V420">
            <v>74250</v>
          </cell>
          <cell r="W420">
            <v>12</v>
          </cell>
          <cell r="Y420">
            <v>6</v>
          </cell>
          <cell r="AA420" t="str">
            <v>ending</v>
          </cell>
          <cell r="AB420">
            <v>102825</v>
          </cell>
          <cell r="AC420">
            <v>154237.5</v>
          </cell>
          <cell r="AD420">
            <v>135204</v>
          </cell>
          <cell r="AE420">
            <v>0.14077616046862529</v>
          </cell>
          <cell r="AF420">
            <v>11267</v>
          </cell>
        </row>
        <row r="421">
          <cell r="A421">
            <v>106958</v>
          </cell>
          <cell r="B421" t="str">
            <v>NISSAN</v>
          </cell>
          <cell r="C421">
            <v>40373</v>
          </cell>
          <cell r="D421" t="str">
            <v>63145 3KA1B</v>
          </cell>
          <cell r="E421" t="str">
            <v>2-OUT</v>
          </cell>
          <cell r="F421" t="str">
            <v>Stamp&gt;Assy&gt;Ship</v>
          </cell>
          <cell r="G421" t="str">
            <v>KENT</v>
          </cell>
          <cell r="H421" t="str">
            <v>KENT</v>
          </cell>
          <cell r="I421" t="str">
            <v>P42K</v>
          </cell>
          <cell r="J421" t="str">
            <v>New Domestics</v>
          </cell>
          <cell r="K421" t="str">
            <v>NISSAN</v>
          </cell>
          <cell r="L421" t="str">
            <v>BIW</v>
          </cell>
          <cell r="M421">
            <v>40924</v>
          </cell>
          <cell r="N421" t="str">
            <v>BRKT ASSY-FRT FDR LWR, LH</v>
          </cell>
          <cell r="O421">
            <v>41091</v>
          </cell>
          <cell r="P421">
            <v>43497</v>
          </cell>
          <cell r="Q421" t="str">
            <v>&gt;&gt;&gt;</v>
          </cell>
          <cell r="S421">
            <v>10825</v>
          </cell>
          <cell r="T421">
            <v>40598</v>
          </cell>
          <cell r="V421">
            <v>72495</v>
          </cell>
          <cell r="W421">
            <v>9</v>
          </cell>
          <cell r="Y421">
            <v>134407.20000000001</v>
          </cell>
          <cell r="Z421">
            <v>-7.0000000000000007E-2</v>
          </cell>
          <cell r="AA421" t="str">
            <v>last 5 mos x IHS%</v>
          </cell>
          <cell r="AB421">
            <v>100550</v>
          </cell>
          <cell r="AC421">
            <v>150825</v>
          </cell>
          <cell r="AD421">
            <v>134840.69999999998</v>
          </cell>
          <cell r="AE421">
            <v>0.11854210190246728</v>
          </cell>
          <cell r="AF421">
            <v>11236.724999999999</v>
          </cell>
        </row>
        <row r="422">
          <cell r="A422">
            <v>106594</v>
          </cell>
          <cell r="B422" t="str">
            <v>Benteler</v>
          </cell>
          <cell r="C422">
            <v>39896</v>
          </cell>
          <cell r="D422">
            <v>13002863</v>
          </cell>
          <cell r="E422">
            <v>106594</v>
          </cell>
          <cell r="F422" t="str">
            <v>Stamp&gt;Ship</v>
          </cell>
          <cell r="G422" t="str">
            <v>GR: PR</v>
          </cell>
          <cell r="H422" t="str">
            <v>GR</v>
          </cell>
          <cell r="I422" t="str">
            <v>ZH2k1 ENGINE</v>
          </cell>
          <cell r="J422" t="str">
            <v>New Domestics</v>
          </cell>
          <cell r="K422" t="str">
            <v>NISSAN</v>
          </cell>
          <cell r="L422" t="str">
            <v>Trim &amp; Chassis</v>
          </cell>
          <cell r="M422">
            <v>40122</v>
          </cell>
          <cell r="N422" t="str">
            <v>HEATSHIELD BRACKET</v>
          </cell>
          <cell r="O422">
            <v>40122</v>
          </cell>
          <cell r="P422">
            <v>43717</v>
          </cell>
          <cell r="Q422" t="str">
            <v>&gt;&gt;&gt;</v>
          </cell>
          <cell r="S422">
            <v>10800</v>
          </cell>
          <cell r="T422">
            <v>13112491</v>
          </cell>
          <cell r="V422">
            <v>64028</v>
          </cell>
          <cell r="W422">
            <v>10</v>
          </cell>
          <cell r="Y422">
            <v>100327.20000000001</v>
          </cell>
          <cell r="Z422">
            <v>0.05</v>
          </cell>
          <cell r="AA422" t="str">
            <v>last 5 mos x IHS%</v>
          </cell>
          <cell r="AB422">
            <v>87600</v>
          </cell>
          <cell r="AC422">
            <v>131400</v>
          </cell>
          <cell r="AD422">
            <v>134458.80000000002</v>
          </cell>
          <cell r="AE422">
            <v>-2.2748975894474888E-2</v>
          </cell>
          <cell r="AF422">
            <v>11204.900000000001</v>
          </cell>
        </row>
        <row r="423">
          <cell r="A423">
            <v>105510</v>
          </cell>
          <cell r="B423" t="str">
            <v>Benteler</v>
          </cell>
          <cell r="C423">
            <v>38399</v>
          </cell>
          <cell r="D423">
            <v>13004500</v>
          </cell>
          <cell r="E423">
            <v>105510</v>
          </cell>
          <cell r="F423" t="str">
            <v>Stamp&gt;Ship</v>
          </cell>
          <cell r="G423" t="str">
            <v>GR: PR</v>
          </cell>
          <cell r="H423" t="str">
            <v>GR</v>
          </cell>
          <cell r="I423" t="str">
            <v>Camry 051a</v>
          </cell>
          <cell r="J423" t="str">
            <v>New Domestics</v>
          </cell>
          <cell r="K423" t="str">
            <v>Toyota</v>
          </cell>
          <cell r="L423" t="str">
            <v>BIW</v>
          </cell>
          <cell r="N423" t="str">
            <v>BRACKET-FR DOOR BEAM FT</v>
          </cell>
          <cell r="O423">
            <v>38081</v>
          </cell>
          <cell r="P423">
            <v>42522</v>
          </cell>
          <cell r="Q423" t="str">
            <v>&gt;&gt;&gt;</v>
          </cell>
          <cell r="S423" t="e">
            <v>#REF!</v>
          </cell>
          <cell r="T423">
            <v>13121498</v>
          </cell>
          <cell r="V423">
            <v>64156</v>
          </cell>
          <cell r="W423">
            <v>12</v>
          </cell>
          <cell r="Y423">
            <v>130507</v>
          </cell>
          <cell r="Z423">
            <v>4.1500000000000002E-2</v>
          </cell>
          <cell r="AA423" t="str">
            <v>last 5 mos x IHS%</v>
          </cell>
          <cell r="AB423">
            <v>77557</v>
          </cell>
          <cell r="AC423">
            <v>116335.5</v>
          </cell>
          <cell r="AD423">
            <v>133636.948</v>
          </cell>
          <cell r="AE423">
            <v>-0.12946605155933377</v>
          </cell>
          <cell r="AF423">
            <v>11136.412333333334</v>
          </cell>
        </row>
        <row r="424">
          <cell r="A424">
            <v>106957</v>
          </cell>
          <cell r="B424" t="str">
            <v>NISSAN</v>
          </cell>
          <cell r="C424">
            <v>40373</v>
          </cell>
          <cell r="D424" t="str">
            <v>63144 3ka1b</v>
          </cell>
          <cell r="E424" t="str">
            <v>106957/58 Rev7</v>
          </cell>
          <cell r="F424" t="str">
            <v>Stamp&gt;Assy&gt;Ship</v>
          </cell>
          <cell r="G424" t="str">
            <v>KENT</v>
          </cell>
          <cell r="H424" t="str">
            <v>KENT</v>
          </cell>
          <cell r="I424" t="str">
            <v>P42K</v>
          </cell>
          <cell r="J424" t="str">
            <v>New Domestics</v>
          </cell>
          <cell r="K424" t="str">
            <v>NISSAN</v>
          </cell>
          <cell r="L424" t="str">
            <v>BIW</v>
          </cell>
          <cell r="M424">
            <v>40924</v>
          </cell>
          <cell r="N424" t="str">
            <v>BRKT ASSY-FRT FDR LWR, RH</v>
          </cell>
          <cell r="O424">
            <v>41091</v>
          </cell>
          <cell r="P424">
            <v>43497</v>
          </cell>
          <cell r="Q424" t="str">
            <v>&gt;&gt;&gt;</v>
          </cell>
          <cell r="S424">
            <v>10826</v>
          </cell>
          <cell r="T424">
            <v>40748</v>
          </cell>
          <cell r="V424">
            <v>71558</v>
          </cell>
          <cell r="W424">
            <v>9</v>
          </cell>
          <cell r="Y424">
            <v>137008.79999999999</v>
          </cell>
          <cell r="Z424">
            <v>-7.0000000000000007E-2</v>
          </cell>
          <cell r="AA424" t="str">
            <v>last 5 mos x IHS%</v>
          </cell>
          <cell r="AB424">
            <v>98532</v>
          </cell>
          <cell r="AC424">
            <v>147798</v>
          </cell>
          <cell r="AD424">
            <v>133097.88</v>
          </cell>
          <cell r="AE424">
            <v>0.11044593647922873</v>
          </cell>
          <cell r="AF424">
            <v>11091.49</v>
          </cell>
        </row>
        <row r="425">
          <cell r="A425">
            <v>107281</v>
          </cell>
          <cell r="B425" t="str">
            <v>NISSAN</v>
          </cell>
          <cell r="C425">
            <v>40730</v>
          </cell>
          <cell r="D425" t="str">
            <v>80126 3JA0A</v>
          </cell>
          <cell r="E425" t="str">
            <v>107281/82</v>
          </cell>
          <cell r="F425" t="str">
            <v>Stamp&gt;Assy&gt;Ship</v>
          </cell>
          <cell r="G425" t="str">
            <v>GR:PR</v>
          </cell>
          <cell r="H425" t="str">
            <v>GR</v>
          </cell>
          <cell r="I425" t="str">
            <v>P42J + P42K</v>
          </cell>
          <cell r="J425" t="str">
            <v>New Domestics</v>
          </cell>
          <cell r="K425" t="str">
            <v>NISSAN</v>
          </cell>
          <cell r="L425" t="str">
            <v>BIW</v>
          </cell>
          <cell r="M425">
            <v>40924</v>
          </cell>
          <cell r="N425" t="str">
            <v>REINF-FR DOOR HINGE LWR, RH</v>
          </cell>
          <cell r="O425">
            <v>40924</v>
          </cell>
          <cell r="P425">
            <v>43717</v>
          </cell>
          <cell r="Q425" t="str">
            <v>&gt;&gt;&gt;</v>
          </cell>
          <cell r="S425">
            <v>21616</v>
          </cell>
          <cell r="T425">
            <v>85380</v>
          </cell>
          <cell r="V425">
            <v>73926</v>
          </cell>
          <cell r="W425">
            <v>6</v>
          </cell>
          <cell r="Y425">
            <v>170400</v>
          </cell>
          <cell r="Z425">
            <v>-0.10399999999999998</v>
          </cell>
          <cell r="AA425" t="str">
            <v>last 5 mos x IHS%</v>
          </cell>
          <cell r="AB425">
            <v>100910</v>
          </cell>
          <cell r="AC425">
            <v>151365</v>
          </cell>
          <cell r="AD425">
            <v>132475.39199999999</v>
          </cell>
          <cell r="AE425">
            <v>0.1425895610861827</v>
          </cell>
          <cell r="AF425">
            <v>11039.616</v>
          </cell>
        </row>
        <row r="426">
          <cell r="A426">
            <v>106183</v>
          </cell>
          <cell r="B426" t="str">
            <v>Pilkington North America</v>
          </cell>
          <cell r="C426">
            <v>39246</v>
          </cell>
          <cell r="D426">
            <v>20343</v>
          </cell>
          <cell r="E426" t="str">
            <v>2-OUT</v>
          </cell>
          <cell r="F426" t="str">
            <v>Stamp&gt;Plate/Paint&gt;Ship</v>
          </cell>
          <cell r="G426" t="str">
            <v>GR: PR</v>
          </cell>
          <cell r="H426" t="str">
            <v>GR</v>
          </cell>
          <cell r="I426" t="str">
            <v>HONDA PILOT BL WZX</v>
          </cell>
          <cell r="J426" t="str">
            <v>New Domestics</v>
          </cell>
          <cell r="K426" t="str">
            <v>HONDA</v>
          </cell>
          <cell r="L426" t="str">
            <v>Trim &amp; Chassis</v>
          </cell>
          <cell r="M426">
            <v>39661</v>
          </cell>
          <cell r="N426" t="str">
            <v>LH BKT-GLASS HATCH O/STAY</v>
          </cell>
          <cell r="O426">
            <v>39661</v>
          </cell>
          <cell r="P426">
            <v>42064</v>
          </cell>
          <cell r="Q426" t="str">
            <v>&gt;&gt;&gt;</v>
          </cell>
          <cell r="S426">
            <v>8989</v>
          </cell>
          <cell r="T426">
            <v>176596</v>
          </cell>
          <cell r="V426">
            <v>72935</v>
          </cell>
          <cell r="W426">
            <v>10</v>
          </cell>
          <cell r="Y426">
            <v>194949.59999999998</v>
          </cell>
          <cell r="Z426">
            <v>-9.35E-2</v>
          </cell>
          <cell r="AA426" t="str">
            <v>last 5 mos x IHS%</v>
          </cell>
          <cell r="AB426">
            <v>75894</v>
          </cell>
          <cell r="AC426">
            <v>113841</v>
          </cell>
          <cell r="AD426">
            <v>132231.155</v>
          </cell>
          <cell r="AE426">
            <v>-0.13907581008424219</v>
          </cell>
          <cell r="AF426">
            <v>11019.262916666667</v>
          </cell>
        </row>
        <row r="427">
          <cell r="A427">
            <v>106181</v>
          </cell>
          <cell r="B427" t="str">
            <v>TOYOTA</v>
          </cell>
          <cell r="C427">
            <v>39245</v>
          </cell>
          <cell r="D427" t="str">
            <v>771530T010</v>
          </cell>
          <cell r="E427">
            <v>106181</v>
          </cell>
          <cell r="F427" t="str">
            <v>Stamp&gt;Ship</v>
          </cell>
          <cell r="G427" t="str">
            <v>KENT</v>
          </cell>
          <cell r="H427" t="str">
            <v>KENT</v>
          </cell>
          <cell r="I427" t="str">
            <v xml:space="preserve">Toyota | Venza | 470L            </v>
          </cell>
          <cell r="J427" t="str">
            <v>New Domestics</v>
          </cell>
          <cell r="K427" t="str">
            <v>Toyota</v>
          </cell>
          <cell r="L427" t="str">
            <v>Fuel Sytems</v>
          </cell>
          <cell r="M427">
            <v>39661</v>
          </cell>
          <cell r="N427" t="str">
            <v>PLATE, FUEL TANK</v>
          </cell>
          <cell r="O427">
            <v>39661</v>
          </cell>
          <cell r="P427">
            <v>41912</v>
          </cell>
          <cell r="Q427" t="str">
            <v>&gt;&gt;&gt;</v>
          </cell>
          <cell r="S427">
            <v>5440</v>
          </cell>
          <cell r="T427">
            <v>51521</v>
          </cell>
          <cell r="V427">
            <v>30400</v>
          </cell>
          <cell r="W427">
            <v>10</v>
          </cell>
          <cell r="Y427">
            <v>56832</v>
          </cell>
          <cell r="Z427">
            <v>0.20144316496408754</v>
          </cell>
          <cell r="AA427" t="str">
            <v>last 5 mos x IHS%</v>
          </cell>
          <cell r="AB427">
            <v>33280</v>
          </cell>
          <cell r="AC427">
            <v>49920</v>
          </cell>
          <cell r="AD427">
            <v>49920</v>
          </cell>
          <cell r="AE427">
            <v>0</v>
          </cell>
          <cell r="AF427">
            <v>4160</v>
          </cell>
        </row>
        <row r="428">
          <cell r="A428">
            <v>106166</v>
          </cell>
          <cell r="B428" t="str">
            <v>Denso</v>
          </cell>
          <cell r="C428">
            <v>39226</v>
          </cell>
          <cell r="D428" t="str">
            <v>AA422424-7770</v>
          </cell>
          <cell r="E428">
            <v>106166</v>
          </cell>
          <cell r="F428" t="str">
            <v>Stamp&gt;Plate/Paint&gt;Ship</v>
          </cell>
          <cell r="G428" t="str">
            <v>GR: PR</v>
          </cell>
          <cell r="H428" t="str">
            <v>GR</v>
          </cell>
          <cell r="I428" t="str">
            <v>HONDA PILOT BL WZX</v>
          </cell>
          <cell r="J428" t="str">
            <v>New Domestics</v>
          </cell>
          <cell r="K428" t="str">
            <v>HONDA</v>
          </cell>
          <cell r="L428" t="str">
            <v>HVAC</v>
          </cell>
          <cell r="M428">
            <v>39600</v>
          </cell>
          <cell r="N428" t="str">
            <v>BRACKET</v>
          </cell>
          <cell r="O428">
            <v>39600</v>
          </cell>
          <cell r="P428">
            <v>42064</v>
          </cell>
          <cell r="Q428" t="str">
            <v>&gt;&gt;&gt;</v>
          </cell>
          <cell r="S428">
            <v>11880</v>
          </cell>
          <cell r="T428">
            <v>165024</v>
          </cell>
          <cell r="V428">
            <v>72576</v>
          </cell>
          <cell r="W428">
            <v>10</v>
          </cell>
          <cell r="Y428">
            <v>185587.20000000001</v>
          </cell>
          <cell r="Z428">
            <v>-9.35E-2</v>
          </cell>
          <cell r="AA428" t="str">
            <v>last 5 mos x IHS%</v>
          </cell>
          <cell r="AB428">
            <v>84672</v>
          </cell>
          <cell r="AC428">
            <v>127008</v>
          </cell>
          <cell r="AD428">
            <v>131580.288</v>
          </cell>
          <cell r="AE428">
            <v>-3.4749034749034791E-2</v>
          </cell>
          <cell r="AF428">
            <v>10965.023999999999</v>
          </cell>
        </row>
        <row r="429">
          <cell r="A429">
            <v>106184</v>
          </cell>
          <cell r="B429" t="str">
            <v>II Stanley Co., Inc.</v>
          </cell>
          <cell r="C429">
            <v>39252</v>
          </cell>
          <cell r="D429">
            <v>1523109201</v>
          </cell>
          <cell r="E429" t="str">
            <v>106184/85 RevA</v>
          </cell>
          <cell r="F429" t="str">
            <v>Stamp&gt;Plate/Paint&gt;Ship</v>
          </cell>
          <cell r="G429" t="str">
            <v>GR: PR</v>
          </cell>
          <cell r="H429" t="str">
            <v>GR</v>
          </cell>
          <cell r="I429" t="str">
            <v xml:space="preserve">Toyota | Venza | 470L            </v>
          </cell>
          <cell r="J429" t="str">
            <v>New Domestics</v>
          </cell>
          <cell r="K429" t="str">
            <v>Toyota</v>
          </cell>
          <cell r="L429" t="str">
            <v>Trim &amp; Chassis</v>
          </cell>
          <cell r="M429">
            <v>39753</v>
          </cell>
          <cell r="N429" t="str">
            <v>RETAINER, RR BUMPER, UPPER R</v>
          </cell>
          <cell r="O429">
            <v>39753</v>
          </cell>
          <cell r="P429">
            <v>41912</v>
          </cell>
          <cell r="Q429" t="str">
            <v>&gt;&gt;&gt;</v>
          </cell>
          <cell r="S429">
            <v>6330</v>
          </cell>
          <cell r="T429">
            <v>1523174901</v>
          </cell>
          <cell r="V429">
            <v>32800</v>
          </cell>
          <cell r="W429">
            <v>10</v>
          </cell>
          <cell r="Y429">
            <v>63120</v>
          </cell>
          <cell r="Z429">
            <v>0.20144316496408754</v>
          </cell>
          <cell r="AA429" t="str">
            <v>last 5 mos x IHS%</v>
          </cell>
          <cell r="AB429">
            <v>33920</v>
          </cell>
          <cell r="AC429">
            <v>50880</v>
          </cell>
          <cell r="AD429">
            <v>50880</v>
          </cell>
          <cell r="AE429">
            <v>0</v>
          </cell>
          <cell r="AF429">
            <v>4240</v>
          </cell>
        </row>
        <row r="430">
          <cell r="A430">
            <v>107231</v>
          </cell>
          <cell r="B430" t="str">
            <v>NISSAN</v>
          </cell>
          <cell r="C430">
            <v>40668</v>
          </cell>
          <cell r="D430" t="str">
            <v>25238 3KE0A</v>
          </cell>
          <cell r="E430">
            <v>107231</v>
          </cell>
          <cell r="F430" t="str">
            <v>Stamp&gt;Ship</v>
          </cell>
          <cell r="G430" t="str">
            <v>KENT</v>
          </cell>
          <cell r="H430" t="str">
            <v>KENT</v>
          </cell>
          <cell r="I430" t="str">
            <v>P42J + P42K</v>
          </cell>
          <cell r="J430" t="str">
            <v>New Domestics</v>
          </cell>
          <cell r="K430" t="str">
            <v>NISSAN</v>
          </cell>
          <cell r="L430" t="str">
            <v>Vehicle Electronics</v>
          </cell>
          <cell r="M430">
            <v>40940</v>
          </cell>
          <cell r="N430" t="str">
            <v>BRACKET</v>
          </cell>
          <cell r="O430">
            <v>41122</v>
          </cell>
          <cell r="P430">
            <v>43717</v>
          </cell>
          <cell r="Q430" t="str">
            <v>&gt;&gt;&gt;</v>
          </cell>
          <cell r="S430">
            <v>17500</v>
          </cell>
          <cell r="T430">
            <v>89404</v>
          </cell>
          <cell r="V430">
            <v>72460</v>
          </cell>
          <cell r="W430">
            <v>7</v>
          </cell>
          <cell r="Y430">
            <v>170020.8</v>
          </cell>
          <cell r="Z430">
            <v>-0.10400000000000009</v>
          </cell>
          <cell r="AA430" t="str">
            <v>last 5 mos x IHS%</v>
          </cell>
          <cell r="AB430">
            <v>103967</v>
          </cell>
          <cell r="AC430">
            <v>155950.5</v>
          </cell>
          <cell r="AD430">
            <v>129848.31999999999</v>
          </cell>
          <cell r="AE430">
            <v>0.20102054458617569</v>
          </cell>
          <cell r="AF430">
            <v>10820.693333333333</v>
          </cell>
        </row>
        <row r="431">
          <cell r="A431">
            <v>107289</v>
          </cell>
          <cell r="B431" t="str">
            <v>NISSAN</v>
          </cell>
          <cell r="C431">
            <v>40752</v>
          </cell>
          <cell r="D431" t="str">
            <v>22650 3JA0A</v>
          </cell>
          <cell r="E431" t="str">
            <v>107289-1</v>
          </cell>
          <cell r="F431" t="str">
            <v>Stamp&gt;Assy&gt;Plate/Paint&gt;Ship</v>
          </cell>
          <cell r="G431" t="str">
            <v>GR:  PR/VA</v>
          </cell>
          <cell r="H431" t="str">
            <v>GR</v>
          </cell>
          <cell r="I431" t="str">
            <v>P42K + P42M</v>
          </cell>
          <cell r="J431" t="str">
            <v>New Domestics</v>
          </cell>
          <cell r="K431" t="str">
            <v>NISSAN</v>
          </cell>
          <cell r="L431" t="str">
            <v>Powertrain/Exhaust</v>
          </cell>
          <cell r="M431">
            <v>40847</v>
          </cell>
          <cell r="N431" t="str">
            <v>BRKT-02 SENSOR HARNESS</v>
          </cell>
          <cell r="O431">
            <v>40847</v>
          </cell>
          <cell r="P431">
            <v>43717</v>
          </cell>
          <cell r="Q431" t="str">
            <v>&gt;&gt;&gt;</v>
          </cell>
          <cell r="R431" t="str">
            <v>add P42M -9/'14 - 4k/mos</v>
          </cell>
          <cell r="S431">
            <v>17281</v>
          </cell>
          <cell r="T431">
            <v>70216</v>
          </cell>
          <cell r="V431">
            <v>69222</v>
          </cell>
          <cell r="W431">
            <v>5</v>
          </cell>
          <cell r="Y431">
            <v>168566.40000000002</v>
          </cell>
          <cell r="Z431">
            <v>-7.0000000000000007E-2</v>
          </cell>
          <cell r="AA431" t="str">
            <v>last 5 mos x IHS%</v>
          </cell>
          <cell r="AB431">
            <v>93249</v>
          </cell>
          <cell r="AC431">
            <v>139873.5</v>
          </cell>
          <cell r="AD431">
            <v>128752.92</v>
          </cell>
          <cell r="AE431">
            <v>8.6371478021624704E-2</v>
          </cell>
          <cell r="AF431">
            <v>10729.41</v>
          </cell>
        </row>
        <row r="432">
          <cell r="A432">
            <v>106182</v>
          </cell>
          <cell r="B432" t="str">
            <v>Pilkington North America</v>
          </cell>
          <cell r="C432">
            <v>39246</v>
          </cell>
          <cell r="D432">
            <v>20342</v>
          </cell>
          <cell r="E432" t="str">
            <v>106182/83</v>
          </cell>
          <cell r="F432" t="str">
            <v>Stamp&gt;Plate/Paint&gt;Ship</v>
          </cell>
          <cell r="G432" t="str">
            <v>GR: PR</v>
          </cell>
          <cell r="H432" t="str">
            <v>GR</v>
          </cell>
          <cell r="I432" t="str">
            <v>HONDA PILOT BL WZX</v>
          </cell>
          <cell r="J432" t="str">
            <v>New Domestics</v>
          </cell>
          <cell r="K432" t="str">
            <v>HONDA</v>
          </cell>
          <cell r="L432" t="str">
            <v>Trim &amp; Chassis</v>
          </cell>
          <cell r="M432">
            <v>39661</v>
          </cell>
          <cell r="N432" t="str">
            <v>RH BKT-GLASS HATCH O/STAY</v>
          </cell>
          <cell r="O432">
            <v>39661</v>
          </cell>
          <cell r="P432">
            <v>42064</v>
          </cell>
          <cell r="Q432" t="str">
            <v>&gt;&gt;&gt;</v>
          </cell>
          <cell r="S432">
            <v>9047</v>
          </cell>
          <cell r="T432">
            <v>175643</v>
          </cell>
          <cell r="V432">
            <v>70893</v>
          </cell>
          <cell r="W432">
            <v>10</v>
          </cell>
          <cell r="Y432">
            <v>193672.8</v>
          </cell>
          <cell r="Z432">
            <v>-9.35E-2</v>
          </cell>
          <cell r="AA432" t="str">
            <v>last 5 mos x IHS%</v>
          </cell>
          <cell r="AB432">
            <v>73556</v>
          </cell>
          <cell r="AC432">
            <v>110334</v>
          </cell>
          <cell r="AD432">
            <v>128529.00899999999</v>
          </cell>
          <cell r="AE432">
            <v>-0.14156344269331445</v>
          </cell>
          <cell r="AF432">
            <v>10710.750749999999</v>
          </cell>
        </row>
        <row r="433">
          <cell r="A433">
            <v>107282</v>
          </cell>
          <cell r="B433" t="str">
            <v>NISSAN</v>
          </cell>
          <cell r="C433">
            <v>40730</v>
          </cell>
          <cell r="D433" t="str">
            <v>80127 3JA0A</v>
          </cell>
          <cell r="E433" t="str">
            <v>2-OUT</v>
          </cell>
          <cell r="F433" t="str">
            <v>Stamp&gt;Assy&gt;Ship</v>
          </cell>
          <cell r="G433" t="str">
            <v>GR:PR</v>
          </cell>
          <cell r="H433" t="str">
            <v>GR</v>
          </cell>
          <cell r="I433" t="str">
            <v>P42J + P42K</v>
          </cell>
          <cell r="J433" t="str">
            <v>New Domestics</v>
          </cell>
          <cell r="K433" t="str">
            <v>NISSAN</v>
          </cell>
          <cell r="L433" t="str">
            <v>BIW</v>
          </cell>
          <cell r="M433">
            <v>40924</v>
          </cell>
          <cell r="N433" t="str">
            <v>REINF-FR DOOR HINGE LWR, LH</v>
          </cell>
          <cell r="O433">
            <v>40924</v>
          </cell>
          <cell r="P433">
            <v>43717</v>
          </cell>
          <cell r="Q433" t="str">
            <v>&gt;&gt;&gt;</v>
          </cell>
          <cell r="S433">
            <v>18016</v>
          </cell>
          <cell r="T433">
            <v>87830</v>
          </cell>
          <cell r="V433">
            <v>71526</v>
          </cell>
          <cell r="W433">
            <v>6</v>
          </cell>
          <cell r="Y433">
            <v>175027.20000000001</v>
          </cell>
          <cell r="Z433">
            <v>-0.10399999999999998</v>
          </cell>
          <cell r="AA433" t="str">
            <v>last 5 mos x IHS%</v>
          </cell>
          <cell r="AB433">
            <v>100910</v>
          </cell>
          <cell r="AC433">
            <v>151365</v>
          </cell>
          <cell r="AD433">
            <v>128174.592</v>
          </cell>
          <cell r="AE433">
            <v>0.18092827633108444</v>
          </cell>
          <cell r="AF433">
            <v>10681.216</v>
          </cell>
        </row>
        <row r="434">
          <cell r="A434">
            <v>107296</v>
          </cell>
          <cell r="B434" t="str">
            <v>IB TECH</v>
          </cell>
          <cell r="C434">
            <v>40764</v>
          </cell>
          <cell r="D434" t="str">
            <v>23-4682112-2</v>
          </cell>
          <cell r="E434" t="str">
            <v>107296/97</v>
          </cell>
          <cell r="F434" t="str">
            <v>Stamp&gt;Ship</v>
          </cell>
          <cell r="G434" t="str">
            <v>GR:PR</v>
          </cell>
          <cell r="H434" t="str">
            <v>GR</v>
          </cell>
          <cell r="I434" t="str">
            <v>'12 ACCORD 2GA</v>
          </cell>
          <cell r="J434" t="str">
            <v>New Domestics</v>
          </cell>
          <cell r="K434" t="str">
            <v>HONDA</v>
          </cell>
          <cell r="L434" t="str">
            <v>SEATING</v>
          </cell>
          <cell r="M434">
            <v>41456</v>
          </cell>
          <cell r="N434" t="str">
            <v>FR FOOT  (OUT)</v>
          </cell>
          <cell r="O434">
            <v>41456</v>
          </cell>
          <cell r="P434">
            <v>42887</v>
          </cell>
          <cell r="Q434" t="str">
            <v>&gt;&gt;&gt;</v>
          </cell>
          <cell r="S434">
            <v>12600</v>
          </cell>
          <cell r="T434">
            <v>58515</v>
          </cell>
          <cell r="V434">
            <v>60280</v>
          </cell>
          <cell r="W434">
            <v>5</v>
          </cell>
          <cell r="Y434">
            <v>140436</v>
          </cell>
          <cell r="Z434">
            <v>6.0601135610229173E-2</v>
          </cell>
          <cell r="AA434" t="str">
            <v>last 5 mos x IHS%</v>
          </cell>
          <cell r="AB434">
            <v>88375</v>
          </cell>
          <cell r="AC434">
            <v>132562.5</v>
          </cell>
          <cell r="AD434">
            <v>127866.07290916923</v>
          </cell>
          <cell r="AE434">
            <v>3.672926667707177E-2</v>
          </cell>
          <cell r="AF434">
            <v>10655.506075764102</v>
          </cell>
        </row>
        <row r="435">
          <cell r="A435">
            <v>106185</v>
          </cell>
          <cell r="B435" t="str">
            <v>II Stanley Co., Inc.</v>
          </cell>
          <cell r="C435">
            <v>39252</v>
          </cell>
          <cell r="D435">
            <v>1488133601</v>
          </cell>
          <cell r="E435">
            <v>106185</v>
          </cell>
          <cell r="F435" t="str">
            <v>Stamp&gt;Plate/Paint&gt;Ship</v>
          </cell>
          <cell r="G435" t="str">
            <v>GR: PR</v>
          </cell>
          <cell r="H435" t="str">
            <v>GR</v>
          </cell>
          <cell r="I435" t="str">
            <v xml:space="preserve">Toyota | Venza | 470L            </v>
          </cell>
          <cell r="J435" t="str">
            <v>New Domestics</v>
          </cell>
          <cell r="K435" t="str">
            <v>Toyota</v>
          </cell>
          <cell r="L435" t="str">
            <v>Trim &amp; Chassis</v>
          </cell>
          <cell r="M435">
            <v>39753</v>
          </cell>
          <cell r="N435" t="str">
            <v>RETAINER, RR BUMPER, UPPER L</v>
          </cell>
          <cell r="O435">
            <v>39753</v>
          </cell>
          <cell r="P435">
            <v>41912</v>
          </cell>
          <cell r="Q435" t="str">
            <v>&gt;&gt;&gt;</v>
          </cell>
          <cell r="S435">
            <v>6310</v>
          </cell>
          <cell r="T435">
            <v>1488198701</v>
          </cell>
          <cell r="V435">
            <v>32801</v>
          </cell>
          <cell r="W435">
            <v>10</v>
          </cell>
          <cell r="Y435">
            <v>63909.600000000006</v>
          </cell>
          <cell r="Z435">
            <v>0.20144316496408754</v>
          </cell>
          <cell r="AA435" t="str">
            <v>last 5 mos x IHS%</v>
          </cell>
          <cell r="AB435">
            <v>34362</v>
          </cell>
          <cell r="AC435">
            <v>51543</v>
          </cell>
          <cell r="AD435">
            <v>51543</v>
          </cell>
          <cell r="AE435">
            <v>0</v>
          </cell>
          <cell r="AF435">
            <v>4295.25</v>
          </cell>
        </row>
        <row r="436">
          <cell r="A436">
            <v>106187</v>
          </cell>
          <cell r="B436" t="str">
            <v>NISSAN</v>
          </cell>
          <cell r="C436" t="e">
            <v>#N/A</v>
          </cell>
          <cell r="D436" t="str">
            <v>85048JB130</v>
          </cell>
          <cell r="E436" t="e">
            <v>#N/A</v>
          </cell>
          <cell r="F436" t="str">
            <v>Stamp&gt;Plate/Paint&gt;Ship</v>
          </cell>
          <cell r="G436" t="str">
            <v>KENT</v>
          </cell>
          <cell r="H436" t="str">
            <v>KENT</v>
          </cell>
          <cell r="I436" t="str">
            <v>NISSAN</v>
          </cell>
          <cell r="J436" t="str">
            <v>New Domestics</v>
          </cell>
          <cell r="K436" t="str">
            <v>NISSAN</v>
          </cell>
          <cell r="L436" t="str">
            <v>BIW</v>
          </cell>
          <cell r="O436">
            <v>38081</v>
          </cell>
          <cell r="P436">
            <v>41640</v>
          </cell>
          <cell r="Q436" t="str">
            <v>&gt;&gt;&gt;</v>
          </cell>
          <cell r="R436" t="str">
            <v>NOT ON NISSAN WEB SITE</v>
          </cell>
          <cell r="S436">
            <v>6</v>
          </cell>
          <cell r="T436">
            <v>284</v>
          </cell>
          <cell r="V436">
            <v>36</v>
          </cell>
          <cell r="W436">
            <v>10</v>
          </cell>
          <cell r="Y436">
            <v>223.20000000000002</v>
          </cell>
          <cell r="AA436" t="str">
            <v>SERVICE</v>
          </cell>
          <cell r="AB436">
            <v>0</v>
          </cell>
          <cell r="AC436">
            <v>0</v>
          </cell>
          <cell r="AD436">
            <v>0</v>
          </cell>
          <cell r="AE436" t="e">
            <v>#DIV/0!</v>
          </cell>
          <cell r="AF436">
            <v>0</v>
          </cell>
        </row>
        <row r="437">
          <cell r="A437">
            <v>106191</v>
          </cell>
          <cell r="B437" t="str">
            <v>TOYOTA</v>
          </cell>
          <cell r="C437">
            <v>39273</v>
          </cell>
          <cell r="D437" t="str">
            <v>123270V010</v>
          </cell>
          <cell r="E437">
            <v>106191</v>
          </cell>
          <cell r="F437" t="str">
            <v>Stamp&gt;Plate/Paint&gt;Ship</v>
          </cell>
          <cell r="G437" t="str">
            <v>KENT</v>
          </cell>
          <cell r="H437" t="str">
            <v>KENT</v>
          </cell>
          <cell r="I437" t="str">
            <v xml:space="preserve">Toyota | Venza | 470L            </v>
          </cell>
          <cell r="J437" t="str">
            <v>New Domestics</v>
          </cell>
          <cell r="K437" t="str">
            <v>Toyota</v>
          </cell>
          <cell r="L437" t="str">
            <v>Powertrain/Exhaust</v>
          </cell>
          <cell r="M437">
            <v>39722</v>
          </cell>
          <cell r="N437" t="str">
            <v>STAY-ENGINE MOUNT. #2 RH</v>
          </cell>
          <cell r="O437">
            <v>39722</v>
          </cell>
          <cell r="P437">
            <v>41912</v>
          </cell>
          <cell r="Q437" t="str">
            <v>&gt;&gt;&gt;</v>
          </cell>
          <cell r="S437">
            <v>4489</v>
          </cell>
          <cell r="T437">
            <v>37963</v>
          </cell>
          <cell r="V437">
            <v>23736</v>
          </cell>
          <cell r="W437">
            <v>10</v>
          </cell>
          <cell r="Y437">
            <v>37651.199999999997</v>
          </cell>
          <cell r="Z437">
            <v>0.20144316496408754</v>
          </cell>
          <cell r="AA437" t="str">
            <v>last 5 mos x IHS%</v>
          </cell>
          <cell r="AB437">
            <v>24884</v>
          </cell>
          <cell r="AC437">
            <v>37326</v>
          </cell>
          <cell r="AD437">
            <v>37326</v>
          </cell>
          <cell r="AE437">
            <v>0</v>
          </cell>
          <cell r="AF437">
            <v>3110.5</v>
          </cell>
        </row>
        <row r="438">
          <cell r="A438">
            <v>105631</v>
          </cell>
          <cell r="B438" t="str">
            <v>Ventura</v>
          </cell>
          <cell r="C438">
            <v>38534</v>
          </cell>
          <cell r="D438" t="str">
            <v>MZ6754</v>
          </cell>
          <cell r="E438">
            <v>105631</v>
          </cell>
          <cell r="F438" t="str">
            <v>Stamp&gt;Ship</v>
          </cell>
          <cell r="G438" t="str">
            <v>GR: PR</v>
          </cell>
          <cell r="H438" t="str">
            <v>GR</v>
          </cell>
          <cell r="I438" t="str">
            <v>180L tundra</v>
          </cell>
          <cell r="J438" t="str">
            <v>New Domestics</v>
          </cell>
          <cell r="K438" t="str">
            <v>Toyota</v>
          </cell>
          <cell r="L438" t="str">
            <v>Trim &amp; Chassis</v>
          </cell>
          <cell r="M438">
            <v>38749</v>
          </cell>
          <cell r="N438" t="str">
            <v>REFLECTOR</v>
          </cell>
          <cell r="O438">
            <v>38749</v>
          </cell>
          <cell r="P438">
            <v>41455</v>
          </cell>
          <cell r="Q438" t="str">
            <v>&gt;&gt;&gt;</v>
          </cell>
          <cell r="S438">
            <v>0</v>
          </cell>
          <cell r="T438">
            <v>136600</v>
          </cell>
          <cell r="V438">
            <v>94400</v>
          </cell>
          <cell r="W438">
            <v>12</v>
          </cell>
          <cell r="Y438">
            <v>5</v>
          </cell>
          <cell r="AA438" t="str">
            <v>ending</v>
          </cell>
          <cell r="AB438">
            <v>125324</v>
          </cell>
          <cell r="AC438">
            <v>187986</v>
          </cell>
          <cell r="AD438">
            <v>187986</v>
          </cell>
          <cell r="AE438">
            <v>0</v>
          </cell>
          <cell r="AF438">
            <v>15665.5</v>
          </cell>
        </row>
        <row r="439">
          <cell r="A439">
            <v>106192</v>
          </cell>
          <cell r="B439" t="str">
            <v>TOYOTA</v>
          </cell>
          <cell r="C439">
            <v>39274</v>
          </cell>
          <cell r="D439" t="str">
            <v>827150T180</v>
          </cell>
          <cell r="E439" t="str">
            <v>106192-1</v>
          </cell>
          <cell r="F439" t="str">
            <v>Stamp&gt;Assy&gt;Ship</v>
          </cell>
          <cell r="G439" t="str">
            <v>KENT</v>
          </cell>
          <cell r="H439" t="str">
            <v>KENT</v>
          </cell>
          <cell r="I439" t="str">
            <v xml:space="preserve">Toyota | Venza | 470L            </v>
          </cell>
          <cell r="J439" t="str">
            <v>New Domestics</v>
          </cell>
          <cell r="K439" t="str">
            <v>Toyota</v>
          </cell>
          <cell r="L439" t="str">
            <v>Trim &amp; Chassis</v>
          </cell>
          <cell r="M439">
            <v>39661</v>
          </cell>
          <cell r="N439" t="str">
            <v>WIRE HARNESS CLAMP ASSY</v>
          </cell>
          <cell r="O439">
            <v>39661</v>
          </cell>
          <cell r="P439">
            <v>41912</v>
          </cell>
          <cell r="Q439" t="str">
            <v>&gt;&gt;&gt;</v>
          </cell>
          <cell r="S439">
            <v>5520</v>
          </cell>
          <cell r="T439">
            <v>52713</v>
          </cell>
          <cell r="V439">
            <v>29805</v>
          </cell>
          <cell r="W439">
            <v>10</v>
          </cell>
          <cell r="Y439">
            <v>57348</v>
          </cell>
          <cell r="Z439">
            <v>0.20144316496408754</v>
          </cell>
          <cell r="AA439" t="str">
            <v>last 5 mos x IHS%</v>
          </cell>
          <cell r="AB439">
            <v>32850</v>
          </cell>
          <cell r="AC439">
            <v>49275</v>
          </cell>
          <cell r="AD439">
            <v>49275</v>
          </cell>
          <cell r="AE439">
            <v>0</v>
          </cell>
          <cell r="AF439">
            <v>4106.25</v>
          </cell>
        </row>
        <row r="440">
          <cell r="A440">
            <v>107297</v>
          </cell>
          <cell r="B440" t="str">
            <v>IB TECH</v>
          </cell>
          <cell r="C440">
            <v>40764</v>
          </cell>
          <cell r="D440" t="str">
            <v>23-4682121-2</v>
          </cell>
          <cell r="E440">
            <v>107297</v>
          </cell>
          <cell r="F440" t="str">
            <v>Stamp&gt;Ship</v>
          </cell>
          <cell r="G440" t="str">
            <v>GR:PR</v>
          </cell>
          <cell r="H440" t="str">
            <v>GR</v>
          </cell>
          <cell r="I440" t="str">
            <v>'12 ACCORD 2GA</v>
          </cell>
          <cell r="J440" t="str">
            <v>New Domestics</v>
          </cell>
          <cell r="K440" t="str">
            <v>HONDA</v>
          </cell>
          <cell r="L440" t="str">
            <v>SEATING</v>
          </cell>
          <cell r="M440">
            <v>41456</v>
          </cell>
          <cell r="N440" t="str">
            <v>FR FOOT  (INN)</v>
          </cell>
          <cell r="O440">
            <v>41456</v>
          </cell>
          <cell r="P440">
            <v>42887</v>
          </cell>
          <cell r="Q440" t="str">
            <v>&gt;&gt;&gt;</v>
          </cell>
          <cell r="S440">
            <v>14350</v>
          </cell>
          <cell r="T440">
            <v>57270</v>
          </cell>
          <cell r="V440">
            <v>58165</v>
          </cell>
          <cell r="W440">
            <v>5</v>
          </cell>
          <cell r="Y440">
            <v>137448</v>
          </cell>
          <cell r="Z440">
            <v>6.0601135610229173E-2</v>
          </cell>
          <cell r="AA440" t="str">
            <v>last 5 mos x IHS%</v>
          </cell>
          <cell r="AB440">
            <v>84350</v>
          </cell>
          <cell r="AC440">
            <v>126525</v>
          </cell>
          <cell r="AD440">
            <v>123379.73010553796</v>
          </cell>
          <cell r="AE440">
            <v>2.5492598271787514E-2</v>
          </cell>
          <cell r="AF440">
            <v>10281.644175461497</v>
          </cell>
        </row>
        <row r="441">
          <cell r="A441">
            <v>106193</v>
          </cell>
          <cell r="B441" t="str">
            <v>Denso</v>
          </cell>
          <cell r="C441">
            <v>39273</v>
          </cell>
          <cell r="D441" t="str">
            <v>AA422424-7741</v>
          </cell>
          <cell r="E441" t="e">
            <v>#N/A</v>
          </cell>
          <cell r="F441" t="str">
            <v>Stamp&gt;Ship</v>
          </cell>
          <cell r="G441" t="str">
            <v>GR: PR</v>
          </cell>
          <cell r="H441" t="str">
            <v>GR</v>
          </cell>
          <cell r="I441" t="str">
            <v xml:space="preserve">Toyota | RAV4 | 120L            </v>
          </cell>
          <cell r="J441" t="str">
            <v>New Domestics</v>
          </cell>
          <cell r="K441" t="str">
            <v>Toyota</v>
          </cell>
          <cell r="L441" t="str">
            <v>HVAC</v>
          </cell>
          <cell r="M441">
            <v>39479</v>
          </cell>
          <cell r="N441" t="str">
            <v>BRACKET</v>
          </cell>
          <cell r="O441">
            <v>39479</v>
          </cell>
          <cell r="P441">
            <v>41912</v>
          </cell>
          <cell r="Q441" t="str">
            <v>&gt;&gt;&gt;</v>
          </cell>
          <cell r="S441">
            <v>0</v>
          </cell>
          <cell r="T441">
            <v>100</v>
          </cell>
          <cell r="V441">
            <v>50</v>
          </cell>
          <cell r="W441">
            <v>2</v>
          </cell>
          <cell r="Y441" t="str">
            <v>&lt;5</v>
          </cell>
          <cell r="AA441" t="str">
            <v>Annualized Volume (2 of 10 mos)</v>
          </cell>
          <cell r="AB441">
            <v>50</v>
          </cell>
          <cell r="AC441">
            <v>75</v>
          </cell>
          <cell r="AD441">
            <v>75</v>
          </cell>
          <cell r="AE441">
            <v>0</v>
          </cell>
          <cell r="AF441">
            <v>6.25</v>
          </cell>
        </row>
        <row r="442">
          <cell r="A442">
            <v>105547</v>
          </cell>
          <cell r="B442" t="str">
            <v>NISSAN</v>
          </cell>
          <cell r="C442">
            <v>38442</v>
          </cell>
          <cell r="D442" t="str">
            <v>66369 JA010</v>
          </cell>
          <cell r="E442" t="str">
            <v>105547 Rev1</v>
          </cell>
          <cell r="F442" t="str">
            <v>Stamp&gt;Ship</v>
          </cell>
          <cell r="G442" t="str">
            <v>KENT</v>
          </cell>
          <cell r="H442" t="str">
            <v>KENT</v>
          </cell>
          <cell r="I442" t="str">
            <v>L42L</v>
          </cell>
          <cell r="J442" t="str">
            <v>New Domestics</v>
          </cell>
          <cell r="K442" t="str">
            <v>NISSAN</v>
          </cell>
          <cell r="L442" t="str">
            <v>BIW</v>
          </cell>
          <cell r="M442">
            <v>38930</v>
          </cell>
          <cell r="N442" t="str">
            <v>BRKT-COWL TOP B</v>
          </cell>
          <cell r="O442">
            <v>38930</v>
          </cell>
          <cell r="P442">
            <v>43252</v>
          </cell>
          <cell r="Q442" t="str">
            <v>&gt;&gt;&gt;</v>
          </cell>
          <cell r="S442" t="e">
            <v>#REF!</v>
          </cell>
          <cell r="T442">
            <v>128950</v>
          </cell>
          <cell r="V442">
            <v>57550</v>
          </cell>
          <cell r="W442">
            <v>10</v>
          </cell>
          <cell r="Y442">
            <v>128950</v>
          </cell>
          <cell r="Z442">
            <v>6.0000000000000053E-2</v>
          </cell>
          <cell r="AA442" t="str">
            <v>last 5 mos x IHS%</v>
          </cell>
          <cell r="AB442">
            <v>91800</v>
          </cell>
          <cell r="AC442">
            <v>137700</v>
          </cell>
          <cell r="AD442">
            <v>122006</v>
          </cell>
          <cell r="AE442">
            <v>0.12863301804829264</v>
          </cell>
          <cell r="AF442">
            <v>10167.166666666666</v>
          </cell>
        </row>
        <row r="443">
          <cell r="A443">
            <v>106200</v>
          </cell>
          <cell r="B443" t="str">
            <v>Corvac Composites</v>
          </cell>
          <cell r="C443">
            <v>39286</v>
          </cell>
          <cell r="D443" t="str">
            <v>1219640 (58141-0E011)</v>
          </cell>
          <cell r="E443">
            <v>106200</v>
          </cell>
          <cell r="F443" t="str">
            <v>Stamp&gt;Plate/Paint&gt;Ship</v>
          </cell>
          <cell r="G443" t="str">
            <v>GR: PR</v>
          </cell>
          <cell r="H443" t="str">
            <v>GR</v>
          </cell>
          <cell r="I443" t="str">
            <v>642L (lexus)</v>
          </cell>
          <cell r="J443" t="str">
            <v>New Domestics</v>
          </cell>
          <cell r="K443" t="str">
            <v>Toyota</v>
          </cell>
          <cell r="L443" t="str">
            <v>BIW</v>
          </cell>
          <cell r="M443">
            <v>39692</v>
          </cell>
          <cell r="N443" t="str">
            <v>REINF, FLOOR SI MBR</v>
          </cell>
          <cell r="O443">
            <v>39692</v>
          </cell>
          <cell r="P443">
            <v>41883</v>
          </cell>
          <cell r="Q443" t="str">
            <v>&gt;&gt;&gt;</v>
          </cell>
          <cell r="S443">
            <v>22300</v>
          </cell>
          <cell r="T443">
            <v>206400</v>
          </cell>
          <cell r="V443">
            <v>120000</v>
          </cell>
          <cell r="W443">
            <v>10</v>
          </cell>
          <cell r="Y443">
            <v>222240</v>
          </cell>
          <cell r="Z443">
            <v>-2.2312131849824501E-2</v>
          </cell>
          <cell r="AA443" t="str">
            <v>last 5 mos x IHS%</v>
          </cell>
          <cell r="AB443">
            <v>100300</v>
          </cell>
          <cell r="AC443">
            <v>150450</v>
          </cell>
          <cell r="AD443">
            <v>150450</v>
          </cell>
          <cell r="AE443">
            <v>0</v>
          </cell>
          <cell r="AF443">
            <v>12537.5</v>
          </cell>
        </row>
        <row r="444">
          <cell r="A444">
            <v>107187</v>
          </cell>
          <cell r="B444" t="str">
            <v>NISSAN</v>
          </cell>
          <cell r="C444">
            <v>40658</v>
          </cell>
          <cell r="D444" t="str">
            <v>82146 3KA0A</v>
          </cell>
          <cell r="E444" t="str">
            <v>107187-1/88-1</v>
          </cell>
          <cell r="F444" t="str">
            <v>Stamp&gt;Assy&gt;Plate/Paint&gt;Ship</v>
          </cell>
          <cell r="G444" t="str">
            <v>KENT</v>
          </cell>
          <cell r="H444" t="str">
            <v>KENT</v>
          </cell>
          <cell r="I444" t="str">
            <v>P42K</v>
          </cell>
          <cell r="J444" t="str">
            <v>New Domestics</v>
          </cell>
          <cell r="K444" t="str">
            <v>NISSAN</v>
          </cell>
          <cell r="L444" t="str">
            <v>BIW</v>
          </cell>
          <cell r="M444">
            <v>40940</v>
          </cell>
          <cell r="N444" t="str">
            <v>REINF ASSY-RR DR OTR WAIST, RH</v>
          </cell>
          <cell r="O444">
            <v>41091</v>
          </cell>
          <cell r="P444">
            <v>43717</v>
          </cell>
          <cell r="Q444" t="str">
            <v>&gt;&gt;&gt;</v>
          </cell>
          <cell r="R444" t="str">
            <v>Updated EAU from 108k to 153k on 1/2/13</v>
          </cell>
          <cell r="S444">
            <v>11866</v>
          </cell>
          <cell r="T444">
            <v>88680</v>
          </cell>
          <cell r="V444">
            <v>64876</v>
          </cell>
          <cell r="W444">
            <v>8</v>
          </cell>
          <cell r="Y444">
            <v>129360</v>
          </cell>
          <cell r="Z444">
            <v>-7.0000000000000007E-2</v>
          </cell>
          <cell r="AA444" t="str">
            <v>last 5 mos x IHS%</v>
          </cell>
          <cell r="AB444">
            <v>72360</v>
          </cell>
          <cell r="AC444">
            <v>108540</v>
          </cell>
          <cell r="AD444">
            <v>120669.35999999999</v>
          </cell>
          <cell r="AE444">
            <v>-0.10051731442016421</v>
          </cell>
          <cell r="AF444">
            <v>10055.779999999999</v>
          </cell>
        </row>
        <row r="445">
          <cell r="A445">
            <v>105681</v>
          </cell>
          <cell r="B445" t="str">
            <v>Ventura</v>
          </cell>
          <cell r="C445">
            <v>38579</v>
          </cell>
          <cell r="D445" t="str">
            <v>MZ6797</v>
          </cell>
          <cell r="E445" t="str">
            <v>105681/716</v>
          </cell>
          <cell r="F445" t="str">
            <v>Stamp&gt;Ship</v>
          </cell>
          <cell r="G445" t="str">
            <v>GR: PR</v>
          </cell>
          <cell r="H445" t="str">
            <v>GR</v>
          </cell>
          <cell r="I445" t="str">
            <v>180L tundra</v>
          </cell>
          <cell r="J445" t="str">
            <v>New Domestics</v>
          </cell>
          <cell r="K445" t="str">
            <v>Toyota</v>
          </cell>
          <cell r="L445" t="str">
            <v>Trim &amp; Chassis</v>
          </cell>
          <cell r="M445">
            <v>38749</v>
          </cell>
          <cell r="N445" t="str">
            <v>FRONT MAP REFL.</v>
          </cell>
          <cell r="O445">
            <v>38749</v>
          </cell>
          <cell r="P445">
            <v>41455</v>
          </cell>
          <cell r="Q445" t="str">
            <v>&gt;&gt;&gt;</v>
          </cell>
          <cell r="R445" t="str">
            <v xml:space="preserve">MAY 2013 LAST MONTH </v>
          </cell>
          <cell r="S445">
            <v>0</v>
          </cell>
          <cell r="T445">
            <v>117720</v>
          </cell>
          <cell r="V445">
            <v>93960</v>
          </cell>
          <cell r="W445">
            <v>12</v>
          </cell>
          <cell r="Y445">
            <v>5</v>
          </cell>
          <cell r="AA445" t="str">
            <v>ending</v>
          </cell>
          <cell r="AB445">
            <v>109620</v>
          </cell>
          <cell r="AC445">
            <v>164430</v>
          </cell>
          <cell r="AD445">
            <v>164430</v>
          </cell>
          <cell r="AE445">
            <v>0</v>
          </cell>
          <cell r="AF445">
            <v>13702.5</v>
          </cell>
        </row>
        <row r="446">
          <cell r="A446">
            <v>106965</v>
          </cell>
          <cell r="B446" t="str">
            <v>NISSAN</v>
          </cell>
          <cell r="C446">
            <v>40373</v>
          </cell>
          <cell r="D446" t="str">
            <v>80154 3KA0A</v>
          </cell>
          <cell r="E446" t="str">
            <v>106965/66 Rev2</v>
          </cell>
          <cell r="F446" t="str">
            <v>Stamp&gt;Ship</v>
          </cell>
          <cell r="G446" t="str">
            <v>KENT</v>
          </cell>
          <cell r="H446" t="str">
            <v>KENT</v>
          </cell>
          <cell r="I446" t="str">
            <v>P42K</v>
          </cell>
          <cell r="J446" t="str">
            <v>New Domestics</v>
          </cell>
          <cell r="K446" t="str">
            <v>NISSAN</v>
          </cell>
          <cell r="L446" t="str">
            <v>BIW</v>
          </cell>
          <cell r="M446">
            <v>40924</v>
          </cell>
          <cell r="N446" t="str">
            <v>STFNR DOOR, RH</v>
          </cell>
          <cell r="O446">
            <v>41091</v>
          </cell>
          <cell r="P446">
            <v>43497</v>
          </cell>
          <cell r="Q446" t="str">
            <v>&gt;&gt;&gt;</v>
          </cell>
          <cell r="S446">
            <v>11721</v>
          </cell>
          <cell r="T446">
            <v>90338</v>
          </cell>
          <cell r="V446">
            <v>64631</v>
          </cell>
          <cell r="W446">
            <v>9</v>
          </cell>
          <cell r="Y446">
            <v>128280</v>
          </cell>
          <cell r="Z446">
            <v>-7.0000000000000007E-2</v>
          </cell>
          <cell r="AA446" t="str">
            <v>last 5 mos x IHS%</v>
          </cell>
          <cell r="AB446">
            <v>72755</v>
          </cell>
          <cell r="AC446">
            <v>109132.5</v>
          </cell>
          <cell r="AD446">
            <v>120213.65999999999</v>
          </cell>
          <cell r="AE446">
            <v>-9.2178875512150538E-2</v>
          </cell>
          <cell r="AF446">
            <v>10017.804999999998</v>
          </cell>
        </row>
        <row r="447">
          <cell r="A447">
            <v>107186</v>
          </cell>
          <cell r="B447" t="str">
            <v>NISSAN</v>
          </cell>
          <cell r="C447">
            <v>40658</v>
          </cell>
          <cell r="D447" t="str">
            <v>80149 3KA0A</v>
          </cell>
          <cell r="E447" t="str">
            <v>2-OUT</v>
          </cell>
          <cell r="F447" t="str">
            <v>Stamp&gt;Ship</v>
          </cell>
          <cell r="G447" t="str">
            <v>KENT</v>
          </cell>
          <cell r="H447" t="str">
            <v>KENT</v>
          </cell>
          <cell r="I447" t="str">
            <v>P42K</v>
          </cell>
          <cell r="J447" t="str">
            <v>New Domestics</v>
          </cell>
          <cell r="K447" t="str">
            <v>NISSAN</v>
          </cell>
          <cell r="L447" t="str">
            <v>BIW</v>
          </cell>
          <cell r="M447">
            <v>40940</v>
          </cell>
          <cell r="N447" t="str">
            <v>REINF-FR DOOR OTR WAIST, LH</v>
          </cell>
          <cell r="O447">
            <v>41091</v>
          </cell>
          <cell r="P447">
            <v>43717</v>
          </cell>
          <cell r="Q447" t="str">
            <v>&gt;&gt;&gt;</v>
          </cell>
          <cell r="R447" t="str">
            <v>Updated EAU from 108k to 90K on 7/30</v>
          </cell>
          <cell r="S447">
            <v>11116</v>
          </cell>
          <cell r="T447">
            <v>87930</v>
          </cell>
          <cell r="V447">
            <v>64626</v>
          </cell>
          <cell r="W447">
            <v>8</v>
          </cell>
          <cell r="Y447">
            <v>126876</v>
          </cell>
          <cell r="Z447">
            <v>-7.0000000000000007E-2</v>
          </cell>
          <cell r="AA447" t="str">
            <v>last 5 mos x IHS%</v>
          </cell>
          <cell r="AB447">
            <v>73010</v>
          </cell>
          <cell r="AC447">
            <v>109515</v>
          </cell>
          <cell r="AD447">
            <v>120204.35999999999</v>
          </cell>
          <cell r="AE447">
            <v>-8.8926558071603989E-2</v>
          </cell>
          <cell r="AF447">
            <v>10017.029999999999</v>
          </cell>
        </row>
        <row r="448">
          <cell r="A448">
            <v>106201</v>
          </cell>
          <cell r="B448" t="str">
            <v>Corvac Composites</v>
          </cell>
          <cell r="C448">
            <v>39286</v>
          </cell>
          <cell r="D448" t="str">
            <v>1219641 (58142-0E011)</v>
          </cell>
          <cell r="E448">
            <v>106201</v>
          </cell>
          <cell r="F448" t="str">
            <v>Stamp&gt;Plate/Paint&gt;Ship</v>
          </cell>
          <cell r="G448" t="str">
            <v>GR: PR</v>
          </cell>
          <cell r="H448" t="str">
            <v>GR</v>
          </cell>
          <cell r="I448" t="str">
            <v>642L (lexus)</v>
          </cell>
          <cell r="J448" t="str">
            <v>New Domestics</v>
          </cell>
          <cell r="K448" t="str">
            <v>Toyota</v>
          </cell>
          <cell r="L448" t="str">
            <v>BIW</v>
          </cell>
          <cell r="M448">
            <v>39692</v>
          </cell>
          <cell r="N448" t="str">
            <v>REINF FLOOR SI MBR</v>
          </cell>
          <cell r="O448">
            <v>39692</v>
          </cell>
          <cell r="P448">
            <v>41883</v>
          </cell>
          <cell r="Q448" t="str">
            <v>&gt;&gt;&gt;</v>
          </cell>
          <cell r="S448">
            <v>21850</v>
          </cell>
          <cell r="T448">
            <v>207230</v>
          </cell>
          <cell r="V448">
            <v>121088</v>
          </cell>
          <cell r="W448">
            <v>10</v>
          </cell>
          <cell r="Y448">
            <v>222732</v>
          </cell>
          <cell r="Z448">
            <v>-2.2312131849824501E-2</v>
          </cell>
          <cell r="AA448" t="str">
            <v>last 5 mos x IHS%</v>
          </cell>
          <cell r="AB448">
            <v>99928</v>
          </cell>
          <cell r="AC448">
            <v>149892</v>
          </cell>
          <cell r="AD448">
            <v>149892</v>
          </cell>
          <cell r="AE448">
            <v>0</v>
          </cell>
          <cell r="AF448">
            <v>12491</v>
          </cell>
        </row>
        <row r="449">
          <cell r="A449" t="str">
            <v>106971T</v>
          </cell>
          <cell r="B449" t="str">
            <v>NISSAN</v>
          </cell>
          <cell r="C449">
            <v>40374</v>
          </cell>
          <cell r="D449" t="str">
            <v>73126 3KA0A</v>
          </cell>
          <cell r="E449" t="str">
            <v>106971/72T</v>
          </cell>
          <cell r="F449" t="str">
            <v>Stamp&gt;Ship</v>
          </cell>
          <cell r="G449" t="str">
            <v>KENT</v>
          </cell>
          <cell r="H449" t="str">
            <v>KENT</v>
          </cell>
          <cell r="I449" t="str">
            <v>P42K</v>
          </cell>
          <cell r="J449" t="str">
            <v>New Domestics</v>
          </cell>
          <cell r="K449" t="str">
            <v>NISSAN</v>
          </cell>
          <cell r="L449" t="str">
            <v>BIW</v>
          </cell>
          <cell r="M449">
            <v>40924</v>
          </cell>
          <cell r="N449" t="str">
            <v>REINF ROOF CORNER RH</v>
          </cell>
          <cell r="O449">
            <v>40924</v>
          </cell>
          <cell r="P449">
            <v>42614</v>
          </cell>
          <cell r="Q449" t="str">
            <v>&gt;&gt;&gt;</v>
          </cell>
          <cell r="S449">
            <v>11716</v>
          </cell>
          <cell r="T449">
            <v>0</v>
          </cell>
          <cell r="V449">
            <v>64127</v>
          </cell>
          <cell r="W449">
            <v>9</v>
          </cell>
          <cell r="Y449">
            <v>125589.59999999999</v>
          </cell>
          <cell r="Z449">
            <v>-7.0000000000000007E-2</v>
          </cell>
          <cell r="AA449" t="str">
            <v>last 5 mos x IHS%</v>
          </cell>
          <cell r="AB449">
            <v>71160</v>
          </cell>
          <cell r="AC449">
            <v>106740</v>
          </cell>
          <cell r="AD449">
            <v>119276.21999999999</v>
          </cell>
          <cell r="AE449">
            <v>-0.10510242527806457</v>
          </cell>
          <cell r="AF449">
            <v>9939.6849999999995</v>
          </cell>
        </row>
        <row r="450">
          <cell r="A450">
            <v>107188</v>
          </cell>
          <cell r="B450" t="str">
            <v>NISSAN</v>
          </cell>
          <cell r="C450">
            <v>40658</v>
          </cell>
          <cell r="D450" t="str">
            <v>82147 3KA0A</v>
          </cell>
          <cell r="E450" t="str">
            <v>2-OUT</v>
          </cell>
          <cell r="F450" t="str">
            <v>Stamp&gt;Assy&gt;Ship</v>
          </cell>
          <cell r="G450" t="str">
            <v>KENT</v>
          </cell>
          <cell r="H450" t="str">
            <v>KENT</v>
          </cell>
          <cell r="I450" t="str">
            <v>P42K</v>
          </cell>
          <cell r="J450" t="str">
            <v>New Domestics</v>
          </cell>
          <cell r="K450" t="str">
            <v>NISSAN</v>
          </cell>
          <cell r="L450" t="str">
            <v>BIW</v>
          </cell>
          <cell r="M450">
            <v>40940</v>
          </cell>
          <cell r="N450" t="str">
            <v>REINF ASSY-RR DR OTR WAIST, LH</v>
          </cell>
          <cell r="O450">
            <v>41091</v>
          </cell>
          <cell r="P450">
            <v>43717</v>
          </cell>
          <cell r="Q450" t="str">
            <v>&gt;&gt;&gt;</v>
          </cell>
          <cell r="S450">
            <v>12016</v>
          </cell>
          <cell r="T450">
            <v>87960</v>
          </cell>
          <cell r="V450">
            <v>64126</v>
          </cell>
          <cell r="W450">
            <v>8</v>
          </cell>
          <cell r="Y450">
            <v>126552</v>
          </cell>
          <cell r="Z450">
            <v>-7.0000000000000007E-2</v>
          </cell>
          <cell r="AA450" t="str">
            <v>last 5 mos x IHS%</v>
          </cell>
          <cell r="AB450">
            <v>71460</v>
          </cell>
          <cell r="AC450">
            <v>107190</v>
          </cell>
          <cell r="AD450">
            <v>119274.35999999999</v>
          </cell>
          <cell r="AE450">
            <v>-0.10131565577044377</v>
          </cell>
          <cell r="AF450">
            <v>9939.5299999999988</v>
          </cell>
        </row>
        <row r="451">
          <cell r="A451">
            <v>107185</v>
          </cell>
          <cell r="B451" t="str">
            <v>NISSAN</v>
          </cell>
          <cell r="C451">
            <v>40658</v>
          </cell>
          <cell r="D451" t="str">
            <v>80148 3KA0A</v>
          </cell>
          <cell r="E451" t="str">
            <v>107185/86</v>
          </cell>
          <cell r="F451" t="str">
            <v>Stamp&gt;Ship</v>
          </cell>
          <cell r="G451" t="str">
            <v>KENT</v>
          </cell>
          <cell r="H451" t="str">
            <v>KENT</v>
          </cell>
          <cell r="I451" t="str">
            <v>P42K</v>
          </cell>
          <cell r="J451" t="str">
            <v>New Domestics</v>
          </cell>
          <cell r="K451" t="str">
            <v>NISSAN</v>
          </cell>
          <cell r="L451" t="str">
            <v>BIW</v>
          </cell>
          <cell r="M451">
            <v>40940</v>
          </cell>
          <cell r="N451" t="str">
            <v>REINF-FR DOOR OTR WAIST, RH</v>
          </cell>
          <cell r="O451">
            <v>41091</v>
          </cell>
          <cell r="P451">
            <v>43717</v>
          </cell>
          <cell r="Q451" t="str">
            <v>&gt;&gt;&gt;</v>
          </cell>
          <cell r="R451" t="str">
            <v>Updated EAU from 108k to 91k on 7/30</v>
          </cell>
          <cell r="S451">
            <v>12016</v>
          </cell>
          <cell r="T451">
            <v>87604</v>
          </cell>
          <cell r="V451">
            <v>63726</v>
          </cell>
          <cell r="W451">
            <v>8</v>
          </cell>
          <cell r="Y451">
            <v>126057.59999999999</v>
          </cell>
          <cell r="Z451">
            <v>-7.0000000000000007E-2</v>
          </cell>
          <cell r="AA451" t="str">
            <v>last 5 mos x IHS%</v>
          </cell>
          <cell r="AB451">
            <v>73010</v>
          </cell>
          <cell r="AC451">
            <v>109515</v>
          </cell>
          <cell r="AD451">
            <v>118530.35999999999</v>
          </cell>
          <cell r="AE451">
            <v>-7.6059500705135674E-2</v>
          </cell>
          <cell r="AF451">
            <v>9877.5299999999988</v>
          </cell>
        </row>
        <row r="452">
          <cell r="A452">
            <v>106966</v>
          </cell>
          <cell r="B452" t="str">
            <v>NISSAN</v>
          </cell>
          <cell r="C452">
            <v>40373</v>
          </cell>
          <cell r="D452" t="str">
            <v>80155 3KA0A</v>
          </cell>
          <cell r="E452" t="str">
            <v>2-OUT</v>
          </cell>
          <cell r="F452" t="str">
            <v>Stamp&gt;Ship</v>
          </cell>
          <cell r="G452" t="str">
            <v>KENT</v>
          </cell>
          <cell r="H452" t="str">
            <v>KENT</v>
          </cell>
          <cell r="I452" t="str">
            <v>P42K</v>
          </cell>
          <cell r="J452" t="str">
            <v>New Domestics</v>
          </cell>
          <cell r="K452" t="str">
            <v>NISSAN</v>
          </cell>
          <cell r="L452" t="str">
            <v>BIW</v>
          </cell>
          <cell r="M452">
            <v>40924</v>
          </cell>
          <cell r="N452" t="str">
            <v>STFNR DOOR, LH</v>
          </cell>
          <cell r="O452">
            <v>41091</v>
          </cell>
          <cell r="P452">
            <v>43497</v>
          </cell>
          <cell r="Q452" t="str">
            <v>&gt;&gt;&gt;</v>
          </cell>
          <cell r="S452">
            <v>11421</v>
          </cell>
          <cell r="T452">
            <v>87914</v>
          </cell>
          <cell r="V452">
            <v>63707</v>
          </cell>
          <cell r="W452">
            <v>9</v>
          </cell>
          <cell r="Y452">
            <v>124716</v>
          </cell>
          <cell r="Z452">
            <v>-7.0000000000000007E-2</v>
          </cell>
          <cell r="AA452" t="str">
            <v>last 5 mos x IHS%</v>
          </cell>
          <cell r="AB452">
            <v>72455</v>
          </cell>
          <cell r="AC452">
            <v>108682.5</v>
          </cell>
          <cell r="AD452">
            <v>118495.01999999999</v>
          </cell>
          <cell r="AE452">
            <v>-8.2809556047165445E-2</v>
          </cell>
          <cell r="AF452">
            <v>9874.5849999999991</v>
          </cell>
        </row>
        <row r="453">
          <cell r="A453">
            <v>107163</v>
          </cell>
          <cell r="B453" t="str">
            <v>NISSAN</v>
          </cell>
          <cell r="C453">
            <v>40592</v>
          </cell>
          <cell r="D453" t="str">
            <v>79260 3KA0B</v>
          </cell>
          <cell r="E453" t="str">
            <v>2-OUT</v>
          </cell>
          <cell r="F453" t="str">
            <v>Stamp&gt;Assy&gt;Ship</v>
          </cell>
          <cell r="G453" t="str">
            <v>KENT</v>
          </cell>
          <cell r="H453" t="str">
            <v>KENT</v>
          </cell>
          <cell r="I453" t="str">
            <v>P42K</v>
          </cell>
          <cell r="J453" t="str">
            <v>New Domestics</v>
          </cell>
          <cell r="K453" t="str">
            <v>NISSAN</v>
          </cell>
          <cell r="L453" t="str">
            <v>BIW</v>
          </cell>
          <cell r="M453">
            <v>40739</v>
          </cell>
          <cell r="N453" t="str">
            <v>BULKHEAD ASSY,  LH</v>
          </cell>
          <cell r="O453">
            <v>41091</v>
          </cell>
          <cell r="P453">
            <v>43497</v>
          </cell>
          <cell r="Q453" t="str">
            <v>&gt;&gt;&gt;</v>
          </cell>
          <cell r="R453" t="str">
            <v>Updated EAU from 86kk to 90K on 7/30</v>
          </cell>
          <cell r="S453">
            <v>10816</v>
          </cell>
          <cell r="T453">
            <v>87525</v>
          </cell>
          <cell r="V453">
            <v>63626</v>
          </cell>
          <cell r="W453">
            <v>8</v>
          </cell>
          <cell r="Y453">
            <v>123307.20000000001</v>
          </cell>
          <cell r="Z453">
            <v>-7.0000000000000007E-2</v>
          </cell>
          <cell r="AA453" t="str">
            <v>last 5 mos x IHS%</v>
          </cell>
          <cell r="AB453">
            <v>72610</v>
          </cell>
          <cell r="AC453">
            <v>108915</v>
          </cell>
          <cell r="AD453">
            <v>118344.35999999999</v>
          </cell>
          <cell r="AE453">
            <v>-7.9677307815936405E-2</v>
          </cell>
          <cell r="AF453">
            <v>9862.0299999999988</v>
          </cell>
        </row>
        <row r="454">
          <cell r="A454">
            <v>105651</v>
          </cell>
          <cell r="B454" t="str">
            <v>Benteler</v>
          </cell>
          <cell r="C454">
            <v>38553</v>
          </cell>
          <cell r="D454" t="str">
            <v>13002314 ( also 107580)</v>
          </cell>
          <cell r="E454" t="str">
            <v>2-OUT</v>
          </cell>
          <cell r="F454" t="str">
            <v>Stamp&gt;Ship</v>
          </cell>
          <cell r="G454" t="str">
            <v>KENT</v>
          </cell>
          <cell r="H454" t="str">
            <v>KENT</v>
          </cell>
          <cell r="I454" t="str">
            <v xml:space="preserve">BMW  E70 + C/O TO F15      </v>
          </cell>
          <cell r="J454" t="str">
            <v>Other Auto (BMW, VW, Misc)</v>
          </cell>
          <cell r="K454" t="str">
            <v>BMW</v>
          </cell>
          <cell r="L454" t="str">
            <v>BIW</v>
          </cell>
          <cell r="M454">
            <v>38991</v>
          </cell>
          <cell r="N454" t="str">
            <v>REAR FLANGE  RH</v>
          </cell>
          <cell r="O454">
            <v>38991</v>
          </cell>
          <cell r="P454">
            <v>43343</v>
          </cell>
          <cell r="Q454" t="str">
            <v>&gt;&gt;&gt;</v>
          </cell>
          <cell r="R454" t="str">
            <v>carrying over next model (pending new p/n)</v>
          </cell>
          <cell r="S454" t="e">
            <v>#REF!</v>
          </cell>
          <cell r="T454">
            <v>13143014</v>
          </cell>
          <cell r="V454">
            <v>83100</v>
          </cell>
          <cell r="W454">
            <v>11</v>
          </cell>
          <cell r="Y454">
            <v>155100</v>
          </cell>
          <cell r="Z454">
            <v>-0.28920000000000001</v>
          </cell>
          <cell r="AA454" t="str">
            <v>last 5 mos x IHS%</v>
          </cell>
          <cell r="AB454">
            <v>60715</v>
          </cell>
          <cell r="AC454">
            <v>91072.5</v>
          </cell>
          <cell r="AD454">
            <v>118134.95999999999</v>
          </cell>
          <cell r="AE454">
            <v>-0.22908087495860663</v>
          </cell>
          <cell r="AF454">
            <v>9844.58</v>
          </cell>
        </row>
        <row r="455">
          <cell r="A455">
            <v>107162</v>
          </cell>
          <cell r="B455" t="str">
            <v>NISSAN</v>
          </cell>
          <cell r="C455">
            <v>40592</v>
          </cell>
          <cell r="D455" t="str">
            <v>79260 3KA0A</v>
          </cell>
          <cell r="E455" t="str">
            <v>107162/63</v>
          </cell>
          <cell r="F455" t="str">
            <v>Stamp&gt;Assy&gt;Ship</v>
          </cell>
          <cell r="G455" t="str">
            <v>KENT</v>
          </cell>
          <cell r="H455" t="str">
            <v>KENT</v>
          </cell>
          <cell r="I455" t="str">
            <v>P42K</v>
          </cell>
          <cell r="J455" t="str">
            <v>New Domestics</v>
          </cell>
          <cell r="K455" t="str">
            <v>NISSAN</v>
          </cell>
          <cell r="L455" t="str">
            <v>BIW</v>
          </cell>
          <cell r="M455">
            <v>40739</v>
          </cell>
          <cell r="N455" t="str">
            <v>BULKHEAD ASSY,  RH</v>
          </cell>
          <cell r="O455">
            <v>41091</v>
          </cell>
          <cell r="P455">
            <v>43497</v>
          </cell>
          <cell r="Q455" t="str">
            <v>&gt;&gt;&gt;</v>
          </cell>
          <cell r="R455" t="str">
            <v>Updated EAU from 86k to 90K on 7/30</v>
          </cell>
          <cell r="S455">
            <v>10816</v>
          </cell>
          <cell r="T455">
            <v>89100</v>
          </cell>
          <cell r="V455">
            <v>63126</v>
          </cell>
          <cell r="W455">
            <v>8</v>
          </cell>
          <cell r="Y455">
            <v>125467.20000000001</v>
          </cell>
          <cell r="Z455">
            <v>-7.0000000000000007E-2</v>
          </cell>
          <cell r="AA455" t="str">
            <v>last 5 mos x IHS%</v>
          </cell>
          <cell r="AB455">
            <v>70535</v>
          </cell>
          <cell r="AC455">
            <v>105802.5</v>
          </cell>
          <cell r="AD455">
            <v>117414.35999999999</v>
          </cell>
          <cell r="AE455">
            <v>-9.8896421187323114E-2</v>
          </cell>
          <cell r="AF455">
            <v>9784.5299999999988</v>
          </cell>
        </row>
        <row r="456">
          <cell r="A456" t="str">
            <v>106972T</v>
          </cell>
          <cell r="B456" t="str">
            <v>NISSAN</v>
          </cell>
          <cell r="C456">
            <v>40374</v>
          </cell>
          <cell r="D456" t="str">
            <v>73127 3KA0A</v>
          </cell>
          <cell r="E456" t="e">
            <v>#N/A</v>
          </cell>
          <cell r="F456" t="str">
            <v>Stamp&gt;Ship</v>
          </cell>
          <cell r="G456" t="str">
            <v>KENT</v>
          </cell>
          <cell r="H456" t="str">
            <v>KENT</v>
          </cell>
          <cell r="I456" t="str">
            <v>P42K</v>
          </cell>
          <cell r="J456" t="str">
            <v>New Domestics</v>
          </cell>
          <cell r="K456" t="str">
            <v>NISSAN</v>
          </cell>
          <cell r="L456" t="str">
            <v>BIW</v>
          </cell>
          <cell r="M456">
            <v>40924</v>
          </cell>
          <cell r="N456" t="str">
            <v>REINF ROOF CORNER RH</v>
          </cell>
          <cell r="O456">
            <v>40924</v>
          </cell>
          <cell r="P456">
            <v>42614</v>
          </cell>
          <cell r="Q456" t="str">
            <v>&gt;&gt;&gt;</v>
          </cell>
          <cell r="S456">
            <v>11718</v>
          </cell>
          <cell r="T456">
            <v>0</v>
          </cell>
          <cell r="V456">
            <v>62630</v>
          </cell>
          <cell r="W456">
            <v>9</v>
          </cell>
          <cell r="Y456">
            <v>126549.59999999999</v>
          </cell>
          <cell r="Z456">
            <v>-7.0000000000000007E-2</v>
          </cell>
          <cell r="AA456" t="str">
            <v>last 5 mos x IHS%</v>
          </cell>
          <cell r="AB456">
            <v>70861</v>
          </cell>
          <cell r="AC456">
            <v>106291.5</v>
          </cell>
          <cell r="AD456">
            <v>116491.79999999999</v>
          </cell>
          <cell r="AE456">
            <v>-8.7562386365392153E-2</v>
          </cell>
          <cell r="AF456">
            <v>9707.65</v>
          </cell>
        </row>
        <row r="457">
          <cell r="A457">
            <v>106234</v>
          </cell>
          <cell r="B457" t="str">
            <v>TOYOTA</v>
          </cell>
          <cell r="C457">
            <v>39345</v>
          </cell>
          <cell r="D457">
            <v>4.6500000000000001E+25</v>
          </cell>
          <cell r="E457">
            <v>106234</v>
          </cell>
          <cell r="F457" t="str">
            <v>Stamp&gt;Plate/Paint&gt;Ship</v>
          </cell>
          <cell r="G457" t="str">
            <v>GR: PR</v>
          </cell>
          <cell r="H457" t="str">
            <v>GR</v>
          </cell>
          <cell r="I457" t="str">
            <v>642L (lexus)</v>
          </cell>
          <cell r="J457" t="str">
            <v>New Domestics</v>
          </cell>
          <cell r="K457" t="str">
            <v>Toyota</v>
          </cell>
          <cell r="L457" t="str">
            <v>Trim &amp; Chassis</v>
          </cell>
          <cell r="M457">
            <v>39822</v>
          </cell>
          <cell r="N457" t="str">
            <v>BRACKET-CABLE SUPPORT</v>
          </cell>
          <cell r="O457">
            <v>39822</v>
          </cell>
          <cell r="P457">
            <v>41883</v>
          </cell>
          <cell r="Q457" t="str">
            <v>&gt;&gt;&gt;</v>
          </cell>
          <cell r="S457">
            <v>13750</v>
          </cell>
          <cell r="T457">
            <v>4.6450999999999999E+25</v>
          </cell>
          <cell r="V457">
            <v>73425</v>
          </cell>
          <cell r="W457">
            <v>10</v>
          </cell>
          <cell r="Y457">
            <v>138600</v>
          </cell>
          <cell r="Z457">
            <v>-2.2312131849824501E-2</v>
          </cell>
          <cell r="AA457" t="str">
            <v>last 5 mos x IHS%</v>
          </cell>
          <cell r="AB457">
            <v>53684</v>
          </cell>
          <cell r="AC457">
            <v>80526</v>
          </cell>
          <cell r="AD457">
            <v>80526</v>
          </cell>
          <cell r="AE457">
            <v>0</v>
          </cell>
          <cell r="AF457">
            <v>6710.5</v>
          </cell>
        </row>
        <row r="458">
          <cell r="A458">
            <v>106935</v>
          </cell>
          <cell r="B458" t="str">
            <v>NISSAN</v>
          </cell>
          <cell r="C458">
            <v>40343</v>
          </cell>
          <cell r="D458" t="str">
            <v>28032 3ja0a</v>
          </cell>
          <cell r="E458">
            <v>106935</v>
          </cell>
          <cell r="F458" t="str">
            <v>Stamp&gt;Ship</v>
          </cell>
          <cell r="G458" t="str">
            <v>KENT</v>
          </cell>
          <cell r="H458" t="str">
            <v>KENT</v>
          </cell>
          <cell r="I458" t="str">
            <v>P42K</v>
          </cell>
          <cell r="J458" t="str">
            <v>New Domestics</v>
          </cell>
          <cell r="K458" t="str">
            <v>NISSAN</v>
          </cell>
          <cell r="L458" t="str">
            <v>Vehicle Electronics</v>
          </cell>
          <cell r="M458">
            <v>40914</v>
          </cell>
          <cell r="N458" t="str">
            <v>BRKT-SAT RADIO TUNER, RH</v>
          </cell>
          <cell r="O458">
            <v>40909</v>
          </cell>
          <cell r="P458">
            <v>43717</v>
          </cell>
          <cell r="Q458" t="str">
            <v>&gt;&gt;&gt;</v>
          </cell>
          <cell r="S458">
            <v>12001</v>
          </cell>
          <cell r="T458">
            <v>95647</v>
          </cell>
          <cell r="V458">
            <v>62455</v>
          </cell>
          <cell r="W458">
            <v>10</v>
          </cell>
          <cell r="Y458">
            <v>123912</v>
          </cell>
          <cell r="Z458">
            <v>-7.0000000000000007E-2</v>
          </cell>
          <cell r="AA458" t="str">
            <v>last 5 mos x IHS%</v>
          </cell>
          <cell r="AB458">
            <v>67460</v>
          </cell>
          <cell r="AC458">
            <v>101190</v>
          </cell>
          <cell r="AD458">
            <v>116166.29999999999</v>
          </cell>
          <cell r="AE458">
            <v>-0.12892121036823923</v>
          </cell>
          <cell r="AF458">
            <v>9680.5249999999996</v>
          </cell>
        </row>
        <row r="459">
          <cell r="A459">
            <v>106936</v>
          </cell>
          <cell r="B459" t="str">
            <v>NISSAN</v>
          </cell>
          <cell r="C459">
            <v>40343</v>
          </cell>
          <cell r="D459" t="str">
            <v>28033 3ja0a</v>
          </cell>
          <cell r="E459">
            <v>106936</v>
          </cell>
          <cell r="F459" t="str">
            <v>Stamp&gt;Ship</v>
          </cell>
          <cell r="G459" t="str">
            <v>KENT</v>
          </cell>
          <cell r="H459" t="str">
            <v>KENT</v>
          </cell>
          <cell r="I459" t="str">
            <v>P42K</v>
          </cell>
          <cell r="J459" t="str">
            <v>New Domestics</v>
          </cell>
          <cell r="K459" t="str">
            <v>NISSAN</v>
          </cell>
          <cell r="L459" t="str">
            <v>Vehicle Electronics</v>
          </cell>
          <cell r="M459">
            <v>40914</v>
          </cell>
          <cell r="N459" t="str">
            <v>BRKT-SAT RADIO TUNER, LH</v>
          </cell>
          <cell r="O459">
            <v>40909</v>
          </cell>
          <cell r="P459">
            <v>43717</v>
          </cell>
          <cell r="Q459" t="str">
            <v>&gt;&gt;&gt;</v>
          </cell>
          <cell r="S459">
            <v>12240</v>
          </cell>
          <cell r="T459">
            <v>94867</v>
          </cell>
          <cell r="V459">
            <v>62274</v>
          </cell>
          <cell r="W459">
            <v>10</v>
          </cell>
          <cell r="Y459">
            <v>124920</v>
          </cell>
          <cell r="Z459">
            <v>-7.0000000000000007E-2</v>
          </cell>
          <cell r="AA459" t="str">
            <v>last 5 mos x IHS%</v>
          </cell>
          <cell r="AB459">
            <v>68058</v>
          </cell>
          <cell r="AC459">
            <v>102087</v>
          </cell>
          <cell r="AD459">
            <v>115829.64</v>
          </cell>
          <cell r="AE459">
            <v>-0.11864527939480773</v>
          </cell>
          <cell r="AF459">
            <v>9652.4699999999993</v>
          </cell>
        </row>
        <row r="460">
          <cell r="A460">
            <v>106288</v>
          </cell>
          <cell r="B460" t="str">
            <v>TOYOTA</v>
          </cell>
          <cell r="C460">
            <v>39465</v>
          </cell>
          <cell r="D460" t="str">
            <v>536530T010</v>
          </cell>
          <cell r="E460">
            <v>106288</v>
          </cell>
          <cell r="F460" t="str">
            <v>Stamp&gt;Plate/Paint&gt;Ship</v>
          </cell>
          <cell r="G460" t="str">
            <v>KENT</v>
          </cell>
          <cell r="H460" t="str">
            <v>KENT</v>
          </cell>
          <cell r="I460" t="str">
            <v xml:space="preserve">Toyota | Venza | 470L            </v>
          </cell>
          <cell r="J460" t="str">
            <v>New Domestics</v>
          </cell>
          <cell r="K460" t="str">
            <v>Toyota</v>
          </cell>
          <cell r="L460" t="str">
            <v>Trim &amp; Chassis</v>
          </cell>
          <cell r="M460">
            <v>39661</v>
          </cell>
          <cell r="N460" t="str">
            <v>BRACE-RR SUSPENSION LWR, RH</v>
          </cell>
          <cell r="O460">
            <v>39661</v>
          </cell>
          <cell r="P460">
            <v>41912</v>
          </cell>
          <cell r="Q460" t="str">
            <v>&gt;&gt;&gt;</v>
          </cell>
          <cell r="S460">
            <v>6110</v>
          </cell>
          <cell r="T460">
            <v>59536</v>
          </cell>
          <cell r="V460">
            <v>36043</v>
          </cell>
          <cell r="W460">
            <v>10</v>
          </cell>
          <cell r="Y460">
            <v>66511.200000000012</v>
          </cell>
          <cell r="Z460">
            <v>0.20144316496408754</v>
          </cell>
          <cell r="AA460" t="str">
            <v>last 5 mos x IHS%</v>
          </cell>
          <cell r="AB460">
            <v>41533</v>
          </cell>
          <cell r="AC460">
            <v>62299.5</v>
          </cell>
          <cell r="AD460">
            <v>62299.5</v>
          </cell>
          <cell r="AE460">
            <v>0</v>
          </cell>
          <cell r="AF460">
            <v>5191.625</v>
          </cell>
        </row>
        <row r="461">
          <cell r="A461">
            <v>106292</v>
          </cell>
          <cell r="B461" t="str">
            <v>Denso</v>
          </cell>
          <cell r="C461">
            <v>39476</v>
          </cell>
          <cell r="D461" t="str">
            <v>AA246790-4020</v>
          </cell>
          <cell r="E461">
            <v>106292</v>
          </cell>
          <cell r="F461" t="str">
            <v>Stamp&gt;Plate/Paint&gt;Ship</v>
          </cell>
          <cell r="G461" t="str">
            <v>GR: PR</v>
          </cell>
          <cell r="H461" t="str">
            <v>GR</v>
          </cell>
          <cell r="I461" t="str">
            <v>GM</v>
          </cell>
          <cell r="J461" t="str">
            <v>BIG 3</v>
          </cell>
          <cell r="K461" t="str">
            <v>GM</v>
          </cell>
          <cell r="L461" t="str">
            <v>HVAC</v>
          </cell>
          <cell r="M461">
            <v>39692</v>
          </cell>
          <cell r="N461" t="str">
            <v>BRACKET-STAMPING</v>
          </cell>
          <cell r="O461">
            <v>39692</v>
          </cell>
          <cell r="P461">
            <v>43717</v>
          </cell>
          <cell r="Q461" t="str">
            <v>&gt;&gt;&gt;</v>
          </cell>
          <cell r="S461">
            <v>416</v>
          </cell>
          <cell r="T461">
            <v>2496</v>
          </cell>
          <cell r="V461">
            <v>1872</v>
          </cell>
          <cell r="W461">
            <v>7</v>
          </cell>
          <cell r="Y461">
            <v>3120</v>
          </cell>
          <cell r="Z461">
            <v>0.05</v>
          </cell>
          <cell r="AA461" t="str">
            <v>last 5 mos x IHS%</v>
          </cell>
          <cell r="AB461">
            <v>1456</v>
          </cell>
          <cell r="AC461">
            <v>2184</v>
          </cell>
          <cell r="AD461">
            <v>2184</v>
          </cell>
          <cell r="AE461">
            <v>0</v>
          </cell>
          <cell r="AF461">
            <v>182</v>
          </cell>
        </row>
        <row r="462">
          <cell r="A462">
            <v>107169</v>
          </cell>
          <cell r="B462" t="str">
            <v>NISSAN</v>
          </cell>
          <cell r="C462">
            <v>40606</v>
          </cell>
          <cell r="D462" t="str">
            <v>24239 3KA0A</v>
          </cell>
          <cell r="E462">
            <v>107169</v>
          </cell>
          <cell r="F462" t="str">
            <v>Stamp&gt;Ship</v>
          </cell>
          <cell r="G462" t="str">
            <v>KENT</v>
          </cell>
          <cell r="H462" t="str">
            <v>KENT</v>
          </cell>
          <cell r="I462" t="str">
            <v>P42K</v>
          </cell>
          <cell r="J462" t="str">
            <v>New Domestics</v>
          </cell>
          <cell r="K462" t="str">
            <v>NISSAN</v>
          </cell>
          <cell r="L462" t="str">
            <v>Vehicle Electronics</v>
          </cell>
          <cell r="M462">
            <v>41244</v>
          </cell>
          <cell r="N462" t="str">
            <v>BRACKET</v>
          </cell>
          <cell r="O462">
            <v>41091</v>
          </cell>
          <cell r="P462">
            <v>43497</v>
          </cell>
          <cell r="Q462" t="str">
            <v>&gt;&gt;&gt;</v>
          </cell>
          <cell r="R462" t="str">
            <v>Updated EAU from 86k to 90K on 7/30</v>
          </cell>
          <cell r="S462">
            <v>11200</v>
          </cell>
          <cell r="T462">
            <v>85601</v>
          </cell>
          <cell r="V462">
            <v>61660</v>
          </cell>
          <cell r="W462">
            <v>8</v>
          </cell>
          <cell r="Y462">
            <v>123124.79999999999</v>
          </cell>
          <cell r="Z462">
            <v>-7.0000000000000007E-2</v>
          </cell>
          <cell r="AA462" t="str">
            <v>last 5 mos x IHS%</v>
          </cell>
          <cell r="AB462">
            <v>71865</v>
          </cell>
          <cell r="AC462">
            <v>107797.5</v>
          </cell>
          <cell r="AD462">
            <v>114687.59999999999</v>
          </cell>
          <cell r="AE462">
            <v>-6.0077113829219431E-2</v>
          </cell>
          <cell r="AF462">
            <v>9557.2999999999993</v>
          </cell>
        </row>
        <row r="463">
          <cell r="A463">
            <v>106312</v>
          </cell>
          <cell r="B463" t="str">
            <v>TOYOTA</v>
          </cell>
          <cell r="C463" t="e">
            <v>#N/A</v>
          </cell>
          <cell r="D463" t="str">
            <v>771150T010</v>
          </cell>
          <cell r="E463">
            <v>106312</v>
          </cell>
          <cell r="F463" t="str">
            <v>Stamp&gt;Ship</v>
          </cell>
          <cell r="G463" t="str">
            <v>KENT</v>
          </cell>
          <cell r="H463" t="str">
            <v>KENT</v>
          </cell>
          <cell r="I463" t="str">
            <v xml:space="preserve">Toyota | Venza | 470L            </v>
          </cell>
          <cell r="J463" t="str">
            <v>New Domestics</v>
          </cell>
          <cell r="K463" t="str">
            <v>Toyota</v>
          </cell>
          <cell r="L463" t="str">
            <v>Powertrain/Exhaust</v>
          </cell>
          <cell r="O463">
            <v>38081</v>
          </cell>
          <cell r="P463">
            <v>43717</v>
          </cell>
          <cell r="Q463" t="str">
            <v>&gt;&gt;&gt;</v>
          </cell>
          <cell r="S463">
            <v>5700</v>
          </cell>
          <cell r="T463">
            <v>53321</v>
          </cell>
          <cell r="V463">
            <v>30580</v>
          </cell>
          <cell r="W463">
            <v>10</v>
          </cell>
          <cell r="Y463">
            <v>58080</v>
          </cell>
          <cell r="Z463">
            <v>0.20144316496408754</v>
          </cell>
          <cell r="AA463" t="str">
            <v>last 5 mos x IHS%</v>
          </cell>
          <cell r="AB463">
            <v>33120</v>
          </cell>
          <cell r="AC463">
            <v>49680</v>
          </cell>
          <cell r="AD463">
            <v>49680</v>
          </cell>
          <cell r="AE463">
            <v>0</v>
          </cell>
          <cell r="AF463">
            <v>4140</v>
          </cell>
        </row>
        <row r="464">
          <cell r="A464">
            <v>103278</v>
          </cell>
          <cell r="B464" t="str">
            <v>Denso Manufacturing</v>
          </cell>
          <cell r="C464" t="e">
            <v>#N/A</v>
          </cell>
          <cell r="D464" t="str">
            <v>AA146520-1020</v>
          </cell>
          <cell r="E464" t="e">
            <v>#N/A</v>
          </cell>
          <cell r="F464" t="str">
            <v>PURCH--&gt;ASSY</v>
          </cell>
          <cell r="G464" t="str">
            <v>GR</v>
          </cell>
          <cell r="H464" t="str">
            <v>GR</v>
          </cell>
          <cell r="I464" t="str">
            <v>AUTO INDUSTRY</v>
          </cell>
          <cell r="O464">
            <v>38477</v>
          </cell>
          <cell r="P464">
            <v>43717</v>
          </cell>
          <cell r="Q464" t="str">
            <v>&gt;&gt;&gt;</v>
          </cell>
          <cell r="S464">
            <v>11250</v>
          </cell>
          <cell r="T464">
            <v>149250</v>
          </cell>
          <cell r="V464">
            <v>57750</v>
          </cell>
          <cell r="W464">
            <v>10</v>
          </cell>
          <cell r="Y464">
            <v>118800</v>
          </cell>
          <cell r="AA464" t="str">
            <v>Annualized Volume (4 of 10 mos)</v>
          </cell>
          <cell r="AB464">
            <v>75000</v>
          </cell>
          <cell r="AC464">
            <v>112500</v>
          </cell>
          <cell r="AD464">
            <v>112500</v>
          </cell>
          <cell r="AE464">
            <v>0</v>
          </cell>
          <cell r="AF464">
            <v>9375</v>
          </cell>
        </row>
        <row r="465">
          <cell r="A465">
            <v>107269</v>
          </cell>
          <cell r="B465" t="str">
            <v>Benteler</v>
          </cell>
          <cell r="C465">
            <v>40723</v>
          </cell>
          <cell r="D465" t="str">
            <v>201513-L</v>
          </cell>
          <cell r="E465" t="str">
            <v>2-OUT</v>
          </cell>
          <cell r="F465" t="str">
            <v>Stamp&gt;Assy&gt;Ship</v>
          </cell>
          <cell r="G465" t="str">
            <v>GR:PR</v>
          </cell>
          <cell r="H465" t="str">
            <v>GR</v>
          </cell>
          <cell r="I465" t="str">
            <v>'13 AVALON 170A</v>
          </cell>
          <cell r="J465" t="str">
            <v>New Domestics</v>
          </cell>
          <cell r="K465" t="str">
            <v>Toyota</v>
          </cell>
          <cell r="L465" t="str">
            <v>BIW</v>
          </cell>
          <cell r="M465">
            <v>41187</v>
          </cell>
          <cell r="N465" t="str">
            <v>BRACKET, LH</v>
          </cell>
          <cell r="O465">
            <v>41187</v>
          </cell>
          <cell r="P465">
            <v>43191</v>
          </cell>
          <cell r="Q465" t="str">
            <v>&gt;&gt;&gt;</v>
          </cell>
          <cell r="S465">
            <v>11400</v>
          </cell>
          <cell r="T465">
            <v>13061164</v>
          </cell>
          <cell r="V465">
            <v>47512</v>
          </cell>
          <cell r="W465">
            <v>7</v>
          </cell>
          <cell r="Y465">
            <v>112022.40000000001</v>
          </cell>
          <cell r="Z465">
            <v>0.14827921956334489</v>
          </cell>
          <cell r="AA465" t="str">
            <v>last 5 mos x IHS%</v>
          </cell>
          <cell r="AB465">
            <v>57853</v>
          </cell>
          <cell r="AC465">
            <v>86779.5</v>
          </cell>
          <cell r="AD465">
            <v>109114.08455978728</v>
          </cell>
          <cell r="AE465">
            <v>-0.2046902070424228</v>
          </cell>
          <cell r="AF465">
            <v>9092.8403799822736</v>
          </cell>
        </row>
        <row r="466">
          <cell r="A466">
            <v>106424</v>
          </cell>
          <cell r="B466" t="str">
            <v>Denso</v>
          </cell>
          <cell r="C466">
            <v>39672</v>
          </cell>
          <cell r="D466" t="str">
            <v>AA246750-1490</v>
          </cell>
          <cell r="E466" t="e">
            <v>#N/A</v>
          </cell>
          <cell r="F466" t="str">
            <v>STAMP&gt;ASSY&gt;SHIP</v>
          </cell>
          <cell r="G466" t="str">
            <v>GR: PR</v>
          </cell>
          <cell r="H466" t="str">
            <v>GR</v>
          </cell>
          <cell r="I466" t="str">
            <v>RAV4  / 120L / 420</v>
          </cell>
          <cell r="J466" t="str">
            <v>New Domestics</v>
          </cell>
          <cell r="K466" t="str">
            <v>Toyota</v>
          </cell>
          <cell r="L466" t="str">
            <v>HVAC</v>
          </cell>
          <cell r="M466">
            <v>39995</v>
          </cell>
          <cell r="N466" t="str">
            <v>CLAMP, PIPING ASSY</v>
          </cell>
          <cell r="O466">
            <v>39995</v>
          </cell>
          <cell r="P466">
            <v>43070</v>
          </cell>
          <cell r="Q466" t="str">
            <v>&gt;&gt;&gt;</v>
          </cell>
          <cell r="S466">
            <v>6960</v>
          </cell>
          <cell r="T466">
            <v>82200</v>
          </cell>
          <cell r="V466">
            <v>45120</v>
          </cell>
          <cell r="W466">
            <v>10</v>
          </cell>
          <cell r="Y466">
            <v>83808</v>
          </cell>
          <cell r="Z466">
            <v>0.19400000000000001</v>
          </cell>
          <cell r="AA466" t="str">
            <v>last 5 mos x IHS%</v>
          </cell>
          <cell r="AB466">
            <v>60240</v>
          </cell>
          <cell r="AC466">
            <v>90360</v>
          </cell>
          <cell r="AD466">
            <v>107746.56</v>
          </cell>
          <cell r="AE466">
            <v>-0.16136533732492242</v>
          </cell>
          <cell r="AF466">
            <v>8978.8799999999992</v>
          </cell>
        </row>
        <row r="467">
          <cell r="A467">
            <v>107404</v>
          </cell>
          <cell r="B467" t="str">
            <v>Nissan (L &amp; W)</v>
          </cell>
          <cell r="C467">
            <v>40953</v>
          </cell>
          <cell r="D467" t="str">
            <v>63131 3KA0A</v>
          </cell>
          <cell r="E467" t="e">
            <v>#N/A</v>
          </cell>
          <cell r="F467" t="str">
            <v>Assy&gt;Ship</v>
          </cell>
          <cell r="G467" t="str">
            <v>KENT</v>
          </cell>
          <cell r="H467" t="str">
            <v>KENT</v>
          </cell>
          <cell r="I467" t="str">
            <v>P42K</v>
          </cell>
          <cell r="K467" t="str">
            <v>Nissan</v>
          </cell>
          <cell r="L467" t="str">
            <v>BIW</v>
          </cell>
          <cell r="O467">
            <v>38477</v>
          </cell>
          <cell r="P467">
            <v>43717</v>
          </cell>
          <cell r="Q467" t="str">
            <v>&gt;&gt;&gt;</v>
          </cell>
          <cell r="R467" t="str">
            <v>NOT AUTHORIZED TO VIEW PART</v>
          </cell>
          <cell r="S467">
            <v>12460</v>
          </cell>
          <cell r="T467">
            <v>0</v>
          </cell>
          <cell r="V467">
            <v>49560</v>
          </cell>
          <cell r="W467">
            <v>5</v>
          </cell>
          <cell r="Y467">
            <v>118761.59999999999</v>
          </cell>
          <cell r="Z467">
            <v>7.0000000000000007E-2</v>
          </cell>
          <cell r="AA467" t="str">
            <v>last 5 mos x IHS%</v>
          </cell>
          <cell r="AB467">
            <v>71276</v>
          </cell>
          <cell r="AC467">
            <v>106914</v>
          </cell>
          <cell r="AD467">
            <v>106058.40000000001</v>
          </cell>
          <cell r="AE467">
            <v>8.0672535131587342E-3</v>
          </cell>
          <cell r="AF467">
            <v>8838.2000000000007</v>
          </cell>
        </row>
        <row r="468">
          <cell r="A468">
            <v>107403</v>
          </cell>
          <cell r="B468" t="str">
            <v>Nissan (L &amp; W)</v>
          </cell>
          <cell r="C468">
            <v>40953</v>
          </cell>
          <cell r="D468" t="str">
            <v>63130 3KA0A</v>
          </cell>
          <cell r="E468" t="e">
            <v>#N/A</v>
          </cell>
          <cell r="F468" t="str">
            <v>Assy&gt;Ship</v>
          </cell>
          <cell r="G468" t="str">
            <v>KENT</v>
          </cell>
          <cell r="H468" t="str">
            <v>KENT</v>
          </cell>
          <cell r="I468" t="str">
            <v>P42K</v>
          </cell>
          <cell r="K468" t="str">
            <v>Nissan</v>
          </cell>
          <cell r="L468" t="str">
            <v>BIW</v>
          </cell>
          <cell r="O468">
            <v>38477</v>
          </cell>
          <cell r="P468">
            <v>43717</v>
          </cell>
          <cell r="Q468" t="str">
            <v>&gt;&gt;&gt;</v>
          </cell>
          <cell r="R468" t="str">
            <v>NOT AUTHORIZED TO VIEW PART</v>
          </cell>
          <cell r="S468">
            <v>12104</v>
          </cell>
          <cell r="T468">
            <v>0</v>
          </cell>
          <cell r="V468">
            <v>49560</v>
          </cell>
          <cell r="W468">
            <v>5</v>
          </cell>
          <cell r="Y468">
            <v>117907.20000000001</v>
          </cell>
          <cell r="Z468">
            <v>7.0000000000000007E-2</v>
          </cell>
          <cell r="AA468" t="str">
            <v>last 5 mos x IHS%</v>
          </cell>
          <cell r="AB468">
            <v>71988</v>
          </cell>
          <cell r="AC468">
            <v>107982</v>
          </cell>
          <cell r="AD468">
            <v>106058.40000000001</v>
          </cell>
          <cell r="AE468">
            <v>1.8137177253286785E-2</v>
          </cell>
          <cell r="AF468">
            <v>8838.2000000000007</v>
          </cell>
        </row>
        <row r="469">
          <cell r="A469">
            <v>106378</v>
          </cell>
          <cell r="B469" t="str">
            <v>TOYOTA</v>
          </cell>
          <cell r="C469">
            <v>39622</v>
          </cell>
          <cell r="D469">
            <v>7880708020</v>
          </cell>
          <cell r="E469">
            <v>106378</v>
          </cell>
          <cell r="F469" t="str">
            <v>Stamp&gt;Assy&gt;Ship</v>
          </cell>
          <cell r="G469" t="str">
            <v>GR: PR</v>
          </cell>
          <cell r="H469" t="str">
            <v>GR</v>
          </cell>
          <cell r="I469" t="str">
            <v xml:space="preserve">Toyota | Sienna | 580L            </v>
          </cell>
          <cell r="J469" t="str">
            <v>New Domestics</v>
          </cell>
          <cell r="K469" t="str">
            <v>Toyota</v>
          </cell>
          <cell r="L469" t="str">
            <v>BIW</v>
          </cell>
          <cell r="O469">
            <v>38081</v>
          </cell>
          <cell r="P469">
            <v>42339</v>
          </cell>
          <cell r="Q469" t="str">
            <v>&gt;&gt;&gt;</v>
          </cell>
          <cell r="S469">
            <v>9600</v>
          </cell>
          <cell r="T469">
            <v>7880798023</v>
          </cell>
          <cell r="V469">
            <v>52561</v>
          </cell>
          <cell r="W469">
            <v>10</v>
          </cell>
          <cell r="Y469">
            <v>97351.200000000012</v>
          </cell>
          <cell r="Z469">
            <v>5.5999999999999999E-3</v>
          </cell>
          <cell r="AA469" t="str">
            <v>last 5 mos x IHS%</v>
          </cell>
          <cell r="AB469">
            <v>64357</v>
          </cell>
          <cell r="AC469">
            <v>96535.5</v>
          </cell>
          <cell r="AD469">
            <v>105710.6832</v>
          </cell>
          <cell r="AE469">
            <v>-8.6795231307331133E-2</v>
          </cell>
          <cell r="AF469">
            <v>8809.2235999999994</v>
          </cell>
        </row>
        <row r="470">
          <cell r="A470">
            <v>106377</v>
          </cell>
          <cell r="B470" t="str">
            <v>TOYOTA</v>
          </cell>
          <cell r="C470">
            <v>39622</v>
          </cell>
          <cell r="D470">
            <v>7880708010</v>
          </cell>
          <cell r="E470">
            <v>106377</v>
          </cell>
          <cell r="F470" t="str">
            <v>Stamp&gt;Assy&gt;Ship</v>
          </cell>
          <cell r="G470" t="str">
            <v>GR: PR</v>
          </cell>
          <cell r="H470" t="str">
            <v>GR</v>
          </cell>
          <cell r="I470" t="str">
            <v xml:space="preserve">Toyota | Sienna | 580L            </v>
          </cell>
          <cell r="J470" t="str">
            <v>New Domestics</v>
          </cell>
          <cell r="K470" t="str">
            <v>Toyota</v>
          </cell>
          <cell r="L470" t="str">
            <v>BIW</v>
          </cell>
          <cell r="O470">
            <v>38081</v>
          </cell>
          <cell r="P470">
            <v>42339</v>
          </cell>
          <cell r="Q470" t="str">
            <v>&gt;&gt;&gt;</v>
          </cell>
          <cell r="S470">
            <v>9650</v>
          </cell>
          <cell r="T470">
            <v>7880797764</v>
          </cell>
          <cell r="V470">
            <v>52305</v>
          </cell>
          <cell r="W470">
            <v>10</v>
          </cell>
          <cell r="Y470">
            <v>97329.600000000006</v>
          </cell>
          <cell r="Z470">
            <v>5.5999999999999999E-3</v>
          </cell>
          <cell r="AA470" t="str">
            <v>last 5 mos x IHS%</v>
          </cell>
          <cell r="AB470">
            <v>64186</v>
          </cell>
          <cell r="AC470">
            <v>96279</v>
          </cell>
          <cell r="AD470">
            <v>105195.81600000001</v>
          </cell>
          <cell r="AE470">
            <v>-8.4763979586412463E-2</v>
          </cell>
          <cell r="AF470">
            <v>8766.3180000000011</v>
          </cell>
        </row>
        <row r="471">
          <cell r="A471">
            <v>107136</v>
          </cell>
          <cell r="B471" t="str">
            <v>Calsonic</v>
          </cell>
          <cell r="C471">
            <v>40548</v>
          </cell>
          <cell r="D471" t="str">
            <v>E25125A07700101</v>
          </cell>
          <cell r="E471" t="str">
            <v>107136/37</v>
          </cell>
          <cell r="F471" t="str">
            <v>Stamp&gt;Ship</v>
          </cell>
          <cell r="G471" t="str">
            <v>KENT</v>
          </cell>
          <cell r="H471" t="str">
            <v>KENT</v>
          </cell>
          <cell r="I471" t="str">
            <v>Nissan Exhaust / Multiple program</v>
          </cell>
          <cell r="J471" t="str">
            <v>New Domestics</v>
          </cell>
          <cell r="K471" t="str">
            <v>NISSAN</v>
          </cell>
          <cell r="L471" t="str">
            <v>Powertrain/Exhaust</v>
          </cell>
          <cell r="M471">
            <v>40787</v>
          </cell>
          <cell r="N471" t="str">
            <v>DIFF-CONV LOWER, RH</v>
          </cell>
          <cell r="O471">
            <v>41030</v>
          </cell>
          <cell r="P471">
            <v>43717</v>
          </cell>
          <cell r="Q471" t="str">
            <v>&gt;&gt;&gt;</v>
          </cell>
          <cell r="R471" t="str">
            <v>2.8.12, per CKNA, EAU now 114,000, was 66,000</v>
          </cell>
          <cell r="S471">
            <v>11445</v>
          </cell>
          <cell r="T471">
            <v>47775</v>
          </cell>
          <cell r="V471">
            <v>50015</v>
          </cell>
          <cell r="W471">
            <v>8</v>
          </cell>
          <cell r="Y471">
            <v>79212</v>
          </cell>
          <cell r="Z471">
            <v>0.05</v>
          </cell>
          <cell r="AA471" t="str">
            <v>last 5 mos x IHS%</v>
          </cell>
          <cell r="AB471">
            <v>58800</v>
          </cell>
          <cell r="AC471">
            <v>88200</v>
          </cell>
          <cell r="AD471">
            <v>105031.5</v>
          </cell>
          <cell r="AE471">
            <v>-0.16025192442267322</v>
          </cell>
          <cell r="AF471">
            <v>8752.625</v>
          </cell>
        </row>
        <row r="472">
          <cell r="A472">
            <v>107268</v>
          </cell>
          <cell r="B472" t="str">
            <v>Benteler</v>
          </cell>
          <cell r="C472">
            <v>40723</v>
          </cell>
          <cell r="D472" t="str">
            <v>201513-R</v>
          </cell>
          <cell r="E472" t="str">
            <v>107268/69</v>
          </cell>
          <cell r="F472" t="str">
            <v>Stamp&gt;Assy&gt;Ship</v>
          </cell>
          <cell r="G472" t="str">
            <v>GR:PR</v>
          </cell>
          <cell r="H472" t="str">
            <v>GR</v>
          </cell>
          <cell r="I472" t="str">
            <v>'13 AVALON 170A</v>
          </cell>
          <cell r="J472" t="str">
            <v>New Domestics</v>
          </cell>
          <cell r="K472" t="str">
            <v>Toyota</v>
          </cell>
          <cell r="L472" t="str">
            <v>BIW</v>
          </cell>
          <cell r="M472">
            <v>41187</v>
          </cell>
          <cell r="N472" t="str">
            <v>BRACKET, RH</v>
          </cell>
          <cell r="O472">
            <v>41187</v>
          </cell>
          <cell r="P472">
            <v>43191</v>
          </cell>
          <cell r="Q472" t="str">
            <v>&gt;&gt;&gt;</v>
          </cell>
          <cell r="S472">
            <v>10928</v>
          </cell>
          <cell r="T472">
            <v>13059409</v>
          </cell>
          <cell r="V472">
            <v>45463</v>
          </cell>
          <cell r="W472">
            <v>7</v>
          </cell>
          <cell r="Y472">
            <v>107798.40000000001</v>
          </cell>
          <cell r="Z472">
            <v>0.14827921956334489</v>
          </cell>
          <cell r="AA472" t="str">
            <v>last 5 mos x IHS%</v>
          </cell>
          <cell r="AB472">
            <v>59111</v>
          </cell>
          <cell r="AC472">
            <v>88666.5</v>
          </cell>
          <cell r="AD472">
            <v>104408.4363180167</v>
          </cell>
          <cell r="AE472">
            <v>-0.1507726470499805</v>
          </cell>
          <cell r="AF472">
            <v>8700.7030265013909</v>
          </cell>
        </row>
        <row r="473">
          <cell r="A473">
            <v>107132</v>
          </cell>
          <cell r="B473" t="str">
            <v>Calsonic</v>
          </cell>
          <cell r="C473">
            <v>40547</v>
          </cell>
          <cell r="D473" t="str">
            <v>252S1 EA20B     (#E25277A0700100  B/P)</v>
          </cell>
          <cell r="E473">
            <v>107132</v>
          </cell>
          <cell r="F473" t="str">
            <v>Stamp&gt;Assy&gt;Ship</v>
          </cell>
          <cell r="G473" t="str">
            <v>GR: PR/VA</v>
          </cell>
          <cell r="H473" t="str">
            <v>GR</v>
          </cell>
          <cell r="I473" t="str">
            <v>Nissan Exhaust / Multiple program</v>
          </cell>
          <cell r="J473" t="str">
            <v>New Domestics</v>
          </cell>
          <cell r="K473" t="str">
            <v>NISSAN</v>
          </cell>
          <cell r="L473" t="str">
            <v>Powertrain/Exhaust</v>
          </cell>
          <cell r="M473">
            <v>40787</v>
          </cell>
          <cell r="N473" t="str">
            <v>SHROUD-CONV UPPER,  LH</v>
          </cell>
          <cell r="O473">
            <v>40787</v>
          </cell>
          <cell r="P473">
            <v>44440</v>
          </cell>
          <cell r="Q473" t="str">
            <v>&gt;&gt;&gt;</v>
          </cell>
          <cell r="R473" t="str">
            <v>multiple</v>
          </cell>
          <cell r="S473">
            <v>11325</v>
          </cell>
          <cell r="T473">
            <v>46925</v>
          </cell>
          <cell r="V473">
            <v>49700</v>
          </cell>
          <cell r="W473">
            <v>8</v>
          </cell>
          <cell r="Y473">
            <v>78060</v>
          </cell>
          <cell r="Z473">
            <v>0.05</v>
          </cell>
          <cell r="AA473" t="str">
            <v>last 5 mos x IHS%</v>
          </cell>
          <cell r="AB473">
            <v>58700</v>
          </cell>
          <cell r="AC473">
            <v>88050</v>
          </cell>
          <cell r="AD473">
            <v>104370</v>
          </cell>
          <cell r="AE473">
            <v>-0.15636677206093708</v>
          </cell>
          <cell r="AF473">
            <v>8697.5</v>
          </cell>
        </row>
        <row r="474">
          <cell r="A474">
            <v>107133</v>
          </cell>
          <cell r="B474" t="str">
            <v>Calsonic</v>
          </cell>
          <cell r="C474">
            <v>40547</v>
          </cell>
          <cell r="D474" t="str">
            <v>252S2 EA20B        (#E25278a0700101 b/p)</v>
          </cell>
          <cell r="E474">
            <v>107133</v>
          </cell>
          <cell r="F474" t="str">
            <v>Stamp&gt;Assy&gt;Ship</v>
          </cell>
          <cell r="G474" t="str">
            <v>GR: PR/VA</v>
          </cell>
          <cell r="H474" t="str">
            <v>GR</v>
          </cell>
          <cell r="I474" t="str">
            <v>Nissan Exhaust / Multiple program</v>
          </cell>
          <cell r="J474" t="str">
            <v>New Domestics</v>
          </cell>
          <cell r="K474" t="str">
            <v>NISSAN</v>
          </cell>
          <cell r="L474" t="str">
            <v>Powertrain/Exhaust</v>
          </cell>
          <cell r="M474">
            <v>40787</v>
          </cell>
          <cell r="N474" t="str">
            <v>SHROUD-CONV LOWER, LH</v>
          </cell>
          <cell r="O474">
            <v>40787</v>
          </cell>
          <cell r="P474">
            <v>44440</v>
          </cell>
          <cell r="Q474" t="str">
            <v>&gt;&gt;&gt;</v>
          </cell>
          <cell r="R474" t="str">
            <v>multiple</v>
          </cell>
          <cell r="S474">
            <v>11328</v>
          </cell>
          <cell r="T474">
            <v>46944</v>
          </cell>
          <cell r="V474">
            <v>49656</v>
          </cell>
          <cell r="W474">
            <v>8</v>
          </cell>
          <cell r="Y474">
            <v>77932.799999999988</v>
          </cell>
          <cell r="Z474">
            <v>0.05</v>
          </cell>
          <cell r="AA474" t="str">
            <v>last 5 mos x IHS%</v>
          </cell>
          <cell r="AB474">
            <v>57720</v>
          </cell>
          <cell r="AC474">
            <v>86580</v>
          </cell>
          <cell r="AD474">
            <v>104277.6</v>
          </cell>
          <cell r="AE474">
            <v>-0.16971621901539746</v>
          </cell>
          <cell r="AF474">
            <v>8689.8000000000011</v>
          </cell>
        </row>
        <row r="475">
          <cell r="A475">
            <v>106954</v>
          </cell>
          <cell r="B475" t="str">
            <v>NISSAN</v>
          </cell>
          <cell r="C475">
            <v>40372</v>
          </cell>
          <cell r="D475" t="str">
            <v>98839 3JA0A</v>
          </cell>
          <cell r="E475">
            <v>106954</v>
          </cell>
          <cell r="F475" t="str">
            <v>Stamp&gt;Assy&gt;Ship</v>
          </cell>
          <cell r="G475" t="str">
            <v>KENT</v>
          </cell>
          <cell r="H475" t="str">
            <v>KENT</v>
          </cell>
          <cell r="I475" t="str">
            <v>P42J (2 PER)</v>
          </cell>
          <cell r="J475" t="str">
            <v>New Domestics</v>
          </cell>
          <cell r="K475" t="str">
            <v>NISSAN</v>
          </cell>
          <cell r="L475" t="str">
            <v>BIW</v>
          </cell>
          <cell r="M475">
            <v>40924</v>
          </cell>
          <cell r="N475" t="str">
            <v>BKT ASSY-SIDE MEMBER, LH</v>
          </cell>
          <cell r="O475">
            <v>40909</v>
          </cell>
          <cell r="P475">
            <v>43435</v>
          </cell>
          <cell r="Q475" t="str">
            <v>&gt;&gt;&gt;</v>
          </cell>
          <cell r="S475">
            <v>11620</v>
          </cell>
          <cell r="T475">
            <v>77285</v>
          </cell>
          <cell r="V475">
            <v>64878</v>
          </cell>
          <cell r="W475">
            <v>10</v>
          </cell>
          <cell r="Y475">
            <v>99804</v>
          </cell>
          <cell r="Z475">
            <v>-0.19799999999999995</v>
          </cell>
          <cell r="AA475" t="str">
            <v>last 5 mos x IHS%</v>
          </cell>
          <cell r="AB475">
            <v>83898</v>
          </cell>
          <cell r="AC475">
            <v>125847</v>
          </cell>
          <cell r="AD475">
            <v>104064.31200000001</v>
          </cell>
          <cell r="AE475">
            <v>0.20931948312885584</v>
          </cell>
          <cell r="AF475">
            <v>8672.0259999999998</v>
          </cell>
        </row>
        <row r="476">
          <cell r="A476">
            <v>107137</v>
          </cell>
          <cell r="B476" t="str">
            <v>Calsonic</v>
          </cell>
          <cell r="C476">
            <v>40548</v>
          </cell>
          <cell r="D476" t="str">
            <v>e25225a0700101</v>
          </cell>
          <cell r="E476" t="str">
            <v>2-OUT</v>
          </cell>
          <cell r="F476" t="str">
            <v>Stamp&gt;Ship</v>
          </cell>
          <cell r="G476" t="str">
            <v>KENT</v>
          </cell>
          <cell r="H476" t="str">
            <v>KENT</v>
          </cell>
          <cell r="I476" t="str">
            <v>Nissan Exhaust / Multiple program</v>
          </cell>
          <cell r="J476" t="str">
            <v>New Domestics</v>
          </cell>
          <cell r="K476" t="str">
            <v>NISSAN</v>
          </cell>
          <cell r="L476" t="str">
            <v>Powertrain/Exhaust</v>
          </cell>
          <cell r="M476">
            <v>40787</v>
          </cell>
          <cell r="N476" t="str">
            <v>DIFF-CONV LOWER, LH</v>
          </cell>
          <cell r="O476">
            <v>41030</v>
          </cell>
          <cell r="P476">
            <v>43717</v>
          </cell>
          <cell r="Q476" t="str">
            <v>&gt;&gt;&gt;</v>
          </cell>
          <cell r="R476" t="str">
            <v>2.8.12, per CKNA, EAU now 114,000, was 66,000</v>
          </cell>
          <cell r="S476">
            <v>11060</v>
          </cell>
          <cell r="T476">
            <v>47040</v>
          </cell>
          <cell r="V476">
            <v>49315</v>
          </cell>
          <cell r="W476">
            <v>8</v>
          </cell>
          <cell r="Y476">
            <v>78372</v>
          </cell>
          <cell r="Z476">
            <v>0.05</v>
          </cell>
          <cell r="AA476" t="str">
            <v>last 5 mos x IHS%</v>
          </cell>
          <cell r="AB476">
            <v>59010</v>
          </cell>
          <cell r="AC476">
            <v>88515</v>
          </cell>
          <cell r="AD476">
            <v>103561.5</v>
          </cell>
          <cell r="AE476">
            <v>-0.14529047957011054</v>
          </cell>
          <cell r="AF476">
            <v>8630.125</v>
          </cell>
        </row>
        <row r="477">
          <cell r="A477">
            <v>106313</v>
          </cell>
          <cell r="B477" t="str">
            <v>TOYOTA</v>
          </cell>
          <cell r="C477" t="e">
            <v>#N/A</v>
          </cell>
          <cell r="D477" t="str">
            <v>771250T010</v>
          </cell>
          <cell r="E477">
            <v>106313</v>
          </cell>
          <cell r="F477" t="str">
            <v>Stamp&gt;Ship</v>
          </cell>
          <cell r="G477" t="str">
            <v>KENT</v>
          </cell>
          <cell r="H477" t="str">
            <v>KENT</v>
          </cell>
          <cell r="I477" t="str">
            <v xml:space="preserve">Toyota | Venza | 470L            </v>
          </cell>
          <cell r="J477" t="str">
            <v>New Domestics</v>
          </cell>
          <cell r="K477" t="str">
            <v>Toyota</v>
          </cell>
          <cell r="L477" t="str">
            <v>Fuel Sytems</v>
          </cell>
          <cell r="O477">
            <v>38081</v>
          </cell>
          <cell r="P477">
            <v>43717</v>
          </cell>
          <cell r="Q477" t="str">
            <v>&gt;&gt;&gt;</v>
          </cell>
          <cell r="S477">
            <v>5670</v>
          </cell>
          <cell r="T477">
            <v>52696</v>
          </cell>
          <cell r="V477">
            <v>30240</v>
          </cell>
          <cell r="W477">
            <v>10</v>
          </cell>
          <cell r="Y477">
            <v>57024</v>
          </cell>
          <cell r="Z477">
            <v>0.20144316496408754</v>
          </cell>
          <cell r="AA477" t="str">
            <v>last 5 mos x IHS%</v>
          </cell>
          <cell r="AB477">
            <v>33345</v>
          </cell>
          <cell r="AC477">
            <v>50017.5</v>
          </cell>
          <cell r="AD477">
            <v>50017.5</v>
          </cell>
          <cell r="AE477">
            <v>0</v>
          </cell>
          <cell r="AF477">
            <v>4168.125</v>
          </cell>
        </row>
        <row r="478">
          <cell r="A478">
            <v>107270</v>
          </cell>
          <cell r="B478" t="str">
            <v>Benteler</v>
          </cell>
          <cell r="C478">
            <v>40723</v>
          </cell>
          <cell r="D478" t="str">
            <v>201523-R</v>
          </cell>
          <cell r="E478" t="str">
            <v>107270/71</v>
          </cell>
          <cell r="F478" t="str">
            <v>Stamp&gt;Ship</v>
          </cell>
          <cell r="G478" t="str">
            <v>GR:PR</v>
          </cell>
          <cell r="H478" t="str">
            <v>GR</v>
          </cell>
          <cell r="I478" t="str">
            <v>'13 AVALON 170A</v>
          </cell>
          <cell r="J478" t="str">
            <v>New Domestics</v>
          </cell>
          <cell r="K478" t="str">
            <v>Toyota</v>
          </cell>
          <cell r="L478" t="str">
            <v>BIW</v>
          </cell>
          <cell r="M478">
            <v>41187</v>
          </cell>
          <cell r="N478" t="str">
            <v>BRKT-RR UPR, RH</v>
          </cell>
          <cell r="O478">
            <v>41187</v>
          </cell>
          <cell r="P478">
            <v>43191</v>
          </cell>
          <cell r="Q478" t="str">
            <v>&gt;&gt;&gt;</v>
          </cell>
          <cell r="S478">
            <v>9685</v>
          </cell>
          <cell r="T478">
            <v>13060643</v>
          </cell>
          <cell r="V478">
            <v>44287</v>
          </cell>
          <cell r="W478">
            <v>7</v>
          </cell>
          <cell r="Y478">
            <v>109284</v>
          </cell>
          <cell r="Z478">
            <v>0.14827921956334489</v>
          </cell>
          <cell r="AA478" t="str">
            <v>last 5 mos x IHS%</v>
          </cell>
          <cell r="AB478">
            <v>59216</v>
          </cell>
          <cell r="AC478">
            <v>88824</v>
          </cell>
          <cell r="AD478">
            <v>101707.68359360371</v>
          </cell>
          <cell r="AE478">
            <v>-0.12667365078417681</v>
          </cell>
          <cell r="AF478">
            <v>8475.6402994669752</v>
          </cell>
        </row>
        <row r="479">
          <cell r="A479">
            <v>106923</v>
          </cell>
          <cell r="B479" t="str">
            <v>Calsonic</v>
          </cell>
          <cell r="C479">
            <v>40318</v>
          </cell>
          <cell r="D479" t="str">
            <v>C10311A0719002</v>
          </cell>
          <cell r="E479">
            <v>106923</v>
          </cell>
          <cell r="F479" t="str">
            <v>Stamp&gt;Ship</v>
          </cell>
          <cell r="G479" t="str">
            <v>GR: PR</v>
          </cell>
          <cell r="H479" t="str">
            <v>GR</v>
          </cell>
          <cell r="I479" t="str">
            <v xml:space="preserve">Nissan        | Pathfinder | P61B/R51        </v>
          </cell>
          <cell r="J479" t="str">
            <v>New Domestics</v>
          </cell>
          <cell r="K479" t="str">
            <v>NISSAN</v>
          </cell>
          <cell r="L479" t="str">
            <v>Trim &amp; Chassis</v>
          </cell>
          <cell r="M479">
            <v>40344</v>
          </cell>
          <cell r="N479" t="str">
            <v>BRACKET BCM</v>
          </cell>
          <cell r="O479">
            <v>40344</v>
          </cell>
          <cell r="P479">
            <v>42917</v>
          </cell>
          <cell r="Q479" t="str">
            <v>&gt;&gt;&gt;</v>
          </cell>
          <cell r="S479">
            <v>11725</v>
          </cell>
          <cell r="T479">
            <v>71658</v>
          </cell>
          <cell r="V479">
            <v>40858</v>
          </cell>
          <cell r="W479">
            <v>7</v>
          </cell>
          <cell r="Y479">
            <v>94749</v>
          </cell>
          <cell r="Z479">
            <v>0.23319999999999999</v>
          </cell>
          <cell r="AA479" t="str">
            <v>last 5 mos x IHS%</v>
          </cell>
          <cell r="AB479">
            <v>67200</v>
          </cell>
          <cell r="AC479">
            <v>100800</v>
          </cell>
          <cell r="AD479">
            <v>100772.17120000001</v>
          </cell>
          <cell r="AE479">
            <v>2.7615560594362876E-4</v>
          </cell>
          <cell r="AF479">
            <v>8397.6809333333349</v>
          </cell>
        </row>
        <row r="480">
          <cell r="A480">
            <v>106315</v>
          </cell>
          <cell r="B480" t="str">
            <v>Denso</v>
          </cell>
          <cell r="C480">
            <v>39526</v>
          </cell>
          <cell r="D480" t="str">
            <v>AA146510-0720</v>
          </cell>
          <cell r="E480" t="e">
            <v>#N/A</v>
          </cell>
          <cell r="F480" t="str">
            <v>STAMP&gt;ASSY&gt;SHIP</v>
          </cell>
          <cell r="G480" t="str">
            <v>GR: PR</v>
          </cell>
          <cell r="H480" t="str">
            <v>GR</v>
          </cell>
          <cell r="I480" t="str">
            <v>RAV4  / 120L / 420</v>
          </cell>
          <cell r="J480" t="str">
            <v>New Domestics</v>
          </cell>
          <cell r="K480" t="str">
            <v>Toyota</v>
          </cell>
          <cell r="L480" t="str">
            <v>HVAC</v>
          </cell>
          <cell r="M480">
            <v>39692</v>
          </cell>
          <cell r="N480" t="str">
            <v>BKT-SUB ASSY</v>
          </cell>
          <cell r="O480">
            <v>39692</v>
          </cell>
          <cell r="P480">
            <v>43070</v>
          </cell>
          <cell r="Q480" t="str">
            <v>&gt;&gt;&gt;</v>
          </cell>
          <cell r="S480">
            <v>100</v>
          </cell>
          <cell r="T480">
            <v>76596</v>
          </cell>
          <cell r="V480">
            <v>880</v>
          </cell>
          <cell r="W480">
            <v>7</v>
          </cell>
          <cell r="Y480">
            <v>38376</v>
          </cell>
          <cell r="Z480">
            <v>0.19400000000000001</v>
          </cell>
          <cell r="AA480" t="str">
            <v>last 5 mos x IHS%</v>
          </cell>
          <cell r="AB480">
            <v>936</v>
          </cell>
          <cell r="AC480">
            <v>1404</v>
          </cell>
          <cell r="AD480">
            <v>1404</v>
          </cell>
          <cell r="AE480">
            <v>0</v>
          </cell>
          <cell r="AF480">
            <v>117</v>
          </cell>
        </row>
        <row r="481">
          <cell r="A481">
            <v>107271</v>
          </cell>
          <cell r="B481" t="str">
            <v>Benteler</v>
          </cell>
          <cell r="C481">
            <v>40723</v>
          </cell>
          <cell r="D481" t="str">
            <v>201523-L</v>
          </cell>
          <cell r="E481" t="str">
            <v>2-OUT</v>
          </cell>
          <cell r="F481" t="str">
            <v>Stamp&gt;Ship</v>
          </cell>
          <cell r="G481" t="str">
            <v>GR:PR</v>
          </cell>
          <cell r="H481" t="str">
            <v>GR</v>
          </cell>
          <cell r="I481" t="str">
            <v>'13 AVALON 170A</v>
          </cell>
          <cell r="J481" t="str">
            <v>New Domestics</v>
          </cell>
          <cell r="K481" t="str">
            <v>Toyota</v>
          </cell>
          <cell r="L481" t="str">
            <v>BIW</v>
          </cell>
          <cell r="M481">
            <v>41187</v>
          </cell>
          <cell r="N481" t="str">
            <v>BRKT-RR UPR, LH</v>
          </cell>
          <cell r="O481">
            <v>41187</v>
          </cell>
          <cell r="P481">
            <v>43191</v>
          </cell>
          <cell r="Q481" t="str">
            <v>&gt;&gt;&gt;</v>
          </cell>
          <cell r="S481">
            <v>9166</v>
          </cell>
          <cell r="T481">
            <v>13060653</v>
          </cell>
          <cell r="V481">
            <v>43781</v>
          </cell>
          <cell r="W481">
            <v>7</v>
          </cell>
          <cell r="Y481">
            <v>109418.40000000001</v>
          </cell>
          <cell r="Z481">
            <v>0.14827921956334489</v>
          </cell>
          <cell r="AA481" t="str">
            <v>last 5 mos x IHS%</v>
          </cell>
          <cell r="AB481">
            <v>58790</v>
          </cell>
          <cell r="AC481">
            <v>88185</v>
          </cell>
          <cell r="AD481">
            <v>100545.62502340561</v>
          </cell>
          <cell r="AE481">
            <v>-0.12293548347357952</v>
          </cell>
          <cell r="AF481">
            <v>8378.8020852837999</v>
          </cell>
        </row>
        <row r="482">
          <cell r="A482">
            <v>106956</v>
          </cell>
          <cell r="B482" t="str">
            <v>NISSAN</v>
          </cell>
          <cell r="C482">
            <v>40372</v>
          </cell>
          <cell r="D482" t="str">
            <v>63145 3JA1B</v>
          </cell>
          <cell r="E482">
            <v>106956</v>
          </cell>
          <cell r="F482" t="str">
            <v>Stamp&gt;Assy&gt;Ship</v>
          </cell>
          <cell r="G482" t="str">
            <v>KENT</v>
          </cell>
          <cell r="H482" t="str">
            <v>KENT</v>
          </cell>
          <cell r="I482" t="str">
            <v>P42J</v>
          </cell>
          <cell r="J482" t="str">
            <v>New Domestics</v>
          </cell>
          <cell r="K482" t="str">
            <v>NISSAN</v>
          </cell>
          <cell r="L482" t="str">
            <v>BIW</v>
          </cell>
          <cell r="M482">
            <v>40924</v>
          </cell>
          <cell r="N482" t="str">
            <v>BRKT ASSY-FRT FDR LWR, LH</v>
          </cell>
          <cell r="O482">
            <v>40909</v>
          </cell>
          <cell r="P482">
            <v>41351</v>
          </cell>
          <cell r="Q482" t="str">
            <v>&gt;&gt;&gt;</v>
          </cell>
          <cell r="S482">
            <v>6000</v>
          </cell>
          <cell r="T482">
            <v>33589</v>
          </cell>
          <cell r="V482">
            <v>15979</v>
          </cell>
          <cell r="W482">
            <v>10</v>
          </cell>
          <cell r="Y482">
            <v>32949.600000000006</v>
          </cell>
          <cell r="Z482">
            <v>-0.19799999999999995</v>
          </cell>
          <cell r="AA482" t="str">
            <v>last 5 mos x IHS%</v>
          </cell>
          <cell r="AB482">
            <v>3812</v>
          </cell>
          <cell r="AC482">
            <v>5718</v>
          </cell>
          <cell r="AD482">
            <v>25630.316000000003</v>
          </cell>
          <cell r="AE482">
            <v>-0.77690481849697057</v>
          </cell>
          <cell r="AF482">
            <v>2135.8596666666667</v>
          </cell>
        </row>
        <row r="483">
          <cell r="A483">
            <v>107290</v>
          </cell>
          <cell r="B483" t="str">
            <v>TOYOTA</v>
          </cell>
          <cell r="C483">
            <v>40753</v>
          </cell>
          <cell r="D483" t="str">
            <v>58995-07030</v>
          </cell>
          <cell r="E483">
            <v>107290</v>
          </cell>
          <cell r="F483" t="str">
            <v>Stamp&gt;Ship</v>
          </cell>
          <cell r="G483" t="str">
            <v>KENT</v>
          </cell>
          <cell r="H483" t="str">
            <v>KENT</v>
          </cell>
          <cell r="I483" t="str">
            <v>'13 AVALON 170A</v>
          </cell>
          <cell r="J483" t="str">
            <v>New Domestics</v>
          </cell>
          <cell r="K483" t="str">
            <v>Toyota</v>
          </cell>
          <cell r="L483" t="str">
            <v>Trim &amp; Chassis</v>
          </cell>
          <cell r="O483">
            <v>41211</v>
          </cell>
          <cell r="P483">
            <v>43191</v>
          </cell>
          <cell r="Q483" t="str">
            <v>&gt;&gt;&gt;</v>
          </cell>
          <cell r="R483" t="str">
            <v>chk price</v>
          </cell>
          <cell r="S483">
            <v>10350</v>
          </cell>
          <cell r="T483">
            <v>5899549780</v>
          </cell>
          <cell r="V483">
            <v>43200</v>
          </cell>
          <cell r="W483">
            <v>5</v>
          </cell>
          <cell r="Y483">
            <v>102600</v>
          </cell>
          <cell r="Z483">
            <v>0.14827921956334489</v>
          </cell>
          <cell r="AA483" t="str">
            <v>last 5 mos x IHS%</v>
          </cell>
          <cell r="AB483">
            <v>55505</v>
          </cell>
          <cell r="AC483">
            <v>83257.5</v>
          </cell>
          <cell r="AD483">
            <v>99211.324570273006</v>
          </cell>
          <cell r="AE483">
            <v>-0.16080648695474931</v>
          </cell>
          <cell r="AF483">
            <v>8267.6103808560838</v>
          </cell>
        </row>
        <row r="484">
          <cell r="A484" t="str">
            <v>107130T</v>
          </cell>
          <cell r="B484" t="str">
            <v>Calsonic</v>
          </cell>
          <cell r="C484" t="e">
            <v>#N/A</v>
          </cell>
          <cell r="D484" t="str">
            <v>251S1 EA20B           (#E25177A0700103 B/P)</v>
          </cell>
          <cell r="E484" t="str">
            <v>107130T</v>
          </cell>
          <cell r="F484" t="str">
            <v>Stamp&gt;Assy&gt;Ship</v>
          </cell>
          <cell r="G484" t="str">
            <v>GR: PR/VA</v>
          </cell>
          <cell r="H484" t="str">
            <v>GR</v>
          </cell>
          <cell r="I484" t="str">
            <v>Nissan Exhaust / Multiple program</v>
          </cell>
          <cell r="J484" t="str">
            <v>New Domestics</v>
          </cell>
          <cell r="K484" t="str">
            <v>NISSAN</v>
          </cell>
          <cell r="L484" t="str">
            <v>Powertrain/Exhaust</v>
          </cell>
          <cell r="M484">
            <v>40787</v>
          </cell>
          <cell r="N484" t="str">
            <v>SHROUD-CONV UPPER, RH</v>
          </cell>
          <cell r="O484">
            <v>41030</v>
          </cell>
          <cell r="P484">
            <v>43717</v>
          </cell>
          <cell r="Q484" t="str">
            <v>&gt;&gt;&gt;</v>
          </cell>
          <cell r="R484" t="str">
            <v>2.8.12, per CKNA, EAU now 114,000, was 66,000</v>
          </cell>
          <cell r="S484">
            <v>9800</v>
          </cell>
          <cell r="T484">
            <v>0</v>
          </cell>
          <cell r="V484">
            <v>46975</v>
          </cell>
          <cell r="W484">
            <v>7</v>
          </cell>
          <cell r="Y484">
            <v>79200</v>
          </cell>
          <cell r="Z484">
            <v>0.05</v>
          </cell>
          <cell r="AA484" t="str">
            <v>last 5 mos x IHS%</v>
          </cell>
          <cell r="AB484">
            <v>59300</v>
          </cell>
          <cell r="AC484">
            <v>88950</v>
          </cell>
          <cell r="AD484">
            <v>98647.5</v>
          </cell>
          <cell r="AE484">
            <v>-9.8304569299779487E-2</v>
          </cell>
          <cell r="AF484">
            <v>8220.625</v>
          </cell>
        </row>
        <row r="485">
          <cell r="A485">
            <v>107134</v>
          </cell>
          <cell r="B485" t="str">
            <v>Calsonic</v>
          </cell>
          <cell r="C485">
            <v>40548</v>
          </cell>
          <cell r="D485" t="str">
            <v>E25115A0700101</v>
          </cell>
          <cell r="E485" t="str">
            <v>107134/35</v>
          </cell>
          <cell r="F485" t="str">
            <v>Stamp&gt;Ship</v>
          </cell>
          <cell r="G485" t="str">
            <v>KENT</v>
          </cell>
          <cell r="H485" t="str">
            <v>KENT</v>
          </cell>
          <cell r="I485" t="str">
            <v>Nissan Exhaust / Multiple program</v>
          </cell>
          <cell r="J485" t="str">
            <v>New Domestics</v>
          </cell>
          <cell r="K485" t="str">
            <v>NISSAN</v>
          </cell>
          <cell r="L485" t="str">
            <v>Powertrain/Exhaust</v>
          </cell>
          <cell r="M485">
            <v>40787</v>
          </cell>
          <cell r="N485" t="str">
            <v>DIFF-CONV UPPER, RH</v>
          </cell>
          <cell r="O485">
            <v>41030</v>
          </cell>
          <cell r="P485">
            <v>43717</v>
          </cell>
          <cell r="Q485" t="str">
            <v>&gt;&gt;&gt;</v>
          </cell>
          <cell r="R485" t="str">
            <v>2.8.12, per CKNA, EAU now 114,000, was 66,000</v>
          </cell>
          <cell r="S485">
            <v>9950</v>
          </cell>
          <cell r="T485">
            <v>44275</v>
          </cell>
          <cell r="V485">
            <v>46900</v>
          </cell>
          <cell r="W485">
            <v>7</v>
          </cell>
          <cell r="Y485">
            <v>79200</v>
          </cell>
          <cell r="Z485">
            <v>0.05</v>
          </cell>
          <cell r="AA485" t="str">
            <v>last 5 mos x IHS%</v>
          </cell>
          <cell r="AB485">
            <v>59425</v>
          </cell>
          <cell r="AC485">
            <v>89137.5</v>
          </cell>
          <cell r="AD485">
            <v>98490</v>
          </cell>
          <cell r="AE485">
            <v>-9.4958879074017677E-2</v>
          </cell>
          <cell r="AF485">
            <v>8207.5</v>
          </cell>
        </row>
        <row r="486">
          <cell r="A486" t="str">
            <v>107131T</v>
          </cell>
          <cell r="B486" t="str">
            <v>Calsonic</v>
          </cell>
          <cell r="C486" t="e">
            <v>#N/A</v>
          </cell>
          <cell r="D486" t="str">
            <v>251S2 EA20B    (#E25178A0700101 B/P)</v>
          </cell>
          <cell r="E486" t="str">
            <v>107131T</v>
          </cell>
          <cell r="F486" t="str">
            <v>Stamp&gt;Assy&gt;Ship</v>
          </cell>
          <cell r="G486" t="str">
            <v>GR: PR/VA</v>
          </cell>
          <cell r="H486" t="str">
            <v>GR</v>
          </cell>
          <cell r="I486" t="str">
            <v>Nissan Exhaust / Multiple program</v>
          </cell>
          <cell r="J486" t="str">
            <v>New Domestics</v>
          </cell>
          <cell r="K486" t="str">
            <v>NISSAN</v>
          </cell>
          <cell r="L486" t="str">
            <v>Powertrain/Exhaust</v>
          </cell>
          <cell r="M486">
            <v>40787</v>
          </cell>
          <cell r="N486" t="str">
            <v>SHROUD-CONV LOWER, RH</v>
          </cell>
          <cell r="O486">
            <v>41030</v>
          </cell>
          <cell r="P486">
            <v>43717</v>
          </cell>
          <cell r="Q486" t="str">
            <v>&gt;&gt;&gt;</v>
          </cell>
          <cell r="R486" t="str">
            <v>2.8.12, per CKNA, EAU now 114,000, was 66,000</v>
          </cell>
          <cell r="S486">
            <v>9750</v>
          </cell>
          <cell r="T486">
            <v>0</v>
          </cell>
          <cell r="V486">
            <v>46800</v>
          </cell>
          <cell r="W486">
            <v>7</v>
          </cell>
          <cell r="Y486">
            <v>78960</v>
          </cell>
          <cell r="Z486">
            <v>0.05</v>
          </cell>
          <cell r="AA486" t="str">
            <v>last 5 mos x IHS%</v>
          </cell>
          <cell r="AB486">
            <v>58575</v>
          </cell>
          <cell r="AC486">
            <v>87862.5</v>
          </cell>
          <cell r="AD486">
            <v>98280</v>
          </cell>
          <cell r="AE486">
            <v>-0.10599816849816845</v>
          </cell>
          <cell r="AF486">
            <v>8190</v>
          </cell>
        </row>
        <row r="487">
          <cell r="A487">
            <v>107135</v>
          </cell>
          <cell r="B487" t="str">
            <v>Calsonic</v>
          </cell>
          <cell r="C487">
            <v>40548</v>
          </cell>
          <cell r="D487" t="str">
            <v>E25215A0700101</v>
          </cell>
          <cell r="E487" t="str">
            <v>2-OUT</v>
          </cell>
          <cell r="F487" t="str">
            <v>Stamp&gt;Ship</v>
          </cell>
          <cell r="G487" t="str">
            <v>KENT</v>
          </cell>
          <cell r="H487" t="str">
            <v>KENT</v>
          </cell>
          <cell r="I487" t="str">
            <v>Nissan Exhaust / Multiple program</v>
          </cell>
          <cell r="J487" t="str">
            <v>New Domestics</v>
          </cell>
          <cell r="K487" t="str">
            <v>NISSAN</v>
          </cell>
          <cell r="L487" t="str">
            <v>Powertrain/Exhaust</v>
          </cell>
          <cell r="M487">
            <v>40787</v>
          </cell>
          <cell r="N487" t="str">
            <v>DIFF-CONV UPPER, LH</v>
          </cell>
          <cell r="O487">
            <v>41030</v>
          </cell>
          <cell r="P487">
            <v>43717</v>
          </cell>
          <cell r="Q487" t="str">
            <v>&gt;&gt;&gt;</v>
          </cell>
          <cell r="R487" t="str">
            <v>2.8.12, per CKNA, EAU now 114,000, was 66,000</v>
          </cell>
          <cell r="S487">
            <v>9725</v>
          </cell>
          <cell r="T487">
            <v>45175</v>
          </cell>
          <cell r="V487">
            <v>46675</v>
          </cell>
          <cell r="W487">
            <v>8</v>
          </cell>
          <cell r="Y487">
            <v>79440</v>
          </cell>
          <cell r="Z487">
            <v>0.05</v>
          </cell>
          <cell r="AA487" t="str">
            <v>last 5 mos x IHS%</v>
          </cell>
          <cell r="AB487">
            <v>59225</v>
          </cell>
          <cell r="AC487">
            <v>88837.5</v>
          </cell>
          <cell r="AD487">
            <v>98017.5</v>
          </cell>
          <cell r="AE487">
            <v>-9.3656744969010663E-2</v>
          </cell>
          <cell r="AF487">
            <v>8168.125</v>
          </cell>
        </row>
        <row r="488">
          <cell r="A488">
            <v>107029</v>
          </cell>
          <cell r="B488" t="str">
            <v>IB TECH</v>
          </cell>
          <cell r="C488">
            <v>40434</v>
          </cell>
          <cell r="D488" t="str">
            <v>23-4621012-2-00</v>
          </cell>
          <cell r="E488">
            <v>107029</v>
          </cell>
          <cell r="F488" t="str">
            <v>Stamp&gt;Ship</v>
          </cell>
          <cell r="G488" t="str">
            <v>GR: PR</v>
          </cell>
          <cell r="H488" t="str">
            <v>GR</v>
          </cell>
          <cell r="I488" t="str">
            <v>P42K</v>
          </cell>
          <cell r="J488" t="str">
            <v>New Domestics</v>
          </cell>
          <cell r="K488" t="str">
            <v>NISSAN</v>
          </cell>
          <cell r="L488" t="str">
            <v>SEATING</v>
          </cell>
          <cell r="M488">
            <v>40603</v>
          </cell>
          <cell r="N488" t="str">
            <v>BRACKET (L)</v>
          </cell>
          <cell r="O488">
            <v>40969</v>
          </cell>
          <cell r="P488">
            <v>43717</v>
          </cell>
          <cell r="Q488" t="str">
            <v>&gt;&gt;&gt;</v>
          </cell>
          <cell r="S488">
            <v>12000</v>
          </cell>
          <cell r="T488">
            <v>87550</v>
          </cell>
          <cell r="V488">
            <v>52500</v>
          </cell>
          <cell r="W488">
            <v>10</v>
          </cell>
          <cell r="Y488">
            <v>115200</v>
          </cell>
          <cell r="Z488">
            <v>-7.0000000000000007E-2</v>
          </cell>
          <cell r="AA488" t="str">
            <v>last 5 mos x IHS%</v>
          </cell>
          <cell r="AB488">
            <v>63400</v>
          </cell>
          <cell r="AC488">
            <v>95100</v>
          </cell>
          <cell r="AD488">
            <v>97650</v>
          </cell>
          <cell r="AE488">
            <v>-2.6113671274961558E-2</v>
          </cell>
          <cell r="AF488">
            <v>8137.5</v>
          </cell>
        </row>
        <row r="489">
          <cell r="A489">
            <v>107107</v>
          </cell>
          <cell r="B489" t="str">
            <v>NISSAN</v>
          </cell>
          <cell r="C489" t="e">
            <v>#N/A</v>
          </cell>
          <cell r="D489" t="str">
            <v>24427 ZX60A</v>
          </cell>
          <cell r="E489">
            <v>107107</v>
          </cell>
          <cell r="F489" t="str">
            <v>Stamp&gt;Plate/Paint&gt;Ship</v>
          </cell>
          <cell r="G489" t="str">
            <v>KENT</v>
          </cell>
          <cell r="H489" t="str">
            <v>KENT</v>
          </cell>
          <cell r="I489" t="str">
            <v>Nissan (Multiple Programs)</v>
          </cell>
          <cell r="J489" t="str">
            <v>New Domestics</v>
          </cell>
          <cell r="K489" t="str">
            <v>NISSAN</v>
          </cell>
          <cell r="L489" t="str">
            <v>BIW</v>
          </cell>
          <cell r="O489">
            <v>38081</v>
          </cell>
          <cell r="P489">
            <v>43717</v>
          </cell>
          <cell r="Q489" t="str">
            <v>&gt;&gt;&gt;</v>
          </cell>
          <cell r="S489">
            <v>8136</v>
          </cell>
          <cell r="T489">
            <v>44219</v>
          </cell>
          <cell r="V489">
            <v>45385</v>
          </cell>
          <cell r="W489">
            <v>8</v>
          </cell>
          <cell r="Y489">
            <v>83289.600000000006</v>
          </cell>
          <cell r="Z489">
            <v>0.05</v>
          </cell>
          <cell r="AA489" t="str">
            <v>last 5 mos x IHS%</v>
          </cell>
          <cell r="AB489">
            <v>70961</v>
          </cell>
          <cell r="AC489">
            <v>106441.5</v>
          </cell>
          <cell r="AD489">
            <v>95308.5</v>
          </cell>
          <cell r="AE489">
            <v>0.1168101480980186</v>
          </cell>
          <cell r="AF489">
            <v>7942.375</v>
          </cell>
        </row>
        <row r="490">
          <cell r="A490">
            <v>104811</v>
          </cell>
          <cell r="B490" t="str">
            <v>NISSAN</v>
          </cell>
          <cell r="C490">
            <v>37659</v>
          </cell>
          <cell r="D490" t="str">
            <v>14017 EA200</v>
          </cell>
          <cell r="E490">
            <v>104811</v>
          </cell>
          <cell r="F490" t="str">
            <v>Stamp&gt;Assy&gt;Plate/Paint&gt;Ship</v>
          </cell>
          <cell r="G490" t="str">
            <v>GR: PR</v>
          </cell>
          <cell r="H490" t="str">
            <v>GR</v>
          </cell>
          <cell r="I490" t="str">
            <v>ZV7 6 CYL ENGINE</v>
          </cell>
          <cell r="J490" t="str">
            <v>New Domestics</v>
          </cell>
          <cell r="K490" t="str">
            <v>NISSAN</v>
          </cell>
          <cell r="L490" t="str">
            <v>Powertrain/Exhaust</v>
          </cell>
          <cell r="O490">
            <v>38081</v>
          </cell>
          <cell r="P490">
            <v>43717</v>
          </cell>
          <cell r="Q490" t="str">
            <v>&gt;&gt;&gt;</v>
          </cell>
          <cell r="S490" t="e">
            <v>#REF!</v>
          </cell>
          <cell r="T490">
            <v>67803</v>
          </cell>
          <cell r="V490">
            <v>44103</v>
          </cell>
          <cell r="W490">
            <v>10</v>
          </cell>
          <cell r="Y490">
            <v>77103</v>
          </cell>
          <cell r="Z490">
            <v>0.05</v>
          </cell>
          <cell r="AA490" t="str">
            <v>last 5 mos x IHS%</v>
          </cell>
          <cell r="AB490">
            <v>55800</v>
          </cell>
          <cell r="AC490">
            <v>83700</v>
          </cell>
          <cell r="AD490">
            <v>92616.3</v>
          </cell>
          <cell r="AE490">
            <v>-9.6271390673132062E-2</v>
          </cell>
          <cell r="AF490">
            <v>7718.0250000000005</v>
          </cell>
        </row>
        <row r="491">
          <cell r="A491">
            <v>106937</v>
          </cell>
          <cell r="B491" t="str">
            <v>NISSAN</v>
          </cell>
          <cell r="C491">
            <v>40343</v>
          </cell>
          <cell r="D491" t="str">
            <v>28038 3jc0a</v>
          </cell>
          <cell r="E491">
            <v>106937</v>
          </cell>
          <cell r="F491" t="str">
            <v>Stamp&gt;Assy&gt;Plate/Paint&gt;Ship</v>
          </cell>
          <cell r="G491" t="str">
            <v>KENT</v>
          </cell>
          <cell r="H491" t="str">
            <v>KENT</v>
          </cell>
          <cell r="I491" t="str">
            <v>P42K</v>
          </cell>
          <cell r="J491" t="str">
            <v>New Domestics</v>
          </cell>
          <cell r="K491" t="str">
            <v>NISSAN</v>
          </cell>
          <cell r="L491" t="str">
            <v>Vehicle Electronics</v>
          </cell>
          <cell r="M491">
            <v>40914</v>
          </cell>
          <cell r="N491" t="str">
            <v>BRACKET-SUB WOOFER</v>
          </cell>
          <cell r="O491">
            <v>40909</v>
          </cell>
          <cell r="P491">
            <v>43435</v>
          </cell>
          <cell r="Q491" t="str">
            <v>&gt;&gt;&gt;</v>
          </cell>
          <cell r="S491">
            <v>10800</v>
          </cell>
          <cell r="T491">
            <v>66301</v>
          </cell>
          <cell r="V491">
            <v>49560</v>
          </cell>
          <cell r="W491">
            <v>10</v>
          </cell>
          <cell r="Y491">
            <v>82900.799999999988</v>
          </cell>
          <cell r="Z491">
            <v>-7.0000000000000007E-2</v>
          </cell>
          <cell r="AA491" t="str">
            <v>last 5 mos x IHS%</v>
          </cell>
          <cell r="AB491">
            <v>61623</v>
          </cell>
          <cell r="AC491">
            <v>92434.5</v>
          </cell>
          <cell r="AD491">
            <v>92181.599999999991</v>
          </cell>
          <cell r="AE491">
            <v>2.7434976177458381E-3</v>
          </cell>
          <cell r="AF491">
            <v>7681.7999999999993</v>
          </cell>
        </row>
        <row r="492">
          <cell r="A492">
            <v>104981</v>
          </cell>
          <cell r="B492" t="str">
            <v>NISSAN</v>
          </cell>
          <cell r="C492">
            <v>37916</v>
          </cell>
          <cell r="D492" t="str">
            <v>30417 EA201</v>
          </cell>
          <cell r="E492">
            <v>104981</v>
          </cell>
          <cell r="F492" t="str">
            <v>Stamp&gt;Assy&gt;Plate/Paint&gt;Ship</v>
          </cell>
          <cell r="G492" t="str">
            <v>KENT</v>
          </cell>
          <cell r="H492" t="str">
            <v>KENT</v>
          </cell>
          <cell r="I492" t="str">
            <v>ZV7 6 CYL ENGINE</v>
          </cell>
          <cell r="J492" t="str">
            <v>New Domestics</v>
          </cell>
          <cell r="K492" t="str">
            <v>NISSAN</v>
          </cell>
          <cell r="L492" t="str">
            <v>Powertrain/Exhaust</v>
          </cell>
          <cell r="M492" t="str">
            <v>1/0/00</v>
          </cell>
          <cell r="N492" t="str">
            <v>COVER RR PLATE</v>
          </cell>
          <cell r="O492">
            <v>38081</v>
          </cell>
          <cell r="P492">
            <v>43717</v>
          </cell>
          <cell r="Q492" t="str">
            <v>&gt;&gt;&gt;</v>
          </cell>
          <cell r="S492" t="e">
            <v>#REF!</v>
          </cell>
          <cell r="T492">
            <v>69496</v>
          </cell>
          <cell r="V492">
            <v>43894</v>
          </cell>
          <cell r="W492">
            <v>12</v>
          </cell>
          <cell r="Y492">
            <v>78222</v>
          </cell>
          <cell r="Z492">
            <v>0.05</v>
          </cell>
          <cell r="AA492" t="str">
            <v>last 5 mos x IHS%</v>
          </cell>
          <cell r="AB492">
            <v>54990</v>
          </cell>
          <cell r="AC492">
            <v>82485</v>
          </cell>
          <cell r="AD492">
            <v>92177.400000000009</v>
          </cell>
          <cell r="AE492">
            <v>-0.10514941840407743</v>
          </cell>
          <cell r="AF492">
            <v>7681.4500000000007</v>
          </cell>
        </row>
        <row r="493">
          <cell r="A493">
            <v>104474</v>
          </cell>
          <cell r="B493" t="str">
            <v>AGC Automotive Americas</v>
          </cell>
          <cell r="C493">
            <v>37322</v>
          </cell>
          <cell r="D493">
            <v>95164</v>
          </cell>
          <cell r="E493">
            <v>104474</v>
          </cell>
          <cell r="F493" t="str">
            <v>Stamp&gt;Plate/Paint&gt;Ship</v>
          </cell>
          <cell r="G493" t="str">
            <v>GR: PR</v>
          </cell>
          <cell r="H493" t="str">
            <v>GR</v>
          </cell>
          <cell r="I493" t="str">
            <v>Nissan WZW</v>
          </cell>
          <cell r="J493" t="str">
            <v>New Domestics</v>
          </cell>
          <cell r="K493" t="str">
            <v>NISSAN</v>
          </cell>
          <cell r="L493" t="str">
            <v>Trim &amp; Chassis</v>
          </cell>
          <cell r="O493">
            <v>38081</v>
          </cell>
          <cell r="P493">
            <v>43717</v>
          </cell>
          <cell r="Q493" t="str">
            <v>&gt;&gt;&gt;</v>
          </cell>
          <cell r="S493">
            <v>0</v>
          </cell>
          <cell r="T493">
            <v>152710</v>
          </cell>
          <cell r="V493">
            <v>45765</v>
          </cell>
          <cell r="W493">
            <v>5</v>
          </cell>
          <cell r="Y493">
            <v>1</v>
          </cell>
          <cell r="AA493" t="str">
            <v>Annualized Volume (4 of 10 mos)</v>
          </cell>
          <cell r="AB493">
            <v>133769</v>
          </cell>
          <cell r="AC493">
            <v>200653.5</v>
          </cell>
          <cell r="AD493">
            <v>200653.5</v>
          </cell>
          <cell r="AE493">
            <v>0</v>
          </cell>
          <cell r="AF493">
            <v>16721.125</v>
          </cell>
        </row>
        <row r="494">
          <cell r="A494">
            <v>105100</v>
          </cell>
          <cell r="B494" t="str">
            <v>Benteler</v>
          </cell>
          <cell r="C494">
            <v>37951</v>
          </cell>
          <cell r="D494">
            <v>13003888</v>
          </cell>
          <cell r="E494" t="str">
            <v>105100/01</v>
          </cell>
          <cell r="F494" t="str">
            <v>Stamp&gt;Ship</v>
          </cell>
          <cell r="G494" t="str">
            <v>GR: PR</v>
          </cell>
          <cell r="H494" t="str">
            <v>GR</v>
          </cell>
          <cell r="I494" t="str">
            <v>FORD</v>
          </cell>
          <cell r="J494" t="str">
            <v>BIG 3</v>
          </cell>
          <cell r="K494" t="str">
            <v>FORD</v>
          </cell>
          <cell r="L494" t="str">
            <v>BIW</v>
          </cell>
          <cell r="M494">
            <v>37975</v>
          </cell>
          <cell r="N494" t="str">
            <v>R/L REAR DOOR FRONT EXT</v>
          </cell>
          <cell r="O494">
            <v>37975</v>
          </cell>
          <cell r="P494">
            <v>43717</v>
          </cell>
          <cell r="Q494" t="str">
            <v>&gt;&gt;&gt;</v>
          </cell>
          <cell r="S494" t="e">
            <v>#REF!</v>
          </cell>
          <cell r="T494">
            <v>13078359</v>
          </cell>
          <cell r="V494">
            <v>43562</v>
          </cell>
          <cell r="W494">
            <v>12</v>
          </cell>
          <cell r="Y494">
            <v>81971</v>
          </cell>
          <cell r="Z494">
            <v>0.05</v>
          </cell>
          <cell r="AA494" t="str">
            <v>last 5 mos x IHS%</v>
          </cell>
          <cell r="AB494">
            <v>49242</v>
          </cell>
          <cell r="AC494">
            <v>73863</v>
          </cell>
          <cell r="AD494">
            <v>91480.2</v>
          </cell>
          <cell r="AE494">
            <v>-0.19257937783258017</v>
          </cell>
          <cell r="AF494">
            <v>7623.3499999999995</v>
          </cell>
        </row>
        <row r="495">
          <cell r="A495">
            <v>106338</v>
          </cell>
          <cell r="B495" t="str">
            <v>Denso</v>
          </cell>
          <cell r="C495">
            <v>39569</v>
          </cell>
          <cell r="D495" t="str">
            <v>AA246760-8722</v>
          </cell>
          <cell r="E495">
            <v>106338</v>
          </cell>
          <cell r="F495" t="str">
            <v>Stamp&gt;Assy&gt;Plate/Paint&gt;Ship</v>
          </cell>
          <cell r="G495" t="str">
            <v>GR: PR</v>
          </cell>
          <cell r="H495" t="str">
            <v>GR</v>
          </cell>
          <cell r="I495" t="str">
            <v>642L (lexus)</v>
          </cell>
          <cell r="J495" t="str">
            <v>New Domestics</v>
          </cell>
          <cell r="K495" t="str">
            <v>Toyota</v>
          </cell>
          <cell r="L495" t="str">
            <v>HVAC</v>
          </cell>
          <cell r="M495">
            <v>39995</v>
          </cell>
          <cell r="N495" t="str">
            <v>CLAMP-PIPING</v>
          </cell>
          <cell r="O495">
            <v>39995</v>
          </cell>
          <cell r="P495">
            <v>41883</v>
          </cell>
          <cell r="Q495" t="str">
            <v>&gt;&gt;&gt;</v>
          </cell>
          <cell r="S495">
            <v>7800</v>
          </cell>
          <cell r="T495">
            <v>81600</v>
          </cell>
          <cell r="V495">
            <v>46400</v>
          </cell>
          <cell r="W495">
            <v>10</v>
          </cell>
          <cell r="Y495">
            <v>84480</v>
          </cell>
          <cell r="Z495">
            <v>-2.2312131849824501E-2</v>
          </cell>
          <cell r="AA495" t="str">
            <v>last 5 mos x IHS%</v>
          </cell>
          <cell r="AB495">
            <v>58800</v>
          </cell>
          <cell r="AC495">
            <v>88200</v>
          </cell>
          <cell r="AD495">
            <v>90729.434164336286</v>
          </cell>
          <cell r="AE495">
            <v>-2.7878870706443237E-2</v>
          </cell>
          <cell r="AF495">
            <v>7560.7861803613569</v>
          </cell>
        </row>
        <row r="496">
          <cell r="A496">
            <v>103329</v>
          </cell>
          <cell r="B496" t="str">
            <v>Motores Y Aparatos Electricos De Durango</v>
          </cell>
          <cell r="C496" t="e">
            <v>#N/A</v>
          </cell>
          <cell r="D496">
            <v>83138</v>
          </cell>
          <cell r="E496" t="str">
            <v>103329 RevB</v>
          </cell>
          <cell r="F496" t="str">
            <v>Stamp&gt;Ship</v>
          </cell>
          <cell r="G496" t="str">
            <v>GR: PR</v>
          </cell>
          <cell r="H496" t="str">
            <v>GR</v>
          </cell>
          <cell r="I496" t="str">
            <v>AUTO INDUSTRY</v>
          </cell>
          <cell r="J496" t="str">
            <v>New Domestics</v>
          </cell>
          <cell r="K496" t="str">
            <v>HONDA</v>
          </cell>
          <cell r="L496" t="str">
            <v>Trim &amp; Chassis</v>
          </cell>
          <cell r="O496">
            <v>38081</v>
          </cell>
          <cell r="P496">
            <v>43717</v>
          </cell>
          <cell r="Q496" t="str">
            <v>&gt;&gt;&gt;</v>
          </cell>
          <cell r="S496" t="e">
            <v>#REF!</v>
          </cell>
          <cell r="T496">
            <v>137638</v>
          </cell>
          <cell r="V496">
            <v>43000</v>
          </cell>
          <cell r="W496">
            <v>12</v>
          </cell>
          <cell r="Y496">
            <v>59000</v>
          </cell>
          <cell r="Z496">
            <v>0.05</v>
          </cell>
          <cell r="AA496" t="str">
            <v>last 5 mos x IHS%</v>
          </cell>
          <cell r="AB496">
            <v>58255</v>
          </cell>
          <cell r="AC496">
            <v>87382.5</v>
          </cell>
          <cell r="AD496">
            <v>90300</v>
          </cell>
          <cell r="AE496">
            <v>-3.2308970099667822E-2</v>
          </cell>
          <cell r="AF496">
            <v>7525</v>
          </cell>
        </row>
        <row r="497">
          <cell r="A497">
            <v>106398</v>
          </cell>
          <cell r="B497" t="str">
            <v>TOYOTA</v>
          </cell>
          <cell r="C497" t="e">
            <v>#N/A</v>
          </cell>
          <cell r="D497" t="str">
            <v>46451-0E050</v>
          </cell>
          <cell r="E497" t="str">
            <v>106398/99</v>
          </cell>
          <cell r="F497" t="str">
            <v>Stamp&gt;Plate/Paint&gt;Ship</v>
          </cell>
          <cell r="G497" t="str">
            <v>GR: PR</v>
          </cell>
          <cell r="H497" t="str">
            <v>GR</v>
          </cell>
          <cell r="I497" t="str">
            <v>642L (lexus)</v>
          </cell>
          <cell r="J497" t="str">
            <v>New Domestics</v>
          </cell>
          <cell r="K497" t="str">
            <v>Toyota</v>
          </cell>
          <cell r="L497" t="str">
            <v>Trim &amp; Chassis</v>
          </cell>
          <cell r="O497">
            <v>38081</v>
          </cell>
          <cell r="P497">
            <v>41883</v>
          </cell>
          <cell r="Q497" t="str">
            <v>&gt;&gt;&gt;</v>
          </cell>
          <cell r="S497">
            <v>9002</v>
          </cell>
          <cell r="T497">
            <v>4.6451000000000003E+55</v>
          </cell>
          <cell r="V497">
            <v>46043</v>
          </cell>
          <cell r="W497">
            <v>10</v>
          </cell>
          <cell r="Y497">
            <v>86546.4</v>
          </cell>
          <cell r="Z497">
            <v>-2.2312131849824501E-2</v>
          </cell>
          <cell r="AA497" t="str">
            <v>last 5 mos x IHS%</v>
          </cell>
          <cell r="AB497">
            <v>88069</v>
          </cell>
          <cell r="AC497">
            <v>132103.5</v>
          </cell>
          <cell r="AD497">
            <v>132103.5</v>
          </cell>
          <cell r="AE497">
            <v>0</v>
          </cell>
          <cell r="AF497">
            <v>11008.625</v>
          </cell>
        </row>
        <row r="498">
          <cell r="A498">
            <v>107716</v>
          </cell>
          <cell r="B498" t="str">
            <v>CALSONIC</v>
          </cell>
          <cell r="C498">
            <v>41666</v>
          </cell>
          <cell r="D498" t="str">
            <v>27752EZ00A</v>
          </cell>
          <cell r="E498" t="str">
            <v>2-OUT</v>
          </cell>
          <cell r="F498" t="str">
            <v>STAMP&gt;SHIP</v>
          </cell>
          <cell r="G498" t="str">
            <v>KENT</v>
          </cell>
          <cell r="I498" t="str">
            <v>15 NISSAN TITAN H61L</v>
          </cell>
          <cell r="K498" t="str">
            <v>NISSAN</v>
          </cell>
          <cell r="O498">
            <v>42125</v>
          </cell>
          <cell r="P498">
            <v>43952</v>
          </cell>
          <cell r="Q498" t="str">
            <v>&gt;&gt;&gt;</v>
          </cell>
          <cell r="AA498" t="str">
            <v>NEW</v>
          </cell>
          <cell r="AB498" t="e">
            <v>#N/A</v>
          </cell>
          <cell r="AC498" t="e">
            <v>#N/A</v>
          </cell>
          <cell r="AD498">
            <v>90000</v>
          </cell>
          <cell r="AE498" t="e">
            <v>#N/A</v>
          </cell>
          <cell r="AF498">
            <v>7500</v>
          </cell>
        </row>
        <row r="499">
          <cell r="A499">
            <v>107582</v>
          </cell>
          <cell r="B499" t="str">
            <v>Calsonic</v>
          </cell>
          <cell r="C499">
            <v>41351</v>
          </cell>
          <cell r="D499" t="str">
            <v>277500209A</v>
          </cell>
          <cell r="E499" t="e">
            <v>#N/A</v>
          </cell>
          <cell r="G499" t="str">
            <v>KENT</v>
          </cell>
          <cell r="H499" t="str">
            <v>KENT</v>
          </cell>
          <cell r="I499" t="str">
            <v>H61L</v>
          </cell>
          <cell r="J499" t="str">
            <v>New Domestic</v>
          </cell>
          <cell r="K499" t="str">
            <v>NISSAN</v>
          </cell>
          <cell r="L499" t="str">
            <v>Vehicle Electronics</v>
          </cell>
          <cell r="O499">
            <v>42309</v>
          </cell>
          <cell r="P499">
            <v>44501</v>
          </cell>
          <cell r="Q499" t="str">
            <v>&gt;&gt;&gt;</v>
          </cell>
          <cell r="S499" t="e">
            <v>#N/A</v>
          </cell>
          <cell r="T499" t="e">
            <v>#N/A</v>
          </cell>
          <cell r="V499" t="e">
            <v>#N/A</v>
          </cell>
          <cell r="W499" t="e">
            <v>#N/A</v>
          </cell>
          <cell r="Y499" t="e">
            <v>#N/A</v>
          </cell>
          <cell r="AA499" t="str">
            <v>NEW</v>
          </cell>
          <cell r="AB499" t="e">
            <v>#N/A</v>
          </cell>
          <cell r="AC499" t="e">
            <v>#N/A</v>
          </cell>
          <cell r="AD499">
            <v>90000</v>
          </cell>
          <cell r="AE499" t="e">
            <v>#N/A</v>
          </cell>
          <cell r="AF499">
            <v>7500</v>
          </cell>
        </row>
        <row r="500">
          <cell r="A500">
            <v>107532</v>
          </cell>
          <cell r="B500" t="str">
            <v>NISSAN</v>
          </cell>
          <cell r="C500">
            <v>41171</v>
          </cell>
          <cell r="D500" t="str">
            <v>47961 EZ10A</v>
          </cell>
          <cell r="E500">
            <v>107532</v>
          </cell>
          <cell r="F500" t="str">
            <v>Stamp&gt;Ship</v>
          </cell>
          <cell r="G500" t="str">
            <v>KENT</v>
          </cell>
          <cell r="H500" t="str">
            <v>KENT</v>
          </cell>
          <cell r="I500" t="str">
            <v>14 TITAN X61L</v>
          </cell>
          <cell r="K500" t="str">
            <v>Nissan</v>
          </cell>
          <cell r="L500" t="str">
            <v>Vehicle Electronics</v>
          </cell>
          <cell r="M500">
            <v>41640</v>
          </cell>
          <cell r="N500" t="str">
            <v>BRKT SENSOR LH</v>
          </cell>
          <cell r="O500">
            <v>42309</v>
          </cell>
          <cell r="P500">
            <v>44501</v>
          </cell>
          <cell r="Q500" t="str">
            <v>&gt;&gt;&gt;</v>
          </cell>
          <cell r="S500" t="e">
            <v>#N/A</v>
          </cell>
          <cell r="T500" t="e">
            <v>#N/A</v>
          </cell>
          <cell r="V500" t="e">
            <v>#N/A</v>
          </cell>
          <cell r="W500" t="e">
            <v>#N/A</v>
          </cell>
          <cell r="Y500" t="e">
            <v>#N/A</v>
          </cell>
          <cell r="AA500" t="str">
            <v>NEW</v>
          </cell>
          <cell r="AB500" t="e">
            <v>#N/A</v>
          </cell>
          <cell r="AC500" t="e">
            <v>#N/A</v>
          </cell>
          <cell r="AD500">
            <v>90000</v>
          </cell>
          <cell r="AE500" t="e">
            <v>#N/A</v>
          </cell>
          <cell r="AF500">
            <v>7500</v>
          </cell>
        </row>
        <row r="501">
          <cell r="A501">
            <v>107531</v>
          </cell>
          <cell r="B501" t="str">
            <v>NISSAN</v>
          </cell>
          <cell r="C501">
            <v>41171</v>
          </cell>
          <cell r="D501" t="str">
            <v>47960 EZ10A</v>
          </cell>
          <cell r="E501">
            <v>107531</v>
          </cell>
          <cell r="F501" t="str">
            <v>Stamp&gt;Ship</v>
          </cell>
          <cell r="G501" t="str">
            <v>KENT</v>
          </cell>
          <cell r="H501" t="str">
            <v>KENT</v>
          </cell>
          <cell r="I501" t="str">
            <v>14 TITAN X61L</v>
          </cell>
          <cell r="K501" t="str">
            <v>Nissan</v>
          </cell>
          <cell r="L501" t="str">
            <v>Vehicle Electronics</v>
          </cell>
          <cell r="M501">
            <v>41640</v>
          </cell>
          <cell r="N501" t="str">
            <v>BRKT SENSOR RH</v>
          </cell>
          <cell r="O501">
            <v>42309</v>
          </cell>
          <cell r="P501">
            <v>44501</v>
          </cell>
          <cell r="Q501" t="str">
            <v>&gt;&gt;&gt;</v>
          </cell>
          <cell r="S501" t="e">
            <v>#N/A</v>
          </cell>
          <cell r="T501" t="e">
            <v>#N/A</v>
          </cell>
          <cell r="V501" t="e">
            <v>#N/A</v>
          </cell>
          <cell r="W501" t="e">
            <v>#N/A</v>
          </cell>
          <cell r="Y501" t="e">
            <v>#N/A</v>
          </cell>
          <cell r="AA501" t="str">
            <v>NEW</v>
          </cell>
          <cell r="AB501" t="e">
            <v>#N/A</v>
          </cell>
          <cell r="AC501" t="e">
            <v>#N/A</v>
          </cell>
          <cell r="AD501">
            <v>90000</v>
          </cell>
          <cell r="AE501" t="e">
            <v>#N/A</v>
          </cell>
          <cell r="AF501">
            <v>7500</v>
          </cell>
        </row>
        <row r="502">
          <cell r="A502">
            <v>107530</v>
          </cell>
          <cell r="B502" t="str">
            <v>NISSAN</v>
          </cell>
          <cell r="C502">
            <v>41171</v>
          </cell>
          <cell r="D502" t="str">
            <v>47961 EZ00A</v>
          </cell>
          <cell r="E502" t="e">
            <v>#N/A</v>
          </cell>
          <cell r="F502" t="str">
            <v>Stamp&gt;Ship</v>
          </cell>
          <cell r="G502" t="str">
            <v>KENT</v>
          </cell>
          <cell r="H502" t="str">
            <v>KENT</v>
          </cell>
          <cell r="I502" t="str">
            <v>14 TITAN X61L</v>
          </cell>
          <cell r="K502" t="str">
            <v>Nissan</v>
          </cell>
          <cell r="L502" t="str">
            <v>Vehicle Electronics</v>
          </cell>
          <cell r="M502">
            <v>41640</v>
          </cell>
          <cell r="N502" t="str">
            <v>BRKT SENSOR LH</v>
          </cell>
          <cell r="O502">
            <v>42309</v>
          </cell>
          <cell r="P502">
            <v>44501</v>
          </cell>
          <cell r="Q502" t="str">
            <v>&gt;&gt;&gt;</v>
          </cell>
          <cell r="S502" t="e">
            <v>#N/A</v>
          </cell>
          <cell r="T502" t="e">
            <v>#N/A</v>
          </cell>
          <cell r="V502" t="e">
            <v>#N/A</v>
          </cell>
          <cell r="W502" t="e">
            <v>#N/A</v>
          </cell>
          <cell r="Y502" t="e">
            <v>#N/A</v>
          </cell>
          <cell r="AA502" t="str">
            <v>NEW</v>
          </cell>
          <cell r="AB502" t="e">
            <v>#N/A</v>
          </cell>
          <cell r="AC502" t="e">
            <v>#N/A</v>
          </cell>
          <cell r="AD502">
            <v>90000</v>
          </cell>
          <cell r="AE502" t="e">
            <v>#N/A</v>
          </cell>
          <cell r="AF502">
            <v>7500</v>
          </cell>
        </row>
        <row r="503">
          <cell r="A503">
            <v>107529</v>
          </cell>
          <cell r="B503" t="str">
            <v>NISSAN</v>
          </cell>
          <cell r="C503">
            <v>41171</v>
          </cell>
          <cell r="D503" t="str">
            <v>47960 EZ00A</v>
          </cell>
          <cell r="E503" t="str">
            <v>107529/30</v>
          </cell>
          <cell r="F503" t="str">
            <v>Stamp&gt;Ship</v>
          </cell>
          <cell r="G503" t="str">
            <v>KENT</v>
          </cell>
          <cell r="H503" t="str">
            <v>KENT</v>
          </cell>
          <cell r="I503" t="str">
            <v>14 TITAN X61L</v>
          </cell>
          <cell r="K503" t="str">
            <v>Nissan</v>
          </cell>
          <cell r="L503" t="str">
            <v>Vehicle Electronics</v>
          </cell>
          <cell r="M503">
            <v>41640</v>
          </cell>
          <cell r="N503" t="str">
            <v>BRKT SENSOR RH</v>
          </cell>
          <cell r="O503">
            <v>42309</v>
          </cell>
          <cell r="P503">
            <v>44501</v>
          </cell>
          <cell r="Q503" t="str">
            <v>&gt;&gt;&gt;</v>
          </cell>
          <cell r="S503" t="e">
            <v>#N/A</v>
          </cell>
          <cell r="T503" t="e">
            <v>#N/A</v>
          </cell>
          <cell r="V503" t="e">
            <v>#N/A</v>
          </cell>
          <cell r="W503" t="e">
            <v>#N/A</v>
          </cell>
          <cell r="Y503" t="e">
            <v>#N/A</v>
          </cell>
          <cell r="AA503" t="str">
            <v>NEW</v>
          </cell>
          <cell r="AB503" t="e">
            <v>#N/A</v>
          </cell>
          <cell r="AC503" t="e">
            <v>#N/A</v>
          </cell>
          <cell r="AD503">
            <v>90000</v>
          </cell>
          <cell r="AE503" t="e">
            <v>#N/A</v>
          </cell>
          <cell r="AF503">
            <v>7500</v>
          </cell>
        </row>
        <row r="504">
          <cell r="A504">
            <v>106202</v>
          </cell>
          <cell r="B504" t="str">
            <v>TOYOTA</v>
          </cell>
          <cell r="C504">
            <v>39287</v>
          </cell>
          <cell r="D504" t="str">
            <v>171190P060</v>
          </cell>
          <cell r="E504">
            <v>106202</v>
          </cell>
          <cell r="F504" t="str">
            <v>Stamp&gt;Assy&gt;Plate/Paint&gt;Ship</v>
          </cell>
          <cell r="G504" t="str">
            <v>GR: PR</v>
          </cell>
          <cell r="H504" t="str">
            <v>GR</v>
          </cell>
          <cell r="I504" t="str">
            <v>642L (lexus)</v>
          </cell>
          <cell r="J504" t="str">
            <v>New Domestics</v>
          </cell>
          <cell r="K504" t="str">
            <v>Toyota</v>
          </cell>
          <cell r="L504" t="str">
            <v>hvac</v>
          </cell>
          <cell r="M504">
            <v>39692</v>
          </cell>
          <cell r="N504" t="str">
            <v>BRACKET-AIR CLEANER</v>
          </cell>
          <cell r="O504">
            <v>39692</v>
          </cell>
          <cell r="P504">
            <v>41883</v>
          </cell>
          <cell r="Q504" t="str">
            <v>&gt;&gt;&gt;</v>
          </cell>
          <cell r="S504">
            <v>9270</v>
          </cell>
          <cell r="T504">
            <v>79315</v>
          </cell>
          <cell r="V504">
            <v>45909</v>
          </cell>
          <cell r="W504">
            <v>10</v>
          </cell>
          <cell r="Y504">
            <v>87084</v>
          </cell>
          <cell r="Z504">
            <v>-2.2312131849824501E-2</v>
          </cell>
          <cell r="AA504" t="str">
            <v>last 5 mos x IHS%</v>
          </cell>
          <cell r="AB504">
            <v>51593</v>
          </cell>
          <cell r="AC504">
            <v>77389.5</v>
          </cell>
          <cell r="AD504">
            <v>89769.344677812813</v>
          </cell>
          <cell r="AE504">
            <v>-0.1379072635791736</v>
          </cell>
          <cell r="AF504">
            <v>7480.7787231510674</v>
          </cell>
        </row>
        <row r="505">
          <cell r="A505">
            <v>106955</v>
          </cell>
          <cell r="B505" t="str">
            <v>NISSAN</v>
          </cell>
          <cell r="C505">
            <v>40372</v>
          </cell>
          <cell r="D505" t="str">
            <v>63144 3JA1B</v>
          </cell>
          <cell r="E505">
            <v>106955</v>
          </cell>
          <cell r="F505" t="str">
            <v>Stamp&gt;Assy&gt;Ship</v>
          </cell>
          <cell r="G505" t="str">
            <v>KENT</v>
          </cell>
          <cell r="H505" t="str">
            <v>KENT</v>
          </cell>
          <cell r="I505" t="str">
            <v>P42J</v>
          </cell>
          <cell r="J505" t="str">
            <v>New Domestics</v>
          </cell>
          <cell r="K505" t="str">
            <v>NISSAN</v>
          </cell>
          <cell r="L505" t="str">
            <v>BIW</v>
          </cell>
          <cell r="M505">
            <v>40924</v>
          </cell>
          <cell r="N505" t="str">
            <v>BRKT ASSY-FRT FDR LWR, RH</v>
          </cell>
          <cell r="O505">
            <v>40909</v>
          </cell>
          <cell r="P505">
            <v>41351</v>
          </cell>
          <cell r="Q505" t="str">
            <v>&gt;&gt;&gt;</v>
          </cell>
          <cell r="S505">
            <v>6000</v>
          </cell>
          <cell r="T505">
            <v>34620</v>
          </cell>
          <cell r="V505">
            <v>15420</v>
          </cell>
          <cell r="W505">
            <v>10</v>
          </cell>
          <cell r="Y505">
            <v>37008</v>
          </cell>
          <cell r="Z505">
            <v>-0.19799999999999995</v>
          </cell>
          <cell r="AA505" t="str">
            <v>last 5 mos x IHS%</v>
          </cell>
          <cell r="AB505">
            <v>4000</v>
          </cell>
          <cell r="AC505">
            <v>6000</v>
          </cell>
          <cell r="AD505">
            <v>24733.68</v>
          </cell>
          <cell r="AE505">
            <v>-0.75741579902384115</v>
          </cell>
          <cell r="AF505">
            <v>2061.14</v>
          </cell>
        </row>
        <row r="506">
          <cell r="A506">
            <v>106318</v>
          </cell>
          <cell r="B506" t="str">
            <v>TOYOTA</v>
          </cell>
          <cell r="C506">
            <v>39531</v>
          </cell>
          <cell r="D506" t="str">
            <v>FIND OUT</v>
          </cell>
          <cell r="E506">
            <v>106318</v>
          </cell>
          <cell r="F506" t="str">
            <v>Stamp&gt;Plate/Paint&gt;Ship</v>
          </cell>
          <cell r="G506" t="str">
            <v>GR: PR</v>
          </cell>
          <cell r="H506" t="str">
            <v>GR</v>
          </cell>
          <cell r="I506" t="str">
            <v>642L (lexus)</v>
          </cell>
          <cell r="J506" t="str">
            <v>New Domestics</v>
          </cell>
          <cell r="K506" t="str">
            <v>Toyota</v>
          </cell>
          <cell r="L506" t="str">
            <v>Trim &amp; Chassis</v>
          </cell>
          <cell r="M506">
            <v>39822</v>
          </cell>
          <cell r="N506" t="str">
            <v>BRACKET-CABLE SUPPORT</v>
          </cell>
          <cell r="O506">
            <v>39822</v>
          </cell>
          <cell r="P506">
            <v>41883</v>
          </cell>
          <cell r="Q506" t="str">
            <v>&gt;&gt;&gt;</v>
          </cell>
          <cell r="S506">
            <v>8802</v>
          </cell>
          <cell r="T506">
            <v>4.6450999999999998E+26</v>
          </cell>
          <cell r="V506">
            <v>45719</v>
          </cell>
          <cell r="W506">
            <v>10</v>
          </cell>
          <cell r="Y506">
            <v>86510.399999999994</v>
          </cell>
          <cell r="Z506">
            <v>-2.2312131849824501E-2</v>
          </cell>
          <cell r="AA506" t="str">
            <v>last 5 mos x IHS%</v>
          </cell>
          <cell r="AB506">
            <v>87657</v>
          </cell>
          <cell r="AC506">
            <v>131485.5</v>
          </cell>
          <cell r="AD506">
            <v>131485.5</v>
          </cell>
          <cell r="AE506">
            <v>0</v>
          </cell>
          <cell r="AF506">
            <v>10957.125</v>
          </cell>
        </row>
        <row r="507">
          <cell r="A507">
            <v>105101</v>
          </cell>
          <cell r="B507" t="str">
            <v>Benteler</v>
          </cell>
          <cell r="C507">
            <v>37951</v>
          </cell>
          <cell r="D507">
            <v>13003889</v>
          </cell>
          <cell r="E507" t="str">
            <v>2-OUT</v>
          </cell>
          <cell r="F507" t="str">
            <v>Stamp&gt;Ship</v>
          </cell>
          <cell r="G507" t="str">
            <v>GR: PR</v>
          </cell>
          <cell r="H507" t="str">
            <v>GR</v>
          </cell>
          <cell r="I507" t="str">
            <v>FORD</v>
          </cell>
          <cell r="J507" t="str">
            <v>BIG 3</v>
          </cell>
          <cell r="K507" t="str">
            <v>FORD</v>
          </cell>
          <cell r="L507" t="str">
            <v>BIW</v>
          </cell>
          <cell r="M507">
            <v>37975</v>
          </cell>
          <cell r="N507" t="str">
            <v>R/L REAR DOOR FRONT EXT</v>
          </cell>
          <cell r="O507">
            <v>37975</v>
          </cell>
          <cell r="P507">
            <v>43717</v>
          </cell>
          <cell r="Q507" t="str">
            <v>&gt;&gt;&gt;</v>
          </cell>
          <cell r="S507" t="e">
            <v>#REF!</v>
          </cell>
          <cell r="T507">
            <v>13079167</v>
          </cell>
          <cell r="V507">
            <v>42503</v>
          </cell>
          <cell r="W507">
            <v>12</v>
          </cell>
          <cell r="Y507">
            <v>81933</v>
          </cell>
          <cell r="Z507">
            <v>0.05</v>
          </cell>
          <cell r="AA507" t="str">
            <v>last 5 mos x IHS%</v>
          </cell>
          <cell r="AB507">
            <v>50193</v>
          </cell>
          <cell r="AC507">
            <v>75289.5</v>
          </cell>
          <cell r="AD507">
            <v>89256.3</v>
          </cell>
          <cell r="AE507">
            <v>-0.15647971067588506</v>
          </cell>
          <cell r="AF507">
            <v>7438.0250000000005</v>
          </cell>
        </row>
        <row r="508">
          <cell r="A508">
            <v>106399</v>
          </cell>
          <cell r="B508" t="str">
            <v>TOYOTA</v>
          </cell>
          <cell r="C508" t="e">
            <v>#N/A</v>
          </cell>
          <cell r="D508" t="str">
            <v>46451-0E040</v>
          </cell>
          <cell r="E508" t="str">
            <v>2-OUT</v>
          </cell>
          <cell r="F508" t="str">
            <v>Stamp&gt;Plate/Paint&gt;Ship</v>
          </cell>
          <cell r="G508" t="str">
            <v>GR: PR</v>
          </cell>
          <cell r="H508" t="str">
            <v>GR</v>
          </cell>
          <cell r="I508" t="str">
            <v>642L (lexus)</v>
          </cell>
          <cell r="J508" t="str">
            <v>New Domestics</v>
          </cell>
          <cell r="K508" t="str">
            <v>Toyota</v>
          </cell>
          <cell r="L508" t="str">
            <v>Trim &amp; Chassis</v>
          </cell>
          <cell r="O508">
            <v>38081</v>
          </cell>
          <cell r="P508">
            <v>41883</v>
          </cell>
          <cell r="Q508" t="str">
            <v>&gt;&gt;&gt;</v>
          </cell>
          <cell r="S508">
            <v>9000</v>
          </cell>
          <cell r="T508">
            <v>4.6451000000000001E+45</v>
          </cell>
          <cell r="V508">
            <v>45600</v>
          </cell>
          <cell r="W508">
            <v>10</v>
          </cell>
          <cell r="Y508">
            <v>86400</v>
          </cell>
          <cell r="Z508">
            <v>-2.2312131849824501E-2</v>
          </cell>
          <cell r="AA508" t="str">
            <v>last 5 mos x IHS%</v>
          </cell>
          <cell r="AB508">
            <v>52800</v>
          </cell>
          <cell r="AC508">
            <v>79200</v>
          </cell>
          <cell r="AD508">
            <v>89165.133575296</v>
          </cell>
          <cell r="AE508">
            <v>-0.11176042894480598</v>
          </cell>
          <cell r="AF508">
            <v>7430.4277979413337</v>
          </cell>
        </row>
        <row r="509">
          <cell r="A509">
            <v>106203</v>
          </cell>
          <cell r="B509" t="str">
            <v>TOYOTA</v>
          </cell>
          <cell r="C509">
            <v>39287</v>
          </cell>
          <cell r="D509" t="str">
            <v>171190P070</v>
          </cell>
          <cell r="E509" t="str">
            <v>106203-1</v>
          </cell>
          <cell r="F509" t="str">
            <v>Stamp&gt;Assy&gt;Plate/Paint&gt;Ship</v>
          </cell>
          <cell r="G509" t="str">
            <v>GR: PR</v>
          </cell>
          <cell r="H509" t="str">
            <v>GR</v>
          </cell>
          <cell r="I509" t="str">
            <v>642L (lexus)</v>
          </cell>
          <cell r="J509" t="str">
            <v>New Domestics</v>
          </cell>
          <cell r="K509" t="str">
            <v>Toyota</v>
          </cell>
          <cell r="L509" t="str">
            <v>hvac</v>
          </cell>
          <cell r="M509">
            <v>39692</v>
          </cell>
          <cell r="N509" t="str">
            <v>BRACKET AIR CLEANER</v>
          </cell>
          <cell r="O509">
            <v>39692</v>
          </cell>
          <cell r="P509">
            <v>41883</v>
          </cell>
          <cell r="Q509" t="str">
            <v>&gt;&gt;&gt;</v>
          </cell>
          <cell r="S509">
            <v>9000</v>
          </cell>
          <cell r="T509">
            <v>78975</v>
          </cell>
          <cell r="V509">
            <v>45540</v>
          </cell>
          <cell r="W509">
            <v>10</v>
          </cell>
          <cell r="Y509">
            <v>86940</v>
          </cell>
          <cell r="Z509">
            <v>-2.2312131849824501E-2</v>
          </cell>
          <cell r="AA509" t="str">
            <v>last 5 mos x IHS%</v>
          </cell>
          <cell r="AB509">
            <v>51621</v>
          </cell>
          <cell r="AC509">
            <v>77431.5</v>
          </cell>
          <cell r="AD509">
            <v>89047.811031117992</v>
          </cell>
          <cell r="AE509">
            <v>-0.13045027044020929</v>
          </cell>
          <cell r="AF509">
            <v>7420.6509192598323</v>
          </cell>
        </row>
        <row r="510">
          <cell r="A510">
            <v>104900</v>
          </cell>
          <cell r="B510" t="str">
            <v>Calsonic</v>
          </cell>
          <cell r="C510">
            <v>37775</v>
          </cell>
          <cell r="D510" t="str">
            <v>24317 ZS00A</v>
          </cell>
          <cell r="E510">
            <v>104900</v>
          </cell>
          <cell r="F510" t="str">
            <v>Stamp&gt;Plate/Paint&gt;Ship</v>
          </cell>
          <cell r="G510" t="str">
            <v>GR: PR</v>
          </cell>
          <cell r="H510" t="str">
            <v>GR</v>
          </cell>
          <cell r="I510" t="str">
            <v>QW/WQW (P/H/N61B)</v>
          </cell>
          <cell r="J510" t="str">
            <v>New Domestics</v>
          </cell>
          <cell r="K510" t="str">
            <v>NISSAN</v>
          </cell>
          <cell r="L510" t="str">
            <v>Vehicle Electronics</v>
          </cell>
          <cell r="M510">
            <v>38224</v>
          </cell>
          <cell r="N510" t="str">
            <v>BRACKET-FUSE BLOCK</v>
          </cell>
          <cell r="O510">
            <v>38224</v>
          </cell>
          <cell r="P510">
            <v>42917</v>
          </cell>
          <cell r="Q510" t="str">
            <v>&gt;&gt;&gt;</v>
          </cell>
          <cell r="S510" t="e">
            <v>#REF!</v>
          </cell>
          <cell r="T510">
            <v>72109</v>
          </cell>
          <cell r="V510">
            <v>48600</v>
          </cell>
          <cell r="W510">
            <v>11</v>
          </cell>
          <cell r="Y510">
            <v>82709</v>
          </cell>
          <cell r="Z510">
            <v>-8.7400000000000005E-2</v>
          </cell>
          <cell r="AA510" t="str">
            <v>last 5 mos x IHS%</v>
          </cell>
          <cell r="AB510">
            <v>63200</v>
          </cell>
          <cell r="AC510">
            <v>94800</v>
          </cell>
          <cell r="AD510">
            <v>88704.72</v>
          </cell>
          <cell r="AE510">
            <v>6.8714269094136027E-2</v>
          </cell>
          <cell r="AF510">
            <v>7392.06</v>
          </cell>
        </row>
        <row r="511">
          <cell r="A511">
            <v>107050</v>
          </cell>
          <cell r="B511" t="str">
            <v>NISSAN</v>
          </cell>
          <cell r="C511">
            <v>40444</v>
          </cell>
          <cell r="D511" t="str">
            <v>24136 EA20B</v>
          </cell>
          <cell r="E511" t="str">
            <v>107050-1</v>
          </cell>
          <cell r="F511" t="str">
            <v>Stamp&gt;Assy&gt;Plate/Paint&gt;Ship</v>
          </cell>
          <cell r="G511" t="str">
            <v>KENT</v>
          </cell>
          <cell r="H511" t="str">
            <v>KENT</v>
          </cell>
          <cell r="I511" t="str">
            <v>'12 ZV7 ENGINE</v>
          </cell>
          <cell r="J511" t="str">
            <v>New Domestics</v>
          </cell>
          <cell r="K511" t="str">
            <v>NISSAN</v>
          </cell>
          <cell r="L511" t="str">
            <v>Powertrain/Exhaust</v>
          </cell>
          <cell r="M511">
            <v>40575</v>
          </cell>
          <cell r="N511" t="str">
            <v>BRACKET-ENGINE HARNESS</v>
          </cell>
          <cell r="O511">
            <v>40575</v>
          </cell>
          <cell r="P511">
            <v>43717</v>
          </cell>
          <cell r="Q511" t="str">
            <v>&gt;&gt;&gt;</v>
          </cell>
          <cell r="S511">
            <v>8640</v>
          </cell>
          <cell r="T511">
            <v>68040</v>
          </cell>
          <cell r="V511">
            <v>44281</v>
          </cell>
          <cell r="W511">
            <v>7</v>
          </cell>
          <cell r="Y511">
            <v>75168</v>
          </cell>
          <cell r="Z511">
            <v>0</v>
          </cell>
          <cell r="AA511" t="str">
            <v>i.h.s. not available</v>
          </cell>
          <cell r="AB511">
            <v>55081</v>
          </cell>
          <cell r="AC511">
            <v>82621.5</v>
          </cell>
          <cell r="AD511">
            <v>88562</v>
          </cell>
          <cell r="AE511">
            <v>-6.7077301777285991E-2</v>
          </cell>
          <cell r="AF511">
            <v>7380.166666666667</v>
          </cell>
        </row>
        <row r="512">
          <cell r="A512">
            <v>105274</v>
          </cell>
          <cell r="B512" t="str">
            <v>NISSAN</v>
          </cell>
          <cell r="C512">
            <v>38051</v>
          </cell>
          <cell r="D512" t="str">
            <v>985Q2 EA010</v>
          </cell>
          <cell r="E512" t="str">
            <v>105274-1</v>
          </cell>
          <cell r="F512" t="str">
            <v>Stamp&gt;Assy&gt;Plate/Paint&gt;Ship</v>
          </cell>
          <cell r="G512" t="str">
            <v>KENT</v>
          </cell>
          <cell r="H512" t="str">
            <v>KENT</v>
          </cell>
          <cell r="I512" t="str">
            <v xml:space="preserve">Nissan        | Frontier | H61B/D40        </v>
          </cell>
          <cell r="J512" t="str">
            <v>New Domestics</v>
          </cell>
          <cell r="K512" t="str">
            <v>NISSAN</v>
          </cell>
          <cell r="L512" t="str">
            <v>Vehicle Electronics</v>
          </cell>
          <cell r="M512">
            <v>38261</v>
          </cell>
          <cell r="N512" t="str">
            <v>CRASH ZONE SENSOR BKT</v>
          </cell>
          <cell r="O512">
            <v>38261</v>
          </cell>
          <cell r="P512">
            <v>42917</v>
          </cell>
          <cell r="Q512" t="str">
            <v>&gt;&gt;&gt;</v>
          </cell>
          <cell r="S512" t="e">
            <v>#REF!</v>
          </cell>
          <cell r="T512">
            <v>61622</v>
          </cell>
          <cell r="V512">
            <v>48070</v>
          </cell>
          <cell r="W512">
            <v>12</v>
          </cell>
          <cell r="Y512">
            <v>71432</v>
          </cell>
          <cell r="Z512">
            <v>-8.7400000000000005E-2</v>
          </cell>
          <cell r="AA512" t="str">
            <v>last 5 mos x IHS%</v>
          </cell>
          <cell r="AB512">
            <v>63700</v>
          </cell>
          <cell r="AC512">
            <v>95550</v>
          </cell>
          <cell r="AD512">
            <v>87737.364000000001</v>
          </cell>
          <cell r="AE512">
            <v>8.9045711471340772E-2</v>
          </cell>
          <cell r="AF512">
            <v>7311.4470000000001</v>
          </cell>
        </row>
        <row r="513">
          <cell r="A513">
            <v>105780</v>
          </cell>
          <cell r="B513" t="str">
            <v>MPE USA, Inc</v>
          </cell>
          <cell r="C513">
            <v>38701</v>
          </cell>
          <cell r="D513" t="str">
            <v>D01235/A</v>
          </cell>
          <cell r="E513">
            <v>105780</v>
          </cell>
          <cell r="F513" t="str">
            <v>Stamp&gt;Plate/Paint&gt;Ship</v>
          </cell>
          <cell r="G513" t="str">
            <v>KENT</v>
          </cell>
          <cell r="H513" t="str">
            <v>KENT</v>
          </cell>
          <cell r="I513" t="str">
            <v xml:space="preserve">BMW | X5 | E70             </v>
          </cell>
          <cell r="J513" t="str">
            <v>Other Auto (BMW, VW, Misc)</v>
          </cell>
          <cell r="K513" t="str">
            <v>BMW</v>
          </cell>
          <cell r="L513" t="str">
            <v>Trim &amp; Chassis</v>
          </cell>
          <cell r="M513">
            <v>38992</v>
          </cell>
          <cell r="N513" t="str">
            <v>SUPPORT POT VA</v>
          </cell>
          <cell r="O513">
            <v>38992</v>
          </cell>
          <cell r="P513">
            <v>41518</v>
          </cell>
          <cell r="Q513" t="str">
            <v>&gt;&gt;&gt;</v>
          </cell>
          <cell r="R513" t="str">
            <v>progam cancelled, was 8/1/14</v>
          </cell>
          <cell r="S513">
            <v>0</v>
          </cell>
          <cell r="T513">
            <v>586001</v>
          </cell>
          <cell r="V513">
            <v>252000</v>
          </cell>
          <cell r="W513">
            <v>12</v>
          </cell>
          <cell r="Y513">
            <v>6</v>
          </cell>
          <cell r="AA513" t="str">
            <v>20% coupe version from 6/'13 to 8/14</v>
          </cell>
          <cell r="AB513">
            <v>102000</v>
          </cell>
          <cell r="AC513">
            <v>153000</v>
          </cell>
          <cell r="AD513">
            <v>618000</v>
          </cell>
          <cell r="AE513">
            <v>-0.75242718446601942</v>
          </cell>
          <cell r="AF513">
            <v>51500</v>
          </cell>
        </row>
        <row r="514">
          <cell r="A514">
            <v>106331</v>
          </cell>
          <cell r="B514" t="str">
            <v>DENSO</v>
          </cell>
          <cell r="C514">
            <v>39554</v>
          </cell>
          <cell r="D514" t="str">
            <v>AA246760-9310-2</v>
          </cell>
          <cell r="E514">
            <v>106331</v>
          </cell>
          <cell r="F514" t="str">
            <v>Stamp&gt;Assy&gt;Plate/Paint&gt;Ship</v>
          </cell>
          <cell r="G514" t="str">
            <v>GR</v>
          </cell>
          <cell r="H514" t="str">
            <v>GR</v>
          </cell>
          <cell r="I514" t="str">
            <v>SUBARU EZ5</v>
          </cell>
          <cell r="K514" t="str">
            <v>SUBARU</v>
          </cell>
          <cell r="L514" t="str">
            <v>HVAC</v>
          </cell>
          <cell r="M514">
            <v>39953</v>
          </cell>
          <cell r="N514" t="str">
            <v>CLAMP PIPING BRACKET</v>
          </cell>
          <cell r="O514">
            <v>39953</v>
          </cell>
          <cell r="P514">
            <v>41791</v>
          </cell>
          <cell r="Q514" t="str">
            <v>&gt;&gt;&gt;</v>
          </cell>
          <cell r="S514">
            <v>16050</v>
          </cell>
          <cell r="T514">
            <v>167250</v>
          </cell>
          <cell r="V514">
            <v>75300</v>
          </cell>
          <cell r="W514">
            <v>10</v>
          </cell>
          <cell r="Y514">
            <v>194040</v>
          </cell>
          <cell r="Z514">
            <v>-3.9E-2</v>
          </cell>
          <cell r="AA514" t="str">
            <v>last 5 mos x IHS%</v>
          </cell>
          <cell r="AB514">
            <v>29250</v>
          </cell>
          <cell r="AC514">
            <v>43875</v>
          </cell>
          <cell r="AD514">
            <v>43875</v>
          </cell>
          <cell r="AE514">
            <v>0</v>
          </cell>
          <cell r="AF514">
            <v>3656.25</v>
          </cell>
        </row>
        <row r="515">
          <cell r="A515">
            <v>107575</v>
          </cell>
          <cell r="B515" t="str">
            <v>NISSAN</v>
          </cell>
          <cell r="C515">
            <v>41317</v>
          </cell>
          <cell r="D515" t="str">
            <v>17285 EZ40A</v>
          </cell>
          <cell r="E515">
            <v>107575</v>
          </cell>
          <cell r="F515" t="str">
            <v>STAMP&gt;PAINT&gt;SHIP</v>
          </cell>
          <cell r="G515" t="str">
            <v>GR: PR/VA</v>
          </cell>
          <cell r="H515" t="str">
            <v>GR</v>
          </cell>
          <cell r="I515" t="str">
            <v>Titan H61L</v>
          </cell>
          <cell r="J515" t="str">
            <v>New Domestic</v>
          </cell>
          <cell r="K515" t="str">
            <v>NISSAN</v>
          </cell>
          <cell r="L515" t="str">
            <v>Fuel Sytems</v>
          </cell>
          <cell r="O515">
            <v>42309</v>
          </cell>
          <cell r="P515">
            <v>44501</v>
          </cell>
          <cell r="Q515" t="str">
            <v>&gt;&gt;&gt;</v>
          </cell>
          <cell r="S515" t="e">
            <v>#N/A</v>
          </cell>
          <cell r="T515" t="e">
            <v>#N/A</v>
          </cell>
          <cell r="V515" t="e">
            <v>#N/A</v>
          </cell>
          <cell r="W515" t="e">
            <v>#N/A</v>
          </cell>
          <cell r="Y515" t="e">
            <v>#N/A</v>
          </cell>
          <cell r="AA515" t="str">
            <v>NEW</v>
          </cell>
          <cell r="AB515" t="e">
            <v>#N/A</v>
          </cell>
          <cell r="AC515" t="e">
            <v>#N/A</v>
          </cell>
          <cell r="AD515">
            <v>85000</v>
          </cell>
          <cell r="AE515" t="e">
            <v>#N/A</v>
          </cell>
          <cell r="AF515">
            <v>7083.333333333333</v>
          </cell>
        </row>
        <row r="516">
          <cell r="A516">
            <v>107594</v>
          </cell>
          <cell r="B516" t="str">
            <v>NISSAN</v>
          </cell>
          <cell r="C516">
            <v>41387</v>
          </cell>
          <cell r="D516" t="str">
            <v>25233 5AF1A</v>
          </cell>
          <cell r="E516" t="e">
            <v>#N/A</v>
          </cell>
          <cell r="F516" t="str">
            <v>STAMP&gt;WELD&gt;PLATE&gt;SHIP</v>
          </cell>
          <cell r="G516" t="str">
            <v>KENT</v>
          </cell>
          <cell r="H516" t="str">
            <v>KENT</v>
          </cell>
          <cell r="I516" t="str">
            <v>P42JK/P42M HEV</v>
          </cell>
          <cell r="K516" t="str">
            <v>Nissan</v>
          </cell>
          <cell r="L516" t="str">
            <v>Vehicle Electronics</v>
          </cell>
          <cell r="O516">
            <v>41913</v>
          </cell>
          <cell r="P516">
            <v>44105</v>
          </cell>
          <cell r="Q516" t="str">
            <v>&gt;&gt;&gt;</v>
          </cell>
          <cell r="R516" t="str">
            <v>add P42M -9/'14 - 4k/mos</v>
          </cell>
          <cell r="S516" t="e">
            <v>#N/A</v>
          </cell>
          <cell r="T516" t="e">
            <v>#N/A</v>
          </cell>
          <cell r="V516" t="e">
            <v>#N/A</v>
          </cell>
          <cell r="W516" t="e">
            <v>#N/A</v>
          </cell>
          <cell r="Y516" t="e">
            <v>#N/A</v>
          </cell>
          <cell r="AA516" t="str">
            <v>NEW</v>
          </cell>
          <cell r="AB516" t="e">
            <v>#N/A</v>
          </cell>
          <cell r="AC516" t="e">
            <v>#N/A</v>
          </cell>
          <cell r="AD516">
            <v>84558</v>
          </cell>
          <cell r="AE516" t="e">
            <v>#N/A</v>
          </cell>
          <cell r="AF516">
            <v>7046.5</v>
          </cell>
        </row>
        <row r="517">
          <cell r="A517">
            <v>106352</v>
          </cell>
          <cell r="B517" t="str">
            <v>Benteler</v>
          </cell>
          <cell r="C517">
            <v>39588</v>
          </cell>
          <cell r="D517">
            <v>13002550</v>
          </cell>
          <cell r="E517" t="e">
            <v>#N/A</v>
          </cell>
          <cell r="F517" t="str">
            <v>Stamp&gt;Ship</v>
          </cell>
          <cell r="G517" t="str">
            <v>GR: PR</v>
          </cell>
          <cell r="H517" t="str">
            <v>GR</v>
          </cell>
          <cell r="I517" t="str">
            <v>FORD</v>
          </cell>
          <cell r="J517" t="str">
            <v>BIG 3</v>
          </cell>
          <cell r="K517" t="str">
            <v>FORD</v>
          </cell>
          <cell r="L517" t="str">
            <v>Trim &amp; Chassis</v>
          </cell>
          <cell r="M517">
            <v>39817</v>
          </cell>
          <cell r="N517" t="str">
            <v>BRKT-HEATSHIELD, RH</v>
          </cell>
          <cell r="O517">
            <v>39817</v>
          </cell>
          <cell r="P517">
            <v>41640</v>
          </cell>
          <cell r="Q517" t="str">
            <v>&gt;&gt;&gt;</v>
          </cell>
          <cell r="S517">
            <v>0</v>
          </cell>
          <cell r="T517">
            <v>13012915</v>
          </cell>
          <cell r="V517">
            <v>0</v>
          </cell>
          <cell r="W517">
            <v>3</v>
          </cell>
          <cell r="Y517" t="str">
            <v>&lt;5</v>
          </cell>
          <cell r="AA517" t="str">
            <v>Annualized Volume (3 of 10 mos)</v>
          </cell>
          <cell r="AB517">
            <v>0</v>
          </cell>
          <cell r="AC517">
            <v>0</v>
          </cell>
          <cell r="AD517">
            <v>0</v>
          </cell>
          <cell r="AE517" t="e">
            <v>#DIV/0!</v>
          </cell>
          <cell r="AF517">
            <v>0</v>
          </cell>
        </row>
        <row r="518">
          <cell r="A518">
            <v>106238</v>
          </cell>
          <cell r="B518" t="str">
            <v>TOYOTA</v>
          </cell>
          <cell r="C518">
            <v>39352</v>
          </cell>
          <cell r="D518" t="str">
            <v xml:space="preserve">  33827 0E010 </v>
          </cell>
          <cell r="E518" t="str">
            <v>106238-1</v>
          </cell>
          <cell r="F518" t="str">
            <v>Stamp&gt;Plate/Paint&gt;Ship</v>
          </cell>
          <cell r="G518" t="str">
            <v>GR: PR</v>
          </cell>
          <cell r="H518" t="str">
            <v>GR</v>
          </cell>
          <cell r="I518" t="str">
            <v>642L (lexus)</v>
          </cell>
          <cell r="J518" t="str">
            <v>New Domestics</v>
          </cell>
          <cell r="K518" t="str">
            <v>Toyota</v>
          </cell>
          <cell r="L518" t="str">
            <v>Powertrain/Exhaust</v>
          </cell>
          <cell r="M518">
            <v>39822</v>
          </cell>
          <cell r="N518" t="str">
            <v>BRKT-TRANS.CONT CABLE</v>
          </cell>
          <cell r="O518">
            <v>39822</v>
          </cell>
          <cell r="P518">
            <v>41883</v>
          </cell>
          <cell r="Q518" t="str">
            <v>&gt;&gt;&gt;</v>
          </cell>
          <cell r="S518">
            <v>8500</v>
          </cell>
          <cell r="T518">
            <v>3382700000066360</v>
          </cell>
          <cell r="V518">
            <v>43217</v>
          </cell>
          <cell r="W518">
            <v>10</v>
          </cell>
          <cell r="Y518">
            <v>81112.799999999988</v>
          </cell>
          <cell r="Z518">
            <v>-2.2312131849824501E-2</v>
          </cell>
          <cell r="AA518" t="str">
            <v>last 5 mos x IHS%</v>
          </cell>
          <cell r="AB518">
            <v>81802</v>
          </cell>
          <cell r="AC518">
            <v>122703</v>
          </cell>
          <cell r="AD518">
            <v>122703</v>
          </cell>
          <cell r="AE518">
            <v>0</v>
          </cell>
          <cell r="AF518">
            <v>10225.25</v>
          </cell>
        </row>
        <row r="519">
          <cell r="A519">
            <v>106714</v>
          </cell>
          <cell r="B519" t="str">
            <v>NISSAN</v>
          </cell>
          <cell r="C519">
            <v>40119</v>
          </cell>
          <cell r="D519" t="str">
            <v>67142 ZL80A</v>
          </cell>
          <cell r="E519" t="e">
            <v>#N/A</v>
          </cell>
          <cell r="F519" t="str">
            <v>Stamp&gt;Ship</v>
          </cell>
          <cell r="G519" t="str">
            <v>GR: PR</v>
          </cell>
          <cell r="H519" t="str">
            <v>GR</v>
          </cell>
          <cell r="I519" t="str">
            <v xml:space="preserve">Nissan        | Frontier | H61B/D40        </v>
          </cell>
          <cell r="J519" t="str">
            <v>New Domestics</v>
          </cell>
          <cell r="K519" t="str">
            <v>NISSAN</v>
          </cell>
          <cell r="L519" t="str">
            <v>BIW</v>
          </cell>
          <cell r="M519">
            <v>40269</v>
          </cell>
          <cell r="N519" t="str">
            <v>BRACKET-AIR INTAKE</v>
          </cell>
          <cell r="O519">
            <v>40269</v>
          </cell>
          <cell r="P519">
            <v>42917</v>
          </cell>
          <cell r="Q519" t="str">
            <v>&gt;&gt;&gt;</v>
          </cell>
          <cell r="S519">
            <v>11520</v>
          </cell>
          <cell r="T519">
            <v>71075</v>
          </cell>
          <cell r="V519">
            <v>46080</v>
          </cell>
          <cell r="W519">
            <v>9</v>
          </cell>
          <cell r="Y519">
            <v>73728</v>
          </cell>
          <cell r="Z519">
            <v>-8.7400000000000005E-2</v>
          </cell>
          <cell r="AA519" t="str">
            <v>last 5 mos x IHS%</v>
          </cell>
          <cell r="AB519">
            <v>63400</v>
          </cell>
          <cell r="AC519">
            <v>95100</v>
          </cell>
          <cell r="AD519">
            <v>84105.216</v>
          </cell>
          <cell r="AE519">
            <v>0.13072654138359274</v>
          </cell>
          <cell r="AF519">
            <v>7008.768</v>
          </cell>
        </row>
        <row r="520">
          <cell r="A520">
            <v>106875</v>
          </cell>
          <cell r="B520" t="str">
            <v>NISSAN</v>
          </cell>
          <cell r="C520">
            <v>40304</v>
          </cell>
          <cell r="D520" t="str">
            <v>22650 1LA0B</v>
          </cell>
          <cell r="E520">
            <v>106875</v>
          </cell>
          <cell r="F520" t="str">
            <v>Stamp&gt;Plate/Paint&gt;Ship</v>
          </cell>
          <cell r="G520" t="str">
            <v>GR: PR</v>
          </cell>
          <cell r="H520" t="str">
            <v>GR</v>
          </cell>
          <cell r="I520" t="str">
            <v>XHK1 ENGINE</v>
          </cell>
          <cell r="J520" t="str">
            <v>New Domestics</v>
          </cell>
          <cell r="K520" t="str">
            <v>NISSAN</v>
          </cell>
          <cell r="L520" t="str">
            <v>Powertrain/Exhaust</v>
          </cell>
          <cell r="M520">
            <v>40391</v>
          </cell>
          <cell r="N520" t="str">
            <v>BRKT-AIR FUEL RATIO</v>
          </cell>
          <cell r="O520">
            <v>40391</v>
          </cell>
          <cell r="P520">
            <v>43717</v>
          </cell>
          <cell r="Q520" t="str">
            <v>&gt;&gt;&gt;</v>
          </cell>
          <cell r="S520">
            <v>5250</v>
          </cell>
          <cell r="T520">
            <v>28523</v>
          </cell>
          <cell r="V520">
            <v>39772</v>
          </cell>
          <cell r="W520">
            <v>10</v>
          </cell>
          <cell r="Y520">
            <v>58576.799999999996</v>
          </cell>
          <cell r="Z520">
            <v>0.05</v>
          </cell>
          <cell r="AA520" t="str">
            <v>last 5 mos x IHS%</v>
          </cell>
          <cell r="AB520">
            <v>65770</v>
          </cell>
          <cell r="AC520">
            <v>98655</v>
          </cell>
          <cell r="AD520">
            <v>83521.2</v>
          </cell>
          <cell r="AE520">
            <v>0.18119710923693622</v>
          </cell>
          <cell r="AF520">
            <v>6960.0999999999995</v>
          </cell>
        </row>
        <row r="521">
          <cell r="A521">
            <v>106353</v>
          </cell>
          <cell r="B521" t="str">
            <v>Benteler</v>
          </cell>
          <cell r="C521">
            <v>39588</v>
          </cell>
          <cell r="D521">
            <v>13002549</v>
          </cell>
          <cell r="E521" t="e">
            <v>#N/A</v>
          </cell>
          <cell r="F521" t="str">
            <v>Stamp&gt;Ship</v>
          </cell>
          <cell r="G521" t="str">
            <v>GR: PR</v>
          </cell>
          <cell r="H521" t="str">
            <v>GR</v>
          </cell>
          <cell r="I521" t="str">
            <v>FORD</v>
          </cell>
          <cell r="J521" t="str">
            <v>BIG 3</v>
          </cell>
          <cell r="K521" t="str">
            <v>FORD</v>
          </cell>
          <cell r="L521" t="str">
            <v>Trim &amp; Chassis</v>
          </cell>
          <cell r="M521">
            <v>39817</v>
          </cell>
          <cell r="N521" t="str">
            <v>BRKT-HEATSHIELD, LH</v>
          </cell>
          <cell r="O521">
            <v>39817</v>
          </cell>
          <cell r="P521">
            <v>41640</v>
          </cell>
          <cell r="Q521" t="str">
            <v>&gt;&gt;&gt;</v>
          </cell>
          <cell r="S521">
            <v>0</v>
          </cell>
          <cell r="T521">
            <v>13010736</v>
          </cell>
          <cell r="V521">
            <v>0</v>
          </cell>
          <cell r="W521">
            <v>3</v>
          </cell>
          <cell r="Y521" t="str">
            <v>&lt;5</v>
          </cell>
          <cell r="AA521" t="str">
            <v>Annualized Volume (3 of 10 mos)</v>
          </cell>
          <cell r="AB521">
            <v>0</v>
          </cell>
          <cell r="AC521">
            <v>0</v>
          </cell>
          <cell r="AD521">
            <v>0</v>
          </cell>
          <cell r="AE521" t="e">
            <v>#DIV/0!</v>
          </cell>
          <cell r="AF521">
            <v>0</v>
          </cell>
        </row>
        <row r="522">
          <cell r="A522">
            <v>106874</v>
          </cell>
          <cell r="B522" t="str">
            <v>NISSAN</v>
          </cell>
          <cell r="C522">
            <v>40304</v>
          </cell>
          <cell r="D522" t="str">
            <v>22650 1LA0A</v>
          </cell>
          <cell r="E522">
            <v>106874</v>
          </cell>
          <cell r="F522" t="str">
            <v>Stamp&gt;Plate/Paint&gt;Ship</v>
          </cell>
          <cell r="G522" t="str">
            <v>GR: PR</v>
          </cell>
          <cell r="H522" t="str">
            <v>GR</v>
          </cell>
          <cell r="I522" t="str">
            <v>XHK1 ENGINE</v>
          </cell>
          <cell r="J522" t="str">
            <v>New Domestics</v>
          </cell>
          <cell r="K522" t="str">
            <v>NISSAN</v>
          </cell>
          <cell r="L522" t="str">
            <v>Powertrain/Exhaust</v>
          </cell>
          <cell r="M522">
            <v>40391</v>
          </cell>
          <cell r="N522" t="str">
            <v>BRKT-AIR FUEL RATIO</v>
          </cell>
          <cell r="O522">
            <v>40391</v>
          </cell>
          <cell r="P522">
            <v>43717</v>
          </cell>
          <cell r="Q522" t="str">
            <v>&gt;&gt;&gt;</v>
          </cell>
          <cell r="S522">
            <v>7850</v>
          </cell>
          <cell r="T522">
            <v>29024</v>
          </cell>
          <cell r="V522">
            <v>39015</v>
          </cell>
          <cell r="W522">
            <v>10</v>
          </cell>
          <cell r="Y522">
            <v>49346.399999999994</v>
          </cell>
          <cell r="Z522">
            <v>0.05</v>
          </cell>
          <cell r="AA522" t="str">
            <v>last 5 mos x IHS%</v>
          </cell>
          <cell r="AB522">
            <v>65761</v>
          </cell>
          <cell r="AC522">
            <v>98641.5</v>
          </cell>
          <cell r="AD522">
            <v>81931.5</v>
          </cell>
          <cell r="AE522">
            <v>0.20395086139030782</v>
          </cell>
          <cell r="AF522">
            <v>6827.625</v>
          </cell>
        </row>
        <row r="523">
          <cell r="A523">
            <v>106355</v>
          </cell>
          <cell r="B523" t="str">
            <v>Denso</v>
          </cell>
          <cell r="C523">
            <v>39596</v>
          </cell>
          <cell r="D523" t="str">
            <v>AA047792-0170</v>
          </cell>
          <cell r="E523">
            <v>106355</v>
          </cell>
          <cell r="F523" t="str">
            <v>Stamp&gt;Ship</v>
          </cell>
          <cell r="G523" t="str">
            <v>GR: PR</v>
          </cell>
          <cell r="H523" t="str">
            <v>GR</v>
          </cell>
          <cell r="I523" t="str">
            <v>180L  - CO to 480L Tundra</v>
          </cell>
          <cell r="J523" t="str">
            <v>New Domestics</v>
          </cell>
          <cell r="K523" t="str">
            <v>Toyota</v>
          </cell>
          <cell r="L523" t="str">
            <v>HVAC</v>
          </cell>
          <cell r="M523">
            <v>39783</v>
          </cell>
          <cell r="N523" t="str">
            <v>BRACKET, CONDENSER</v>
          </cell>
          <cell r="O523">
            <v>39783</v>
          </cell>
          <cell r="P523">
            <v>43717</v>
          </cell>
          <cell r="Q523" t="str">
            <v>&gt;&gt;&gt;</v>
          </cell>
          <cell r="S523">
            <v>11700</v>
          </cell>
          <cell r="T523">
            <v>91650</v>
          </cell>
          <cell r="V523">
            <v>55650</v>
          </cell>
          <cell r="W523">
            <v>10</v>
          </cell>
          <cell r="Y523">
            <v>97560</v>
          </cell>
          <cell r="AA523" t="str">
            <v>ending</v>
          </cell>
          <cell r="AB523">
            <v>75000</v>
          </cell>
          <cell r="AC523">
            <v>112500</v>
          </cell>
          <cell r="AD523">
            <v>112500</v>
          </cell>
          <cell r="AE523">
            <v>0</v>
          </cell>
          <cell r="AF523">
            <v>9375</v>
          </cell>
        </row>
        <row r="524">
          <cell r="A524">
            <v>106354</v>
          </cell>
          <cell r="B524" t="str">
            <v>Benteler</v>
          </cell>
          <cell r="C524">
            <v>39588</v>
          </cell>
          <cell r="D524">
            <v>13002551</v>
          </cell>
          <cell r="E524" t="e">
            <v>#N/A</v>
          </cell>
          <cell r="F524" t="str">
            <v>Stamp&gt;Ship</v>
          </cell>
          <cell r="G524" t="str">
            <v>GR: PR</v>
          </cell>
          <cell r="H524" t="str">
            <v>GR</v>
          </cell>
          <cell r="I524" t="str">
            <v>FORD</v>
          </cell>
          <cell r="J524" t="str">
            <v>BIG 3</v>
          </cell>
          <cell r="K524" t="str">
            <v>FORD</v>
          </cell>
          <cell r="L524" t="str">
            <v>Trim &amp; Chassis</v>
          </cell>
          <cell r="M524">
            <v>39817</v>
          </cell>
          <cell r="N524" t="str">
            <v>BRKT-HEATSHIELD, RH</v>
          </cell>
          <cell r="O524">
            <v>39817</v>
          </cell>
          <cell r="P524">
            <v>41640</v>
          </cell>
          <cell r="Q524" t="str">
            <v>&gt;&gt;&gt;</v>
          </cell>
          <cell r="S524">
            <v>0</v>
          </cell>
          <cell r="T524">
            <v>13006751</v>
          </cell>
          <cell r="V524">
            <v>0</v>
          </cell>
          <cell r="W524">
            <v>3</v>
          </cell>
          <cell r="Y524" t="str">
            <v>&lt;5</v>
          </cell>
          <cell r="AA524" t="str">
            <v>Annualized Volume (3 of 10 mos)</v>
          </cell>
          <cell r="AB524">
            <v>0</v>
          </cell>
          <cell r="AC524">
            <v>0</v>
          </cell>
          <cell r="AD524">
            <v>0</v>
          </cell>
          <cell r="AE524" t="e">
            <v>#DIV/0!</v>
          </cell>
          <cell r="AF524">
            <v>0</v>
          </cell>
        </row>
        <row r="525">
          <cell r="A525">
            <v>106406</v>
          </cell>
          <cell r="B525" t="str">
            <v>NISSAN</v>
          </cell>
          <cell r="C525">
            <v>39647</v>
          </cell>
          <cell r="D525" t="str">
            <v>56113 1PA0A</v>
          </cell>
          <cell r="E525">
            <v>106406</v>
          </cell>
          <cell r="F525" t="str">
            <v>Stamp&gt;Plate/Paint&gt;Ship</v>
          </cell>
          <cell r="G525" t="str">
            <v>GR: PR</v>
          </cell>
          <cell r="H525" t="str">
            <v>GR</v>
          </cell>
          <cell r="I525" t="str">
            <v>X61F</v>
          </cell>
          <cell r="J525" t="str">
            <v>New Domestics</v>
          </cell>
          <cell r="K525" t="str">
            <v>NISSAN</v>
          </cell>
          <cell r="L525" t="str">
            <v>Trim &amp; Chassis</v>
          </cell>
          <cell r="M525">
            <v>40210</v>
          </cell>
          <cell r="N525" t="str">
            <v>WASHER-OTR FRT SHOCK</v>
          </cell>
          <cell r="O525">
            <v>40210</v>
          </cell>
          <cell r="P525">
            <v>43717</v>
          </cell>
          <cell r="Q525" t="str">
            <v>&gt;&gt;&gt;</v>
          </cell>
          <cell r="S525">
            <v>2940</v>
          </cell>
          <cell r="T525">
            <v>23534</v>
          </cell>
          <cell r="V525">
            <v>14462</v>
          </cell>
          <cell r="W525">
            <v>9</v>
          </cell>
          <cell r="Y525">
            <v>26472</v>
          </cell>
          <cell r="Z525">
            <v>6.6810530858869122E-2</v>
          </cell>
          <cell r="AA525" t="str">
            <v>last 5 mos x IHS%</v>
          </cell>
          <cell r="AB525">
            <v>15207</v>
          </cell>
          <cell r="AC525">
            <v>22810.5</v>
          </cell>
          <cell r="AD525">
            <v>22810.5</v>
          </cell>
          <cell r="AE525">
            <v>0</v>
          </cell>
          <cell r="AF525">
            <v>1900.875</v>
          </cell>
        </row>
        <row r="526">
          <cell r="A526">
            <v>106410</v>
          </cell>
          <cell r="B526" t="str">
            <v>NISSAN</v>
          </cell>
          <cell r="C526">
            <v>39647</v>
          </cell>
          <cell r="D526" t="str">
            <v>54622 1PA0A</v>
          </cell>
          <cell r="E526">
            <v>106410</v>
          </cell>
          <cell r="F526" t="str">
            <v>Stamp&gt;Plate/Paint&gt;Ship</v>
          </cell>
          <cell r="G526" t="str">
            <v>GR: PR</v>
          </cell>
          <cell r="H526" t="str">
            <v>GR</v>
          </cell>
          <cell r="I526" t="str">
            <v>X61F</v>
          </cell>
          <cell r="J526" t="str">
            <v>New Domestics</v>
          </cell>
          <cell r="K526" t="str">
            <v>NISSAN</v>
          </cell>
          <cell r="L526" t="str">
            <v>Trim &amp; Chassis</v>
          </cell>
          <cell r="M526">
            <v>40210</v>
          </cell>
          <cell r="N526" t="str">
            <v>WASHER, STAB BRKT</v>
          </cell>
          <cell r="O526">
            <v>40210</v>
          </cell>
          <cell r="P526">
            <v>43717</v>
          </cell>
          <cell r="Q526" t="str">
            <v>&gt;&gt;&gt;</v>
          </cell>
          <cell r="S526">
            <v>14506</v>
          </cell>
          <cell r="T526">
            <v>92012</v>
          </cell>
          <cell r="V526">
            <v>64956</v>
          </cell>
          <cell r="W526">
            <v>10</v>
          </cell>
          <cell r="Y526">
            <v>108888</v>
          </cell>
          <cell r="Z526">
            <v>6.6810530858869122E-2</v>
          </cell>
          <cell r="AA526" t="str">
            <v>last 5 mos x IHS%</v>
          </cell>
          <cell r="AB526">
            <v>65567</v>
          </cell>
          <cell r="AC526">
            <v>98350.5</v>
          </cell>
          <cell r="AD526">
            <v>98350.5</v>
          </cell>
          <cell r="AE526">
            <v>0</v>
          </cell>
          <cell r="AF526">
            <v>8195.875</v>
          </cell>
        </row>
        <row r="527">
          <cell r="A527">
            <v>106462</v>
          </cell>
          <cell r="B527" t="str">
            <v>Denso Air Mex</v>
          </cell>
          <cell r="C527">
            <v>39728</v>
          </cell>
          <cell r="D527" t="str">
            <v>AA246760-7032</v>
          </cell>
          <cell r="E527">
            <v>106462</v>
          </cell>
          <cell r="F527" t="str">
            <v>Stamp&gt;Assy&gt;Ship</v>
          </cell>
          <cell r="G527" t="str">
            <v>GR</v>
          </cell>
          <cell r="H527" t="str">
            <v>GR</v>
          </cell>
          <cell r="I527" t="str">
            <v>HIGHLANDER 397 / 440</v>
          </cell>
          <cell r="K527" t="str">
            <v>Toyota</v>
          </cell>
          <cell r="L527" t="str">
            <v>HVAC</v>
          </cell>
          <cell r="M527">
            <v>39995</v>
          </cell>
          <cell r="N527" t="str">
            <v>CLAMP PIPING BRACKET</v>
          </cell>
          <cell r="O527">
            <v>39995</v>
          </cell>
          <cell r="P527">
            <v>43770</v>
          </cell>
          <cell r="Q527" t="str">
            <v>&gt;&gt;&gt;</v>
          </cell>
          <cell r="S527">
            <v>11640</v>
          </cell>
          <cell r="T527">
            <v>80130</v>
          </cell>
          <cell r="V527">
            <v>75360</v>
          </cell>
          <cell r="W527">
            <v>6</v>
          </cell>
          <cell r="Y527">
            <v>131040</v>
          </cell>
          <cell r="Z527">
            <v>-1.4200000000000001E-2</v>
          </cell>
          <cell r="AA527" t="str">
            <v>last 5 mos x IHS%</v>
          </cell>
          <cell r="AB527">
            <v>45356</v>
          </cell>
          <cell r="AC527">
            <v>68034</v>
          </cell>
          <cell r="AD527">
            <v>68034</v>
          </cell>
          <cell r="AE527">
            <v>0</v>
          </cell>
          <cell r="AF527">
            <v>5669.5</v>
          </cell>
        </row>
        <row r="528">
          <cell r="A528">
            <v>106493</v>
          </cell>
          <cell r="B528" t="str">
            <v>ARTIFLEX</v>
          </cell>
          <cell r="C528">
            <v>39757</v>
          </cell>
          <cell r="D528" t="str">
            <v>821D4 ZN50A</v>
          </cell>
          <cell r="E528">
            <v>106493</v>
          </cell>
          <cell r="F528" t="str">
            <v>Stamp&gt;Ship</v>
          </cell>
          <cell r="G528" t="str">
            <v>GR: PR</v>
          </cell>
          <cell r="H528" t="str">
            <v>GR</v>
          </cell>
          <cell r="I528" t="str">
            <v>L42A SERVICE</v>
          </cell>
          <cell r="J528" t="str">
            <v>New Domestics</v>
          </cell>
          <cell r="K528" t="str">
            <v>NISSAN</v>
          </cell>
          <cell r="L528" t="str">
            <v>BIW</v>
          </cell>
          <cell r="M528">
            <v>39832</v>
          </cell>
          <cell r="N528" t="str">
            <v>REINF RR DOOR LOWER, RH</v>
          </cell>
          <cell r="O528">
            <v>39832</v>
          </cell>
          <cell r="P528">
            <v>43717</v>
          </cell>
          <cell r="Q528" t="str">
            <v>&gt;&gt;&gt;</v>
          </cell>
          <cell r="S528">
            <v>0</v>
          </cell>
          <cell r="T528">
            <v>3520</v>
          </cell>
          <cell r="V528">
            <v>2800</v>
          </cell>
          <cell r="W528">
            <v>5</v>
          </cell>
          <cell r="Y528">
            <v>7680</v>
          </cell>
          <cell r="Z528">
            <v>6.0000000000000053E-2</v>
          </cell>
          <cell r="AA528" t="str">
            <v>last 5 mos x IHS%</v>
          </cell>
          <cell r="AB528">
            <v>1200</v>
          </cell>
          <cell r="AC528">
            <v>1800</v>
          </cell>
          <cell r="AD528">
            <v>1800</v>
          </cell>
          <cell r="AE528">
            <v>0</v>
          </cell>
          <cell r="AF528">
            <v>150</v>
          </cell>
        </row>
        <row r="529">
          <cell r="A529">
            <v>106577</v>
          </cell>
          <cell r="B529" t="str">
            <v>NISSAN</v>
          </cell>
          <cell r="C529" t="e">
            <v>#N/A</v>
          </cell>
          <cell r="D529" t="str">
            <v>63131 ZS50A</v>
          </cell>
          <cell r="E529" t="str">
            <v>2-OUT</v>
          </cell>
          <cell r="F529" t="str">
            <v>Stamp&gt;Assy&gt;Ship</v>
          </cell>
          <cell r="G529" t="str">
            <v>KENT</v>
          </cell>
          <cell r="H529" t="str">
            <v>KENT</v>
          </cell>
          <cell r="I529" t="str">
            <v xml:space="preserve">Nissan        | Frontier | H61B/D40        </v>
          </cell>
          <cell r="J529" t="str">
            <v>New Domestics</v>
          </cell>
          <cell r="K529" t="str">
            <v>NISSAN</v>
          </cell>
          <cell r="L529" t="str">
            <v>BIW</v>
          </cell>
          <cell r="O529">
            <v>38081</v>
          </cell>
          <cell r="P529">
            <v>42917</v>
          </cell>
          <cell r="Q529" t="str">
            <v>&gt;&gt;&gt;</v>
          </cell>
          <cell r="S529">
            <v>10205</v>
          </cell>
          <cell r="T529">
            <v>72372</v>
          </cell>
          <cell r="V529">
            <v>50045</v>
          </cell>
          <cell r="W529">
            <v>10</v>
          </cell>
          <cell r="Y529">
            <v>77184</v>
          </cell>
          <cell r="Z529">
            <v>-0.216</v>
          </cell>
          <cell r="AA529" t="str">
            <v>last 5 mos x IHS%</v>
          </cell>
          <cell r="AB529">
            <v>67200</v>
          </cell>
          <cell r="AC529">
            <v>100800</v>
          </cell>
          <cell r="AD529">
            <v>100800</v>
          </cell>
          <cell r="AE529">
            <v>0</v>
          </cell>
          <cell r="AF529">
            <v>8400</v>
          </cell>
        </row>
        <row r="530">
          <cell r="A530">
            <v>106576</v>
          </cell>
          <cell r="B530" t="str">
            <v>NISSAN</v>
          </cell>
          <cell r="C530" t="e">
            <v>#N/A</v>
          </cell>
          <cell r="D530" t="str">
            <v>63130 ZS50A</v>
          </cell>
          <cell r="E530" t="str">
            <v>106576/77</v>
          </cell>
          <cell r="F530" t="str">
            <v>Stamp&gt;Assy&gt;Ship</v>
          </cell>
          <cell r="G530" t="str">
            <v>KENT</v>
          </cell>
          <cell r="H530" t="str">
            <v>KENT</v>
          </cell>
          <cell r="I530" t="str">
            <v xml:space="preserve">Nissan        | Frontier | H61B/D40        </v>
          </cell>
          <cell r="J530" t="str">
            <v>New Domestics</v>
          </cell>
          <cell r="K530" t="str">
            <v>NISSAN</v>
          </cell>
          <cell r="L530" t="str">
            <v>BIW</v>
          </cell>
          <cell r="O530">
            <v>38081</v>
          </cell>
          <cell r="P530">
            <v>42917</v>
          </cell>
          <cell r="Q530" t="str">
            <v>&gt;&gt;&gt;</v>
          </cell>
          <cell r="S530">
            <v>10205</v>
          </cell>
          <cell r="T530">
            <v>71752</v>
          </cell>
          <cell r="V530">
            <v>50045</v>
          </cell>
          <cell r="W530">
            <v>10</v>
          </cell>
          <cell r="Y530">
            <v>76032</v>
          </cell>
          <cell r="Z530">
            <v>-0.216</v>
          </cell>
          <cell r="AA530" t="str">
            <v>last 5 mos x IHS%</v>
          </cell>
          <cell r="AB530">
            <v>66720</v>
          </cell>
          <cell r="AC530">
            <v>100080</v>
          </cell>
          <cell r="AD530">
            <v>100080</v>
          </cell>
          <cell r="AE530">
            <v>0</v>
          </cell>
          <cell r="AF530">
            <v>8340</v>
          </cell>
        </row>
        <row r="531">
          <cell r="A531">
            <v>106111</v>
          </cell>
          <cell r="B531" t="str">
            <v>NISSAN</v>
          </cell>
          <cell r="C531" t="e">
            <v>#N/A</v>
          </cell>
          <cell r="D531" t="str">
            <v>21644 EA20A</v>
          </cell>
          <cell r="E531">
            <v>106111</v>
          </cell>
          <cell r="F531" t="str">
            <v>Stamp&gt;Assy&gt;Plate/Paint&gt;Ship</v>
          </cell>
          <cell r="G531" t="str">
            <v>KENT</v>
          </cell>
          <cell r="H531" t="str">
            <v>KENT</v>
          </cell>
          <cell r="I531" t="str">
            <v xml:space="preserve">Nissan        | Frontier | H61B/D40        </v>
          </cell>
          <cell r="J531" t="str">
            <v>New Domestics</v>
          </cell>
          <cell r="K531" t="str">
            <v>NISSAN</v>
          </cell>
          <cell r="L531" t="str">
            <v>BIW</v>
          </cell>
          <cell r="O531">
            <v>38081</v>
          </cell>
          <cell r="P531">
            <v>42917</v>
          </cell>
          <cell r="Q531" t="str">
            <v>&gt;&gt;&gt;</v>
          </cell>
          <cell r="S531">
            <v>8415</v>
          </cell>
          <cell r="T531">
            <v>68843</v>
          </cell>
          <cell r="V531">
            <v>42515</v>
          </cell>
          <cell r="W531">
            <v>10</v>
          </cell>
          <cell r="Y531">
            <v>73200</v>
          </cell>
          <cell r="Z531">
            <v>-8.7400000000000005E-2</v>
          </cell>
          <cell r="AA531" t="str">
            <v>last 5 mos x IHS%</v>
          </cell>
          <cell r="AB531">
            <v>54325</v>
          </cell>
          <cell r="AC531">
            <v>81487.5</v>
          </cell>
          <cell r="AD531">
            <v>77598.377999999997</v>
          </cell>
          <cell r="AE531">
            <v>5.0118599128450958E-2</v>
          </cell>
          <cell r="AF531">
            <v>6466.5315000000001</v>
          </cell>
        </row>
        <row r="532">
          <cell r="A532">
            <v>107256</v>
          </cell>
          <cell r="B532" t="str">
            <v>NISSAN</v>
          </cell>
          <cell r="C532">
            <v>40704</v>
          </cell>
          <cell r="D532" t="str">
            <v>47895 3NF0A</v>
          </cell>
          <cell r="E532">
            <v>107256</v>
          </cell>
          <cell r="F532" t="str">
            <v>Stamp&gt;Ship</v>
          </cell>
          <cell r="G532" t="str">
            <v>KENT</v>
          </cell>
          <cell r="H532" t="str">
            <v>KENT</v>
          </cell>
          <cell r="I532" t="str">
            <v>'13 LEAF B12G</v>
          </cell>
          <cell r="J532" t="str">
            <v>New Domestics</v>
          </cell>
          <cell r="K532" t="str">
            <v>NISSAN</v>
          </cell>
          <cell r="L532" t="str">
            <v>BIW</v>
          </cell>
          <cell r="M532">
            <v>41244</v>
          </cell>
          <cell r="N532" t="str">
            <v>BRACKET-MODULE</v>
          </cell>
          <cell r="O532">
            <v>41244</v>
          </cell>
          <cell r="P532">
            <v>42979</v>
          </cell>
          <cell r="Q532" t="str">
            <v>&gt;&gt;&gt;</v>
          </cell>
          <cell r="S532">
            <v>9000</v>
          </cell>
          <cell r="T532">
            <v>26152</v>
          </cell>
          <cell r="V532">
            <v>31202</v>
          </cell>
          <cell r="W532">
            <v>6</v>
          </cell>
          <cell r="Y532">
            <v>62402.399999999994</v>
          </cell>
          <cell r="Z532">
            <v>-6.3299999999999995E-2</v>
          </cell>
          <cell r="AA532" t="str">
            <v>last 5 mos x IHS%</v>
          </cell>
          <cell r="AB532">
            <v>51002</v>
          </cell>
          <cell r="AC532">
            <v>76503</v>
          </cell>
          <cell r="AD532">
            <v>76503</v>
          </cell>
          <cell r="AE532">
            <v>0</v>
          </cell>
          <cell r="AF532">
            <v>6375.25</v>
          </cell>
        </row>
        <row r="533">
          <cell r="A533">
            <v>107245</v>
          </cell>
          <cell r="B533" t="str">
            <v>NISSAN</v>
          </cell>
          <cell r="C533">
            <v>40686</v>
          </cell>
          <cell r="D533" t="str">
            <v>24239 3KA0C</v>
          </cell>
          <cell r="E533">
            <v>107245</v>
          </cell>
          <cell r="F533" t="str">
            <v>Stamp&gt;Plate/Paint&gt;Ship</v>
          </cell>
          <cell r="G533" t="str">
            <v>KENT</v>
          </cell>
          <cell r="H533" t="str">
            <v>KENT</v>
          </cell>
          <cell r="I533" t="str">
            <v>P42K</v>
          </cell>
          <cell r="J533" t="str">
            <v>New Domestics</v>
          </cell>
          <cell r="K533" t="str">
            <v>NISSAN</v>
          </cell>
          <cell r="L533" t="str">
            <v>Vehicle Electronics</v>
          </cell>
          <cell r="M533">
            <v>40940</v>
          </cell>
          <cell r="N533" t="str">
            <v>BRACKET-ENG. HARNESS</v>
          </cell>
          <cell r="O533">
            <v>41122</v>
          </cell>
          <cell r="P533">
            <v>43717</v>
          </cell>
          <cell r="Q533" t="str">
            <v>&gt;&gt;&gt;</v>
          </cell>
          <cell r="R533" t="str">
            <v>Updated EAU from 113k to 32k on 7/30</v>
          </cell>
          <cell r="S533">
            <v>11200</v>
          </cell>
          <cell r="T533">
            <v>40006</v>
          </cell>
          <cell r="V533">
            <v>40880</v>
          </cell>
          <cell r="W533">
            <v>7</v>
          </cell>
          <cell r="Y533">
            <v>78960</v>
          </cell>
          <cell r="Z533">
            <v>-6.9999999999999951E-2</v>
          </cell>
          <cell r="AA533" t="str">
            <v>last 5 mos x IHS%</v>
          </cell>
          <cell r="AB533">
            <v>55684</v>
          </cell>
          <cell r="AC533">
            <v>83526</v>
          </cell>
          <cell r="AD533">
            <v>76036.800000000003</v>
          </cell>
          <cell r="AE533">
            <v>9.8494413231487776E-2</v>
          </cell>
          <cell r="AF533">
            <v>6336.4000000000005</v>
          </cell>
        </row>
        <row r="534">
          <cell r="A534">
            <v>106012</v>
          </cell>
          <cell r="B534" t="str">
            <v>Denso</v>
          </cell>
          <cell r="C534">
            <v>38989</v>
          </cell>
          <cell r="D534" t="str">
            <v>AA422424-0792</v>
          </cell>
          <cell r="E534">
            <v>106012</v>
          </cell>
          <cell r="F534" t="str">
            <v>Stamp&gt;Plate/Paint&gt;Ship</v>
          </cell>
          <cell r="G534" t="str">
            <v>GR: PR</v>
          </cell>
          <cell r="H534" t="str">
            <v>GR</v>
          </cell>
          <cell r="I534" t="str">
            <v>'12 ACCORD 2GA</v>
          </cell>
          <cell r="J534" t="str">
            <v>New Domestics</v>
          </cell>
          <cell r="K534" t="str">
            <v>HONDA</v>
          </cell>
          <cell r="L534" t="str">
            <v>Heat Shield</v>
          </cell>
          <cell r="M534">
            <v>39234</v>
          </cell>
          <cell r="N534" t="str">
            <v>HEAT SHIELD</v>
          </cell>
          <cell r="O534">
            <v>39234</v>
          </cell>
          <cell r="P534">
            <v>42887</v>
          </cell>
          <cell r="Q534" t="str">
            <v>&gt;&gt;&gt;</v>
          </cell>
          <cell r="S534">
            <v>6048</v>
          </cell>
          <cell r="T534">
            <v>67680</v>
          </cell>
          <cell r="V534">
            <v>35712</v>
          </cell>
          <cell r="W534">
            <v>10</v>
          </cell>
          <cell r="Y534">
            <v>75340.799999999988</v>
          </cell>
          <cell r="Z534">
            <v>6.0601135610229173E-2</v>
          </cell>
          <cell r="AA534" t="str">
            <v>last 5 mos x IHS%</v>
          </cell>
          <cell r="AB534">
            <v>41184</v>
          </cell>
          <cell r="AC534">
            <v>61776</v>
          </cell>
          <cell r="AD534">
            <v>75752.375509825011</v>
          </cell>
          <cell r="AE534">
            <v>-0.18450082146945068</v>
          </cell>
          <cell r="AF534">
            <v>6312.697959152084</v>
          </cell>
        </row>
        <row r="535">
          <cell r="A535">
            <v>106494</v>
          </cell>
          <cell r="B535" t="str">
            <v>ARTIFLEX</v>
          </cell>
          <cell r="C535">
            <v>39757</v>
          </cell>
          <cell r="D535" t="str">
            <v>821D5 ZN50A</v>
          </cell>
          <cell r="E535">
            <v>106494</v>
          </cell>
          <cell r="F535" t="str">
            <v>Stamp&gt;Ship</v>
          </cell>
          <cell r="G535" t="str">
            <v>GR: PR</v>
          </cell>
          <cell r="H535" t="str">
            <v>GR</v>
          </cell>
          <cell r="I535" t="str">
            <v>L42A SERVICE</v>
          </cell>
          <cell r="J535" t="str">
            <v>New Domestics</v>
          </cell>
          <cell r="K535" t="str">
            <v>NISSAN</v>
          </cell>
          <cell r="L535" t="str">
            <v>BIW</v>
          </cell>
          <cell r="M535">
            <v>39832</v>
          </cell>
          <cell r="N535" t="str">
            <v>REINF RR DOOR LOWER-LH</v>
          </cell>
          <cell r="O535">
            <v>39832</v>
          </cell>
          <cell r="P535">
            <v>43717</v>
          </cell>
          <cell r="Q535" t="str">
            <v>&gt;&gt;&gt;</v>
          </cell>
          <cell r="S535">
            <v>0</v>
          </cell>
          <cell r="T535">
            <v>3520</v>
          </cell>
          <cell r="V535">
            <v>2800</v>
          </cell>
          <cell r="W535">
            <v>5</v>
          </cell>
          <cell r="Y535">
            <v>7680</v>
          </cell>
          <cell r="Z535">
            <v>6.0000000000000053E-2</v>
          </cell>
          <cell r="AA535" t="str">
            <v>last 5 mos x IHS%</v>
          </cell>
          <cell r="AB535">
            <v>1200</v>
          </cell>
          <cell r="AC535">
            <v>1800</v>
          </cell>
          <cell r="AD535">
            <v>1800</v>
          </cell>
          <cell r="AE535">
            <v>0</v>
          </cell>
          <cell r="AF535">
            <v>150</v>
          </cell>
        </row>
        <row r="536">
          <cell r="A536">
            <v>106110</v>
          </cell>
          <cell r="B536" t="str">
            <v>NISSAN</v>
          </cell>
          <cell r="C536" t="e">
            <v>#N/A</v>
          </cell>
          <cell r="D536" t="str">
            <v>21644 EA21A</v>
          </cell>
          <cell r="E536">
            <v>106110</v>
          </cell>
          <cell r="F536" t="str">
            <v>Stamp&gt;Assy&gt;Plate/Paint&gt;Ship</v>
          </cell>
          <cell r="G536" t="str">
            <v>KENT</v>
          </cell>
          <cell r="H536" t="str">
            <v>KENT</v>
          </cell>
          <cell r="I536" t="str">
            <v xml:space="preserve">Nissan        | Frontier | H61B/D40        </v>
          </cell>
          <cell r="J536" t="str">
            <v>New Domestics</v>
          </cell>
          <cell r="K536" t="str">
            <v>NISSAN</v>
          </cell>
          <cell r="L536" t="str">
            <v>BIW</v>
          </cell>
          <cell r="O536">
            <v>38081</v>
          </cell>
          <cell r="P536">
            <v>42917</v>
          </cell>
          <cell r="Q536" t="str">
            <v>&gt;&gt;&gt;</v>
          </cell>
          <cell r="S536">
            <v>8200</v>
          </cell>
          <cell r="T536">
            <v>69443</v>
          </cell>
          <cell r="V536">
            <v>41400</v>
          </cell>
          <cell r="W536">
            <v>10</v>
          </cell>
          <cell r="Y536">
            <v>72960</v>
          </cell>
          <cell r="Z536">
            <v>-8.7400000000000005E-2</v>
          </cell>
          <cell r="AA536" t="str">
            <v>last 5 mos x IHS%</v>
          </cell>
          <cell r="AB536">
            <v>52000</v>
          </cell>
          <cell r="AC536">
            <v>78000</v>
          </cell>
          <cell r="AD536">
            <v>75563.28</v>
          </cell>
          <cell r="AE536">
            <v>3.2247409059003251E-2</v>
          </cell>
          <cell r="AF536">
            <v>6296.94</v>
          </cell>
        </row>
        <row r="537">
          <cell r="A537">
            <v>106862</v>
          </cell>
          <cell r="B537" t="str">
            <v>Denso</v>
          </cell>
          <cell r="C537">
            <v>40284</v>
          </cell>
          <cell r="D537" t="str">
            <v>AA222424-1600</v>
          </cell>
          <cell r="E537">
            <v>106862</v>
          </cell>
          <cell r="F537" t="str">
            <v>Stamp&gt;Ship</v>
          </cell>
          <cell r="G537" t="str">
            <v>GR: PR</v>
          </cell>
          <cell r="H537" t="str">
            <v>GR</v>
          </cell>
          <cell r="I537" t="str">
            <v>12 051A Camry - Hybrid</v>
          </cell>
          <cell r="J537" t="str">
            <v>New Domestics</v>
          </cell>
          <cell r="K537" t="str">
            <v>TOYOTA</v>
          </cell>
          <cell r="L537" t="str">
            <v>HVAC</v>
          </cell>
          <cell r="M537">
            <v>40817</v>
          </cell>
          <cell r="N537" t="str">
            <v>INSULATOR, COOLING FAN</v>
          </cell>
          <cell r="O537">
            <v>40817</v>
          </cell>
          <cell r="P537">
            <v>42522</v>
          </cell>
          <cell r="Q537" t="str">
            <v>&gt;&gt;&gt;</v>
          </cell>
          <cell r="R537" t="str">
            <v>PER RELEASES</v>
          </cell>
          <cell r="S537">
            <v>6720</v>
          </cell>
          <cell r="T537">
            <v>61320</v>
          </cell>
          <cell r="V537">
            <v>36120</v>
          </cell>
          <cell r="W537">
            <v>10</v>
          </cell>
          <cell r="Y537">
            <v>68544</v>
          </cell>
          <cell r="Z537">
            <v>4.1524006207616981E-2</v>
          </cell>
          <cell r="AA537" t="str">
            <v>last 5 mos x IHS%</v>
          </cell>
          <cell r="AB537">
            <v>42840</v>
          </cell>
          <cell r="AC537">
            <v>64260</v>
          </cell>
          <cell r="AD537">
            <v>75239.694208438246</v>
          </cell>
          <cell r="AE537">
            <v>-0.14592954322782004</v>
          </cell>
          <cell r="AF537">
            <v>6269.9745173698539</v>
          </cell>
        </row>
        <row r="538">
          <cell r="A538">
            <v>105761</v>
          </cell>
          <cell r="B538" t="str">
            <v>Denso</v>
          </cell>
          <cell r="C538">
            <v>38663</v>
          </cell>
          <cell r="D538" t="str">
            <v>AA146541-7471</v>
          </cell>
          <cell r="E538">
            <v>105761</v>
          </cell>
          <cell r="F538" t="str">
            <v>Stamp&gt;Ship</v>
          </cell>
          <cell r="G538" t="str">
            <v>GR: PR</v>
          </cell>
          <cell r="H538" t="str">
            <v>GR</v>
          </cell>
          <cell r="I538" t="str">
            <v>Camry Hybrid</v>
          </cell>
          <cell r="J538" t="str">
            <v>New Domestics</v>
          </cell>
          <cell r="K538" t="str">
            <v>Toyota</v>
          </cell>
          <cell r="L538" t="str">
            <v>Trim &amp; Chassis</v>
          </cell>
          <cell r="M538">
            <v>38987</v>
          </cell>
          <cell r="N538" t="str">
            <v>BRACKET</v>
          </cell>
          <cell r="O538">
            <v>38987</v>
          </cell>
          <cell r="P538">
            <v>42522</v>
          </cell>
          <cell r="Q538" t="str">
            <v>&gt;&gt;&gt;</v>
          </cell>
          <cell r="S538" t="e">
            <v>#REF!</v>
          </cell>
          <cell r="T538">
            <v>61200</v>
          </cell>
          <cell r="V538">
            <v>35775</v>
          </cell>
          <cell r="W538">
            <v>12</v>
          </cell>
          <cell r="Y538">
            <v>68625</v>
          </cell>
          <cell r="Z538">
            <v>4.1500000000000002E-2</v>
          </cell>
          <cell r="AA538" t="str">
            <v>last 5 mos x IHS%</v>
          </cell>
          <cell r="AB538">
            <v>40275</v>
          </cell>
          <cell r="AC538">
            <v>60412.5</v>
          </cell>
          <cell r="AD538">
            <v>74519.325000000012</v>
          </cell>
          <cell r="AE538">
            <v>-0.18930425094430214</v>
          </cell>
          <cell r="AF538">
            <v>6209.9437500000013</v>
          </cell>
        </row>
        <row r="539">
          <cell r="A539">
            <v>106871</v>
          </cell>
          <cell r="B539" t="str">
            <v>TOYOTA</v>
          </cell>
          <cell r="C539">
            <v>40304</v>
          </cell>
          <cell r="D539" t="str">
            <v>G114306020</v>
          </cell>
          <cell r="E539" t="str">
            <v>2-OUT</v>
          </cell>
          <cell r="G539" t="str">
            <v>KENT</v>
          </cell>
          <cell r="H539" t="str">
            <v>KENT</v>
          </cell>
          <cell r="I539" t="str">
            <v>'11 Camry HB 071A</v>
          </cell>
          <cell r="J539" t="str">
            <v>New Domestics</v>
          </cell>
          <cell r="K539" t="str">
            <v>Toyota</v>
          </cell>
          <cell r="L539" t="str">
            <v>Trim &amp; Chassis</v>
          </cell>
          <cell r="O539">
            <v>38081</v>
          </cell>
          <cell r="P539">
            <v>42522</v>
          </cell>
          <cell r="Q539" t="str">
            <v>&gt;&gt;&gt;</v>
          </cell>
          <cell r="S539">
            <v>6475</v>
          </cell>
          <cell r="T539">
            <v>61600</v>
          </cell>
          <cell r="V539">
            <v>35707</v>
          </cell>
          <cell r="W539">
            <v>10</v>
          </cell>
          <cell r="Y539">
            <v>68460</v>
          </cell>
          <cell r="Z539">
            <v>4.1524006207616981E-2</v>
          </cell>
          <cell r="AA539" t="str">
            <v>last 5 mos x IHS%</v>
          </cell>
          <cell r="AB539">
            <v>41851</v>
          </cell>
          <cell r="AC539">
            <v>62776.5</v>
          </cell>
          <cell r="AD539">
            <v>74379.395379310765</v>
          </cell>
          <cell r="AE539">
            <v>-0.15599609703923734</v>
          </cell>
          <cell r="AF539">
            <v>6198.2829482758971</v>
          </cell>
        </row>
        <row r="540">
          <cell r="A540">
            <v>107013</v>
          </cell>
          <cell r="B540" t="str">
            <v>TOYOTA</v>
          </cell>
          <cell r="C540">
            <v>40399</v>
          </cell>
          <cell r="D540" t="str">
            <v>g92n4-06010</v>
          </cell>
          <cell r="E540">
            <v>107013</v>
          </cell>
          <cell r="F540" t="str">
            <v>Stamp&gt;Ship</v>
          </cell>
          <cell r="G540" t="str">
            <v>KENT</v>
          </cell>
          <cell r="H540" t="str">
            <v>KENT</v>
          </cell>
          <cell r="I540" t="str">
            <v>'11 Camry HB 071A</v>
          </cell>
          <cell r="J540" t="str">
            <v>New Domestics</v>
          </cell>
          <cell r="K540" t="str">
            <v>Toyota</v>
          </cell>
          <cell r="L540" t="str">
            <v>Vehicle Electronics</v>
          </cell>
          <cell r="M540">
            <v>40634</v>
          </cell>
          <cell r="N540" t="str">
            <v>HV BATTERY UPPER COVER #2</v>
          </cell>
          <cell r="O540">
            <v>40882</v>
          </cell>
          <cell r="P540">
            <v>42522</v>
          </cell>
          <cell r="Q540" t="str">
            <v>&gt;&gt;&gt;</v>
          </cell>
          <cell r="S540">
            <v>6670</v>
          </cell>
          <cell r="T540">
            <v>61640</v>
          </cell>
          <cell r="V540">
            <v>35657</v>
          </cell>
          <cell r="W540">
            <v>10</v>
          </cell>
          <cell r="Y540">
            <v>68448</v>
          </cell>
          <cell r="Z540">
            <v>4.1524006207616981E-2</v>
          </cell>
          <cell r="AA540" t="str">
            <v>last 5 mos x IHS%</v>
          </cell>
          <cell r="AB540">
            <v>41420</v>
          </cell>
          <cell r="AC540">
            <v>62130</v>
          </cell>
          <cell r="AD540">
            <v>74275.242978690003</v>
          </cell>
          <cell r="AE540">
            <v>-0.1635167047810876</v>
          </cell>
          <cell r="AF540">
            <v>6189.6035815575005</v>
          </cell>
        </row>
        <row r="541">
          <cell r="A541">
            <v>106608</v>
          </cell>
          <cell r="B541" t="str">
            <v>NISSAN</v>
          </cell>
          <cell r="C541" t="e">
            <v>#N/A</v>
          </cell>
          <cell r="D541" t="str">
            <v>63130 ZL05A</v>
          </cell>
          <cell r="E541" t="e">
            <v>#N/A</v>
          </cell>
          <cell r="F541" t="str">
            <v>Stamp&gt;Assy&gt;Ship</v>
          </cell>
          <cell r="G541" t="str">
            <v>KENT</v>
          </cell>
          <cell r="H541" t="str">
            <v>KENT</v>
          </cell>
          <cell r="I541" t="str">
            <v>NO PROGRAM INFO AVAILABLE</v>
          </cell>
          <cell r="J541" t="str">
            <v>New Domestics</v>
          </cell>
          <cell r="K541" t="str">
            <v>NISSAN</v>
          </cell>
          <cell r="L541" t="str">
            <v>BIW</v>
          </cell>
          <cell r="O541">
            <v>38081</v>
          </cell>
          <cell r="P541">
            <v>41640</v>
          </cell>
          <cell r="Q541" t="str">
            <v>&gt;&gt;&gt;</v>
          </cell>
          <cell r="S541">
            <v>0</v>
          </cell>
          <cell r="T541">
            <v>2400</v>
          </cell>
          <cell r="V541">
            <v>0</v>
          </cell>
          <cell r="W541">
            <v>2</v>
          </cell>
          <cell r="Y541" t="str">
            <v>&lt;5</v>
          </cell>
          <cell r="AA541" t="str">
            <v>Annualized Volume (2 of 10 mos)</v>
          </cell>
          <cell r="AB541">
            <v>0</v>
          </cell>
          <cell r="AC541">
            <v>0</v>
          </cell>
          <cell r="AD541">
            <v>0</v>
          </cell>
          <cell r="AE541" t="e">
            <v>#DIV/0!</v>
          </cell>
          <cell r="AF541">
            <v>0</v>
          </cell>
        </row>
        <row r="542">
          <cell r="A542">
            <v>106307</v>
          </cell>
          <cell r="B542" t="str">
            <v>NISSAN</v>
          </cell>
          <cell r="C542" t="e">
            <v>#N/A</v>
          </cell>
          <cell r="D542" t="str">
            <v>G66909N0MA</v>
          </cell>
          <cell r="E542" t="e">
            <v>#N/A</v>
          </cell>
          <cell r="F542" t="str">
            <v>Stamp&gt;Assy&gt;Plate/Paint&gt;Ship</v>
          </cell>
          <cell r="G542" t="str">
            <v>KENT</v>
          </cell>
          <cell r="H542" t="str">
            <v>KENT</v>
          </cell>
          <cell r="I542" t="str">
            <v>NISSAN</v>
          </cell>
          <cell r="J542" t="str">
            <v>New Domestics</v>
          </cell>
          <cell r="K542" t="str">
            <v>NISSAN</v>
          </cell>
          <cell r="L542" t="str">
            <v>BIW</v>
          </cell>
          <cell r="O542">
            <v>38081</v>
          </cell>
          <cell r="P542">
            <v>41455</v>
          </cell>
          <cell r="Q542" t="str">
            <v>&gt;&gt;&gt;</v>
          </cell>
          <cell r="R542" t="str">
            <v>MAY 2013 LAST MONTH        service (NOT ON NISSAN WEB SITE)</v>
          </cell>
          <cell r="S542">
            <v>7</v>
          </cell>
          <cell r="T542">
            <v>34</v>
          </cell>
          <cell r="V542">
            <v>17</v>
          </cell>
          <cell r="W542">
            <v>8</v>
          </cell>
          <cell r="Y542">
            <v>36</v>
          </cell>
          <cell r="AA542" t="str">
            <v>SERVICE</v>
          </cell>
          <cell r="AB542">
            <v>8</v>
          </cell>
          <cell r="AC542">
            <v>12</v>
          </cell>
          <cell r="AD542">
            <v>36</v>
          </cell>
          <cell r="AE542">
            <v>-0.66666666666666674</v>
          </cell>
          <cell r="AF542">
            <v>3</v>
          </cell>
        </row>
        <row r="543">
          <cell r="A543">
            <v>106867</v>
          </cell>
          <cell r="B543" t="str">
            <v>TOYOTA</v>
          </cell>
          <cell r="C543">
            <v>40296</v>
          </cell>
          <cell r="D543" t="str">
            <v>G92qa06010</v>
          </cell>
          <cell r="E543">
            <v>106867</v>
          </cell>
          <cell r="F543" t="str">
            <v>Stamp&gt;Assy&gt;Ship</v>
          </cell>
          <cell r="G543" t="str">
            <v>GR: PR</v>
          </cell>
          <cell r="H543" t="str">
            <v>GR</v>
          </cell>
          <cell r="I543" t="str">
            <v>Camry 051a</v>
          </cell>
          <cell r="J543" t="str">
            <v>New Domestics</v>
          </cell>
          <cell r="K543" t="str">
            <v>Toyota</v>
          </cell>
          <cell r="L543" t="str">
            <v>BIW</v>
          </cell>
          <cell r="M543">
            <v>40756</v>
          </cell>
          <cell r="N543" t="str">
            <v>BRACKET SUB ASSY</v>
          </cell>
          <cell r="O543">
            <v>40756</v>
          </cell>
          <cell r="P543">
            <v>42522</v>
          </cell>
          <cell r="Q543" t="str">
            <v>&gt;&gt;&gt;</v>
          </cell>
          <cell r="S543">
            <v>6501</v>
          </cell>
          <cell r="T543">
            <v>60951</v>
          </cell>
          <cell r="V543">
            <v>35510</v>
          </cell>
          <cell r="W543">
            <v>10</v>
          </cell>
          <cell r="Y543">
            <v>68162.399999999994</v>
          </cell>
          <cell r="Z543">
            <v>4.1500000000000002E-2</v>
          </cell>
          <cell r="AA543" t="str">
            <v>last 5 mos x IHS%</v>
          </cell>
          <cell r="AB543">
            <v>41774</v>
          </cell>
          <cell r="AC543">
            <v>62661</v>
          </cell>
          <cell r="AD543">
            <v>73967.33</v>
          </cell>
          <cell r="AE543">
            <v>-0.15285572698108751</v>
          </cell>
          <cell r="AF543">
            <v>6163.9441666666671</v>
          </cell>
        </row>
        <row r="544">
          <cell r="A544">
            <v>106873</v>
          </cell>
          <cell r="B544" t="str">
            <v>TOYOTA</v>
          </cell>
          <cell r="C544">
            <v>40304</v>
          </cell>
          <cell r="D544" t="str">
            <v>G9217-06010</v>
          </cell>
          <cell r="E544" t="str">
            <v>106873-1</v>
          </cell>
          <cell r="F544" t="str">
            <v>Stamp&gt;Assy&gt;Plate/Paint&gt;Ship</v>
          </cell>
          <cell r="G544" t="str">
            <v>KENT</v>
          </cell>
          <cell r="H544" t="str">
            <v>KENT</v>
          </cell>
          <cell r="I544" t="str">
            <v>'11 Camry HB 071A</v>
          </cell>
          <cell r="J544" t="str">
            <v>New Domestics</v>
          </cell>
          <cell r="K544" t="str">
            <v>Toyota</v>
          </cell>
          <cell r="L544" t="str">
            <v>Trim &amp; Chassis</v>
          </cell>
          <cell r="O544">
            <v>38081</v>
          </cell>
          <cell r="P544">
            <v>42522</v>
          </cell>
          <cell r="Q544" t="str">
            <v>&gt;&gt;&gt;</v>
          </cell>
          <cell r="S544">
            <v>6500</v>
          </cell>
          <cell r="T544">
            <v>61125</v>
          </cell>
          <cell r="V544">
            <v>35507</v>
          </cell>
          <cell r="W544">
            <v>10</v>
          </cell>
          <cell r="Y544">
            <v>67500</v>
          </cell>
          <cell r="Z544">
            <v>4.1524006207616981E-2</v>
          </cell>
          <cell r="AA544" t="str">
            <v>last 5 mos x IHS%</v>
          </cell>
          <cell r="AB544">
            <v>41537</v>
          </cell>
          <cell r="AC544">
            <v>62305.5</v>
          </cell>
          <cell r="AD544">
            <v>73962.785776827717</v>
          </cell>
          <cell r="AE544">
            <v>-0.15761015021800195</v>
          </cell>
          <cell r="AF544">
            <v>6163.5654814023101</v>
          </cell>
        </row>
        <row r="545">
          <cell r="A545">
            <v>106702</v>
          </cell>
          <cell r="B545" t="str">
            <v>Pilkington North America</v>
          </cell>
          <cell r="C545">
            <v>40079</v>
          </cell>
          <cell r="D545" t="str">
            <v>50608-950</v>
          </cell>
          <cell r="E545">
            <v>106702</v>
          </cell>
          <cell r="F545" t="str">
            <v>Stamp&gt;Assy&gt;Ship</v>
          </cell>
          <cell r="G545" t="str">
            <v>GR: PR</v>
          </cell>
          <cell r="H545" t="str">
            <v>GR</v>
          </cell>
          <cell r="I545" t="str">
            <v>642L (lexus)</v>
          </cell>
          <cell r="J545" t="str">
            <v>New Domestics</v>
          </cell>
          <cell r="K545" t="str">
            <v>Toyota</v>
          </cell>
          <cell r="L545" t="str">
            <v>Vehicle Electronics</v>
          </cell>
          <cell r="M545">
            <v>40193</v>
          </cell>
          <cell r="N545" t="str">
            <v>RAIN SENSOR BKT</v>
          </cell>
          <cell r="O545">
            <v>40193</v>
          </cell>
          <cell r="P545">
            <v>41883</v>
          </cell>
          <cell r="Q545" t="str">
            <v>&gt;&gt;&gt;</v>
          </cell>
          <cell r="S545">
            <v>9600</v>
          </cell>
          <cell r="T545">
            <v>68813</v>
          </cell>
          <cell r="V545">
            <v>37800</v>
          </cell>
          <cell r="W545">
            <v>9</v>
          </cell>
          <cell r="Y545">
            <v>86191.200000000012</v>
          </cell>
          <cell r="Z545">
            <v>-2.2312131849824501E-2</v>
          </cell>
          <cell r="AA545" t="str">
            <v>last 5 mos x IHS%</v>
          </cell>
          <cell r="AB545">
            <v>57000</v>
          </cell>
          <cell r="AC545">
            <v>85500</v>
          </cell>
          <cell r="AD545">
            <v>73913.202832153271</v>
          </cell>
          <cell r="AE545">
            <v>0.15676221194417406</v>
          </cell>
          <cell r="AF545">
            <v>6159.4335693461062</v>
          </cell>
        </row>
        <row r="546">
          <cell r="A546">
            <v>106869</v>
          </cell>
          <cell r="B546" t="str">
            <v>TOYOTA</v>
          </cell>
          <cell r="C546">
            <v>40304</v>
          </cell>
          <cell r="D546" t="str">
            <v xml:space="preserve"> G114306010</v>
          </cell>
          <cell r="E546" t="str">
            <v>106869/71</v>
          </cell>
          <cell r="G546" t="str">
            <v>KENT</v>
          </cell>
          <cell r="H546" t="str">
            <v>KENT</v>
          </cell>
          <cell r="I546" t="str">
            <v>'11 Camry HB 071A</v>
          </cell>
          <cell r="J546" t="str">
            <v>New Domestics</v>
          </cell>
          <cell r="K546" t="str">
            <v>Toyota</v>
          </cell>
          <cell r="L546" t="str">
            <v>Trim &amp; Chassis</v>
          </cell>
          <cell r="O546">
            <v>38081</v>
          </cell>
          <cell r="P546">
            <v>42522</v>
          </cell>
          <cell r="Q546" t="str">
            <v>&gt;&gt;&gt;</v>
          </cell>
          <cell r="S546">
            <v>6600</v>
          </cell>
          <cell r="T546">
            <v>63250</v>
          </cell>
          <cell r="V546">
            <v>35482</v>
          </cell>
          <cell r="W546">
            <v>10</v>
          </cell>
          <cell r="Y546">
            <v>67980</v>
          </cell>
          <cell r="Z546">
            <v>4.1524006207616981E-2</v>
          </cell>
          <cell r="AA546" t="str">
            <v>last 5 mos x IHS%</v>
          </cell>
          <cell r="AB546">
            <v>41819</v>
          </cell>
          <cell r="AC546">
            <v>62728.5</v>
          </cell>
          <cell r="AD546">
            <v>73910.709576517329</v>
          </cell>
          <cell r="AE546">
            <v>-0.15129349509140833</v>
          </cell>
          <cell r="AF546">
            <v>6159.2257980431104</v>
          </cell>
        </row>
        <row r="547">
          <cell r="A547">
            <v>106866</v>
          </cell>
          <cell r="B547" t="str">
            <v>TOYOTA</v>
          </cell>
          <cell r="C547">
            <v>40296</v>
          </cell>
          <cell r="D547" t="str">
            <v>G920C06010</v>
          </cell>
          <cell r="E547" t="str">
            <v>106866-2</v>
          </cell>
          <cell r="F547" t="str">
            <v>Stamp&gt;Assy&gt;Ship</v>
          </cell>
          <cell r="G547" t="str">
            <v>GR: PR</v>
          </cell>
          <cell r="H547" t="str">
            <v>GR</v>
          </cell>
          <cell r="I547" t="str">
            <v>Camry 051a</v>
          </cell>
          <cell r="J547" t="str">
            <v>New Domestics</v>
          </cell>
          <cell r="K547" t="str">
            <v>Toyota</v>
          </cell>
          <cell r="L547" t="str">
            <v>Trim &amp; Chassis</v>
          </cell>
          <cell r="M547">
            <v>40756</v>
          </cell>
          <cell r="N547" t="str">
            <v>BRACKET SUB ASSY</v>
          </cell>
          <cell r="O547">
            <v>40756</v>
          </cell>
          <cell r="P547">
            <v>42522</v>
          </cell>
          <cell r="Q547" t="str">
            <v>&gt;&gt;&gt;</v>
          </cell>
          <cell r="S547">
            <v>6500</v>
          </cell>
          <cell r="T547">
            <v>60850</v>
          </cell>
          <cell r="V547">
            <v>35382</v>
          </cell>
          <cell r="W547">
            <v>10</v>
          </cell>
          <cell r="Y547">
            <v>68160</v>
          </cell>
          <cell r="Z547">
            <v>4.1500000000000002E-2</v>
          </cell>
          <cell r="AA547" t="str">
            <v>last 5 mos x IHS%</v>
          </cell>
          <cell r="AB547">
            <v>41894</v>
          </cell>
          <cell r="AC547">
            <v>62841</v>
          </cell>
          <cell r="AD547">
            <v>73700.706000000006</v>
          </cell>
          <cell r="AE547">
            <v>-0.14734873774479185</v>
          </cell>
          <cell r="AF547">
            <v>6141.7255000000005</v>
          </cell>
        </row>
        <row r="548">
          <cell r="A548">
            <v>106865</v>
          </cell>
          <cell r="B548" t="str">
            <v>TOYOTA</v>
          </cell>
          <cell r="C548">
            <v>40296</v>
          </cell>
          <cell r="D548" t="str">
            <v>G920B06010</v>
          </cell>
          <cell r="E548" t="str">
            <v>106865-2</v>
          </cell>
          <cell r="F548" t="str">
            <v>Stamp&gt;Assy&gt;Ship</v>
          </cell>
          <cell r="G548" t="str">
            <v>KENT</v>
          </cell>
          <cell r="H548" t="str">
            <v>KENT</v>
          </cell>
          <cell r="I548" t="str">
            <v>Camry 051a</v>
          </cell>
          <cell r="J548" t="str">
            <v>New Domestics</v>
          </cell>
          <cell r="K548" t="str">
            <v>Toyota</v>
          </cell>
          <cell r="L548" t="str">
            <v>Trim &amp; Chassis</v>
          </cell>
          <cell r="M548">
            <v>40756</v>
          </cell>
          <cell r="N548" t="str">
            <v>BRACKET -SUB ASSY</v>
          </cell>
          <cell r="O548">
            <v>40756</v>
          </cell>
          <cell r="P548">
            <v>42522</v>
          </cell>
          <cell r="Q548" t="str">
            <v>&gt;&gt;&gt;</v>
          </cell>
          <cell r="S548">
            <v>6500</v>
          </cell>
          <cell r="T548">
            <v>61000</v>
          </cell>
          <cell r="V548">
            <v>35382</v>
          </cell>
          <cell r="W548">
            <v>10</v>
          </cell>
          <cell r="Y548">
            <v>68220</v>
          </cell>
          <cell r="Z548">
            <v>4.1500000000000002E-2</v>
          </cell>
          <cell r="AA548" t="str">
            <v>last 5 mos x IHS%</v>
          </cell>
          <cell r="AB548">
            <v>41944</v>
          </cell>
          <cell r="AC548">
            <v>62916</v>
          </cell>
          <cell r="AD548">
            <v>73700.706000000006</v>
          </cell>
          <cell r="AE548">
            <v>-0.14633110841570507</v>
          </cell>
          <cell r="AF548">
            <v>6141.7255000000005</v>
          </cell>
        </row>
        <row r="549">
          <cell r="A549">
            <v>107021</v>
          </cell>
          <cell r="B549" t="str">
            <v>TOYOTA</v>
          </cell>
          <cell r="C549">
            <v>40414</v>
          </cell>
          <cell r="D549" t="str">
            <v>G9257-06010</v>
          </cell>
          <cell r="E549">
            <v>107021</v>
          </cell>
          <cell r="F549" t="str">
            <v>Stamp&gt;Plate/Paint&gt;Ship</v>
          </cell>
          <cell r="G549" t="str">
            <v>KENT</v>
          </cell>
          <cell r="H549" t="str">
            <v>KENT</v>
          </cell>
          <cell r="I549" t="str">
            <v>'12 051A Camry</v>
          </cell>
          <cell r="J549" t="str">
            <v>New Domestics</v>
          </cell>
          <cell r="K549" t="str">
            <v>Toyota</v>
          </cell>
          <cell r="L549" t="str">
            <v>Trim &amp; Chassis</v>
          </cell>
          <cell r="M549">
            <v>40634</v>
          </cell>
          <cell r="N549" t="str">
            <v>BRACKET-INVERTER #5</v>
          </cell>
          <cell r="O549">
            <v>40634</v>
          </cell>
          <cell r="P549">
            <v>42522</v>
          </cell>
          <cell r="Q549" t="str">
            <v>&gt;&gt;&gt;</v>
          </cell>
          <cell r="R549" t="str">
            <v>camry up 4%</v>
          </cell>
          <cell r="S549">
            <v>6525</v>
          </cell>
          <cell r="T549">
            <v>61300</v>
          </cell>
          <cell r="V549">
            <v>35359</v>
          </cell>
          <cell r="W549">
            <v>10</v>
          </cell>
          <cell r="Y549">
            <v>67620</v>
          </cell>
          <cell r="Z549">
            <v>4.1524006207616981E-2</v>
          </cell>
          <cell r="AA549" t="str">
            <v>last 5 mos x IHS%</v>
          </cell>
          <cell r="AB549">
            <v>41934</v>
          </cell>
          <cell r="AC549">
            <v>62901</v>
          </cell>
          <cell r="AD549">
            <v>73654.494670990258</v>
          </cell>
          <cell r="AE549">
            <v>-0.14599916432833338</v>
          </cell>
          <cell r="AF549">
            <v>6137.8745559158551</v>
          </cell>
        </row>
        <row r="550">
          <cell r="A550">
            <v>105656</v>
          </cell>
          <cell r="B550" t="str">
            <v>Benteler</v>
          </cell>
          <cell r="C550">
            <v>38553</v>
          </cell>
          <cell r="D550">
            <v>13002319</v>
          </cell>
          <cell r="E550" t="str">
            <v>105656/57</v>
          </cell>
          <cell r="F550" t="str">
            <v>Stamp&gt;Ship</v>
          </cell>
          <cell r="G550" t="str">
            <v>KENT</v>
          </cell>
          <cell r="H550" t="str">
            <v>KENT</v>
          </cell>
          <cell r="I550" t="str">
            <v xml:space="preserve">BMW | X5 | E70             </v>
          </cell>
          <cell r="J550" t="str">
            <v>Other Auto (BMW, VW, Misc)</v>
          </cell>
          <cell r="K550" t="str">
            <v>BMW</v>
          </cell>
          <cell r="L550" t="str">
            <v>BIW</v>
          </cell>
          <cell r="M550">
            <v>38991</v>
          </cell>
          <cell r="N550" t="str">
            <v>FRONT FLANGE PLATE  RH</v>
          </cell>
          <cell r="O550">
            <v>38991</v>
          </cell>
          <cell r="P550">
            <v>41518</v>
          </cell>
          <cell r="Q550" t="str">
            <v>&gt;&gt;&gt;</v>
          </cell>
          <cell r="R550" t="str">
            <v>program cancelled per e-mail (was due to end 8/1/14)</v>
          </cell>
          <cell r="S550">
            <v>0</v>
          </cell>
          <cell r="T550">
            <v>13152319</v>
          </cell>
          <cell r="V550">
            <v>84000</v>
          </cell>
          <cell r="W550">
            <v>12</v>
          </cell>
          <cell r="Y550">
            <v>6</v>
          </cell>
          <cell r="AA550" t="str">
            <v>20% coupe version from 6/'13 to 8/14</v>
          </cell>
          <cell r="AB550">
            <v>42175</v>
          </cell>
          <cell r="AC550">
            <v>63262.5</v>
          </cell>
          <cell r="AD550">
            <v>172800</v>
          </cell>
          <cell r="AE550">
            <v>-0.63389756944444442</v>
          </cell>
          <cell r="AF550">
            <v>14400</v>
          </cell>
        </row>
        <row r="551">
          <cell r="A551">
            <v>106872</v>
          </cell>
          <cell r="B551" t="str">
            <v>TOYOTA</v>
          </cell>
          <cell r="C551">
            <v>40304</v>
          </cell>
          <cell r="D551" t="str">
            <v>G114306030</v>
          </cell>
          <cell r="E551" t="str">
            <v>106872-1</v>
          </cell>
          <cell r="G551" t="str">
            <v>KENT</v>
          </cell>
          <cell r="H551" t="str">
            <v>KENT</v>
          </cell>
          <cell r="I551" t="str">
            <v>'11 Camry HB 071A</v>
          </cell>
          <cell r="J551" t="str">
            <v>New Domestics</v>
          </cell>
          <cell r="K551" t="str">
            <v>Toyota</v>
          </cell>
          <cell r="L551" t="str">
            <v>Trim &amp; Chassis</v>
          </cell>
          <cell r="O551">
            <v>38081</v>
          </cell>
          <cell r="P551">
            <v>42522</v>
          </cell>
          <cell r="Q551" t="str">
            <v>&gt;&gt;&gt;</v>
          </cell>
          <cell r="S551">
            <v>6450</v>
          </cell>
          <cell r="T551">
            <v>61650</v>
          </cell>
          <cell r="V551">
            <v>35257</v>
          </cell>
          <cell r="W551">
            <v>10</v>
          </cell>
          <cell r="Y551">
            <v>67320</v>
          </cell>
          <cell r="Z551">
            <v>4.1524006207616981E-2</v>
          </cell>
          <cell r="AA551" t="str">
            <v>last 5 mos x IHS%</v>
          </cell>
          <cell r="AB551">
            <v>42021</v>
          </cell>
          <cell r="AC551">
            <v>63031.5</v>
          </cell>
          <cell r="AD551">
            <v>73442.023773723908</v>
          </cell>
          <cell r="AE551">
            <v>-0.14175159178345775</v>
          </cell>
          <cell r="AF551">
            <v>6120.1686478103256</v>
          </cell>
        </row>
        <row r="552">
          <cell r="A552">
            <v>106900</v>
          </cell>
          <cell r="B552" t="str">
            <v>Calsonic</v>
          </cell>
          <cell r="C552">
            <v>40317</v>
          </cell>
          <cell r="D552" t="str">
            <v>F86150A5200003</v>
          </cell>
          <cell r="E552" t="str">
            <v>106900-2</v>
          </cell>
          <cell r="F552" t="str">
            <v>Stamp&gt;Assy&gt;Plate/Paint&gt;Ship</v>
          </cell>
          <cell r="G552" t="str">
            <v>GR: PR</v>
          </cell>
          <cell r="H552" t="str">
            <v>GR</v>
          </cell>
          <cell r="I552" t="str">
            <v>L42L</v>
          </cell>
          <cell r="J552" t="str">
            <v>New Domestics</v>
          </cell>
          <cell r="K552" t="str">
            <v>NISSAN</v>
          </cell>
          <cell r="L552" t="str">
            <v>Trim &amp; Chassis</v>
          </cell>
          <cell r="M552">
            <v>40333</v>
          </cell>
          <cell r="N552" t="str">
            <v>BRKT ASSY H-LOCK 1</v>
          </cell>
          <cell r="O552">
            <v>40333</v>
          </cell>
          <cell r="P552">
            <v>41760</v>
          </cell>
          <cell r="Q552" t="str">
            <v>&gt;&gt;&gt;</v>
          </cell>
          <cell r="S552">
            <v>7665</v>
          </cell>
          <cell r="T552">
            <v>71575</v>
          </cell>
          <cell r="V552">
            <v>34580</v>
          </cell>
          <cell r="W552">
            <v>9</v>
          </cell>
          <cell r="Y552">
            <v>90468</v>
          </cell>
          <cell r="Z552">
            <v>6.0000000000000053E-2</v>
          </cell>
          <cell r="AA552" t="str">
            <v>last 5 mos x IHS%</v>
          </cell>
          <cell r="AB552">
            <v>55195</v>
          </cell>
          <cell r="AC552">
            <v>82792.5</v>
          </cell>
          <cell r="AD552">
            <v>73309.600000000006</v>
          </cell>
          <cell r="AE552">
            <v>0.12935413642960802</v>
          </cell>
          <cell r="AF552">
            <v>6109.1333333333341</v>
          </cell>
        </row>
        <row r="553">
          <cell r="A553">
            <v>105654</v>
          </cell>
          <cell r="B553" t="str">
            <v>Benteler</v>
          </cell>
          <cell r="C553">
            <v>38553</v>
          </cell>
          <cell r="D553">
            <v>13002317</v>
          </cell>
          <cell r="E553" t="str">
            <v>105654/55</v>
          </cell>
          <cell r="F553" t="str">
            <v>Stamp&gt;Plate/Paint&gt;Ship</v>
          </cell>
          <cell r="G553" t="str">
            <v>KENT</v>
          </cell>
          <cell r="H553" t="str">
            <v>KENT</v>
          </cell>
          <cell r="I553" t="str">
            <v xml:space="preserve">BMW | X5 | E70             </v>
          </cell>
          <cell r="J553" t="str">
            <v>Other Auto (BMW, VW, Misc)</v>
          </cell>
          <cell r="K553" t="str">
            <v>BMW</v>
          </cell>
          <cell r="L553" t="str">
            <v>BIW</v>
          </cell>
          <cell r="M553">
            <v>38991</v>
          </cell>
          <cell r="N553" t="str">
            <v>FRONT CRUSH FRONT .RH</v>
          </cell>
          <cell r="O553">
            <v>38991</v>
          </cell>
          <cell r="P553">
            <v>41518</v>
          </cell>
          <cell r="Q553" t="str">
            <v>&gt;&gt;&gt;</v>
          </cell>
          <cell r="R553" t="str">
            <v>11/6/13 e-mail update</v>
          </cell>
          <cell r="S553">
            <v>0</v>
          </cell>
          <cell r="T553">
            <v>13153040</v>
          </cell>
          <cell r="V553">
            <v>84070</v>
          </cell>
          <cell r="W553">
            <v>12</v>
          </cell>
          <cell r="Y553">
            <v>6</v>
          </cell>
          <cell r="AA553" t="str">
            <v>20% coupe version from 6/'13 to 8/14</v>
          </cell>
          <cell r="AB553">
            <v>41956</v>
          </cell>
          <cell r="AC553">
            <v>62934.000000000007</v>
          </cell>
          <cell r="AD553">
            <v>171741</v>
          </cell>
          <cell r="AE553">
            <v>-0.63355284993100069</v>
          </cell>
          <cell r="AF553">
            <v>14311.75</v>
          </cell>
        </row>
        <row r="554">
          <cell r="A554">
            <v>105655</v>
          </cell>
          <cell r="B554" t="str">
            <v>Benteler</v>
          </cell>
          <cell r="C554">
            <v>38553</v>
          </cell>
          <cell r="D554">
            <v>13002318</v>
          </cell>
          <cell r="E554" t="str">
            <v>2-OUT</v>
          </cell>
          <cell r="F554" t="str">
            <v>Stamp&gt;Plate/Paint&gt;Ship</v>
          </cell>
          <cell r="G554" t="str">
            <v>KENT</v>
          </cell>
          <cell r="H554" t="str">
            <v>KENT</v>
          </cell>
          <cell r="I554" t="str">
            <v xml:space="preserve">BMW | X5 | E70             </v>
          </cell>
          <cell r="J554" t="str">
            <v>Other Auto (BMW, VW, Misc)</v>
          </cell>
          <cell r="K554" t="str">
            <v>BMW</v>
          </cell>
          <cell r="L554" t="str">
            <v>BIW</v>
          </cell>
          <cell r="M554">
            <v>38991</v>
          </cell>
          <cell r="N554" t="str">
            <v>FRONT CRUSH FRONT LH</v>
          </cell>
          <cell r="O554">
            <v>38991</v>
          </cell>
          <cell r="P554">
            <v>41518</v>
          </cell>
          <cell r="Q554" t="str">
            <v>&gt;&gt;&gt;</v>
          </cell>
          <cell r="R554" t="str">
            <v>program cancelled per e-mail (was due to end 8/1/14)</v>
          </cell>
          <cell r="S554">
            <v>0</v>
          </cell>
          <cell r="T554">
            <v>13153198</v>
          </cell>
          <cell r="V554">
            <v>83680</v>
          </cell>
          <cell r="W554">
            <v>12</v>
          </cell>
          <cell r="Y554">
            <v>6</v>
          </cell>
          <cell r="AA554" t="str">
            <v>20% coupe version from 6/'13 to 8/14</v>
          </cell>
          <cell r="AB554">
            <v>42660</v>
          </cell>
          <cell r="AC554">
            <v>63990</v>
          </cell>
          <cell r="AD554">
            <v>171900</v>
          </cell>
          <cell r="AE554">
            <v>-0.62774869109947651</v>
          </cell>
          <cell r="AF554">
            <v>14325</v>
          </cell>
        </row>
        <row r="555">
          <cell r="A555">
            <v>105657</v>
          </cell>
          <cell r="B555" t="str">
            <v>Benteler</v>
          </cell>
          <cell r="C555">
            <v>38553</v>
          </cell>
          <cell r="D555">
            <v>13002320</v>
          </cell>
          <cell r="E555" t="str">
            <v>2-OUT</v>
          </cell>
          <cell r="F555" t="str">
            <v>Stamp&gt;Ship</v>
          </cell>
          <cell r="G555" t="str">
            <v>KENT</v>
          </cell>
          <cell r="H555" t="str">
            <v>KENT</v>
          </cell>
          <cell r="I555" t="str">
            <v xml:space="preserve">BMW | X5 | E70             </v>
          </cell>
          <cell r="J555" t="str">
            <v>Other Auto (BMW, VW, Misc)</v>
          </cell>
          <cell r="K555" t="str">
            <v>BMW</v>
          </cell>
          <cell r="L555" t="str">
            <v>BIW</v>
          </cell>
          <cell r="M555">
            <v>38991</v>
          </cell>
          <cell r="N555" t="str">
            <v>FRONT FLANGE PLATE  LH</v>
          </cell>
          <cell r="O555">
            <v>38991</v>
          </cell>
          <cell r="P555">
            <v>41518</v>
          </cell>
          <cell r="Q555" t="str">
            <v>&gt;&gt;&gt;</v>
          </cell>
          <cell r="R555" t="str">
            <v>program cancelled per e-mail (was due to end 8/1/14)</v>
          </cell>
          <cell r="S555">
            <v>0</v>
          </cell>
          <cell r="T555">
            <v>13152320</v>
          </cell>
          <cell r="V555">
            <v>84000</v>
          </cell>
          <cell r="W555">
            <v>12</v>
          </cell>
          <cell r="Y555">
            <v>6</v>
          </cell>
          <cell r="AA555" t="str">
            <v>20% coupe version from 6/'13 to 8/14</v>
          </cell>
          <cell r="AB555">
            <v>43099</v>
          </cell>
          <cell r="AC555">
            <v>64648.499999999993</v>
          </cell>
          <cell r="AD555">
            <v>172800</v>
          </cell>
          <cell r="AE555">
            <v>-0.62587673611111116</v>
          </cell>
          <cell r="AF555">
            <v>14400</v>
          </cell>
        </row>
        <row r="556">
          <cell r="A556">
            <v>106609</v>
          </cell>
          <cell r="B556" t="str">
            <v>NISSAN</v>
          </cell>
          <cell r="C556" t="e">
            <v>#N/A</v>
          </cell>
          <cell r="D556" t="str">
            <v>63131 ZL05A</v>
          </cell>
          <cell r="E556" t="e">
            <v>#N/A</v>
          </cell>
          <cell r="F556" t="str">
            <v>Stamp&gt;Assy&gt;Ship</v>
          </cell>
          <cell r="G556" t="str">
            <v>KENT</v>
          </cell>
          <cell r="H556" t="str">
            <v>KENT</v>
          </cell>
          <cell r="I556" t="str">
            <v>NO PROGRAM INFO AVAILABLE</v>
          </cell>
          <cell r="J556" t="str">
            <v>New Domestics</v>
          </cell>
          <cell r="K556" t="str">
            <v>NISSAN</v>
          </cell>
          <cell r="L556" t="str">
            <v>BIW</v>
          </cell>
          <cell r="O556">
            <v>38081</v>
          </cell>
          <cell r="P556">
            <v>41640</v>
          </cell>
          <cell r="Q556" t="str">
            <v>&gt;&gt;&gt;</v>
          </cell>
          <cell r="S556">
            <v>0</v>
          </cell>
          <cell r="T556">
            <v>2400</v>
          </cell>
          <cell r="V556">
            <v>0</v>
          </cell>
          <cell r="W556">
            <v>2</v>
          </cell>
          <cell r="Y556" t="str">
            <v>&lt;5</v>
          </cell>
          <cell r="AA556" t="str">
            <v>Annualized Volume (2 of 10 mos)</v>
          </cell>
          <cell r="AB556">
            <v>0</v>
          </cell>
          <cell r="AC556">
            <v>0</v>
          </cell>
          <cell r="AD556">
            <v>0</v>
          </cell>
          <cell r="AE556" t="e">
            <v>#DIV/0!</v>
          </cell>
          <cell r="AF556">
            <v>0</v>
          </cell>
        </row>
        <row r="557">
          <cell r="A557">
            <v>106631</v>
          </cell>
          <cell r="B557" t="str">
            <v>Royal Technologies Corp.</v>
          </cell>
          <cell r="C557">
            <v>39980</v>
          </cell>
          <cell r="D557">
            <v>53020172</v>
          </cell>
          <cell r="E557">
            <v>106631</v>
          </cell>
          <cell r="F557" t="str">
            <v>Stamp&gt;Ship</v>
          </cell>
          <cell r="G557" t="str">
            <v>GR: PR</v>
          </cell>
          <cell r="H557" t="str">
            <v>GR</v>
          </cell>
          <cell r="I557" t="str">
            <v>CHEVY CRUIZE J300</v>
          </cell>
          <cell r="J557" t="str">
            <v>BIG 3</v>
          </cell>
          <cell r="K557" t="str">
            <v>GM</v>
          </cell>
          <cell r="L557" t="str">
            <v>Trim &amp; Chassis</v>
          </cell>
          <cell r="M557">
            <v>40513</v>
          </cell>
          <cell r="N557" t="str">
            <v>BRKT-TILT ADJ</v>
          </cell>
          <cell r="O557">
            <v>40513</v>
          </cell>
          <cell r="P557">
            <v>43717</v>
          </cell>
          <cell r="Q557" t="str">
            <v>&gt;&gt;&gt;</v>
          </cell>
          <cell r="S557">
            <v>40000</v>
          </cell>
          <cell r="T557">
            <v>53114497</v>
          </cell>
          <cell r="V557">
            <v>40000</v>
          </cell>
          <cell r="W557">
            <v>4</v>
          </cell>
          <cell r="Y557" t="str">
            <v>&lt;5</v>
          </cell>
          <cell r="AA557" t="str">
            <v>Annualized Volume (4 of 10 mos)</v>
          </cell>
          <cell r="AB557">
            <v>40000</v>
          </cell>
          <cell r="AC557">
            <v>60000</v>
          </cell>
          <cell r="AD557">
            <v>60000</v>
          </cell>
          <cell r="AE557">
            <v>0</v>
          </cell>
          <cell r="AF557">
            <v>5000</v>
          </cell>
        </row>
        <row r="558">
          <cell r="A558">
            <v>106645</v>
          </cell>
          <cell r="B558" t="str">
            <v>Denso</v>
          </cell>
          <cell r="C558">
            <v>39995</v>
          </cell>
          <cell r="D558" t="str">
            <v>AA146511-1880</v>
          </cell>
          <cell r="E558" t="e">
            <v>#N/A</v>
          </cell>
          <cell r="F558" t="str">
            <v>Stamp&gt;Ship</v>
          </cell>
          <cell r="G558" t="str">
            <v>GR: PR</v>
          </cell>
          <cell r="H558" t="str">
            <v>GR</v>
          </cell>
          <cell r="I558" t="str">
            <v xml:space="preserve">Toyota | Sienna | 580L            </v>
          </cell>
          <cell r="J558" t="str">
            <v>BIG 3</v>
          </cell>
          <cell r="K558" t="str">
            <v>FORD</v>
          </cell>
          <cell r="L558" t="str">
            <v>HVAC</v>
          </cell>
          <cell r="M558">
            <v>40269</v>
          </cell>
          <cell r="N558" t="str">
            <v>BRACKET</v>
          </cell>
          <cell r="O558">
            <v>40269</v>
          </cell>
          <cell r="P558">
            <v>41640</v>
          </cell>
          <cell r="Q558" t="str">
            <v>&gt;&gt;&gt;</v>
          </cell>
          <cell r="S558">
            <v>100</v>
          </cell>
          <cell r="T558">
            <v>1000</v>
          </cell>
          <cell r="V558">
            <v>600</v>
          </cell>
          <cell r="W558">
            <v>3</v>
          </cell>
          <cell r="Y558" t="str">
            <v>&lt;5</v>
          </cell>
          <cell r="AA558" t="str">
            <v>Annualized Volume (3 of 10 mos)</v>
          </cell>
          <cell r="AB558">
            <v>0</v>
          </cell>
          <cell r="AC558">
            <v>0</v>
          </cell>
          <cell r="AD558">
            <v>0</v>
          </cell>
          <cell r="AE558" t="e">
            <v>#DIV/0!</v>
          </cell>
          <cell r="AF558">
            <v>0</v>
          </cell>
        </row>
        <row r="559">
          <cell r="A559">
            <v>105659</v>
          </cell>
          <cell r="B559" t="str">
            <v>Benteler</v>
          </cell>
          <cell r="C559">
            <v>38554</v>
          </cell>
          <cell r="D559">
            <v>90007317</v>
          </cell>
          <cell r="E559" t="str">
            <v>2-OUT</v>
          </cell>
          <cell r="F559" t="str">
            <v>Stamp&gt;Ship</v>
          </cell>
          <cell r="G559" t="str">
            <v>KENT</v>
          </cell>
          <cell r="H559" t="str">
            <v>KENT</v>
          </cell>
          <cell r="I559" t="str">
            <v xml:space="preserve">BMW | X5 | E70             </v>
          </cell>
          <cell r="J559" t="str">
            <v>Other Auto (BMW, VW, Misc)</v>
          </cell>
          <cell r="K559" t="str">
            <v>BMW</v>
          </cell>
          <cell r="L559" t="str">
            <v>BIW</v>
          </cell>
          <cell r="M559">
            <v>38991</v>
          </cell>
          <cell r="N559" t="str">
            <v>TOW HOOK  LH</v>
          </cell>
          <cell r="O559">
            <v>38991</v>
          </cell>
          <cell r="P559">
            <v>41518</v>
          </cell>
          <cell r="Q559" t="str">
            <v>&gt;&gt;&gt;</v>
          </cell>
          <cell r="R559" t="str">
            <v>program cancelled per e-mail (was due to end 8/1/14)</v>
          </cell>
          <cell r="S559">
            <v>0</v>
          </cell>
          <cell r="T559">
            <v>90158517</v>
          </cell>
          <cell r="V559">
            <v>84000</v>
          </cell>
          <cell r="W559">
            <v>12</v>
          </cell>
          <cell r="Y559">
            <v>6</v>
          </cell>
          <cell r="AA559" t="str">
            <v>20% coupe version from 6/'13 to 8/14</v>
          </cell>
          <cell r="AB559">
            <v>44296</v>
          </cell>
          <cell r="AC559">
            <v>66444</v>
          </cell>
          <cell r="AD559">
            <v>172800</v>
          </cell>
          <cell r="AE559">
            <v>-0.61548611111111118</v>
          </cell>
          <cell r="AF559">
            <v>14400</v>
          </cell>
        </row>
        <row r="560">
          <cell r="A560">
            <v>105658</v>
          </cell>
          <cell r="B560" t="str">
            <v>Benteler</v>
          </cell>
          <cell r="C560">
            <v>38553</v>
          </cell>
          <cell r="D560">
            <v>90007316</v>
          </cell>
          <cell r="E560" t="str">
            <v>105658/59</v>
          </cell>
          <cell r="F560" t="str">
            <v>Stamp&gt;Ship</v>
          </cell>
          <cell r="G560" t="str">
            <v>KENT</v>
          </cell>
          <cell r="H560" t="str">
            <v>KENT</v>
          </cell>
          <cell r="I560" t="str">
            <v xml:space="preserve">BMW | X5 | E70             </v>
          </cell>
          <cell r="J560" t="str">
            <v>Other Auto (BMW, VW, Misc)</v>
          </cell>
          <cell r="K560" t="str">
            <v>BMW</v>
          </cell>
          <cell r="L560" t="str">
            <v>BIW</v>
          </cell>
          <cell r="M560">
            <v>38991</v>
          </cell>
          <cell r="N560" t="str">
            <v>TOW HOOK BKT-LH</v>
          </cell>
          <cell r="O560">
            <v>38991</v>
          </cell>
          <cell r="P560">
            <v>41518</v>
          </cell>
          <cell r="Q560" t="str">
            <v>&gt;&gt;&gt;</v>
          </cell>
          <cell r="R560" t="str">
            <v>program cancelled per e-mail (was due to end 8/1/14)</v>
          </cell>
          <cell r="S560">
            <v>0</v>
          </cell>
          <cell r="T560">
            <v>90158516</v>
          </cell>
          <cell r="V560">
            <v>84000</v>
          </cell>
          <cell r="W560">
            <v>12</v>
          </cell>
          <cell r="Y560">
            <v>6</v>
          </cell>
          <cell r="AA560" t="str">
            <v>20% coupe version from 6/'13 to 8/14</v>
          </cell>
          <cell r="AB560">
            <v>43330</v>
          </cell>
          <cell r="AC560">
            <v>64995</v>
          </cell>
          <cell r="AD560">
            <v>165600</v>
          </cell>
          <cell r="AE560">
            <v>-0.60751811594202898</v>
          </cell>
          <cell r="AF560">
            <v>13800</v>
          </cell>
        </row>
        <row r="561">
          <cell r="A561">
            <v>106661</v>
          </cell>
          <cell r="B561" t="str">
            <v>DENSO</v>
          </cell>
          <cell r="C561">
            <v>40029</v>
          </cell>
          <cell r="D561" t="str">
            <v>AA246750-0830</v>
          </cell>
          <cell r="E561">
            <v>106661</v>
          </cell>
          <cell r="F561" t="str">
            <v>Stamp&gt;Assy&gt;Ship</v>
          </cell>
          <cell r="G561" t="str">
            <v>GR:PR</v>
          </cell>
          <cell r="H561" t="str">
            <v>GR</v>
          </cell>
          <cell r="I561" t="str">
            <v>HIGHLANDER 397 / 440</v>
          </cell>
          <cell r="K561" t="str">
            <v>Toyota</v>
          </cell>
          <cell r="L561" t="str">
            <v>HVAC</v>
          </cell>
          <cell r="M561">
            <v>40385</v>
          </cell>
          <cell r="N561" t="str">
            <v>CLAMP PIPING BRACKET</v>
          </cell>
          <cell r="O561">
            <v>40385</v>
          </cell>
          <cell r="P561">
            <v>41883</v>
          </cell>
          <cell r="Q561" t="str">
            <v>&gt;&gt;&gt;</v>
          </cell>
          <cell r="S561">
            <v>11550</v>
          </cell>
          <cell r="T561">
            <v>116350</v>
          </cell>
          <cell r="V561">
            <v>71250</v>
          </cell>
          <cell r="W561">
            <v>10</v>
          </cell>
          <cell r="Y561">
            <v>134880</v>
          </cell>
          <cell r="Z561">
            <v>-1.4200000000000001E-2</v>
          </cell>
          <cell r="AA561" t="str">
            <v>last 5 mos x IHS%</v>
          </cell>
          <cell r="AB561">
            <v>42000</v>
          </cell>
          <cell r="AC561">
            <v>63000</v>
          </cell>
          <cell r="AD561">
            <v>63000</v>
          </cell>
          <cell r="AE561">
            <v>0</v>
          </cell>
          <cell r="AF561">
            <v>5250</v>
          </cell>
        </row>
        <row r="562">
          <cell r="A562">
            <v>106662</v>
          </cell>
          <cell r="B562" t="str">
            <v>DENSO</v>
          </cell>
          <cell r="C562">
            <v>40029</v>
          </cell>
          <cell r="D562" t="str">
            <v>AA246750-0820</v>
          </cell>
          <cell r="E562">
            <v>106662</v>
          </cell>
          <cell r="F562" t="str">
            <v>Stamp&gt;Assy&gt;Ship</v>
          </cell>
          <cell r="G562" t="str">
            <v>GR:PR</v>
          </cell>
          <cell r="H562" t="str">
            <v>GR</v>
          </cell>
          <cell r="I562" t="str">
            <v>HIGHLANDER 397 / 440</v>
          </cell>
          <cell r="K562" t="str">
            <v>Toyota</v>
          </cell>
          <cell r="L562" t="str">
            <v>HVAC</v>
          </cell>
          <cell r="M562">
            <v>40385</v>
          </cell>
          <cell r="N562" t="str">
            <v>CLAMP PIPING BRACKET</v>
          </cell>
          <cell r="O562">
            <v>40385</v>
          </cell>
          <cell r="P562">
            <v>41883</v>
          </cell>
          <cell r="Q562" t="str">
            <v>&gt;&gt;&gt;</v>
          </cell>
          <cell r="S562">
            <v>14500</v>
          </cell>
          <cell r="T562">
            <v>81300</v>
          </cell>
          <cell r="V562">
            <v>77300</v>
          </cell>
          <cell r="W562">
            <v>6</v>
          </cell>
          <cell r="Y562">
            <v>147120</v>
          </cell>
          <cell r="Z562">
            <v>-1.4200000000000001E-2</v>
          </cell>
          <cell r="AA562" t="str">
            <v>last 5 mos x IHS%</v>
          </cell>
          <cell r="AB562">
            <v>41219</v>
          </cell>
          <cell r="AC562">
            <v>61828.5</v>
          </cell>
          <cell r="AD562">
            <v>61828.5</v>
          </cell>
          <cell r="AE562">
            <v>0</v>
          </cell>
          <cell r="AF562">
            <v>5152.375</v>
          </cell>
        </row>
        <row r="563">
          <cell r="A563">
            <v>106532</v>
          </cell>
          <cell r="B563" t="str">
            <v>Bowling Green Metalforming</v>
          </cell>
          <cell r="C563">
            <v>39793</v>
          </cell>
          <cell r="D563" t="str">
            <v>11L311AA</v>
          </cell>
          <cell r="E563">
            <v>106532</v>
          </cell>
          <cell r="F563" t="str">
            <v>Stamp&gt;Ship</v>
          </cell>
          <cell r="G563" t="str">
            <v>KENT</v>
          </cell>
          <cell r="H563" t="str">
            <v>KENT</v>
          </cell>
          <cell r="I563" t="str">
            <v>Highlander 397</v>
          </cell>
          <cell r="J563" t="str">
            <v>New Domestics</v>
          </cell>
          <cell r="K563" t="str">
            <v>Toyota</v>
          </cell>
          <cell r="L563" t="str">
            <v>Fuel Sytems</v>
          </cell>
          <cell r="M563">
            <v>39995</v>
          </cell>
          <cell r="N563" t="str">
            <v>BKT-FUELTANK MOUNTING, FR CTR</v>
          </cell>
          <cell r="O563">
            <v>39995</v>
          </cell>
          <cell r="P563">
            <v>41579</v>
          </cell>
          <cell r="Q563" t="str">
            <v>&gt;&gt;&gt;</v>
          </cell>
          <cell r="R563" t="str">
            <v xml:space="preserve">MAY 2013 LAST MONTH </v>
          </cell>
          <cell r="S563">
            <v>19800</v>
          </cell>
          <cell r="T563">
            <v>126860</v>
          </cell>
          <cell r="V563">
            <v>81600</v>
          </cell>
          <cell r="W563">
            <v>10</v>
          </cell>
          <cell r="Y563">
            <v>138960</v>
          </cell>
          <cell r="Z563">
            <v>-1.4200000000000001E-2</v>
          </cell>
          <cell r="AA563" t="str">
            <v>last 5 mos x IHS%</v>
          </cell>
          <cell r="AB563">
            <v>44400</v>
          </cell>
          <cell r="AC563">
            <v>66600</v>
          </cell>
          <cell r="AD563">
            <v>160882.56</v>
          </cell>
          <cell r="AE563">
            <v>-0.58603343954745624</v>
          </cell>
          <cell r="AF563">
            <v>13406.88</v>
          </cell>
        </row>
        <row r="564">
          <cell r="A564">
            <v>106667</v>
          </cell>
          <cell r="B564" t="str">
            <v>IB TECH</v>
          </cell>
          <cell r="C564">
            <v>40039</v>
          </cell>
          <cell r="D564" t="str">
            <v>23-4556611-2-00-A</v>
          </cell>
          <cell r="E564">
            <v>106667</v>
          </cell>
          <cell r="F564" t="str">
            <v>Stamp&gt;Assy&gt;Ship</v>
          </cell>
          <cell r="G564" t="str">
            <v>GR:PR</v>
          </cell>
          <cell r="H564" t="str">
            <v>GR</v>
          </cell>
          <cell r="I564" t="str">
            <v>Honda Odyssey (2MH)</v>
          </cell>
          <cell r="J564" t="str">
            <v>New Domestics</v>
          </cell>
          <cell r="K564" t="str">
            <v>HONDA</v>
          </cell>
          <cell r="L564" t="str">
            <v>SEATING</v>
          </cell>
          <cell r="M564">
            <v>40385</v>
          </cell>
          <cell r="N564" t="str">
            <v>CLAMP-PIPING</v>
          </cell>
          <cell r="O564">
            <v>38081</v>
          </cell>
          <cell r="P564">
            <v>42644</v>
          </cell>
          <cell r="Q564" t="str">
            <v>&gt;&gt;&gt;</v>
          </cell>
          <cell r="S564">
            <v>0</v>
          </cell>
          <cell r="T564">
            <v>30640</v>
          </cell>
          <cell r="V564">
            <v>9386</v>
          </cell>
          <cell r="W564">
            <v>10</v>
          </cell>
          <cell r="Y564">
            <v>33758.399999999994</v>
          </cell>
          <cell r="Z564">
            <v>0.1091</v>
          </cell>
          <cell r="AA564" t="str">
            <v>last 5 mos x IHS%</v>
          </cell>
          <cell r="AB564">
            <v>416</v>
          </cell>
          <cell r="AC564">
            <v>624</v>
          </cell>
          <cell r="AD564">
            <v>624</v>
          </cell>
          <cell r="AE564">
            <v>0</v>
          </cell>
          <cell r="AF564">
            <v>52</v>
          </cell>
        </row>
        <row r="565">
          <cell r="A565">
            <v>106668</v>
          </cell>
          <cell r="B565" t="str">
            <v>IB TECH</v>
          </cell>
          <cell r="C565">
            <v>40039</v>
          </cell>
          <cell r="D565" t="str">
            <v>23-4556710-2-00</v>
          </cell>
          <cell r="E565" t="e">
            <v>#N/A</v>
          </cell>
          <cell r="F565" t="str">
            <v>Stamp&gt;Assy&gt;Ship</v>
          </cell>
          <cell r="G565" t="str">
            <v>GR: PR</v>
          </cell>
          <cell r="H565" t="str">
            <v>GR</v>
          </cell>
          <cell r="I565" t="str">
            <v xml:space="preserve">Honda | Odyssey | UM              </v>
          </cell>
          <cell r="J565" t="str">
            <v>New Domestics</v>
          </cell>
          <cell r="K565" t="str">
            <v>HONDA</v>
          </cell>
          <cell r="L565" t="str">
            <v>SEATING</v>
          </cell>
          <cell r="M565">
            <v>40360</v>
          </cell>
          <cell r="N565" t="str">
            <v>MN (RR) INNER ASSY</v>
          </cell>
          <cell r="O565">
            <v>40360</v>
          </cell>
          <cell r="P565">
            <v>41640</v>
          </cell>
          <cell r="Q565" t="str">
            <v>&gt;&gt;&gt;</v>
          </cell>
          <cell r="S565">
            <v>0</v>
          </cell>
          <cell r="T565">
            <v>31824</v>
          </cell>
          <cell r="V565">
            <v>9334</v>
          </cell>
          <cell r="W565">
            <v>10</v>
          </cell>
          <cell r="Y565">
            <v>31948.800000000003</v>
          </cell>
          <cell r="Z565">
            <v>0.10907039211342484</v>
          </cell>
          <cell r="AA565" t="str">
            <v>last 5 mos x IHS%</v>
          </cell>
          <cell r="AB565">
            <v>0</v>
          </cell>
          <cell r="AC565">
            <v>0</v>
          </cell>
          <cell r="AD565">
            <v>0</v>
          </cell>
          <cell r="AE565" t="e">
            <v>#DIV/0!</v>
          </cell>
          <cell r="AF565">
            <v>0</v>
          </cell>
        </row>
        <row r="566">
          <cell r="A566">
            <v>106673</v>
          </cell>
          <cell r="B566" t="str">
            <v>Toyo Automotive Parts (USA), Inc</v>
          </cell>
          <cell r="C566">
            <v>40044</v>
          </cell>
          <cell r="D566" t="str">
            <v>T1106P</v>
          </cell>
          <cell r="E566" t="str">
            <v>106673 Rev1</v>
          </cell>
          <cell r="F566" t="str">
            <v>Stamp&gt;Plate/Paint&gt;Ship</v>
          </cell>
          <cell r="G566" t="str">
            <v>KENT</v>
          </cell>
          <cell r="H566" t="str">
            <v>KENT</v>
          </cell>
          <cell r="I566" t="str">
            <v xml:space="preserve">Toyota | Venza | 470L            </v>
          </cell>
          <cell r="J566" t="str">
            <v>New Domestics</v>
          </cell>
          <cell r="K566" t="str">
            <v>Toyota</v>
          </cell>
          <cell r="L566" t="str">
            <v>Trim &amp; Chassis</v>
          </cell>
          <cell r="M566">
            <v>40118</v>
          </cell>
          <cell r="N566" t="str">
            <v>STAY</v>
          </cell>
          <cell r="O566">
            <v>40118</v>
          </cell>
          <cell r="P566">
            <v>41912</v>
          </cell>
          <cell r="Q566" t="str">
            <v>&gt;&gt;&gt;</v>
          </cell>
          <cell r="S566">
            <v>5130</v>
          </cell>
          <cell r="T566">
            <v>38475</v>
          </cell>
          <cell r="V566">
            <v>23085</v>
          </cell>
          <cell r="W566">
            <v>10</v>
          </cell>
          <cell r="Y566">
            <v>43092</v>
          </cell>
          <cell r="Z566">
            <v>0.20144316496408754</v>
          </cell>
          <cell r="AA566" t="str">
            <v>last 5 mos x IHS%</v>
          </cell>
          <cell r="AB566">
            <v>25650</v>
          </cell>
          <cell r="AC566">
            <v>38475</v>
          </cell>
          <cell r="AD566">
            <v>38475</v>
          </cell>
          <cell r="AE566">
            <v>0</v>
          </cell>
          <cell r="AF566">
            <v>3206.25</v>
          </cell>
        </row>
        <row r="567">
          <cell r="A567">
            <v>106555</v>
          </cell>
          <cell r="B567" t="str">
            <v>Bowling Green Metalforming</v>
          </cell>
          <cell r="C567">
            <v>39793</v>
          </cell>
          <cell r="D567" t="str">
            <v>11M108AA</v>
          </cell>
          <cell r="E567" t="str">
            <v>106555/6</v>
          </cell>
          <cell r="F567" t="str">
            <v>Stamp&gt;Ship</v>
          </cell>
          <cell r="G567" t="str">
            <v>KENT</v>
          </cell>
          <cell r="H567" t="str">
            <v>KENT</v>
          </cell>
          <cell r="I567" t="str">
            <v>Highlander 397</v>
          </cell>
          <cell r="J567" t="str">
            <v>New Domestics</v>
          </cell>
          <cell r="K567" t="str">
            <v>Toyota</v>
          </cell>
          <cell r="L567" t="str">
            <v>BIW</v>
          </cell>
          <cell r="M567">
            <v>39995</v>
          </cell>
          <cell r="N567" t="str">
            <v>REINF. SEAT BELT ANCHOR #2 RH</v>
          </cell>
          <cell r="O567">
            <v>39995</v>
          </cell>
          <cell r="P567">
            <v>41579</v>
          </cell>
          <cell r="Q567" t="str">
            <v>&gt;&gt;&gt;</v>
          </cell>
          <cell r="R567" t="str">
            <v xml:space="preserve">MAY 2013 LAST MONTH </v>
          </cell>
          <cell r="S567">
            <v>18200</v>
          </cell>
          <cell r="T567">
            <v>129550</v>
          </cell>
          <cell r="V567">
            <v>79800</v>
          </cell>
          <cell r="W567">
            <v>10</v>
          </cell>
          <cell r="Y567">
            <v>132840</v>
          </cell>
          <cell r="Z567">
            <v>-1.4200000000000001E-2</v>
          </cell>
          <cell r="AA567" t="str">
            <v>last 5 mos x IHS%</v>
          </cell>
          <cell r="AB567">
            <v>44400</v>
          </cell>
          <cell r="AC567">
            <v>66600</v>
          </cell>
          <cell r="AD567">
            <v>157333.68</v>
          </cell>
          <cell r="AE567">
            <v>-0.57669584795830109</v>
          </cell>
          <cell r="AF567">
            <v>13111.14</v>
          </cell>
        </row>
        <row r="568">
          <cell r="A568">
            <v>106528</v>
          </cell>
          <cell r="B568" t="str">
            <v>Bowling Green Metalforming</v>
          </cell>
          <cell r="C568">
            <v>39793</v>
          </cell>
          <cell r="D568" t="str">
            <v>11L315AA</v>
          </cell>
          <cell r="E568">
            <v>106528</v>
          </cell>
          <cell r="F568" t="str">
            <v>Stamp&gt;Ship</v>
          </cell>
          <cell r="G568" t="str">
            <v>KENT</v>
          </cell>
          <cell r="H568" t="str">
            <v>KENT</v>
          </cell>
          <cell r="I568" t="str">
            <v>Highlander 397</v>
          </cell>
          <cell r="J568" t="str">
            <v>New Domestics</v>
          </cell>
          <cell r="K568" t="str">
            <v>Toyota</v>
          </cell>
          <cell r="L568" t="str">
            <v>BIW</v>
          </cell>
          <cell r="M568">
            <v>39995</v>
          </cell>
          <cell r="N568" t="str">
            <v>BKT-COWL BODY MOUNTING, LWR LH</v>
          </cell>
          <cell r="O568">
            <v>39995</v>
          </cell>
          <cell r="P568">
            <v>41579</v>
          </cell>
          <cell r="Q568" t="str">
            <v>&gt;&gt;&gt;</v>
          </cell>
          <cell r="R568" t="str">
            <v xml:space="preserve">MAY 2013 LAST MONTH </v>
          </cell>
          <cell r="S568">
            <v>24200</v>
          </cell>
          <cell r="T568">
            <v>127400</v>
          </cell>
          <cell r="V568">
            <v>84200</v>
          </cell>
          <cell r="W568">
            <v>10</v>
          </cell>
          <cell r="Y568">
            <v>137280</v>
          </cell>
          <cell r="Z568">
            <v>-1.4200000000000001E-2</v>
          </cell>
          <cell r="AA568" t="str">
            <v>last 5 mos x IHS%</v>
          </cell>
          <cell r="AB568">
            <v>47000</v>
          </cell>
          <cell r="AC568">
            <v>70500</v>
          </cell>
          <cell r="AD568">
            <v>166008.72</v>
          </cell>
          <cell r="AE568">
            <v>-0.57532351312629837</v>
          </cell>
          <cell r="AF568">
            <v>13834.06</v>
          </cell>
        </row>
        <row r="569">
          <cell r="A569">
            <v>107652</v>
          </cell>
          <cell r="B569" t="str">
            <v>NISSAN</v>
          </cell>
          <cell r="C569">
            <v>41501.508333333331</v>
          </cell>
          <cell r="D569" t="str">
            <v>41161 4RA0A</v>
          </cell>
          <cell r="E569" t="e">
            <v>#N/A</v>
          </cell>
          <cell r="F569" t="str">
            <v>STAMP&gt;PAINT&gt;SHIP</v>
          </cell>
          <cell r="G569" t="str">
            <v>GR:   PR</v>
          </cell>
          <cell r="I569" t="str">
            <v>L42N Maxima</v>
          </cell>
          <cell r="K569" t="str">
            <v>Nissan</v>
          </cell>
          <cell r="L569" t="str">
            <v>Trim &amp; Chassis</v>
          </cell>
          <cell r="O569">
            <v>42064</v>
          </cell>
          <cell r="P569">
            <v>43891</v>
          </cell>
          <cell r="Q569" t="str">
            <v>&gt;&gt;&gt;</v>
          </cell>
          <cell r="T569" t="e">
            <v>#N/A</v>
          </cell>
          <cell r="V569" t="e">
            <v>#N/A</v>
          </cell>
          <cell r="AA569" t="str">
            <v>NEW</v>
          </cell>
          <cell r="AB569" t="e">
            <v>#N/A</v>
          </cell>
          <cell r="AC569" t="e">
            <v>#N/A</v>
          </cell>
          <cell r="AD569">
            <v>70300</v>
          </cell>
          <cell r="AE569" t="e">
            <v>#N/A</v>
          </cell>
          <cell r="AF569">
            <v>5858.333333333333</v>
          </cell>
        </row>
        <row r="570">
          <cell r="A570">
            <v>107651</v>
          </cell>
          <cell r="B570" t="str">
            <v>NISSAN</v>
          </cell>
          <cell r="C570">
            <v>41501.508333333331</v>
          </cell>
          <cell r="D570" t="str">
            <v>41151 4RA0A</v>
          </cell>
          <cell r="E570" t="e">
            <v>#N/A</v>
          </cell>
          <cell r="F570" t="str">
            <v>STAMP&gt;PAINT&gt;SHIP</v>
          </cell>
          <cell r="G570" t="str">
            <v>GR:   PR</v>
          </cell>
          <cell r="I570" t="str">
            <v>L42N Maxima</v>
          </cell>
          <cell r="K570" t="str">
            <v>Nissan</v>
          </cell>
          <cell r="L570" t="str">
            <v>Trim &amp; Chassis</v>
          </cell>
          <cell r="O570">
            <v>42064</v>
          </cell>
          <cell r="P570">
            <v>43891</v>
          </cell>
          <cell r="Q570" t="str">
            <v>&gt;&gt;&gt;</v>
          </cell>
          <cell r="T570" t="e">
            <v>#N/A</v>
          </cell>
          <cell r="V570" t="e">
            <v>#N/A</v>
          </cell>
          <cell r="AA570" t="str">
            <v>NEW</v>
          </cell>
          <cell r="AB570" t="e">
            <v>#N/A</v>
          </cell>
          <cell r="AC570" t="e">
            <v>#N/A</v>
          </cell>
          <cell r="AD570">
            <v>70300</v>
          </cell>
          <cell r="AE570" t="e">
            <v>#N/A</v>
          </cell>
          <cell r="AF570">
            <v>5858.333333333333</v>
          </cell>
        </row>
        <row r="571">
          <cell r="A571">
            <v>106148</v>
          </cell>
          <cell r="B571" t="str">
            <v>Benteler</v>
          </cell>
          <cell r="C571">
            <v>39189</v>
          </cell>
          <cell r="D571">
            <v>13003908</v>
          </cell>
          <cell r="E571" t="str">
            <v>2-OUT</v>
          </cell>
          <cell r="F571" t="str">
            <v>Stamp&gt;Ship</v>
          </cell>
          <cell r="G571" t="str">
            <v>GR: PR</v>
          </cell>
          <cell r="H571" t="str">
            <v>GR</v>
          </cell>
          <cell r="I571" t="str">
            <v xml:space="preserve">Toyota | Venza | 470L            </v>
          </cell>
          <cell r="J571" t="str">
            <v>New Domestics</v>
          </cell>
          <cell r="K571" t="str">
            <v>Toyota</v>
          </cell>
          <cell r="L571" t="str">
            <v>BIW</v>
          </cell>
          <cell r="M571">
            <v>39661</v>
          </cell>
          <cell r="N571" t="str">
            <v>RR DBM FRT EXT LH</v>
          </cell>
          <cell r="O571">
            <v>39661</v>
          </cell>
          <cell r="P571">
            <v>41912</v>
          </cell>
          <cell r="Q571" t="str">
            <v>&gt;&gt;&gt;</v>
          </cell>
          <cell r="S571">
            <v>7150</v>
          </cell>
          <cell r="T571">
            <v>13057229</v>
          </cell>
          <cell r="V571">
            <v>29249</v>
          </cell>
          <cell r="W571">
            <v>10</v>
          </cell>
          <cell r="Y571">
            <v>57729.600000000006</v>
          </cell>
          <cell r="Z571">
            <v>0.20144316496408754</v>
          </cell>
          <cell r="AA571" t="str">
            <v>last 5 mos x IHS%</v>
          </cell>
          <cell r="AB571">
            <v>35228</v>
          </cell>
          <cell r="AC571">
            <v>52842</v>
          </cell>
          <cell r="AD571">
            <v>70282.022264069194</v>
          </cell>
          <cell r="AE571">
            <v>-0.24814343273365358</v>
          </cell>
          <cell r="AF571">
            <v>5856.8351886724331</v>
          </cell>
        </row>
        <row r="572">
          <cell r="A572">
            <v>106556</v>
          </cell>
          <cell r="B572" t="str">
            <v>Bowling Green Metalforming</v>
          </cell>
          <cell r="C572">
            <v>39793</v>
          </cell>
          <cell r="D572" t="str">
            <v>11M109AA</v>
          </cell>
          <cell r="E572" t="str">
            <v>2-OUT</v>
          </cell>
          <cell r="F572" t="str">
            <v>Stamp&gt;Ship</v>
          </cell>
          <cell r="G572" t="str">
            <v>KENT</v>
          </cell>
          <cell r="H572" t="str">
            <v>KENT</v>
          </cell>
          <cell r="I572" t="str">
            <v>Highlander 397</v>
          </cell>
          <cell r="J572" t="str">
            <v>New Domestics</v>
          </cell>
          <cell r="K572" t="str">
            <v>Toyota</v>
          </cell>
          <cell r="L572" t="str">
            <v>BIW</v>
          </cell>
          <cell r="M572">
            <v>39995</v>
          </cell>
          <cell r="N572" t="str">
            <v>REINF. SEAT BELT ANCHOR #2 LH</v>
          </cell>
          <cell r="O572">
            <v>39995</v>
          </cell>
          <cell r="P572">
            <v>41579</v>
          </cell>
          <cell r="Q572" t="str">
            <v>&gt;&gt;&gt;</v>
          </cell>
          <cell r="R572" t="str">
            <v xml:space="preserve">MAY 2013 LAST MONTH </v>
          </cell>
          <cell r="S572">
            <v>18600</v>
          </cell>
          <cell r="T572">
            <v>127800</v>
          </cell>
          <cell r="V572">
            <v>79200</v>
          </cell>
          <cell r="W572">
            <v>10</v>
          </cell>
          <cell r="Y572">
            <v>124800</v>
          </cell>
          <cell r="Z572">
            <v>-1.4200000000000001E-2</v>
          </cell>
          <cell r="AA572" t="str">
            <v>last 5 mos x IHS%</v>
          </cell>
          <cell r="AB572">
            <v>44532</v>
          </cell>
          <cell r="AC572">
            <v>66798</v>
          </cell>
          <cell r="AD572">
            <v>156150.72</v>
          </cell>
          <cell r="AE572">
            <v>-0.57222099264095605</v>
          </cell>
          <cell r="AF572">
            <v>13012.56</v>
          </cell>
        </row>
        <row r="573">
          <cell r="A573">
            <v>106784</v>
          </cell>
          <cell r="B573" t="str">
            <v>IB TECH</v>
          </cell>
          <cell r="C573">
            <v>40193</v>
          </cell>
          <cell r="D573" t="str">
            <v>23-4581210-2-00</v>
          </cell>
          <cell r="E573" t="e">
            <v>#N/A</v>
          </cell>
          <cell r="F573" t="str">
            <v>Stamp&gt;Plate/Paint&gt;Ship</v>
          </cell>
          <cell r="G573" t="str">
            <v>GR: PR</v>
          </cell>
          <cell r="H573" t="str">
            <v>GR</v>
          </cell>
          <cell r="I573" t="str">
            <v xml:space="preserve">Honda | Civic | 2HC              </v>
          </cell>
          <cell r="J573" t="str">
            <v>New Domestics</v>
          </cell>
          <cell r="K573" t="str">
            <v>HONDA</v>
          </cell>
          <cell r="L573" t="str">
            <v>SEATING</v>
          </cell>
          <cell r="M573">
            <v>40512</v>
          </cell>
          <cell r="N573" t="str">
            <v>FOOT</v>
          </cell>
          <cell r="O573">
            <v>40512</v>
          </cell>
          <cell r="P573">
            <v>41640</v>
          </cell>
          <cell r="Q573" t="str">
            <v>&gt;&gt;&gt;</v>
          </cell>
          <cell r="S573">
            <v>0</v>
          </cell>
          <cell r="T573">
            <v>120560</v>
          </cell>
          <cell r="V573">
            <v>0</v>
          </cell>
          <cell r="W573">
            <v>5</v>
          </cell>
          <cell r="Y573" t="e">
            <v>#DIV/0!</v>
          </cell>
          <cell r="AA573" t="str">
            <v>Annualized Volume (5 of 10 mos)</v>
          </cell>
          <cell r="AB573">
            <v>0</v>
          </cell>
          <cell r="AC573">
            <v>0</v>
          </cell>
          <cell r="AD573">
            <v>0</v>
          </cell>
          <cell r="AE573" t="e">
            <v>#DIV/0!</v>
          </cell>
          <cell r="AF573">
            <v>0</v>
          </cell>
        </row>
        <row r="574">
          <cell r="A574">
            <v>106890</v>
          </cell>
          <cell r="B574" t="str">
            <v>NISSAN</v>
          </cell>
          <cell r="C574">
            <v>40330</v>
          </cell>
          <cell r="D574" t="str">
            <v>23714 ZN00C</v>
          </cell>
          <cell r="E574" t="str">
            <v>106890-3</v>
          </cell>
          <cell r="F574" t="str">
            <v>Stamp&gt;Assy&gt;Plate/Paint&gt;Ship</v>
          </cell>
          <cell r="G574" t="str">
            <v>GR: PR</v>
          </cell>
          <cell r="H574" t="str">
            <v>GR</v>
          </cell>
          <cell r="I574" t="str">
            <v>L42L (PARTIAL)</v>
          </cell>
          <cell r="J574" t="str">
            <v>New Domestics</v>
          </cell>
          <cell r="K574" t="str">
            <v>NISSAN</v>
          </cell>
          <cell r="L574" t="str">
            <v>Powertrain/Exhaust</v>
          </cell>
          <cell r="M574">
            <v>40357</v>
          </cell>
          <cell r="N574" t="str">
            <v>BRACKET CONT UNIT</v>
          </cell>
          <cell r="O574">
            <v>40357</v>
          </cell>
          <cell r="P574">
            <v>43252</v>
          </cell>
          <cell r="Q574" t="str">
            <v>&gt;&gt;&gt;</v>
          </cell>
          <cell r="R574" t="str">
            <v>not full Altima volume (approx 10,000/mos)</v>
          </cell>
          <cell r="S574">
            <v>5555</v>
          </cell>
          <cell r="T574">
            <v>96240</v>
          </cell>
          <cell r="V574">
            <v>32812</v>
          </cell>
          <cell r="W574">
            <v>10</v>
          </cell>
          <cell r="Y574">
            <v>98875.200000000012</v>
          </cell>
          <cell r="Z574">
            <v>6.0000000000000053E-2</v>
          </cell>
          <cell r="AA574" t="str">
            <v>last 5 mos x IHS%</v>
          </cell>
          <cell r="AB574">
            <v>45496</v>
          </cell>
          <cell r="AC574">
            <v>68244</v>
          </cell>
          <cell r="AD574">
            <v>69561.440000000002</v>
          </cell>
          <cell r="AE574">
            <v>-1.8939228400102204E-2</v>
          </cell>
          <cell r="AF574">
            <v>5796.7866666666669</v>
          </cell>
        </row>
        <row r="575">
          <cell r="A575">
            <v>106084</v>
          </cell>
          <cell r="B575" t="str">
            <v>Calsonic</v>
          </cell>
          <cell r="C575">
            <v>39070</v>
          </cell>
          <cell r="D575" t="str">
            <v>E25172A1100002</v>
          </cell>
          <cell r="E575">
            <v>106084</v>
          </cell>
          <cell r="F575" t="str">
            <v>Stamp&gt;Assy&gt;Ship</v>
          </cell>
          <cell r="G575" t="str">
            <v>GR: PR</v>
          </cell>
          <cell r="H575" t="str">
            <v>GR</v>
          </cell>
          <cell r="I575" t="str">
            <v>Nissan Engine (Altima)</v>
          </cell>
          <cell r="J575" t="str">
            <v>New Domestics</v>
          </cell>
          <cell r="K575" t="str">
            <v>NISSAN</v>
          </cell>
          <cell r="L575" t="str">
            <v>Powertrain/Exhaust</v>
          </cell>
          <cell r="M575">
            <v>39138</v>
          </cell>
          <cell r="N575" t="str">
            <v>SHROUD ASSY--CONV LWR, RH</v>
          </cell>
          <cell r="O575">
            <v>39138</v>
          </cell>
          <cell r="P575">
            <v>43252</v>
          </cell>
          <cell r="Q575" t="str">
            <v>&gt;&gt;&gt;</v>
          </cell>
          <cell r="S575">
            <v>10020</v>
          </cell>
          <cell r="T575">
            <v>57420</v>
          </cell>
          <cell r="V575">
            <v>32490</v>
          </cell>
          <cell r="W575">
            <v>9</v>
          </cell>
          <cell r="Y575">
            <v>40770</v>
          </cell>
          <cell r="Z575">
            <v>0.06</v>
          </cell>
          <cell r="AA575" t="str">
            <v>last 5 mos x IHS%</v>
          </cell>
          <cell r="AB575">
            <v>49770</v>
          </cell>
          <cell r="AC575">
            <v>74655</v>
          </cell>
          <cell r="AD575">
            <v>68878.8</v>
          </cell>
          <cell r="AE575">
            <v>8.3860345999059227E-2</v>
          </cell>
          <cell r="AF575">
            <v>5739.9000000000005</v>
          </cell>
        </row>
        <row r="576">
          <cell r="A576">
            <v>106098</v>
          </cell>
          <cell r="B576" t="str">
            <v>Calsonic</v>
          </cell>
          <cell r="C576">
            <v>39085</v>
          </cell>
          <cell r="D576" t="str">
            <v>E25171A1100002</v>
          </cell>
          <cell r="E576">
            <v>106098</v>
          </cell>
          <cell r="F576" t="str">
            <v>Stamp&gt;Assy&gt;Ship</v>
          </cell>
          <cell r="G576" t="str">
            <v>GR: PR</v>
          </cell>
          <cell r="H576" t="str">
            <v>GR</v>
          </cell>
          <cell r="I576" t="str">
            <v>L42L Altima</v>
          </cell>
          <cell r="J576" t="str">
            <v>New Domestics</v>
          </cell>
          <cell r="K576" t="str">
            <v>NISSAN</v>
          </cell>
          <cell r="L576" t="str">
            <v>Powertrain/Exhaust</v>
          </cell>
          <cell r="M576">
            <v>39173</v>
          </cell>
          <cell r="N576" t="str">
            <v>SHROUD ASSY-CONV UPR, RH</v>
          </cell>
          <cell r="O576">
            <v>39173</v>
          </cell>
          <cell r="P576">
            <v>43252</v>
          </cell>
          <cell r="Q576" t="str">
            <v>&gt;&gt;&gt;</v>
          </cell>
          <cell r="S576">
            <v>10020</v>
          </cell>
          <cell r="T576">
            <v>57240</v>
          </cell>
          <cell r="V576">
            <v>32340</v>
          </cell>
          <cell r="W576">
            <v>9</v>
          </cell>
          <cell r="Y576">
            <v>40410</v>
          </cell>
          <cell r="Z576">
            <v>6.0000000000000053E-2</v>
          </cell>
          <cell r="AA576" t="str">
            <v>last 5 mos x IHS%</v>
          </cell>
          <cell r="AB576">
            <v>49800</v>
          </cell>
          <cell r="AC576">
            <v>74700</v>
          </cell>
          <cell r="AD576">
            <v>68560.800000000003</v>
          </cell>
          <cell r="AE576">
            <v>8.9543879301291707E-2</v>
          </cell>
          <cell r="AF576">
            <v>5713.4000000000005</v>
          </cell>
        </row>
        <row r="577">
          <cell r="A577">
            <v>107627</v>
          </cell>
          <cell r="B577" t="str">
            <v>NISSAN</v>
          </cell>
          <cell r="C577">
            <v>41428</v>
          </cell>
          <cell r="D577" t="str">
            <v>84363 4RA0A</v>
          </cell>
          <cell r="E577">
            <v>107627</v>
          </cell>
          <cell r="F577" t="str">
            <v>STAMP&gt;SHIP</v>
          </cell>
          <cell r="G577" t="str">
            <v>KENT</v>
          </cell>
          <cell r="H577" t="str">
            <v>KENT</v>
          </cell>
          <cell r="I577" t="str">
            <v>L42N</v>
          </cell>
          <cell r="K577" t="str">
            <v>NISSAN</v>
          </cell>
          <cell r="L577" t="str">
            <v>BIW</v>
          </cell>
          <cell r="N577" t="str">
            <v>15 Nissan Maxima L42N</v>
          </cell>
          <cell r="O577">
            <v>42064</v>
          </cell>
          <cell r="P577">
            <v>43890</v>
          </cell>
          <cell r="Q577" t="str">
            <v>&gt;&gt;&gt;</v>
          </cell>
          <cell r="T577" t="e">
            <v>#N/A</v>
          </cell>
          <cell r="V577" t="e">
            <v>#N/A</v>
          </cell>
          <cell r="AA577" t="str">
            <v>NEW</v>
          </cell>
          <cell r="AB577" t="e">
            <v>#N/A</v>
          </cell>
          <cell r="AC577" t="e">
            <v>#N/A</v>
          </cell>
          <cell r="AD577">
            <v>68500</v>
          </cell>
          <cell r="AE577" t="e">
            <v>#N/A</v>
          </cell>
          <cell r="AF577">
            <v>5708.333333333333</v>
          </cell>
        </row>
        <row r="578">
          <cell r="A578">
            <v>107626</v>
          </cell>
          <cell r="B578" t="str">
            <v>NISSAN</v>
          </cell>
          <cell r="C578">
            <v>41428</v>
          </cell>
          <cell r="D578" t="str">
            <v>84362 4RA0A</v>
          </cell>
          <cell r="E578">
            <v>107626</v>
          </cell>
          <cell r="F578" t="str">
            <v>STAMP&gt;SHIP</v>
          </cell>
          <cell r="G578" t="str">
            <v>KENT</v>
          </cell>
          <cell r="H578" t="str">
            <v>KENT</v>
          </cell>
          <cell r="I578" t="str">
            <v>L42N</v>
          </cell>
          <cell r="K578" t="str">
            <v>NISSAN</v>
          </cell>
          <cell r="L578" t="str">
            <v>BIW</v>
          </cell>
          <cell r="N578" t="str">
            <v>15 Nissan Maxima L42N</v>
          </cell>
          <cell r="O578">
            <v>42064</v>
          </cell>
          <cell r="P578">
            <v>43890</v>
          </cell>
          <cell r="Q578" t="str">
            <v>&gt;&gt;&gt;</v>
          </cell>
          <cell r="T578" t="e">
            <v>#N/A</v>
          </cell>
          <cell r="V578" t="e">
            <v>#N/A</v>
          </cell>
          <cell r="AA578" t="str">
            <v>NEW</v>
          </cell>
          <cell r="AB578" t="e">
            <v>#N/A</v>
          </cell>
          <cell r="AC578" t="e">
            <v>#N/A</v>
          </cell>
          <cell r="AD578">
            <v>68500</v>
          </cell>
          <cell r="AE578" t="e">
            <v>#N/A</v>
          </cell>
          <cell r="AF578">
            <v>5708.333333333333</v>
          </cell>
        </row>
        <row r="579">
          <cell r="A579">
            <v>107625</v>
          </cell>
          <cell r="B579" t="str">
            <v>NISSAN</v>
          </cell>
          <cell r="C579">
            <v>41428</v>
          </cell>
          <cell r="D579" t="str">
            <v>84340 4RA0A</v>
          </cell>
          <cell r="E579">
            <v>107625</v>
          </cell>
          <cell r="F579" t="str">
            <v>STAMP&gt;SHIP</v>
          </cell>
          <cell r="G579" t="str">
            <v>KENT</v>
          </cell>
          <cell r="H579" t="str">
            <v>KENT</v>
          </cell>
          <cell r="I579" t="str">
            <v>L42N</v>
          </cell>
          <cell r="K579" t="str">
            <v>NISSAN</v>
          </cell>
          <cell r="L579" t="str">
            <v>BIW</v>
          </cell>
          <cell r="N579" t="str">
            <v>15 Nissan Maxima L42N</v>
          </cell>
          <cell r="O579">
            <v>42064</v>
          </cell>
          <cell r="P579">
            <v>43890</v>
          </cell>
          <cell r="Q579" t="str">
            <v>&gt;&gt;&gt;</v>
          </cell>
          <cell r="T579" t="e">
            <v>#N/A</v>
          </cell>
          <cell r="V579" t="e">
            <v>#N/A</v>
          </cell>
          <cell r="AA579" t="str">
            <v>NEW</v>
          </cell>
          <cell r="AB579" t="e">
            <v>#N/A</v>
          </cell>
          <cell r="AC579" t="e">
            <v>#N/A</v>
          </cell>
          <cell r="AD579">
            <v>68500</v>
          </cell>
          <cell r="AE579" t="e">
            <v>#N/A</v>
          </cell>
          <cell r="AF579">
            <v>5708.333333333333</v>
          </cell>
        </row>
        <row r="580">
          <cell r="A580">
            <v>107624</v>
          </cell>
          <cell r="B580" t="str">
            <v>NISSAN</v>
          </cell>
          <cell r="C580">
            <v>41428</v>
          </cell>
          <cell r="D580" t="str">
            <v>84331 4RA0A</v>
          </cell>
          <cell r="E580">
            <v>107624</v>
          </cell>
          <cell r="F580" t="str">
            <v>STAMP&gt;WELD&gt;SHIP</v>
          </cell>
          <cell r="G580" t="str">
            <v>KENT</v>
          </cell>
          <cell r="H580" t="str">
            <v>KENT</v>
          </cell>
          <cell r="I580" t="str">
            <v>L42N</v>
          </cell>
          <cell r="K580" t="str">
            <v>NISSAN</v>
          </cell>
          <cell r="L580" t="str">
            <v>BIW</v>
          </cell>
          <cell r="N580" t="str">
            <v>15 Nissan Maxima L42N</v>
          </cell>
          <cell r="O580">
            <v>42064</v>
          </cell>
          <cell r="P580">
            <v>43890</v>
          </cell>
          <cell r="Q580" t="str">
            <v>&gt;&gt;&gt;</v>
          </cell>
          <cell r="T580" t="e">
            <v>#N/A</v>
          </cell>
          <cell r="V580" t="e">
            <v>#N/A</v>
          </cell>
          <cell r="AA580" t="str">
            <v>NEW</v>
          </cell>
          <cell r="AB580" t="e">
            <v>#N/A</v>
          </cell>
          <cell r="AC580" t="e">
            <v>#N/A</v>
          </cell>
          <cell r="AD580">
            <v>68500</v>
          </cell>
          <cell r="AE580" t="e">
            <v>#N/A</v>
          </cell>
          <cell r="AF580">
            <v>5708.333333333333</v>
          </cell>
        </row>
        <row r="581">
          <cell r="A581">
            <v>107623</v>
          </cell>
          <cell r="B581" t="str">
            <v>NISSAN</v>
          </cell>
          <cell r="C581">
            <v>41428</v>
          </cell>
          <cell r="D581" t="str">
            <v>84330 4RA0A</v>
          </cell>
          <cell r="E581">
            <v>107623</v>
          </cell>
          <cell r="F581" t="str">
            <v>STAMP&gt;WELD&gt;SHIP</v>
          </cell>
          <cell r="G581" t="str">
            <v>KENT</v>
          </cell>
          <cell r="H581" t="str">
            <v>KENT</v>
          </cell>
          <cell r="I581" t="str">
            <v>L42N</v>
          </cell>
          <cell r="K581" t="str">
            <v>NISSAN</v>
          </cell>
          <cell r="L581" t="str">
            <v>BIW</v>
          </cell>
          <cell r="N581" t="str">
            <v>15 Nissan Maxima L42N</v>
          </cell>
          <cell r="O581">
            <v>42064</v>
          </cell>
          <cell r="P581">
            <v>43890</v>
          </cell>
          <cell r="Q581" t="str">
            <v>&gt;&gt;&gt;</v>
          </cell>
          <cell r="T581" t="e">
            <v>#N/A</v>
          </cell>
          <cell r="V581" t="e">
            <v>#N/A</v>
          </cell>
          <cell r="AA581" t="str">
            <v>NEW</v>
          </cell>
          <cell r="AB581" t="e">
            <v>#N/A</v>
          </cell>
          <cell r="AC581" t="e">
            <v>#N/A</v>
          </cell>
          <cell r="AD581">
            <v>68500</v>
          </cell>
          <cell r="AE581" t="e">
            <v>#N/A</v>
          </cell>
          <cell r="AF581">
            <v>5708.333333333333</v>
          </cell>
        </row>
        <row r="582">
          <cell r="A582">
            <v>107622</v>
          </cell>
          <cell r="B582" t="str">
            <v>NISSAN</v>
          </cell>
          <cell r="C582">
            <v>41428</v>
          </cell>
          <cell r="D582" t="str">
            <v>79429 4RA0A</v>
          </cell>
          <cell r="E582" t="str">
            <v>2-OUT</v>
          </cell>
          <cell r="F582" t="str">
            <v>STAMP&gt;SHIP</v>
          </cell>
          <cell r="G582" t="str">
            <v>KENT</v>
          </cell>
          <cell r="H582" t="str">
            <v>KENT</v>
          </cell>
          <cell r="I582" t="str">
            <v>L42N</v>
          </cell>
          <cell r="K582" t="str">
            <v>NISSAN</v>
          </cell>
          <cell r="L582" t="str">
            <v>BIW</v>
          </cell>
          <cell r="N582" t="str">
            <v>15 Nissan Maxima L42N</v>
          </cell>
          <cell r="O582">
            <v>42064</v>
          </cell>
          <cell r="P582">
            <v>43890</v>
          </cell>
          <cell r="Q582" t="str">
            <v>&gt;&gt;&gt;</v>
          </cell>
          <cell r="T582" t="e">
            <v>#N/A</v>
          </cell>
          <cell r="V582" t="e">
            <v>#N/A</v>
          </cell>
          <cell r="AA582" t="str">
            <v>NEW</v>
          </cell>
          <cell r="AB582" t="e">
            <v>#N/A</v>
          </cell>
          <cell r="AC582" t="e">
            <v>#N/A</v>
          </cell>
          <cell r="AD582">
            <v>68500</v>
          </cell>
          <cell r="AE582" t="e">
            <v>#N/A</v>
          </cell>
          <cell r="AF582">
            <v>5708.333333333333</v>
          </cell>
        </row>
        <row r="583">
          <cell r="A583">
            <v>107621</v>
          </cell>
          <cell r="B583" t="str">
            <v>NISSAN</v>
          </cell>
          <cell r="C583">
            <v>41428</v>
          </cell>
          <cell r="D583" t="str">
            <v>79428 4RA0A</v>
          </cell>
          <cell r="E583" t="str">
            <v>107621/22</v>
          </cell>
          <cell r="F583" t="str">
            <v>STAMP&gt;SHIP</v>
          </cell>
          <cell r="G583" t="str">
            <v>KENT</v>
          </cell>
          <cell r="H583" t="str">
            <v>KENT</v>
          </cell>
          <cell r="I583" t="str">
            <v>L42N</v>
          </cell>
          <cell r="K583" t="str">
            <v>NISSAN</v>
          </cell>
          <cell r="L583" t="str">
            <v>BIW</v>
          </cell>
          <cell r="N583" t="str">
            <v>15 Nissan Maxima L42N</v>
          </cell>
          <cell r="O583">
            <v>42064</v>
          </cell>
          <cell r="P583">
            <v>43890</v>
          </cell>
          <cell r="Q583" t="str">
            <v>&gt;&gt;&gt;</v>
          </cell>
          <cell r="T583" t="e">
            <v>#N/A</v>
          </cell>
          <cell r="V583" t="e">
            <v>#N/A</v>
          </cell>
          <cell r="AA583" t="str">
            <v>NEW</v>
          </cell>
          <cell r="AB583" t="e">
            <v>#N/A</v>
          </cell>
          <cell r="AC583" t="e">
            <v>#N/A</v>
          </cell>
          <cell r="AD583">
            <v>68500</v>
          </cell>
          <cell r="AE583" t="e">
            <v>#N/A</v>
          </cell>
          <cell r="AF583">
            <v>5708.333333333333</v>
          </cell>
        </row>
        <row r="584">
          <cell r="A584">
            <v>107619</v>
          </cell>
          <cell r="B584" t="str">
            <v>NISSAN</v>
          </cell>
          <cell r="C584">
            <v>41428</v>
          </cell>
          <cell r="D584" t="str">
            <v>76691 4RA0A</v>
          </cell>
          <cell r="E584">
            <v>107619</v>
          </cell>
          <cell r="F584" t="str">
            <v>STAMP&gt;WELD&gt;SHIP</v>
          </cell>
          <cell r="G584" t="str">
            <v>KENT</v>
          </cell>
          <cell r="H584" t="str">
            <v>KENT</v>
          </cell>
          <cell r="I584" t="str">
            <v>L42N</v>
          </cell>
          <cell r="K584" t="str">
            <v>NISSAN</v>
          </cell>
          <cell r="L584" t="str">
            <v>BIW</v>
          </cell>
          <cell r="N584" t="str">
            <v>15 Nissan Maxima L42N</v>
          </cell>
          <cell r="O584">
            <v>42064</v>
          </cell>
          <cell r="P584">
            <v>43890</v>
          </cell>
          <cell r="Q584" t="str">
            <v>&gt;&gt;&gt;</v>
          </cell>
          <cell r="T584" t="e">
            <v>#N/A</v>
          </cell>
          <cell r="V584" t="e">
            <v>#N/A</v>
          </cell>
          <cell r="AA584" t="str">
            <v>NEW</v>
          </cell>
          <cell r="AB584" t="e">
            <v>#N/A</v>
          </cell>
          <cell r="AC584" t="e">
            <v>#N/A</v>
          </cell>
          <cell r="AD584">
            <v>68500</v>
          </cell>
          <cell r="AE584" t="e">
            <v>#N/A</v>
          </cell>
          <cell r="AF584">
            <v>5708.333333333333</v>
          </cell>
        </row>
        <row r="585">
          <cell r="A585">
            <v>107618</v>
          </cell>
          <cell r="B585" t="str">
            <v>NISSAN</v>
          </cell>
          <cell r="C585">
            <v>41428</v>
          </cell>
          <cell r="D585" t="str">
            <v>76690 4RA0A</v>
          </cell>
          <cell r="E585">
            <v>107618</v>
          </cell>
          <cell r="F585" t="str">
            <v>STAMP&gt;WELD&gt;SHIP</v>
          </cell>
          <cell r="G585" t="str">
            <v>KENT</v>
          </cell>
          <cell r="H585" t="str">
            <v>KENT</v>
          </cell>
          <cell r="I585" t="str">
            <v>L42N</v>
          </cell>
          <cell r="K585" t="str">
            <v>NISSAN</v>
          </cell>
          <cell r="L585" t="str">
            <v>BIW</v>
          </cell>
          <cell r="N585" t="str">
            <v>15 Nissan Maxima L42N</v>
          </cell>
          <cell r="O585">
            <v>42064</v>
          </cell>
          <cell r="P585">
            <v>43890</v>
          </cell>
          <cell r="Q585" t="str">
            <v>&gt;&gt;&gt;</v>
          </cell>
          <cell r="T585" t="e">
            <v>#N/A</v>
          </cell>
          <cell r="V585" t="e">
            <v>#N/A</v>
          </cell>
          <cell r="AA585" t="str">
            <v>NEW</v>
          </cell>
          <cell r="AB585" t="e">
            <v>#N/A</v>
          </cell>
          <cell r="AC585" t="e">
            <v>#N/A</v>
          </cell>
          <cell r="AD585">
            <v>68500</v>
          </cell>
          <cell r="AE585" t="e">
            <v>#N/A</v>
          </cell>
          <cell r="AF585">
            <v>5708.333333333333</v>
          </cell>
        </row>
        <row r="586">
          <cell r="A586">
            <v>107617</v>
          </cell>
          <cell r="B586" t="str">
            <v>NISSAN</v>
          </cell>
          <cell r="C586">
            <v>41428</v>
          </cell>
          <cell r="D586" t="str">
            <v>76483 4RA0A</v>
          </cell>
          <cell r="E586" t="e">
            <v>#N/A</v>
          </cell>
          <cell r="F586" t="str">
            <v>STAMP&gt;WELD&gt;SHIP</v>
          </cell>
          <cell r="G586" t="str">
            <v>KENT</v>
          </cell>
          <cell r="H586" t="str">
            <v>KENT</v>
          </cell>
          <cell r="I586" t="str">
            <v>L42N</v>
          </cell>
          <cell r="K586" t="str">
            <v>NISSAN</v>
          </cell>
          <cell r="L586" t="str">
            <v>BIW</v>
          </cell>
          <cell r="N586" t="str">
            <v>15 Nissan Maxima L42N</v>
          </cell>
          <cell r="O586">
            <v>42064</v>
          </cell>
          <cell r="P586">
            <v>43890</v>
          </cell>
          <cell r="Q586" t="str">
            <v>&gt;&gt;&gt;</v>
          </cell>
          <cell r="T586" t="e">
            <v>#N/A</v>
          </cell>
          <cell r="V586" t="e">
            <v>#N/A</v>
          </cell>
          <cell r="AA586" t="str">
            <v>NEW</v>
          </cell>
          <cell r="AB586" t="e">
            <v>#N/A</v>
          </cell>
          <cell r="AC586" t="e">
            <v>#N/A</v>
          </cell>
          <cell r="AD586">
            <v>68500</v>
          </cell>
          <cell r="AE586" t="e">
            <v>#N/A</v>
          </cell>
          <cell r="AF586">
            <v>5708.333333333333</v>
          </cell>
        </row>
        <row r="587">
          <cell r="A587">
            <v>107616</v>
          </cell>
          <cell r="B587" t="str">
            <v>NISSAN</v>
          </cell>
          <cell r="C587">
            <v>41428</v>
          </cell>
          <cell r="D587" t="str">
            <v>63161 4RA0A</v>
          </cell>
          <cell r="E587">
            <v>107616</v>
          </cell>
          <cell r="F587" t="str">
            <v>STAMP&gt;WELD&gt;SHIP</v>
          </cell>
          <cell r="G587" t="str">
            <v>KENT</v>
          </cell>
          <cell r="H587" t="str">
            <v>KENT</v>
          </cell>
          <cell r="I587" t="str">
            <v>L42N</v>
          </cell>
          <cell r="K587" t="str">
            <v>NISSAN</v>
          </cell>
          <cell r="L587" t="str">
            <v>BIW</v>
          </cell>
          <cell r="N587" t="str">
            <v>15 Nissan Maxima L42N</v>
          </cell>
          <cell r="O587">
            <v>42064</v>
          </cell>
          <cell r="P587">
            <v>43890</v>
          </cell>
          <cell r="Q587" t="str">
            <v>&gt;&gt;&gt;</v>
          </cell>
          <cell r="T587" t="e">
            <v>#N/A</v>
          </cell>
          <cell r="V587" t="e">
            <v>#N/A</v>
          </cell>
          <cell r="AA587" t="str">
            <v>NEW</v>
          </cell>
          <cell r="AB587" t="e">
            <v>#N/A</v>
          </cell>
          <cell r="AC587" t="e">
            <v>#N/A</v>
          </cell>
          <cell r="AD587">
            <v>68500</v>
          </cell>
          <cell r="AE587" t="e">
            <v>#N/A</v>
          </cell>
          <cell r="AF587">
            <v>5708.333333333333</v>
          </cell>
        </row>
        <row r="588">
          <cell r="A588">
            <v>107615</v>
          </cell>
          <cell r="B588" t="str">
            <v>NISSAN</v>
          </cell>
          <cell r="C588">
            <v>41428</v>
          </cell>
          <cell r="D588" t="str">
            <v>63160 4RA0A</v>
          </cell>
          <cell r="E588">
            <v>107615</v>
          </cell>
          <cell r="F588" t="str">
            <v>STAMP&gt;WELD&gt;SHIP</v>
          </cell>
          <cell r="G588" t="str">
            <v>KENT</v>
          </cell>
          <cell r="H588" t="str">
            <v>KENT</v>
          </cell>
          <cell r="I588" t="str">
            <v>L42N</v>
          </cell>
          <cell r="K588" t="str">
            <v>NISSAN</v>
          </cell>
          <cell r="L588" t="str">
            <v>BIW</v>
          </cell>
          <cell r="N588" t="str">
            <v>15 Nissan Maxima L42N</v>
          </cell>
          <cell r="O588">
            <v>42064</v>
          </cell>
          <cell r="P588">
            <v>43890</v>
          </cell>
          <cell r="Q588" t="str">
            <v>&gt;&gt;&gt;</v>
          </cell>
          <cell r="T588" t="e">
            <v>#N/A</v>
          </cell>
          <cell r="V588" t="e">
            <v>#N/A</v>
          </cell>
          <cell r="AA588" t="str">
            <v>NEW</v>
          </cell>
          <cell r="AB588" t="e">
            <v>#N/A</v>
          </cell>
          <cell r="AC588" t="e">
            <v>#N/A</v>
          </cell>
          <cell r="AD588">
            <v>68500</v>
          </cell>
          <cell r="AE588" t="e">
            <v>#N/A</v>
          </cell>
          <cell r="AF588">
            <v>5708.333333333333</v>
          </cell>
        </row>
        <row r="589">
          <cell r="A589">
            <v>107614</v>
          </cell>
          <cell r="B589" t="str">
            <v>NISSAN</v>
          </cell>
          <cell r="C589">
            <v>41428</v>
          </cell>
          <cell r="D589" t="str">
            <v>63143 4RA0A</v>
          </cell>
          <cell r="E589">
            <v>107614</v>
          </cell>
          <cell r="F589" t="str">
            <v>STAMP&gt;SHIP</v>
          </cell>
          <cell r="G589" t="str">
            <v>KENT</v>
          </cell>
          <cell r="H589" t="str">
            <v>KENT</v>
          </cell>
          <cell r="I589" t="str">
            <v>L42N</v>
          </cell>
          <cell r="K589" t="str">
            <v>NISSAN</v>
          </cell>
          <cell r="L589" t="str">
            <v>BIW</v>
          </cell>
          <cell r="N589" t="str">
            <v>15 Nissan Maxima L42N</v>
          </cell>
          <cell r="O589">
            <v>42064</v>
          </cell>
          <cell r="P589">
            <v>43890</v>
          </cell>
          <cell r="Q589" t="str">
            <v>&gt;&gt;&gt;</v>
          </cell>
          <cell r="T589" t="e">
            <v>#N/A</v>
          </cell>
          <cell r="V589" t="e">
            <v>#N/A</v>
          </cell>
          <cell r="AA589" t="str">
            <v>NEW</v>
          </cell>
          <cell r="AB589" t="e">
            <v>#N/A</v>
          </cell>
          <cell r="AC589" t="e">
            <v>#N/A</v>
          </cell>
          <cell r="AD589">
            <v>68500</v>
          </cell>
          <cell r="AE589" t="e">
            <v>#N/A</v>
          </cell>
          <cell r="AF589">
            <v>5708.333333333333</v>
          </cell>
        </row>
        <row r="590">
          <cell r="A590">
            <v>107613</v>
          </cell>
          <cell r="B590" t="str">
            <v>NISSAN</v>
          </cell>
          <cell r="C590">
            <v>41428</v>
          </cell>
          <cell r="D590" t="str">
            <v>63142 4RA0A</v>
          </cell>
          <cell r="E590">
            <v>107613</v>
          </cell>
          <cell r="F590" t="str">
            <v>STAMP&gt;SHIP</v>
          </cell>
          <cell r="G590" t="str">
            <v>KENT</v>
          </cell>
          <cell r="H590" t="str">
            <v>KENT</v>
          </cell>
          <cell r="I590" t="str">
            <v>L42N</v>
          </cell>
          <cell r="K590" t="str">
            <v>NISSAN</v>
          </cell>
          <cell r="L590" t="str">
            <v>BIW</v>
          </cell>
          <cell r="N590" t="str">
            <v>15 Nissan Maxima L42N</v>
          </cell>
          <cell r="O590">
            <v>42064</v>
          </cell>
          <cell r="P590">
            <v>43890</v>
          </cell>
          <cell r="Q590" t="str">
            <v>&gt;&gt;&gt;</v>
          </cell>
          <cell r="T590" t="e">
            <v>#N/A</v>
          </cell>
          <cell r="V590" t="e">
            <v>#N/A</v>
          </cell>
          <cell r="AA590" t="str">
            <v>NEW</v>
          </cell>
          <cell r="AB590" t="e">
            <v>#N/A</v>
          </cell>
          <cell r="AC590" t="e">
            <v>#N/A</v>
          </cell>
          <cell r="AD590">
            <v>68500</v>
          </cell>
          <cell r="AE590" t="e">
            <v>#N/A</v>
          </cell>
          <cell r="AF590">
            <v>5708.333333333333</v>
          </cell>
        </row>
        <row r="591">
          <cell r="A591">
            <v>107612</v>
          </cell>
          <cell r="B591" t="str">
            <v>NISSAN</v>
          </cell>
          <cell r="C591">
            <v>41428</v>
          </cell>
          <cell r="D591" t="str">
            <v>63141 4RA0A</v>
          </cell>
          <cell r="E591" t="str">
            <v>107612-1</v>
          </cell>
          <cell r="F591" t="str">
            <v>STAMP&gt;STAMP&gt;WELD&gt;SHIP</v>
          </cell>
          <cell r="G591" t="str">
            <v>KENT</v>
          </cell>
          <cell r="H591" t="str">
            <v>KENT</v>
          </cell>
          <cell r="I591" t="str">
            <v>L42N</v>
          </cell>
          <cell r="K591" t="str">
            <v>NISSAN</v>
          </cell>
          <cell r="L591" t="str">
            <v>BIW</v>
          </cell>
          <cell r="N591" t="str">
            <v>15 Nissan Maxima L42N</v>
          </cell>
          <cell r="O591">
            <v>42064</v>
          </cell>
          <cell r="P591">
            <v>43890</v>
          </cell>
          <cell r="Q591" t="str">
            <v>&gt;&gt;&gt;</v>
          </cell>
          <cell r="T591" t="e">
            <v>#N/A</v>
          </cell>
          <cell r="V591" t="e">
            <v>#N/A</v>
          </cell>
          <cell r="AA591" t="str">
            <v>NEW</v>
          </cell>
          <cell r="AB591" t="e">
            <v>#N/A</v>
          </cell>
          <cell r="AC591" t="e">
            <v>#N/A</v>
          </cell>
          <cell r="AD591">
            <v>68500</v>
          </cell>
          <cell r="AE591" t="e">
            <v>#N/A</v>
          </cell>
          <cell r="AF591">
            <v>5708.333333333333</v>
          </cell>
        </row>
        <row r="592">
          <cell r="A592">
            <v>107611</v>
          </cell>
          <cell r="B592" t="str">
            <v>NISSAN</v>
          </cell>
          <cell r="C592">
            <v>41428</v>
          </cell>
          <cell r="D592" t="str">
            <v>63140 4RA0A</v>
          </cell>
          <cell r="E592" t="str">
            <v>107611-1</v>
          </cell>
          <cell r="F592" t="str">
            <v>STAMP&gt;STAMP&gt;WELD&gt;SHIP</v>
          </cell>
          <cell r="G592" t="str">
            <v>KENT</v>
          </cell>
          <cell r="H592" t="str">
            <v>KENT</v>
          </cell>
          <cell r="I592" t="str">
            <v>L42N</v>
          </cell>
          <cell r="K592" t="str">
            <v>NISSAN</v>
          </cell>
          <cell r="L592" t="str">
            <v>BIW</v>
          </cell>
          <cell r="N592" t="str">
            <v>15 Nissan Maxima L42N</v>
          </cell>
          <cell r="O592">
            <v>42064</v>
          </cell>
          <cell r="P592">
            <v>43890</v>
          </cell>
          <cell r="Q592" t="str">
            <v>&gt;&gt;&gt;</v>
          </cell>
          <cell r="T592" t="e">
            <v>#N/A</v>
          </cell>
          <cell r="V592" t="e">
            <v>#N/A</v>
          </cell>
          <cell r="AA592" t="str">
            <v>NEW</v>
          </cell>
          <cell r="AB592" t="e">
            <v>#N/A</v>
          </cell>
          <cell r="AC592" t="e">
            <v>#N/A</v>
          </cell>
          <cell r="AD592">
            <v>68500</v>
          </cell>
          <cell r="AE592" t="e">
            <v>#N/A</v>
          </cell>
          <cell r="AF592">
            <v>5708.333333333333</v>
          </cell>
        </row>
        <row r="593">
          <cell r="A593">
            <v>107610</v>
          </cell>
          <cell r="B593" t="str">
            <v>NISSAN</v>
          </cell>
          <cell r="C593">
            <v>41428</v>
          </cell>
          <cell r="D593" t="str">
            <v>63135 4RA0A</v>
          </cell>
          <cell r="E593" t="e">
            <v>#N/A</v>
          </cell>
          <cell r="F593" t="str">
            <v>STAMP&gt;WELD&gt;SHIP</v>
          </cell>
          <cell r="G593" t="str">
            <v>KENT</v>
          </cell>
          <cell r="H593" t="str">
            <v>KENT</v>
          </cell>
          <cell r="I593" t="str">
            <v>L42N</v>
          </cell>
          <cell r="K593" t="str">
            <v>NISSAN</v>
          </cell>
          <cell r="L593" t="str">
            <v>BIW</v>
          </cell>
          <cell r="N593" t="str">
            <v>15 Nissan Maxima L42N</v>
          </cell>
          <cell r="O593">
            <v>42064</v>
          </cell>
          <cell r="P593">
            <v>43890</v>
          </cell>
          <cell r="Q593" t="str">
            <v>&gt;&gt;&gt;</v>
          </cell>
          <cell r="T593" t="e">
            <v>#N/A</v>
          </cell>
          <cell r="V593" t="e">
            <v>#N/A</v>
          </cell>
          <cell r="AA593" t="str">
            <v>NEW</v>
          </cell>
          <cell r="AB593" t="e">
            <v>#N/A</v>
          </cell>
          <cell r="AC593" t="e">
            <v>#N/A</v>
          </cell>
          <cell r="AD593">
            <v>68500</v>
          </cell>
          <cell r="AE593" t="e">
            <v>#N/A</v>
          </cell>
          <cell r="AF593">
            <v>5708.333333333333</v>
          </cell>
        </row>
        <row r="594">
          <cell r="A594">
            <v>107609</v>
          </cell>
          <cell r="B594" t="str">
            <v>NISSAN</v>
          </cell>
          <cell r="C594">
            <v>41428</v>
          </cell>
          <cell r="D594" t="str">
            <v>63134 4RA0A</v>
          </cell>
          <cell r="E594" t="e">
            <v>#N/A</v>
          </cell>
          <cell r="F594" t="str">
            <v>STAMP&gt;WELD&gt;SHIP</v>
          </cell>
          <cell r="G594" t="str">
            <v>KENT</v>
          </cell>
          <cell r="H594" t="str">
            <v>KENT</v>
          </cell>
          <cell r="I594" t="str">
            <v>L42N</v>
          </cell>
          <cell r="K594" t="str">
            <v>NISSAN</v>
          </cell>
          <cell r="L594" t="str">
            <v>BIW</v>
          </cell>
          <cell r="N594" t="str">
            <v>15 Nissan Maxima L42N</v>
          </cell>
          <cell r="O594">
            <v>42064</v>
          </cell>
          <cell r="P594">
            <v>43890</v>
          </cell>
          <cell r="Q594" t="str">
            <v>&gt;&gt;&gt;</v>
          </cell>
          <cell r="T594" t="e">
            <v>#N/A</v>
          </cell>
          <cell r="V594" t="e">
            <v>#N/A</v>
          </cell>
          <cell r="AA594" t="str">
            <v>NEW</v>
          </cell>
          <cell r="AB594" t="e">
            <v>#N/A</v>
          </cell>
          <cell r="AC594" t="e">
            <v>#N/A</v>
          </cell>
          <cell r="AD594">
            <v>68500</v>
          </cell>
          <cell r="AE594" t="e">
            <v>#N/A</v>
          </cell>
          <cell r="AF594">
            <v>5708.333333333333</v>
          </cell>
        </row>
        <row r="595">
          <cell r="A595">
            <v>106343</v>
          </cell>
          <cell r="B595" t="str">
            <v>Calsonic</v>
          </cell>
          <cell r="C595">
            <v>39573</v>
          </cell>
          <cell r="D595" t="str">
            <v>26040 ZL51A</v>
          </cell>
          <cell r="E595" t="str">
            <v>2-OUT</v>
          </cell>
          <cell r="F595" t="str">
            <v>Stamp&gt;Plate/Paint&gt;Ship</v>
          </cell>
          <cell r="G595" t="str">
            <v>GR: PR</v>
          </cell>
          <cell r="H595" t="str">
            <v>GR</v>
          </cell>
          <cell r="I595" t="str">
            <v xml:space="preserve">Nissan        | Frontier | H61B/D40        </v>
          </cell>
          <cell r="J595" t="str">
            <v>New Domestics</v>
          </cell>
          <cell r="K595" t="str">
            <v>NISSAN</v>
          </cell>
          <cell r="L595" t="str">
            <v>Trim &amp; Chassis</v>
          </cell>
          <cell r="M595">
            <v>39692</v>
          </cell>
          <cell r="N595" t="str">
            <v>BKTS-LH</v>
          </cell>
          <cell r="O595">
            <v>39692</v>
          </cell>
          <cell r="P595">
            <v>42917</v>
          </cell>
          <cell r="Q595" t="str">
            <v>&gt;&gt;&gt;</v>
          </cell>
          <cell r="S595">
            <v>7198</v>
          </cell>
          <cell r="T595">
            <v>57193</v>
          </cell>
          <cell r="V595">
            <v>37076</v>
          </cell>
          <cell r="W595">
            <v>10</v>
          </cell>
          <cell r="Y595">
            <v>61387.200000000004</v>
          </cell>
          <cell r="Z595">
            <v>-8.7400000000000005E-2</v>
          </cell>
          <cell r="AA595" t="str">
            <v>last 5 mos x IHS%</v>
          </cell>
          <cell r="AB595">
            <v>49719</v>
          </cell>
          <cell r="AC595">
            <v>74578.5</v>
          </cell>
          <cell r="AD595">
            <v>67671.1152</v>
          </cell>
          <cell r="AE595">
            <v>0.1020728678637175</v>
          </cell>
          <cell r="AF595">
            <v>5639.2596000000003</v>
          </cell>
        </row>
        <row r="596">
          <cell r="A596">
            <v>106095</v>
          </cell>
          <cell r="B596" t="str">
            <v>Calsonic</v>
          </cell>
          <cell r="C596">
            <v>39084</v>
          </cell>
          <cell r="D596" t="str">
            <v>E25271A1100002</v>
          </cell>
          <cell r="E596">
            <v>106095</v>
          </cell>
          <cell r="F596" t="str">
            <v>Stamp&gt;Assy&gt;Ship</v>
          </cell>
          <cell r="G596" t="str">
            <v>GR: PR</v>
          </cell>
          <cell r="H596" t="str">
            <v>GR</v>
          </cell>
          <cell r="I596" t="str">
            <v>Nissan Engine (Altima)</v>
          </cell>
          <cell r="J596" t="str">
            <v>New Domestics</v>
          </cell>
          <cell r="K596" t="str">
            <v>NISSAN</v>
          </cell>
          <cell r="L596" t="str">
            <v>Powertrain/Exhaust</v>
          </cell>
          <cell r="M596">
            <v>39151</v>
          </cell>
          <cell r="N596" t="str">
            <v>SHROUD ASSY-CONV. UPPER LH</v>
          </cell>
          <cell r="O596">
            <v>39151</v>
          </cell>
          <cell r="P596">
            <v>43252</v>
          </cell>
          <cell r="Q596" t="str">
            <v>&gt;&gt;&gt;</v>
          </cell>
          <cell r="S596">
            <v>9840</v>
          </cell>
          <cell r="T596">
            <v>57330</v>
          </cell>
          <cell r="V596">
            <v>31800</v>
          </cell>
          <cell r="W596">
            <v>10</v>
          </cell>
          <cell r="Y596">
            <v>40464</v>
          </cell>
          <cell r="Z596">
            <v>0.06</v>
          </cell>
          <cell r="AA596" t="str">
            <v>last 5 mos x IHS%</v>
          </cell>
          <cell r="AB596">
            <v>48660</v>
          </cell>
          <cell r="AC596">
            <v>72990</v>
          </cell>
          <cell r="AD596">
            <v>67416</v>
          </cell>
          <cell r="AE596">
            <v>8.2680669277322982E-2</v>
          </cell>
          <cell r="AF596">
            <v>5618</v>
          </cell>
        </row>
        <row r="597">
          <cell r="A597">
            <v>106079</v>
          </cell>
          <cell r="B597" t="str">
            <v>Calsonic</v>
          </cell>
          <cell r="C597">
            <v>39062</v>
          </cell>
          <cell r="D597" t="str">
            <v>E25272A1100002</v>
          </cell>
          <cell r="E597">
            <v>106079</v>
          </cell>
          <cell r="F597" t="str">
            <v>Stamp&gt;Assy&gt;Ship</v>
          </cell>
          <cell r="G597" t="str">
            <v>GR: PR</v>
          </cell>
          <cell r="H597" t="str">
            <v>GR</v>
          </cell>
          <cell r="I597" t="str">
            <v>Nissan Engine (Altima)</v>
          </cell>
          <cell r="J597" t="str">
            <v>New Domestics</v>
          </cell>
          <cell r="K597" t="str">
            <v>NISSAN</v>
          </cell>
          <cell r="L597" t="str">
            <v>Powertrain/Exhaust</v>
          </cell>
          <cell r="M597">
            <v>39131</v>
          </cell>
          <cell r="N597" t="str">
            <v>SHROUD ASSY CONV. LWR LH</v>
          </cell>
          <cell r="O597">
            <v>39131</v>
          </cell>
          <cell r="P597">
            <v>43252</v>
          </cell>
          <cell r="Q597" t="str">
            <v>&gt;&gt;&gt;</v>
          </cell>
          <cell r="S597">
            <v>9840</v>
          </cell>
          <cell r="T597">
            <v>56910</v>
          </cell>
          <cell r="V597">
            <v>31710</v>
          </cell>
          <cell r="W597">
            <v>10</v>
          </cell>
          <cell r="Y597">
            <v>39384</v>
          </cell>
          <cell r="Z597">
            <v>0.06</v>
          </cell>
          <cell r="AA597" t="str">
            <v>last 5 mos x IHS%</v>
          </cell>
          <cell r="AB597">
            <v>48780</v>
          </cell>
          <cell r="AC597">
            <v>73170</v>
          </cell>
          <cell r="AD597">
            <v>67225.2</v>
          </cell>
          <cell r="AE597">
            <v>8.843112404276976E-2</v>
          </cell>
          <cell r="AF597">
            <v>5602.0999999999995</v>
          </cell>
        </row>
        <row r="598">
          <cell r="A598">
            <v>107058</v>
          </cell>
          <cell r="B598" t="str">
            <v>NISSAN</v>
          </cell>
          <cell r="C598">
            <v>40456</v>
          </cell>
          <cell r="D598" t="str">
            <v>24239 3ja0b</v>
          </cell>
          <cell r="E598">
            <v>107058</v>
          </cell>
          <cell r="F598" t="str">
            <v>Stamp&gt;Ship</v>
          </cell>
          <cell r="G598" t="str">
            <v>KENT</v>
          </cell>
          <cell r="H598" t="str">
            <v>KENT</v>
          </cell>
          <cell r="I598" t="str">
            <v>P42K + P42M</v>
          </cell>
          <cell r="J598" t="str">
            <v>New Domestics</v>
          </cell>
          <cell r="K598" t="str">
            <v>NISSAN</v>
          </cell>
          <cell r="L598" t="str">
            <v>Vehicle Electronics</v>
          </cell>
          <cell r="M598">
            <v>40725</v>
          </cell>
          <cell r="N598" t="str">
            <v>BRACKET</v>
          </cell>
          <cell r="O598">
            <v>40909</v>
          </cell>
          <cell r="P598">
            <v>43435</v>
          </cell>
          <cell r="Q598" t="str">
            <v>&gt;&gt;&gt;</v>
          </cell>
          <cell r="R598" t="str">
            <v>add P42M -9/'14 - 4k/mos</v>
          </cell>
          <cell r="S598">
            <v>50</v>
          </cell>
          <cell r="T598">
            <v>83522</v>
          </cell>
          <cell r="V598">
            <v>36103</v>
          </cell>
          <cell r="W598">
            <v>9</v>
          </cell>
          <cell r="Y598">
            <v>138387</v>
          </cell>
          <cell r="Z598">
            <v>-7.0000000000000007E-2</v>
          </cell>
          <cell r="AA598" t="str">
            <v>last 5 mos x IHS%</v>
          </cell>
          <cell r="AB598">
            <v>53622</v>
          </cell>
          <cell r="AC598">
            <v>80433</v>
          </cell>
          <cell r="AD598">
            <v>67151.58</v>
          </cell>
          <cell r="AE598">
            <v>0.19778268806184451</v>
          </cell>
          <cell r="AF598">
            <v>5595.9650000000001</v>
          </cell>
        </row>
        <row r="599">
          <cell r="A599">
            <v>106049</v>
          </cell>
          <cell r="B599" t="str">
            <v>NISSAN</v>
          </cell>
          <cell r="C599">
            <v>39101</v>
          </cell>
          <cell r="D599" t="str">
            <v>14953 ZP50A</v>
          </cell>
          <cell r="E599">
            <v>106049</v>
          </cell>
          <cell r="F599" t="str">
            <v>Stamp&gt;Plate/Paint&gt;Ship</v>
          </cell>
          <cell r="G599" t="str">
            <v>KENT</v>
          </cell>
          <cell r="H599" t="str">
            <v>KENT</v>
          </cell>
          <cell r="I599" t="str">
            <v xml:space="preserve">Nissan        | Frontier | H61B/D40        </v>
          </cell>
          <cell r="J599" t="str">
            <v>New Domestics</v>
          </cell>
          <cell r="K599" t="str">
            <v>NISSAN</v>
          </cell>
          <cell r="L599" t="str">
            <v>Powertrain/Exhaust</v>
          </cell>
          <cell r="M599">
            <v>39356</v>
          </cell>
          <cell r="N599" t="str">
            <v>BRACKET-FILTER</v>
          </cell>
          <cell r="O599">
            <v>39356</v>
          </cell>
          <cell r="P599">
            <v>42917</v>
          </cell>
          <cell r="Q599" t="str">
            <v>&gt;&gt;&gt;</v>
          </cell>
          <cell r="S599">
            <v>6480</v>
          </cell>
          <cell r="T599">
            <v>48463</v>
          </cell>
          <cell r="V599">
            <v>36720</v>
          </cell>
          <cell r="W599">
            <v>9</v>
          </cell>
          <cell r="Y599">
            <v>57024</v>
          </cell>
          <cell r="Z599">
            <v>-8.7400000000000005E-2</v>
          </cell>
          <cell r="AA599" t="str">
            <v>last 5 mos x IHS%</v>
          </cell>
          <cell r="AB599">
            <v>50201</v>
          </cell>
          <cell r="AC599">
            <v>75301.5</v>
          </cell>
          <cell r="AD599">
            <v>67021.343999999997</v>
          </cell>
          <cell r="AE599">
            <v>0.12354506051087255</v>
          </cell>
          <cell r="AF599">
            <v>5585.1120000000001</v>
          </cell>
        </row>
        <row r="600">
          <cell r="A600">
            <v>107105</v>
          </cell>
          <cell r="B600" t="str">
            <v>Benteler</v>
          </cell>
          <cell r="C600">
            <v>40513</v>
          </cell>
          <cell r="D600" t="str">
            <v>n1zh-204772</v>
          </cell>
          <cell r="E600" t="str">
            <v>107105/06</v>
          </cell>
          <cell r="F600" t="str">
            <v>Stamp&gt;Ship</v>
          </cell>
          <cell r="G600" t="str">
            <v>GR: PR</v>
          </cell>
          <cell r="H600" t="str">
            <v>GR</v>
          </cell>
          <cell r="I600" t="str">
            <v>Nissan zh2k0 Engine</v>
          </cell>
          <cell r="J600" t="str">
            <v>New Domestics</v>
          </cell>
          <cell r="K600" t="str">
            <v>NISSAN</v>
          </cell>
          <cell r="L600" t="str">
            <v>Powertrain/Exhaust</v>
          </cell>
          <cell r="M600">
            <v>40725</v>
          </cell>
          <cell r="N600" t="str">
            <v>PATCH-RH</v>
          </cell>
          <cell r="O600">
            <v>40725</v>
          </cell>
          <cell r="P600">
            <v>43717</v>
          </cell>
          <cell r="Q600" t="str">
            <v>&gt;&gt;&gt;</v>
          </cell>
          <cell r="S600">
            <v>7200</v>
          </cell>
          <cell r="T600">
            <v>13049992</v>
          </cell>
          <cell r="V600">
            <v>31500</v>
          </cell>
          <cell r="W600">
            <v>8</v>
          </cell>
          <cell r="Y600">
            <v>41040</v>
          </cell>
          <cell r="Z600">
            <v>0.05</v>
          </cell>
          <cell r="AA600" t="str">
            <v>last 5 mos x IHS%</v>
          </cell>
          <cell r="AB600">
            <v>50400</v>
          </cell>
          <cell r="AC600">
            <v>75600</v>
          </cell>
          <cell r="AD600">
            <v>66150</v>
          </cell>
          <cell r="AE600">
            <v>0.14285714285714279</v>
          </cell>
          <cell r="AF600">
            <v>5512.5</v>
          </cell>
        </row>
        <row r="601">
          <cell r="A601">
            <v>106342</v>
          </cell>
          <cell r="B601" t="str">
            <v>Calsonic</v>
          </cell>
          <cell r="C601">
            <v>39573</v>
          </cell>
          <cell r="D601" t="str">
            <v>26040 ZL50A</v>
          </cell>
          <cell r="E601" t="str">
            <v>106342/43</v>
          </cell>
          <cell r="F601" t="str">
            <v>Stamp&gt;Plate/Paint&gt;Ship</v>
          </cell>
          <cell r="G601" t="str">
            <v>GR: PR</v>
          </cell>
          <cell r="H601" t="str">
            <v>GR</v>
          </cell>
          <cell r="I601" t="str">
            <v xml:space="preserve">Nissan        | Frontier | H61B/D40        </v>
          </cell>
          <cell r="J601" t="str">
            <v>New Domestics</v>
          </cell>
          <cell r="K601" t="str">
            <v>NISSAN</v>
          </cell>
          <cell r="L601" t="str">
            <v>Trim &amp; Chassis</v>
          </cell>
          <cell r="M601">
            <v>39692</v>
          </cell>
          <cell r="N601" t="str">
            <v>BKTS-RH</v>
          </cell>
          <cell r="O601">
            <v>39692</v>
          </cell>
          <cell r="P601">
            <v>42917</v>
          </cell>
          <cell r="Q601" t="str">
            <v>&gt;&gt;&gt;</v>
          </cell>
          <cell r="S601">
            <v>7036</v>
          </cell>
          <cell r="T601">
            <v>57641</v>
          </cell>
          <cell r="V601">
            <v>36180</v>
          </cell>
          <cell r="W601">
            <v>10</v>
          </cell>
          <cell r="Y601">
            <v>61200</v>
          </cell>
          <cell r="Z601">
            <v>-8.7400000000000005E-2</v>
          </cell>
          <cell r="AA601" t="str">
            <v>last 5 mos x IHS%</v>
          </cell>
          <cell r="AB601">
            <v>49200</v>
          </cell>
          <cell r="AC601">
            <v>73800</v>
          </cell>
          <cell r="AD601">
            <v>66035.736000000004</v>
          </cell>
          <cell r="AE601">
            <v>0.11757670119706076</v>
          </cell>
          <cell r="AF601">
            <v>5502.9780000000001</v>
          </cell>
        </row>
        <row r="602">
          <cell r="A602">
            <v>107106</v>
          </cell>
          <cell r="B602" t="str">
            <v>Benteler</v>
          </cell>
          <cell r="C602">
            <v>40513</v>
          </cell>
          <cell r="D602">
            <v>13006799</v>
          </cell>
          <cell r="E602" t="str">
            <v>2-OUT</v>
          </cell>
          <cell r="F602" t="str">
            <v>Stamp&gt;Ship</v>
          </cell>
          <cell r="G602" t="str">
            <v>GR: PR</v>
          </cell>
          <cell r="H602" t="str">
            <v>GR</v>
          </cell>
          <cell r="I602" t="str">
            <v>Nissan zh2k0 Engine</v>
          </cell>
          <cell r="J602" t="str">
            <v>New Domestics</v>
          </cell>
          <cell r="K602" t="str">
            <v>NISSAN</v>
          </cell>
          <cell r="L602" t="str">
            <v>Powertrain/Exhaust</v>
          </cell>
          <cell r="M602">
            <v>40725</v>
          </cell>
          <cell r="N602" t="str">
            <v>PATCH-LH</v>
          </cell>
          <cell r="O602">
            <v>40725</v>
          </cell>
          <cell r="P602">
            <v>43717</v>
          </cell>
          <cell r="Q602" t="str">
            <v>&gt;&gt;&gt;</v>
          </cell>
          <cell r="S602">
            <v>7050</v>
          </cell>
          <cell r="T602">
            <v>13050899</v>
          </cell>
          <cell r="V602">
            <v>31350</v>
          </cell>
          <cell r="W602">
            <v>8</v>
          </cell>
          <cell r="Y602">
            <v>38880</v>
          </cell>
          <cell r="Z602">
            <v>0.05</v>
          </cell>
          <cell r="AA602" t="str">
            <v>last 5 mos x IHS%</v>
          </cell>
          <cell r="AB602">
            <v>51300</v>
          </cell>
          <cell r="AC602">
            <v>76950</v>
          </cell>
          <cell r="AD602">
            <v>65835</v>
          </cell>
          <cell r="AE602">
            <v>0.16883116883116878</v>
          </cell>
          <cell r="AF602">
            <v>5486.25</v>
          </cell>
        </row>
        <row r="603">
          <cell r="A603">
            <v>107664</v>
          </cell>
          <cell r="B603" t="str">
            <v>NISSAN</v>
          </cell>
          <cell r="C603">
            <v>41501.843055555553</v>
          </cell>
          <cell r="D603" t="str">
            <v>743B1 EZ01A</v>
          </cell>
          <cell r="E603" t="e">
            <v>#N/A</v>
          </cell>
          <cell r="F603" t="str">
            <v>STAMP&gt;WELD&gt;SHIP</v>
          </cell>
          <cell r="G603" t="str">
            <v>KENT:  PR/VA</v>
          </cell>
          <cell r="I603" t="str">
            <v>H61L TITAN</v>
          </cell>
          <cell r="K603" t="str">
            <v>Nissan</v>
          </cell>
          <cell r="L603" t="str">
            <v>BIW</v>
          </cell>
          <cell r="O603">
            <v>42309</v>
          </cell>
          <cell r="P603">
            <v>44501</v>
          </cell>
          <cell r="Q603" t="str">
            <v>&gt;&gt;&gt;</v>
          </cell>
          <cell r="T603" t="e">
            <v>#N/A</v>
          </cell>
          <cell r="V603" t="e">
            <v>#N/A</v>
          </cell>
          <cell r="AA603" t="str">
            <v>NEW</v>
          </cell>
          <cell r="AB603" t="e">
            <v>#N/A</v>
          </cell>
          <cell r="AC603" t="e">
            <v>#N/A</v>
          </cell>
          <cell r="AD603">
            <v>65490</v>
          </cell>
          <cell r="AE603" t="e">
            <v>#N/A</v>
          </cell>
          <cell r="AF603">
            <v>5457.5</v>
          </cell>
        </row>
        <row r="604">
          <cell r="A604">
            <v>107663</v>
          </cell>
          <cell r="B604" t="str">
            <v>NISSAN</v>
          </cell>
          <cell r="C604">
            <v>41501.843055555553</v>
          </cell>
          <cell r="D604" t="str">
            <v>743B0 EZ01A</v>
          </cell>
          <cell r="E604" t="e">
            <v>#N/A</v>
          </cell>
          <cell r="F604" t="str">
            <v>STAMP&gt;WELD&gt;SHIP</v>
          </cell>
          <cell r="G604" t="str">
            <v>KENT:  PR/VA</v>
          </cell>
          <cell r="I604" t="str">
            <v>H61L TITAN</v>
          </cell>
          <cell r="K604" t="str">
            <v>Nissan</v>
          </cell>
          <cell r="L604" t="str">
            <v>BIW</v>
          </cell>
          <cell r="O604">
            <v>42309</v>
          </cell>
          <cell r="P604">
            <v>44501</v>
          </cell>
          <cell r="Q604" t="str">
            <v>&gt;&gt;&gt;</v>
          </cell>
          <cell r="T604" t="e">
            <v>#N/A</v>
          </cell>
          <cell r="V604" t="e">
            <v>#N/A</v>
          </cell>
          <cell r="AA604" t="str">
            <v>NEW</v>
          </cell>
          <cell r="AB604" t="e">
            <v>#N/A</v>
          </cell>
          <cell r="AC604" t="e">
            <v>#N/A</v>
          </cell>
          <cell r="AD604">
            <v>65490</v>
          </cell>
          <cell r="AE604" t="e">
            <v>#N/A</v>
          </cell>
          <cell r="AF604">
            <v>5457.5</v>
          </cell>
        </row>
        <row r="605">
          <cell r="A605">
            <v>104679</v>
          </cell>
          <cell r="B605" t="str">
            <v>NISSAN</v>
          </cell>
          <cell r="C605">
            <v>37545</v>
          </cell>
          <cell r="D605" t="str">
            <v>14049 7S010</v>
          </cell>
          <cell r="E605" t="str">
            <v>104679-1</v>
          </cell>
          <cell r="F605" t="str">
            <v>Stamp&gt;Assy&gt;Plate/Paint&gt;Ship</v>
          </cell>
          <cell r="G605" t="str">
            <v>GR: PR</v>
          </cell>
          <cell r="H605" t="str">
            <v>GR</v>
          </cell>
          <cell r="I605" t="str">
            <v>ARMADA / TITAN</v>
          </cell>
          <cell r="J605" t="str">
            <v>New Domestics</v>
          </cell>
          <cell r="K605" t="str">
            <v>NISSAN</v>
          </cell>
          <cell r="L605" t="str">
            <v>Powertrain/Exhaust</v>
          </cell>
          <cell r="O605">
            <v>38081</v>
          </cell>
          <cell r="P605">
            <v>42217</v>
          </cell>
          <cell r="Q605" t="str">
            <v>&gt;&gt;&gt;</v>
          </cell>
          <cell r="S605" t="e">
            <v>#REF!</v>
          </cell>
          <cell r="T605">
            <v>32130</v>
          </cell>
          <cell r="V605">
            <v>23910</v>
          </cell>
          <cell r="W605">
            <v>12</v>
          </cell>
          <cell r="Y605">
            <v>48730</v>
          </cell>
          <cell r="Z605">
            <v>0.36199999999999999</v>
          </cell>
          <cell r="AA605" t="str">
            <v>last 5 mos x IHS%</v>
          </cell>
          <cell r="AB605">
            <v>42610</v>
          </cell>
          <cell r="AC605">
            <v>63915</v>
          </cell>
          <cell r="AD605">
            <v>65130.840000000004</v>
          </cell>
          <cell r="AE605">
            <v>-1.8667654217264906E-2</v>
          </cell>
          <cell r="AF605">
            <v>5427.5700000000006</v>
          </cell>
        </row>
        <row r="606">
          <cell r="A606">
            <v>107278</v>
          </cell>
          <cell r="B606" t="str">
            <v>TOYOTA</v>
          </cell>
          <cell r="C606">
            <v>40729</v>
          </cell>
          <cell r="D606" t="str">
            <v>86286 -07010</v>
          </cell>
          <cell r="E606">
            <v>107278</v>
          </cell>
          <cell r="F606" t="str">
            <v>Stamp&gt;Ship</v>
          </cell>
          <cell r="G606" t="str">
            <v>KENT</v>
          </cell>
          <cell r="H606" t="str">
            <v>KENT</v>
          </cell>
          <cell r="I606" t="str">
            <v>'13 AVALON 170A</v>
          </cell>
          <cell r="J606" t="str">
            <v>New Domestics</v>
          </cell>
          <cell r="K606" t="str">
            <v>Toyota</v>
          </cell>
          <cell r="L606" t="str">
            <v>Vehicle Electronics</v>
          </cell>
          <cell r="O606">
            <v>41214</v>
          </cell>
          <cell r="P606">
            <v>43191</v>
          </cell>
          <cell r="Q606" t="str">
            <v>&gt;&gt;&gt;</v>
          </cell>
          <cell r="R606" t="str">
            <v>chk price</v>
          </cell>
          <cell r="S606">
            <v>6450</v>
          </cell>
          <cell r="T606">
            <v>8628637521</v>
          </cell>
          <cell r="V606">
            <v>28249</v>
          </cell>
          <cell r="W606">
            <v>6</v>
          </cell>
          <cell r="Y606">
            <v>64946.399999999994</v>
          </cell>
          <cell r="Z606">
            <v>0.14827921956334489</v>
          </cell>
          <cell r="AA606" t="str">
            <v>last 5 mos x IHS%</v>
          </cell>
          <cell r="AB606">
            <v>38902</v>
          </cell>
          <cell r="AC606">
            <v>58353</v>
          </cell>
          <cell r="AD606">
            <v>64875.479346889857</v>
          </cell>
          <cell r="AE606">
            <v>-0.10053843782816763</v>
          </cell>
          <cell r="AF606">
            <v>5406.2899455741544</v>
          </cell>
        </row>
        <row r="607">
          <cell r="A607">
            <v>105098</v>
          </cell>
          <cell r="B607" t="str">
            <v>Benteler</v>
          </cell>
          <cell r="C607">
            <v>37951</v>
          </cell>
          <cell r="D607">
            <v>13004866</v>
          </cell>
          <cell r="E607" t="str">
            <v>105098/99</v>
          </cell>
          <cell r="F607" t="str">
            <v>Stamp&gt;Ship</v>
          </cell>
          <cell r="G607" t="str">
            <v>GR: PR</v>
          </cell>
          <cell r="H607" t="str">
            <v>GR</v>
          </cell>
          <cell r="I607" t="str">
            <v>FORD</v>
          </cell>
          <cell r="J607" t="str">
            <v>BIG 3</v>
          </cell>
          <cell r="K607" t="str">
            <v>FORD</v>
          </cell>
          <cell r="L607" t="str">
            <v>BIW</v>
          </cell>
          <cell r="M607">
            <v>37983</v>
          </cell>
          <cell r="N607" t="str">
            <v>REAR DOOR REAR EXT-R/L</v>
          </cell>
          <cell r="O607">
            <v>37983</v>
          </cell>
          <cell r="P607">
            <v>43717</v>
          </cell>
          <cell r="Q607" t="str">
            <v>&gt;&gt;&gt;</v>
          </cell>
          <cell r="S607" t="e">
            <v>#REF!</v>
          </cell>
          <cell r="T607">
            <v>13056069</v>
          </cell>
          <cell r="V607">
            <v>30860</v>
          </cell>
          <cell r="W607">
            <v>12</v>
          </cell>
          <cell r="Y607">
            <v>55716</v>
          </cell>
          <cell r="Z607">
            <v>0.05</v>
          </cell>
          <cell r="AA607" t="str">
            <v>last 5 mos x IHS%</v>
          </cell>
          <cell r="AB607">
            <v>33848</v>
          </cell>
          <cell r="AC607">
            <v>50772</v>
          </cell>
          <cell r="AD607">
            <v>64806</v>
          </cell>
          <cell r="AE607">
            <v>-0.21655402277566893</v>
          </cell>
          <cell r="AF607">
            <v>5400.5</v>
          </cell>
        </row>
        <row r="608">
          <cell r="A608">
            <v>105099</v>
          </cell>
          <cell r="B608" t="str">
            <v>Benteler</v>
          </cell>
          <cell r="C608">
            <v>37951</v>
          </cell>
          <cell r="D608">
            <v>13004867</v>
          </cell>
          <cell r="E608" t="str">
            <v>2-OUT</v>
          </cell>
          <cell r="F608" t="str">
            <v>Stamp&gt;Ship</v>
          </cell>
          <cell r="G608" t="str">
            <v>GR: PR</v>
          </cell>
          <cell r="H608" t="str">
            <v>GR</v>
          </cell>
          <cell r="I608" t="str">
            <v>FORD</v>
          </cell>
          <cell r="J608" t="str">
            <v>BIG 3</v>
          </cell>
          <cell r="K608" t="str">
            <v>FORD</v>
          </cell>
          <cell r="L608" t="str">
            <v>BIW</v>
          </cell>
          <cell r="M608">
            <v>37983</v>
          </cell>
          <cell r="N608" t="str">
            <v>REAR DOOR REAR EXT-R/L</v>
          </cell>
          <cell r="O608">
            <v>37983</v>
          </cell>
          <cell r="P608">
            <v>43717</v>
          </cell>
          <cell r="Q608" t="str">
            <v>&gt;&gt;&gt;</v>
          </cell>
          <cell r="S608" t="e">
            <v>#REF!</v>
          </cell>
          <cell r="T608">
            <v>13056811</v>
          </cell>
          <cell r="V608">
            <v>30832</v>
          </cell>
          <cell r="W608">
            <v>12</v>
          </cell>
          <cell r="Y608">
            <v>56444</v>
          </cell>
          <cell r="Z608">
            <v>0.05</v>
          </cell>
          <cell r="AA608" t="str">
            <v>last 5 mos x IHS%</v>
          </cell>
          <cell r="AB608">
            <v>33821</v>
          </cell>
          <cell r="AC608">
            <v>50731.5</v>
          </cell>
          <cell r="AD608">
            <v>64747.200000000004</v>
          </cell>
          <cell r="AE608">
            <v>-0.2164680480391431</v>
          </cell>
          <cell r="AF608">
            <v>5395.6</v>
          </cell>
        </row>
        <row r="609">
          <cell r="A609">
            <v>107661</v>
          </cell>
          <cell r="B609" t="str">
            <v>NISSAN</v>
          </cell>
          <cell r="C609">
            <v>41501.843055555553</v>
          </cell>
          <cell r="D609" t="str">
            <v>66362 EZ30A</v>
          </cell>
          <cell r="E609" t="e">
            <v>#N/A</v>
          </cell>
          <cell r="F609" t="str">
            <v>STAMP&gt;PAINT&gt;PLATE&gt;SHIP</v>
          </cell>
          <cell r="G609" t="str">
            <v>KENT:  PR</v>
          </cell>
          <cell r="I609" t="str">
            <v>H61L TITAN</v>
          </cell>
          <cell r="K609" t="str">
            <v>Nissan</v>
          </cell>
          <cell r="L609" t="str">
            <v>BIW</v>
          </cell>
          <cell r="O609">
            <v>42309</v>
          </cell>
          <cell r="P609">
            <v>44501</v>
          </cell>
          <cell r="Q609" t="str">
            <v>&gt;&gt;&gt;</v>
          </cell>
          <cell r="T609" t="e">
            <v>#N/A</v>
          </cell>
          <cell r="V609" t="e">
            <v>#N/A</v>
          </cell>
          <cell r="AA609" t="str">
            <v>NEW</v>
          </cell>
          <cell r="AB609" t="e">
            <v>#N/A</v>
          </cell>
          <cell r="AC609" t="e">
            <v>#N/A</v>
          </cell>
          <cell r="AD609">
            <v>64214</v>
          </cell>
          <cell r="AE609" t="e">
            <v>#N/A</v>
          </cell>
          <cell r="AF609">
            <v>5351.166666666667</v>
          </cell>
        </row>
        <row r="610">
          <cell r="A610">
            <v>106804</v>
          </cell>
          <cell r="B610" t="str">
            <v>TOYOTA</v>
          </cell>
          <cell r="C610">
            <v>40214</v>
          </cell>
          <cell r="D610" t="str">
            <v>86211-06110</v>
          </cell>
          <cell r="E610" t="str">
            <v>106804/05</v>
          </cell>
          <cell r="G610" t="str">
            <v>KENT</v>
          </cell>
          <cell r="H610" t="str">
            <v>KENT</v>
          </cell>
          <cell r="I610" t="str">
            <v>Camry 051A HEV</v>
          </cell>
          <cell r="J610" t="str">
            <v>New Domestics</v>
          </cell>
          <cell r="K610" t="str">
            <v>Toyota</v>
          </cell>
          <cell r="L610" t="str">
            <v>Vehicle Electronics</v>
          </cell>
          <cell r="M610">
            <v>40452</v>
          </cell>
          <cell r="N610" t="str">
            <v>BRACKET-CONSOLE BOX MTG #1</v>
          </cell>
          <cell r="O610">
            <v>40452</v>
          </cell>
          <cell r="P610">
            <v>41883</v>
          </cell>
          <cell r="Q610" t="str">
            <v>&gt;&gt;&gt;</v>
          </cell>
          <cell r="S610">
            <v>1600</v>
          </cell>
          <cell r="T610">
            <v>8621122110</v>
          </cell>
          <cell r="V610">
            <v>7680</v>
          </cell>
          <cell r="W610">
            <v>10</v>
          </cell>
          <cell r="Y610">
            <v>16224</v>
          </cell>
          <cell r="Z610">
            <v>4.1500000000000002E-2</v>
          </cell>
          <cell r="AA610" t="str">
            <v>last 5 mos x IHS%</v>
          </cell>
          <cell r="AB610">
            <v>6000</v>
          </cell>
          <cell r="AC610">
            <v>9000</v>
          </cell>
          <cell r="AD610">
            <v>9000</v>
          </cell>
          <cell r="AE610">
            <v>0</v>
          </cell>
          <cell r="AF610">
            <v>750</v>
          </cell>
        </row>
        <row r="611">
          <cell r="A611">
            <v>106805</v>
          </cell>
          <cell r="B611" t="str">
            <v>TOYOTA</v>
          </cell>
          <cell r="C611">
            <v>40214</v>
          </cell>
          <cell r="D611" t="str">
            <v>86212-06110</v>
          </cell>
          <cell r="E611">
            <v>106805</v>
          </cell>
          <cell r="G611" t="str">
            <v>KENT</v>
          </cell>
          <cell r="H611" t="str">
            <v>KENT</v>
          </cell>
          <cell r="I611" t="str">
            <v>Camry 051A HEV</v>
          </cell>
          <cell r="J611" t="str">
            <v>New Domestics</v>
          </cell>
          <cell r="K611" t="str">
            <v>Toyota</v>
          </cell>
          <cell r="L611" t="str">
            <v>Vehicle Electronics</v>
          </cell>
          <cell r="M611">
            <v>40452</v>
          </cell>
          <cell r="N611" t="str">
            <v>BRACKET-CONSOLE BOX MTG #1</v>
          </cell>
          <cell r="O611">
            <v>40452</v>
          </cell>
          <cell r="P611">
            <v>41883</v>
          </cell>
          <cell r="Q611" t="str">
            <v>&gt;&gt;&gt;</v>
          </cell>
          <cell r="S611">
            <v>1600</v>
          </cell>
          <cell r="T611">
            <v>8621222310</v>
          </cell>
          <cell r="V611">
            <v>7720</v>
          </cell>
          <cell r="W611">
            <v>10</v>
          </cell>
          <cell r="Y611">
            <v>16416</v>
          </cell>
          <cell r="Z611">
            <v>4.1500000000000002E-2</v>
          </cell>
          <cell r="AA611" t="str">
            <v>last 5 mos x IHS%</v>
          </cell>
          <cell r="AB611">
            <v>6000</v>
          </cell>
          <cell r="AC611">
            <v>9000</v>
          </cell>
          <cell r="AD611">
            <v>9000</v>
          </cell>
          <cell r="AE611">
            <v>0</v>
          </cell>
          <cell r="AF611">
            <v>750</v>
          </cell>
        </row>
        <row r="612">
          <cell r="A612">
            <v>107263</v>
          </cell>
          <cell r="B612" t="str">
            <v>TOYOTA</v>
          </cell>
          <cell r="C612">
            <v>40715</v>
          </cell>
          <cell r="D612" t="str">
            <v>86212-07040</v>
          </cell>
          <cell r="E612" t="str">
            <v>2-OUT</v>
          </cell>
          <cell r="F612" t="str">
            <v>Stamp&gt;Ship</v>
          </cell>
          <cell r="G612" t="str">
            <v>KENT</v>
          </cell>
          <cell r="H612" t="str">
            <v>KENT</v>
          </cell>
          <cell r="I612" t="str">
            <v>'13 AVALON 170A</v>
          </cell>
          <cell r="J612" t="str">
            <v>New Domestics</v>
          </cell>
          <cell r="K612" t="str">
            <v>Toyota</v>
          </cell>
          <cell r="L612" t="str">
            <v>Vehicle Electronics</v>
          </cell>
          <cell r="O612">
            <v>41211</v>
          </cell>
          <cell r="P612">
            <v>43191</v>
          </cell>
          <cell r="Q612" t="str">
            <v>&gt;&gt;&gt;</v>
          </cell>
          <cell r="R612" t="str">
            <v>chk price</v>
          </cell>
          <cell r="S612">
            <v>6554</v>
          </cell>
          <cell r="T612">
            <v>8621237826</v>
          </cell>
          <cell r="V612">
            <v>27357</v>
          </cell>
          <cell r="W612">
            <v>6</v>
          </cell>
          <cell r="Y612">
            <v>66146.399999999994</v>
          </cell>
          <cell r="Z612">
            <v>0.14827921956334489</v>
          </cell>
          <cell r="AA612" t="str">
            <v>last 5 mos x IHS%</v>
          </cell>
          <cell r="AB612">
            <v>36655</v>
          </cell>
          <cell r="AC612">
            <v>54982.5</v>
          </cell>
          <cell r="AD612">
            <v>62826.949219188849</v>
          </cell>
          <cell r="AE612">
            <v>-0.12485803173127763</v>
          </cell>
          <cell r="AF612">
            <v>5235.5791015990708</v>
          </cell>
        </row>
        <row r="613">
          <cell r="A613">
            <v>107262</v>
          </cell>
          <cell r="B613" t="str">
            <v>TOYOTA</v>
          </cell>
          <cell r="C613">
            <v>40715</v>
          </cell>
          <cell r="D613" t="str">
            <v>86211-07040</v>
          </cell>
          <cell r="E613" t="str">
            <v>107262/63</v>
          </cell>
          <cell r="F613" t="str">
            <v>Stamp&gt;Ship</v>
          </cell>
          <cell r="G613" t="str">
            <v>KENT</v>
          </cell>
          <cell r="H613" t="str">
            <v>KENT</v>
          </cell>
          <cell r="I613" t="str">
            <v>'13 AVALON 170A</v>
          </cell>
          <cell r="J613" t="str">
            <v>New Domestics</v>
          </cell>
          <cell r="K613" t="str">
            <v>Toyota</v>
          </cell>
          <cell r="L613" t="str">
            <v>Vehicle Electronics</v>
          </cell>
          <cell r="O613">
            <v>41211</v>
          </cell>
          <cell r="P613">
            <v>43191</v>
          </cell>
          <cell r="Q613" t="str">
            <v>&gt;&gt;&gt;</v>
          </cell>
          <cell r="R613" t="str">
            <v>chk price</v>
          </cell>
          <cell r="S613">
            <v>6554</v>
          </cell>
          <cell r="T613">
            <v>8621137776</v>
          </cell>
          <cell r="V613">
            <v>27357</v>
          </cell>
          <cell r="W613">
            <v>6</v>
          </cell>
          <cell r="Y613">
            <v>66146.399999999994</v>
          </cell>
          <cell r="Z613">
            <v>0.14827921956334489</v>
          </cell>
          <cell r="AA613" t="str">
            <v>last 5 mos x IHS%</v>
          </cell>
          <cell r="AB613">
            <v>36655</v>
          </cell>
          <cell r="AC613">
            <v>54982.5</v>
          </cell>
          <cell r="AD613">
            <v>62826.949219188849</v>
          </cell>
          <cell r="AE613">
            <v>-0.12485803173127763</v>
          </cell>
          <cell r="AF613">
            <v>5235.5791015990708</v>
          </cell>
        </row>
        <row r="614">
          <cell r="A614">
            <v>106217</v>
          </cell>
          <cell r="B614" t="str">
            <v>Calsonic</v>
          </cell>
          <cell r="C614">
            <v>39300</v>
          </cell>
          <cell r="D614" t="str">
            <v>62290 ZL00B</v>
          </cell>
          <cell r="E614" t="str">
            <v>106217-1</v>
          </cell>
          <cell r="F614" t="str">
            <v>Stamp&gt;Assy&gt;Plate/Paint&gt;Ship</v>
          </cell>
          <cell r="G614" t="str">
            <v>GR: PR</v>
          </cell>
          <cell r="H614" t="str">
            <v>GR</v>
          </cell>
          <cell r="I614" t="str">
            <v xml:space="preserve">Nissan        | Frontier | H61B/D40        </v>
          </cell>
          <cell r="J614" t="str">
            <v>New Domestics</v>
          </cell>
          <cell r="K614" t="str">
            <v>NISSAN</v>
          </cell>
          <cell r="L614" t="str">
            <v>Trim &amp; Chassis</v>
          </cell>
          <cell r="M614">
            <v>39569</v>
          </cell>
          <cell r="N614" t="str">
            <v>BUMPER ASSY-PLKASTIC FASCIA</v>
          </cell>
          <cell r="O614">
            <v>39569</v>
          </cell>
          <cell r="P614">
            <v>42917</v>
          </cell>
          <cell r="Q614" t="str">
            <v>&gt;&gt;&gt;</v>
          </cell>
          <cell r="S614">
            <v>6600</v>
          </cell>
          <cell r="T614">
            <v>43576</v>
          </cell>
          <cell r="V614">
            <v>34400</v>
          </cell>
          <cell r="W614">
            <v>8</v>
          </cell>
          <cell r="Y614">
            <v>55392</v>
          </cell>
          <cell r="Z614">
            <v>-8.7400000000000005E-2</v>
          </cell>
          <cell r="AA614" t="str">
            <v>last 5 mos x IHS%</v>
          </cell>
          <cell r="AB614">
            <v>47360</v>
          </cell>
          <cell r="AC614">
            <v>71040</v>
          </cell>
          <cell r="AD614">
            <v>62786.879999999997</v>
          </cell>
          <cell r="AE614">
            <v>0.13144656972921731</v>
          </cell>
          <cell r="AF614">
            <v>5232.24</v>
          </cell>
        </row>
        <row r="615">
          <cell r="A615">
            <v>105556</v>
          </cell>
          <cell r="B615" t="str">
            <v>NISSAN</v>
          </cell>
          <cell r="C615">
            <v>38439</v>
          </cell>
          <cell r="D615" t="str">
            <v>79130 JA010</v>
          </cell>
          <cell r="E615">
            <v>105556</v>
          </cell>
          <cell r="F615" t="str">
            <v>Stamp&gt;Ship</v>
          </cell>
          <cell r="G615" t="str">
            <v>KENT</v>
          </cell>
          <cell r="H615" t="str">
            <v>KENT</v>
          </cell>
          <cell r="I615" t="str">
            <v>L42L</v>
          </cell>
          <cell r="J615" t="str">
            <v>New Domestics</v>
          </cell>
          <cell r="K615" t="str">
            <v>NISSAN</v>
          </cell>
          <cell r="L615" t="str">
            <v>BIW</v>
          </cell>
          <cell r="M615">
            <v>38930</v>
          </cell>
          <cell r="N615" t="str">
            <v>BKT-RR PANEL UPPER</v>
          </cell>
          <cell r="O615">
            <v>38930</v>
          </cell>
          <cell r="P615">
            <v>43252</v>
          </cell>
          <cell r="Q615" t="str">
            <v>&gt;&gt;&gt;</v>
          </cell>
          <cell r="S615" t="e">
            <v>#REF!</v>
          </cell>
          <cell r="T615">
            <v>61400</v>
          </cell>
          <cell r="V615">
            <v>29500</v>
          </cell>
          <cell r="W615">
            <v>12</v>
          </cell>
          <cell r="Y615">
            <v>69900</v>
          </cell>
          <cell r="Z615">
            <v>6.0000000000000053E-2</v>
          </cell>
          <cell r="AA615" t="str">
            <v>last 5 mos x IHS%</v>
          </cell>
          <cell r="AB615">
            <v>53250</v>
          </cell>
          <cell r="AC615">
            <v>79875</v>
          </cell>
          <cell r="AD615">
            <v>79875</v>
          </cell>
          <cell r="AE615">
            <v>0</v>
          </cell>
          <cell r="AF615">
            <v>6656.25</v>
          </cell>
        </row>
        <row r="616">
          <cell r="A616">
            <v>106463</v>
          </cell>
          <cell r="B616" t="str">
            <v>DENSO</v>
          </cell>
          <cell r="C616">
            <v>39728</v>
          </cell>
          <cell r="D616" t="str">
            <v>AA246760-7041</v>
          </cell>
          <cell r="E616">
            <v>106463</v>
          </cell>
          <cell r="F616" t="str">
            <v>Stamp&gt;Assy&gt;Ship</v>
          </cell>
          <cell r="G616" t="str">
            <v>GR:PR</v>
          </cell>
          <cell r="H616" t="str">
            <v>GR</v>
          </cell>
          <cell r="I616" t="str">
            <v>Highlander 397 / 440</v>
          </cell>
          <cell r="K616" t="str">
            <v>Toyota</v>
          </cell>
          <cell r="L616" t="str">
            <v>HVAC</v>
          </cell>
          <cell r="M616">
            <v>39995</v>
          </cell>
          <cell r="N616" t="str">
            <v>CLAMP PIPING BRACKET</v>
          </cell>
          <cell r="O616">
            <v>39995</v>
          </cell>
          <cell r="P616">
            <v>41579</v>
          </cell>
          <cell r="Q616" t="str">
            <v>&gt;&gt;&gt;</v>
          </cell>
          <cell r="S616">
            <v>13320</v>
          </cell>
          <cell r="T616">
            <v>82500</v>
          </cell>
          <cell r="V616">
            <v>76980</v>
          </cell>
          <cell r="W616">
            <v>6</v>
          </cell>
          <cell r="Y616">
            <v>128376</v>
          </cell>
          <cell r="Z616">
            <v>-1.4200000000000001E-2</v>
          </cell>
          <cell r="AA616" t="str">
            <v>last 5 mos x IHS%</v>
          </cell>
          <cell r="AB616">
            <v>44400</v>
          </cell>
          <cell r="AC616">
            <v>66600</v>
          </cell>
          <cell r="AD616">
            <v>151773.76800000001</v>
          </cell>
          <cell r="AE616">
            <v>-0.56118899281725687</v>
          </cell>
          <cell r="AF616">
            <v>12647.814</v>
          </cell>
        </row>
        <row r="617">
          <cell r="A617">
            <v>106808</v>
          </cell>
          <cell r="B617" t="str">
            <v>TOYOTA</v>
          </cell>
          <cell r="C617">
            <v>40218</v>
          </cell>
          <cell r="D617" t="str">
            <v>86285-06040</v>
          </cell>
          <cell r="E617">
            <v>106808</v>
          </cell>
          <cell r="F617" t="str">
            <v>Stamp&gt;Plate/Paint&gt;Ship</v>
          </cell>
          <cell r="G617" t="str">
            <v>KENT</v>
          </cell>
          <cell r="H617" t="str">
            <v>KENT</v>
          </cell>
          <cell r="I617" t="str">
            <v>'12 051A Camry</v>
          </cell>
          <cell r="J617" t="str">
            <v>New Domestics</v>
          </cell>
          <cell r="K617" t="str">
            <v>Toyota</v>
          </cell>
          <cell r="L617" t="str">
            <v>Vehicle Electronics</v>
          </cell>
          <cell r="M617">
            <v>40696</v>
          </cell>
          <cell r="N617" t="str">
            <v>BKT-AMPLIFER #1</v>
          </cell>
          <cell r="O617">
            <v>40696</v>
          </cell>
          <cell r="P617">
            <v>42522</v>
          </cell>
          <cell r="Q617" t="str">
            <v>&gt;&gt;&gt;</v>
          </cell>
          <cell r="S617">
            <v>2460</v>
          </cell>
          <cell r="T617">
            <v>8628528184</v>
          </cell>
          <cell r="V617">
            <v>10740</v>
          </cell>
          <cell r="W617">
            <v>10</v>
          </cell>
          <cell r="Y617">
            <v>21460.800000000003</v>
          </cell>
          <cell r="Z617">
            <v>4.1524006207616981E-2</v>
          </cell>
          <cell r="AA617" t="str">
            <v>last 5 mos x IHS%</v>
          </cell>
          <cell r="AB617">
            <v>10992</v>
          </cell>
          <cell r="AC617">
            <v>16488</v>
          </cell>
          <cell r="AD617">
            <v>16488</v>
          </cell>
          <cell r="AE617">
            <v>0</v>
          </cell>
          <cell r="AF617">
            <v>1374</v>
          </cell>
        </row>
        <row r="618">
          <cell r="A618">
            <v>106816</v>
          </cell>
          <cell r="B618" t="str">
            <v>TOYOTA</v>
          </cell>
          <cell r="C618">
            <v>40226</v>
          </cell>
          <cell r="D618" t="str">
            <v>58339- 06030</v>
          </cell>
          <cell r="E618">
            <v>106816</v>
          </cell>
          <cell r="F618" t="str">
            <v>Stamp&gt;Plate/Paint&gt;Ship</v>
          </cell>
          <cell r="G618" t="str">
            <v>KENT</v>
          </cell>
          <cell r="H618" t="str">
            <v>KENT</v>
          </cell>
          <cell r="I618" t="str">
            <v>'11 Camry HB 071A</v>
          </cell>
          <cell r="J618" t="str">
            <v>New Domestics</v>
          </cell>
          <cell r="K618" t="str">
            <v>Toyota</v>
          </cell>
          <cell r="L618" t="str">
            <v>Trim &amp; Chassis</v>
          </cell>
          <cell r="M618">
            <v>40576</v>
          </cell>
          <cell r="N618" t="str">
            <v>BRACKET, JACK UP</v>
          </cell>
          <cell r="O618">
            <v>40576</v>
          </cell>
          <cell r="P618">
            <v>42522</v>
          </cell>
          <cell r="Q618" t="str">
            <v>&gt;&gt;&gt;</v>
          </cell>
          <cell r="S618">
            <v>12425</v>
          </cell>
          <cell r="T618">
            <v>5833976314</v>
          </cell>
          <cell r="V618">
            <v>58562</v>
          </cell>
          <cell r="W618">
            <v>10</v>
          </cell>
          <cell r="Y618">
            <v>103161.59999999999</v>
          </cell>
          <cell r="Z618">
            <v>4.1524006207616981E-2</v>
          </cell>
          <cell r="AA618" t="str">
            <v>last 5 mos x IHS%</v>
          </cell>
          <cell r="AB618">
            <v>56233</v>
          </cell>
          <cell r="AC618">
            <v>84349.5</v>
          </cell>
          <cell r="AD618">
            <v>84349.5</v>
          </cell>
          <cell r="AE618">
            <v>0</v>
          </cell>
          <cell r="AF618">
            <v>7029.125</v>
          </cell>
        </row>
        <row r="619">
          <cell r="A619">
            <v>106835</v>
          </cell>
          <cell r="B619" t="str">
            <v>Calsonic</v>
          </cell>
          <cell r="C619">
            <v>40267</v>
          </cell>
          <cell r="D619" t="str">
            <v>21491A130B</v>
          </cell>
          <cell r="E619" t="e">
            <v>#N/A</v>
          </cell>
          <cell r="F619" t="str">
            <v>Stamp&gt;Ship</v>
          </cell>
          <cell r="G619" t="str">
            <v>KENT</v>
          </cell>
          <cell r="H619" t="str">
            <v>KENT</v>
          </cell>
          <cell r="I619" t="str">
            <v>SUBARU J61L</v>
          </cell>
          <cell r="J619" t="str">
            <v>Other Auto (BMW, VW, Misc)</v>
          </cell>
          <cell r="K619" t="str">
            <v>SUBARU</v>
          </cell>
          <cell r="L619" t="str">
            <v>Powertrain/Exhaust</v>
          </cell>
          <cell r="M619">
            <v>40513</v>
          </cell>
          <cell r="N619" t="str">
            <v>COVER-SHROUD</v>
          </cell>
          <cell r="O619">
            <v>40513</v>
          </cell>
          <cell r="P619">
            <v>41640</v>
          </cell>
          <cell r="Q619" t="str">
            <v>&gt;&gt;&gt;</v>
          </cell>
          <cell r="R619" t="str">
            <v>updated to releases</v>
          </cell>
          <cell r="S619">
            <v>0</v>
          </cell>
          <cell r="T619">
            <v>300</v>
          </cell>
          <cell r="V619">
            <v>0</v>
          </cell>
          <cell r="W619">
            <v>1</v>
          </cell>
          <cell r="Y619" t="str">
            <v>&lt;5</v>
          </cell>
          <cell r="AA619" t="str">
            <v>SERVICE</v>
          </cell>
          <cell r="AB619">
            <v>0</v>
          </cell>
          <cell r="AC619">
            <v>0</v>
          </cell>
          <cell r="AD619">
            <v>0</v>
          </cell>
          <cell r="AE619" t="e">
            <v>#DIV/0!</v>
          </cell>
          <cell r="AF619">
            <v>0</v>
          </cell>
        </row>
        <row r="620">
          <cell r="A620">
            <v>106878</v>
          </cell>
          <cell r="B620" t="str">
            <v>NISSAN</v>
          </cell>
          <cell r="C620">
            <v>40326</v>
          </cell>
          <cell r="D620" t="str">
            <v>14049 JA00A</v>
          </cell>
          <cell r="E620" t="str">
            <v>106878-2</v>
          </cell>
          <cell r="F620" t="str">
            <v>Stamp&gt;Assy&gt;Plate/Paint&gt;Ship</v>
          </cell>
          <cell r="G620" t="str">
            <v>GR: PR</v>
          </cell>
          <cell r="H620" t="str">
            <v>GR</v>
          </cell>
          <cell r="I620" t="str">
            <v>10 altima L42A - export now</v>
          </cell>
          <cell r="J620" t="str">
            <v>New Domestics</v>
          </cell>
          <cell r="K620" t="str">
            <v>NISSAN</v>
          </cell>
          <cell r="L620" t="str">
            <v>Powertrain/Exhaust</v>
          </cell>
          <cell r="M620">
            <v>40344</v>
          </cell>
          <cell r="N620" t="str">
            <v>BRKT ENG COVER REAR</v>
          </cell>
          <cell r="O620">
            <v>40344</v>
          </cell>
          <cell r="P620">
            <v>43252</v>
          </cell>
          <cell r="Q620" t="str">
            <v>&gt;&gt;&gt;</v>
          </cell>
          <cell r="R620" t="str">
            <v>mainly export only</v>
          </cell>
          <cell r="S620">
            <v>3344</v>
          </cell>
          <cell r="T620">
            <v>12240</v>
          </cell>
          <cell r="V620">
            <v>9691</v>
          </cell>
          <cell r="W620">
            <v>10</v>
          </cell>
          <cell r="Y620">
            <v>25476</v>
          </cell>
          <cell r="Z620">
            <v>0.06</v>
          </cell>
          <cell r="AA620" t="str">
            <v>last 5 mos x IHS%</v>
          </cell>
          <cell r="AB620">
            <v>7137</v>
          </cell>
          <cell r="AC620">
            <v>10705.5</v>
          </cell>
          <cell r="AD620">
            <v>10705.5</v>
          </cell>
          <cell r="AE620">
            <v>0</v>
          </cell>
          <cell r="AF620">
            <v>892.125</v>
          </cell>
        </row>
        <row r="621">
          <cell r="A621">
            <v>107705</v>
          </cell>
          <cell r="B621" t="str">
            <v>NISSAN</v>
          </cell>
          <cell r="C621">
            <v>41582</v>
          </cell>
          <cell r="D621" t="str">
            <v>79470 4RA0A</v>
          </cell>
          <cell r="E621">
            <v>107705</v>
          </cell>
          <cell r="F621" t="str">
            <v>STAMP?&gt;WELD&gt;SHIP</v>
          </cell>
          <cell r="G621" t="str">
            <v>KENT</v>
          </cell>
          <cell r="I621" t="str">
            <v>L42N Maxima</v>
          </cell>
          <cell r="K621" t="str">
            <v>NISSAN</v>
          </cell>
          <cell r="L621" t="str">
            <v>BIW</v>
          </cell>
          <cell r="O621">
            <v>41685</v>
          </cell>
          <cell r="P621">
            <v>43511</v>
          </cell>
          <cell r="Q621" t="str">
            <v>&gt;&gt;&gt;</v>
          </cell>
          <cell r="T621" t="e">
            <v>#N/A</v>
          </cell>
          <cell r="V621" t="e">
            <v>#N/A</v>
          </cell>
          <cell r="AA621" t="str">
            <v>NEW</v>
          </cell>
          <cell r="AB621" t="e">
            <v>#N/A</v>
          </cell>
          <cell r="AC621" t="e">
            <v>#N/A</v>
          </cell>
          <cell r="AD621">
            <v>60000</v>
          </cell>
          <cell r="AE621" t="e">
            <v>#N/A</v>
          </cell>
          <cell r="AF621">
            <v>5000</v>
          </cell>
        </row>
        <row r="622">
          <cell r="A622">
            <v>107704</v>
          </cell>
          <cell r="B622" t="str">
            <v>NISSAN</v>
          </cell>
          <cell r="C622">
            <v>41582</v>
          </cell>
          <cell r="D622" t="str">
            <v>65149 4RA0A</v>
          </cell>
          <cell r="E622" t="str">
            <v>2-OUT</v>
          </cell>
          <cell r="F622" t="str">
            <v>STAMP&gt;PAINT&gt;SHIP</v>
          </cell>
          <cell r="G622" t="str">
            <v>KENT</v>
          </cell>
          <cell r="I622" t="str">
            <v>L42N Maxima</v>
          </cell>
          <cell r="K622" t="str">
            <v>NISSAN</v>
          </cell>
          <cell r="L622" t="str">
            <v>BIW</v>
          </cell>
          <cell r="O622">
            <v>41685</v>
          </cell>
          <cell r="P622">
            <v>43511</v>
          </cell>
          <cell r="Q622" t="str">
            <v>&gt;&gt;&gt;</v>
          </cell>
          <cell r="T622" t="e">
            <v>#N/A</v>
          </cell>
          <cell r="V622" t="e">
            <v>#N/A</v>
          </cell>
          <cell r="AA622" t="str">
            <v>NEW</v>
          </cell>
          <cell r="AB622" t="e">
            <v>#N/A</v>
          </cell>
          <cell r="AC622" t="e">
            <v>#N/A</v>
          </cell>
          <cell r="AD622">
            <v>60000</v>
          </cell>
          <cell r="AE622" t="e">
            <v>#N/A</v>
          </cell>
          <cell r="AF622">
            <v>5000</v>
          </cell>
        </row>
        <row r="623">
          <cell r="A623">
            <v>107703</v>
          </cell>
          <cell r="B623" t="str">
            <v>NISSAN</v>
          </cell>
          <cell r="C623">
            <v>41582</v>
          </cell>
          <cell r="D623" t="str">
            <v>65148 4RA0A</v>
          </cell>
          <cell r="E623" t="str">
            <v>107703/4</v>
          </cell>
          <cell r="F623" t="str">
            <v>STAMP&gt;PAINT&gt;SHIP</v>
          </cell>
          <cell r="G623" t="str">
            <v>KENT</v>
          </cell>
          <cell r="I623" t="str">
            <v>L42N Maxima</v>
          </cell>
          <cell r="K623" t="str">
            <v>NISSAN</v>
          </cell>
          <cell r="L623" t="str">
            <v>BIW</v>
          </cell>
          <cell r="O623">
            <v>41685</v>
          </cell>
          <cell r="P623">
            <v>43511</v>
          </cell>
          <cell r="Q623" t="str">
            <v>&gt;&gt;&gt;</v>
          </cell>
          <cell r="T623" t="e">
            <v>#N/A</v>
          </cell>
          <cell r="V623" t="e">
            <v>#N/A</v>
          </cell>
          <cell r="AA623" t="str">
            <v>NEW</v>
          </cell>
          <cell r="AB623" t="e">
            <v>#N/A</v>
          </cell>
          <cell r="AC623" t="e">
            <v>#N/A</v>
          </cell>
          <cell r="AD623">
            <v>60000</v>
          </cell>
          <cell r="AE623" t="e">
            <v>#N/A</v>
          </cell>
          <cell r="AF623">
            <v>5000</v>
          </cell>
        </row>
        <row r="624">
          <cell r="A624">
            <v>107213</v>
          </cell>
          <cell r="B624" t="str">
            <v>NISSAN</v>
          </cell>
          <cell r="C624">
            <v>40681</v>
          </cell>
          <cell r="D624" t="str">
            <v>76290 3NF0A</v>
          </cell>
          <cell r="E624" t="str">
            <v>107213-1</v>
          </cell>
          <cell r="F624" t="str">
            <v>Stamp&gt;Assy&gt;Ship</v>
          </cell>
          <cell r="G624" t="str">
            <v>KENT</v>
          </cell>
          <cell r="H624" t="str">
            <v>KENT</v>
          </cell>
          <cell r="I624" t="str">
            <v>'13 LEAF B12G</v>
          </cell>
          <cell r="J624" t="str">
            <v>New Domestics</v>
          </cell>
          <cell r="K624" t="str">
            <v>NISSAN</v>
          </cell>
          <cell r="L624" t="str">
            <v>BIW</v>
          </cell>
          <cell r="M624">
            <v>41244</v>
          </cell>
          <cell r="N624" t="str">
            <v>BRKT ASSY-FR FDR</v>
          </cell>
          <cell r="O624">
            <v>41244</v>
          </cell>
          <cell r="P624">
            <v>42979</v>
          </cell>
          <cell r="Q624" t="str">
            <v>&gt;&gt;&gt;</v>
          </cell>
          <cell r="S624">
            <v>6000</v>
          </cell>
          <cell r="T624">
            <v>18930</v>
          </cell>
          <cell r="V624">
            <v>22800</v>
          </cell>
          <cell r="W624">
            <v>6</v>
          </cell>
          <cell r="Y624">
            <v>45360</v>
          </cell>
          <cell r="Z624">
            <v>-6.3299999999999995E-2</v>
          </cell>
          <cell r="AA624" t="str">
            <v>last 5 mos x IHS%</v>
          </cell>
          <cell r="AB624">
            <v>39620</v>
          </cell>
          <cell r="AC624">
            <v>59430</v>
          </cell>
          <cell r="AD624">
            <v>59430</v>
          </cell>
          <cell r="AE624">
            <v>0</v>
          </cell>
          <cell r="AF624">
            <v>4952.5</v>
          </cell>
        </row>
        <row r="625">
          <cell r="A625">
            <v>107208</v>
          </cell>
          <cell r="B625" t="str">
            <v>NISSAN</v>
          </cell>
          <cell r="C625">
            <v>40680</v>
          </cell>
          <cell r="D625" t="str">
            <v>90141 3NF0A</v>
          </cell>
          <cell r="E625" t="str">
            <v>107208-1</v>
          </cell>
          <cell r="F625" t="str">
            <v>Stamp&gt;Assy&gt;Ship</v>
          </cell>
          <cell r="G625" t="str">
            <v>KENT</v>
          </cell>
          <cell r="H625" t="str">
            <v>KENT</v>
          </cell>
          <cell r="I625" t="str">
            <v>'13 LEAF B12G</v>
          </cell>
          <cell r="J625" t="str">
            <v>New Domestics</v>
          </cell>
          <cell r="K625" t="str">
            <v>NISSAN</v>
          </cell>
          <cell r="L625" t="str">
            <v>BIW</v>
          </cell>
          <cell r="M625">
            <v>41244</v>
          </cell>
          <cell r="N625" t="str">
            <v>REINF ASSY-B/D STAY, LH</v>
          </cell>
          <cell r="O625">
            <v>41244</v>
          </cell>
          <cell r="P625">
            <v>42979</v>
          </cell>
          <cell r="Q625" t="str">
            <v>&gt;&gt;&gt;</v>
          </cell>
          <cell r="S625">
            <v>5000</v>
          </cell>
          <cell r="T625">
            <v>19600</v>
          </cell>
          <cell r="V625">
            <v>21800</v>
          </cell>
          <cell r="W625">
            <v>5</v>
          </cell>
          <cell r="Y625">
            <v>47040</v>
          </cell>
          <cell r="Z625">
            <v>-6.3299999999999995E-2</v>
          </cell>
          <cell r="AA625" t="str">
            <v>last 5 mos x IHS%</v>
          </cell>
          <cell r="AB625">
            <v>39600</v>
          </cell>
          <cell r="AC625">
            <v>59400</v>
          </cell>
          <cell r="AD625">
            <v>59400</v>
          </cell>
          <cell r="AE625">
            <v>0</v>
          </cell>
          <cell r="AF625">
            <v>4950</v>
          </cell>
        </row>
        <row r="626">
          <cell r="A626">
            <v>107197</v>
          </cell>
          <cell r="B626" t="str">
            <v>NISSAN</v>
          </cell>
          <cell r="C626">
            <v>40661</v>
          </cell>
          <cell r="D626" t="str">
            <v>65148 3NF0A</v>
          </cell>
          <cell r="E626" t="str">
            <v>107197 RevN</v>
          </cell>
          <cell r="F626" t="str">
            <v>Stamp&gt;Ship</v>
          </cell>
          <cell r="G626" t="str">
            <v>KENT</v>
          </cell>
          <cell r="H626" t="str">
            <v>KENT</v>
          </cell>
          <cell r="I626" t="str">
            <v>'13 LEAF B12G</v>
          </cell>
          <cell r="J626" t="str">
            <v>New Domestics</v>
          </cell>
          <cell r="K626" t="str">
            <v>NISSAN</v>
          </cell>
          <cell r="L626" t="str">
            <v>BIW</v>
          </cell>
          <cell r="M626">
            <v>41244</v>
          </cell>
          <cell r="N626" t="str">
            <v>BRKT-BMPR RUB, RH</v>
          </cell>
          <cell r="O626">
            <v>41244</v>
          </cell>
          <cell r="P626">
            <v>43717</v>
          </cell>
          <cell r="Q626" t="str">
            <v>&gt;&gt;&gt;</v>
          </cell>
          <cell r="S626">
            <v>7200</v>
          </cell>
          <cell r="T626">
            <v>22000</v>
          </cell>
          <cell r="V626">
            <v>26400</v>
          </cell>
          <cell r="W626">
            <v>4</v>
          </cell>
          <cell r="Y626" t="str">
            <v>&lt;5</v>
          </cell>
          <cell r="AA626" t="str">
            <v>Annualized Volume (4 of 10 mos)</v>
          </cell>
          <cell r="AB626">
            <v>38400</v>
          </cell>
          <cell r="AC626">
            <v>57600</v>
          </cell>
          <cell r="AD626">
            <v>57600</v>
          </cell>
          <cell r="AE626">
            <v>0</v>
          </cell>
          <cell r="AF626">
            <v>4800</v>
          </cell>
        </row>
        <row r="627">
          <cell r="A627">
            <v>107062</v>
          </cell>
          <cell r="B627" t="str">
            <v>NISSAN</v>
          </cell>
          <cell r="C627">
            <v>40457</v>
          </cell>
          <cell r="D627" t="str">
            <v>24239 3JA2A</v>
          </cell>
          <cell r="E627">
            <v>107062</v>
          </cell>
          <cell r="F627" t="str">
            <v>Stamp&gt;Ship</v>
          </cell>
          <cell r="G627" t="str">
            <v>KENT</v>
          </cell>
          <cell r="H627" t="str">
            <v>KENT</v>
          </cell>
          <cell r="I627" t="str">
            <v>P42J</v>
          </cell>
          <cell r="J627" t="str">
            <v>New Domestics</v>
          </cell>
          <cell r="K627" t="str">
            <v>NISSAN</v>
          </cell>
          <cell r="L627" t="str">
            <v>Vehicle Electronics</v>
          </cell>
          <cell r="M627">
            <v>40725</v>
          </cell>
          <cell r="N627" t="str">
            <v>BRACKET</v>
          </cell>
          <cell r="O627">
            <v>40909</v>
          </cell>
          <cell r="P627">
            <v>43435</v>
          </cell>
          <cell r="Q627" t="str">
            <v>&gt;&gt;&gt;</v>
          </cell>
          <cell r="S627">
            <v>6400</v>
          </cell>
          <cell r="T627">
            <v>49002</v>
          </cell>
          <cell r="V627">
            <v>35800</v>
          </cell>
          <cell r="W627">
            <v>10</v>
          </cell>
          <cell r="Y627">
            <v>60480</v>
          </cell>
          <cell r="Z627">
            <v>-0.19799999999999984</v>
          </cell>
          <cell r="AA627" t="str">
            <v>last 5 mos x IHS%</v>
          </cell>
          <cell r="AB627">
            <v>43202</v>
          </cell>
          <cell r="AC627">
            <v>64803</v>
          </cell>
          <cell r="AD627">
            <v>57423.200000000012</v>
          </cell>
          <cell r="AE627">
            <v>0.12851600050153933</v>
          </cell>
          <cell r="AF627">
            <v>4785.2666666666673</v>
          </cell>
        </row>
        <row r="628">
          <cell r="A628">
            <v>106879</v>
          </cell>
          <cell r="B628" t="str">
            <v>NISSAN</v>
          </cell>
          <cell r="C628">
            <v>40322</v>
          </cell>
          <cell r="D628" t="str">
            <v>14919 JA00A</v>
          </cell>
          <cell r="E628">
            <v>106879</v>
          </cell>
          <cell r="F628" t="str">
            <v>Stamp&gt;Plate/Paint&gt;Ship</v>
          </cell>
          <cell r="G628" t="str">
            <v>GR: PR</v>
          </cell>
          <cell r="H628" t="str">
            <v>GR</v>
          </cell>
          <cell r="I628" t="str">
            <v>10 altima L42A - export now</v>
          </cell>
          <cell r="J628" t="str">
            <v>New Domestics</v>
          </cell>
          <cell r="K628" t="str">
            <v>NISSAN</v>
          </cell>
          <cell r="L628" t="str">
            <v>Powertrain/Exhaust</v>
          </cell>
          <cell r="M628">
            <v>40357</v>
          </cell>
          <cell r="N628" t="str">
            <v>BRKT HOSE EVAP</v>
          </cell>
          <cell r="O628">
            <v>40357</v>
          </cell>
          <cell r="P628">
            <v>43252</v>
          </cell>
          <cell r="Q628" t="str">
            <v>&gt;&gt;&gt;</v>
          </cell>
          <cell r="R628" t="str">
            <v>mainly export only</v>
          </cell>
          <cell r="S628">
            <v>2700</v>
          </cell>
          <cell r="T628">
            <v>13500</v>
          </cell>
          <cell r="V628">
            <v>9401</v>
          </cell>
          <cell r="W628">
            <v>10</v>
          </cell>
          <cell r="Y628">
            <v>28322.399999999998</v>
          </cell>
          <cell r="Z628">
            <v>0.06</v>
          </cell>
          <cell r="AA628" t="str">
            <v>last 5 mos x IHS%</v>
          </cell>
          <cell r="AB628">
            <v>7600</v>
          </cell>
          <cell r="AC628">
            <v>11400</v>
          </cell>
          <cell r="AD628">
            <v>11400</v>
          </cell>
          <cell r="AE628">
            <v>0</v>
          </cell>
          <cell r="AF628">
            <v>950</v>
          </cell>
        </row>
        <row r="629">
          <cell r="A629">
            <v>106896</v>
          </cell>
          <cell r="B629" t="str">
            <v>Calsonic</v>
          </cell>
          <cell r="C629">
            <v>40318</v>
          </cell>
          <cell r="D629" t="str">
            <v>P13149A5200007</v>
          </cell>
          <cell r="E629">
            <v>106896</v>
          </cell>
          <cell r="F629" t="str">
            <v>Stamp&gt;Ship</v>
          </cell>
          <cell r="G629" t="str">
            <v>GR: PR</v>
          </cell>
          <cell r="H629" t="str">
            <v>GR</v>
          </cell>
          <cell r="I629" t="str">
            <v>L42L</v>
          </cell>
          <cell r="J629" t="str">
            <v>New Domestics</v>
          </cell>
          <cell r="K629" t="str">
            <v>NISSAN</v>
          </cell>
          <cell r="L629" t="str">
            <v>BIW</v>
          </cell>
          <cell r="M629">
            <v>40349</v>
          </cell>
          <cell r="N629" t="str">
            <v>REINF CONSOLE RR</v>
          </cell>
          <cell r="O629">
            <v>40349</v>
          </cell>
          <cell r="P629">
            <v>42125</v>
          </cell>
          <cell r="Q629" t="str">
            <v>&gt;&gt;&gt;</v>
          </cell>
          <cell r="S629">
            <v>5500</v>
          </cell>
          <cell r="T629">
            <v>54250</v>
          </cell>
          <cell r="V629">
            <v>26500</v>
          </cell>
          <cell r="W629">
            <v>9</v>
          </cell>
          <cell r="Y629">
            <v>63600</v>
          </cell>
          <cell r="Z629">
            <v>6.0000000000000053E-2</v>
          </cell>
          <cell r="AA629" t="str">
            <v>last 5 mos x IHS%</v>
          </cell>
          <cell r="AB629">
            <v>41250</v>
          </cell>
          <cell r="AC629">
            <v>61875</v>
          </cell>
          <cell r="AD629">
            <v>56180</v>
          </cell>
          <cell r="AE629">
            <v>0.10137059451762198</v>
          </cell>
          <cell r="AF629">
            <v>4681.666666666667</v>
          </cell>
        </row>
        <row r="630">
          <cell r="A630">
            <v>107341</v>
          </cell>
          <cell r="B630" t="str">
            <v>Calsonic</v>
          </cell>
          <cell r="C630">
            <v>40827</v>
          </cell>
          <cell r="D630" t="str">
            <v>681PS 3NF0A</v>
          </cell>
          <cell r="E630">
            <v>107341</v>
          </cell>
          <cell r="F630" t="str">
            <v>Stamp&gt;Ship</v>
          </cell>
          <cell r="G630" t="str">
            <v>GR:PR</v>
          </cell>
          <cell r="H630" t="str">
            <v>GR</v>
          </cell>
          <cell r="I630" t="str">
            <v>'13 LEAF X12G</v>
          </cell>
          <cell r="J630" t="str">
            <v>New Domestics</v>
          </cell>
          <cell r="K630" t="str">
            <v>NISSAN</v>
          </cell>
          <cell r="L630" t="str">
            <v>Trim &amp; Chassis</v>
          </cell>
          <cell r="M630">
            <v>41000</v>
          </cell>
          <cell r="N630" t="str">
            <v>BRKT-AIR BAG</v>
          </cell>
          <cell r="O630">
            <v>41000</v>
          </cell>
          <cell r="P630">
            <v>42979</v>
          </cell>
          <cell r="Q630" t="str">
            <v>&gt;&gt;&gt;</v>
          </cell>
          <cell r="S630">
            <v>6210</v>
          </cell>
          <cell r="T630">
            <v>0</v>
          </cell>
          <cell r="V630">
            <v>15665</v>
          </cell>
          <cell r="W630">
            <v>5</v>
          </cell>
          <cell r="Y630">
            <v>40509.600000000006</v>
          </cell>
          <cell r="Z630">
            <v>-6.3299999999999995E-2</v>
          </cell>
          <cell r="AA630" t="str">
            <v>last 5 mos x IHS%</v>
          </cell>
          <cell r="AB630">
            <v>37255</v>
          </cell>
          <cell r="AC630">
            <v>55882.5</v>
          </cell>
          <cell r="AD630">
            <v>55882.5</v>
          </cell>
          <cell r="AE630">
            <v>0</v>
          </cell>
          <cell r="AF630">
            <v>4656.875</v>
          </cell>
        </row>
        <row r="631">
          <cell r="A631">
            <v>106902</v>
          </cell>
          <cell r="B631" t="str">
            <v>Calsonic</v>
          </cell>
          <cell r="C631">
            <v>40318</v>
          </cell>
          <cell r="D631" t="str">
            <v>P10473A5200002</v>
          </cell>
          <cell r="E631">
            <v>106902</v>
          </cell>
          <cell r="F631" t="str">
            <v>Stamp&gt;Ship</v>
          </cell>
          <cell r="G631" t="str">
            <v>GR: PR</v>
          </cell>
          <cell r="H631" t="str">
            <v>GR</v>
          </cell>
          <cell r="I631" t="str">
            <v>L42L</v>
          </cell>
          <cell r="J631" t="str">
            <v>New Domestics</v>
          </cell>
          <cell r="K631" t="str">
            <v>NISSAN</v>
          </cell>
          <cell r="L631" t="str">
            <v>Powertrain/Exhaust</v>
          </cell>
          <cell r="M631">
            <v>40351</v>
          </cell>
          <cell r="N631" t="str">
            <v>BRKT-INST LWR DR</v>
          </cell>
          <cell r="O631">
            <v>40351</v>
          </cell>
          <cell r="P631">
            <v>42125</v>
          </cell>
          <cell r="Q631" t="str">
            <v>&gt;&gt;&gt;</v>
          </cell>
          <cell r="S631">
            <v>5500</v>
          </cell>
          <cell r="T631">
            <v>52250</v>
          </cell>
          <cell r="V631">
            <v>26250</v>
          </cell>
          <cell r="W631">
            <v>9</v>
          </cell>
          <cell r="Y631">
            <v>54000</v>
          </cell>
          <cell r="Z631">
            <v>6.0000000000000053E-2</v>
          </cell>
          <cell r="AA631" t="str">
            <v>last 5 mos x IHS%</v>
          </cell>
          <cell r="AB631">
            <v>41500</v>
          </cell>
          <cell r="AC631">
            <v>62250</v>
          </cell>
          <cell r="AD631">
            <v>55650</v>
          </cell>
          <cell r="AE631">
            <v>0.11859838274932621</v>
          </cell>
          <cell r="AF631">
            <v>4637.5</v>
          </cell>
        </row>
        <row r="632">
          <cell r="A632">
            <v>105979</v>
          </cell>
          <cell r="B632" t="str">
            <v>Tec Air, Inc.</v>
          </cell>
          <cell r="C632">
            <v>38926</v>
          </cell>
          <cell r="D632" t="str">
            <v>4-F20100A11000</v>
          </cell>
          <cell r="E632">
            <v>105979</v>
          </cell>
          <cell r="F632" t="str">
            <v>Stamp&gt;Plate/Paint&gt;Ship</v>
          </cell>
          <cell r="G632" t="str">
            <v>KENT</v>
          </cell>
          <cell r="H632" t="str">
            <v>KENT</v>
          </cell>
          <cell r="I632" t="str">
            <v>AUTO INDUSTRY</v>
          </cell>
          <cell r="J632" t="str">
            <v>New Domestics</v>
          </cell>
          <cell r="K632" t="str">
            <v>NISSAN</v>
          </cell>
          <cell r="L632" t="str">
            <v>HVAC</v>
          </cell>
          <cell r="M632">
            <v>38971</v>
          </cell>
          <cell r="N632" t="str">
            <v>INSERT-FAN ASSY</v>
          </cell>
          <cell r="O632">
            <v>38971</v>
          </cell>
          <cell r="P632">
            <v>43717</v>
          </cell>
          <cell r="Q632" t="str">
            <v>&gt;&gt;&gt;</v>
          </cell>
          <cell r="S632">
            <v>480</v>
          </cell>
          <cell r="T632">
            <v>50626</v>
          </cell>
          <cell r="V632">
            <v>26488</v>
          </cell>
          <cell r="W632">
            <v>9</v>
          </cell>
          <cell r="Y632">
            <v>46080</v>
          </cell>
          <cell r="Z632">
            <v>0.05</v>
          </cell>
          <cell r="AA632" t="str">
            <v>last 5 mos x IHS%</v>
          </cell>
          <cell r="AB632">
            <v>35098</v>
          </cell>
          <cell r="AC632">
            <v>52647</v>
          </cell>
          <cell r="AD632">
            <v>55624.800000000003</v>
          </cell>
          <cell r="AE632">
            <v>-5.3533675626698973E-2</v>
          </cell>
          <cell r="AF632">
            <v>4635.4000000000005</v>
          </cell>
        </row>
        <row r="633">
          <cell r="A633">
            <v>106548</v>
          </cell>
          <cell r="B633" t="str">
            <v>TOYOTA</v>
          </cell>
          <cell r="C633">
            <v>39793</v>
          </cell>
          <cell r="D633">
            <v>6.32E+35</v>
          </cell>
          <cell r="E633" t="str">
            <v>106548/9</v>
          </cell>
          <cell r="F633" t="str">
            <v>Stamp&gt;Ship</v>
          </cell>
          <cell r="G633" t="str">
            <v>KENT</v>
          </cell>
          <cell r="H633" t="str">
            <v>KENT</v>
          </cell>
          <cell r="I633" t="str">
            <v>Highlander 397</v>
          </cell>
          <cell r="J633" t="str">
            <v>New Domestics</v>
          </cell>
          <cell r="K633" t="str">
            <v>Toyota</v>
          </cell>
          <cell r="L633" t="str">
            <v>BIW</v>
          </cell>
          <cell r="M633">
            <v>39995</v>
          </cell>
          <cell r="N633" t="str">
            <v>PLATE-ROOF PANEL REINF  RH</v>
          </cell>
          <cell r="O633">
            <v>39995</v>
          </cell>
          <cell r="P633">
            <v>41579</v>
          </cell>
          <cell r="Q633" t="str">
            <v>&gt;&gt;&gt;</v>
          </cell>
          <cell r="R633" t="str">
            <v>Updated EOP to 1/1/14 per DA</v>
          </cell>
          <cell r="S633">
            <v>14700</v>
          </cell>
          <cell r="T633">
            <v>6.3169000000000002E+35</v>
          </cell>
          <cell r="V633">
            <v>78400</v>
          </cell>
          <cell r="W633">
            <v>10</v>
          </cell>
          <cell r="Y633">
            <v>149520</v>
          </cell>
          <cell r="Z633">
            <v>-1.4200000000000001E-2</v>
          </cell>
          <cell r="AA633" t="str">
            <v>last 5 mos x IHS%</v>
          </cell>
          <cell r="AB633">
            <v>47440</v>
          </cell>
          <cell r="AC633">
            <v>71160</v>
          </cell>
          <cell r="AD633">
            <v>154573.44</v>
          </cell>
          <cell r="AE633">
            <v>-0.53963630491758474</v>
          </cell>
          <cell r="AF633">
            <v>12881.12</v>
          </cell>
        </row>
        <row r="634">
          <cell r="A634">
            <v>107214</v>
          </cell>
          <cell r="B634" t="str">
            <v>NISSAN</v>
          </cell>
          <cell r="C634">
            <v>40681</v>
          </cell>
          <cell r="D634" t="str">
            <v>744J7 3NF0A</v>
          </cell>
          <cell r="E634">
            <v>107214</v>
          </cell>
          <cell r="F634" t="str">
            <v>Stamp&gt;Plate/Paint&gt;Ship</v>
          </cell>
          <cell r="G634" t="str">
            <v>KENT</v>
          </cell>
          <cell r="H634" t="str">
            <v>KENT</v>
          </cell>
          <cell r="I634" t="str">
            <v>'13 LEAF B12G</v>
          </cell>
          <cell r="J634" t="str">
            <v>New Domestics</v>
          </cell>
          <cell r="K634" t="str">
            <v>NISSAN</v>
          </cell>
          <cell r="L634" t="str">
            <v>BIW</v>
          </cell>
          <cell r="M634">
            <v>41244</v>
          </cell>
          <cell r="N634" t="str">
            <v>PLATE-FRAME, C</v>
          </cell>
          <cell r="O634">
            <v>41244</v>
          </cell>
          <cell r="P634">
            <v>42979</v>
          </cell>
          <cell r="Q634" t="str">
            <v>&gt;&gt;&gt;</v>
          </cell>
          <cell r="S634">
            <v>6300</v>
          </cell>
          <cell r="T634">
            <v>18104</v>
          </cell>
          <cell r="V634">
            <v>21600</v>
          </cell>
          <cell r="W634">
            <v>6</v>
          </cell>
          <cell r="Y634">
            <v>43202.399999999994</v>
          </cell>
          <cell r="Z634">
            <v>-6.3299999999999995E-2</v>
          </cell>
          <cell r="AA634" t="str">
            <v>last 5 mos x IHS%</v>
          </cell>
          <cell r="AB634">
            <v>36900</v>
          </cell>
          <cell r="AC634">
            <v>55350</v>
          </cell>
          <cell r="AD634">
            <v>55350</v>
          </cell>
          <cell r="AE634">
            <v>0</v>
          </cell>
          <cell r="AF634">
            <v>4612.5</v>
          </cell>
        </row>
        <row r="635">
          <cell r="A635">
            <v>104972</v>
          </cell>
          <cell r="B635" t="str">
            <v>NISSAN</v>
          </cell>
          <cell r="C635">
            <v>37868</v>
          </cell>
          <cell r="D635" t="str">
            <v>74587 EB005</v>
          </cell>
          <cell r="E635">
            <v>104972</v>
          </cell>
          <cell r="F635" t="str">
            <v>Stamp&gt;Ship</v>
          </cell>
          <cell r="G635" t="str">
            <v>KENT</v>
          </cell>
          <cell r="H635" t="str">
            <v>KENT</v>
          </cell>
          <cell r="I635" t="str">
            <v xml:space="preserve">Nissan        | Frontier | H61B/D40        </v>
          </cell>
          <cell r="J635" t="str">
            <v>New Domestics</v>
          </cell>
          <cell r="K635" t="str">
            <v>NISSAN</v>
          </cell>
          <cell r="L635" t="str">
            <v>BIW</v>
          </cell>
          <cell r="M635">
            <v>37960</v>
          </cell>
          <cell r="N635" t="str">
            <v>BRACKET-STORAGE</v>
          </cell>
          <cell r="O635">
            <v>37960</v>
          </cell>
          <cell r="P635">
            <v>42248</v>
          </cell>
          <cell r="Q635" t="str">
            <v>&gt;&gt;&gt;</v>
          </cell>
          <cell r="S635" t="e">
            <v>#REF!</v>
          </cell>
          <cell r="T635">
            <v>33619</v>
          </cell>
          <cell r="V635">
            <v>29200</v>
          </cell>
          <cell r="W635">
            <v>11</v>
          </cell>
          <cell r="Y635">
            <v>45219</v>
          </cell>
          <cell r="Z635">
            <v>-8.7400000000000005E-2</v>
          </cell>
          <cell r="AA635" t="str">
            <v>last 5 mos x IHS%</v>
          </cell>
          <cell r="AB635">
            <v>36400</v>
          </cell>
          <cell r="AC635">
            <v>54600</v>
          </cell>
          <cell r="AD635">
            <v>54600</v>
          </cell>
          <cell r="AE635">
            <v>0</v>
          </cell>
          <cell r="AF635">
            <v>4550</v>
          </cell>
        </row>
        <row r="636">
          <cell r="A636">
            <v>107719</v>
          </cell>
          <cell r="B636" t="str">
            <v>Denso</v>
          </cell>
          <cell r="C636">
            <v>41680</v>
          </cell>
          <cell r="D636" t="str">
            <v>AA222424-3470</v>
          </cell>
          <cell r="E636" t="str">
            <v>107719-1</v>
          </cell>
          <cell r="F636" t="str">
            <v>STAMP&gt;ASSY&gt;PAINT&gt;SHIP</v>
          </cell>
          <cell r="G636" t="str">
            <v>GR:  PR/VA</v>
          </cell>
          <cell r="H636" t="str">
            <v>GR</v>
          </cell>
          <cell r="I636" t="str">
            <v>R &amp; A</v>
          </cell>
          <cell r="O636">
            <v>42052</v>
          </cell>
          <cell r="P636">
            <v>43513</v>
          </cell>
          <cell r="Q636" t="str">
            <v>&gt;&gt;&gt;</v>
          </cell>
          <cell r="AA636" t="str">
            <v>NEW</v>
          </cell>
          <cell r="AB636" t="e">
            <v>#N/A</v>
          </cell>
          <cell r="AC636" t="e">
            <v>#N/A</v>
          </cell>
          <cell r="AD636">
            <v>54000</v>
          </cell>
          <cell r="AE636" t="e">
            <v>#N/A</v>
          </cell>
          <cell r="AF636">
            <v>4500</v>
          </cell>
        </row>
        <row r="637">
          <cell r="A637">
            <v>107246</v>
          </cell>
          <cell r="B637" t="str">
            <v>IB TECH</v>
          </cell>
          <cell r="C637">
            <v>40689</v>
          </cell>
          <cell r="D637" t="str">
            <v>23-4668711-2</v>
          </cell>
          <cell r="E637" t="str">
            <v>107246 Rev-</v>
          </cell>
          <cell r="F637" t="str">
            <v>Stamp&gt;Ship</v>
          </cell>
          <cell r="G637" t="str">
            <v>KENT</v>
          </cell>
          <cell r="H637" t="str">
            <v>KENT</v>
          </cell>
          <cell r="I637" t="str">
            <v>P42K (2 per)</v>
          </cell>
          <cell r="J637" t="str">
            <v>New Domestics</v>
          </cell>
          <cell r="K637" t="str">
            <v>NISSAN</v>
          </cell>
          <cell r="L637" t="str">
            <v>SEATING</v>
          </cell>
          <cell r="M637">
            <v>40940</v>
          </cell>
          <cell r="N637" t="str">
            <v>BRACKET ®</v>
          </cell>
          <cell r="O637">
            <v>41122</v>
          </cell>
          <cell r="P637">
            <v>43717</v>
          </cell>
          <cell r="Q637" t="str">
            <v>&gt;&gt;&gt;</v>
          </cell>
          <cell r="S637">
            <v>4800</v>
          </cell>
          <cell r="T637">
            <v>45342</v>
          </cell>
          <cell r="V637">
            <v>28800</v>
          </cell>
          <cell r="W637">
            <v>7</v>
          </cell>
          <cell r="Y637">
            <v>84000</v>
          </cell>
          <cell r="Z637">
            <v>-7.0000000000000007E-2</v>
          </cell>
          <cell r="AA637" t="str">
            <v>last 5 mos x IHS%</v>
          </cell>
          <cell r="AB637">
            <v>44400</v>
          </cell>
          <cell r="AC637">
            <v>66600</v>
          </cell>
          <cell r="AD637">
            <v>53568</v>
          </cell>
          <cell r="AE637">
            <v>0.24327956989247301</v>
          </cell>
          <cell r="AF637">
            <v>4464</v>
          </cell>
        </row>
        <row r="638">
          <cell r="A638">
            <v>106630</v>
          </cell>
          <cell r="B638" t="str">
            <v>TOYOTA</v>
          </cell>
          <cell r="C638">
            <v>39979</v>
          </cell>
          <cell r="D638" t="str">
            <v xml:space="preserve">33823-02200 </v>
          </cell>
          <cell r="E638" t="str">
            <v>106630-2</v>
          </cell>
          <cell r="G638" t="str">
            <v>GR: PR/VA</v>
          </cell>
          <cell r="H638" t="str">
            <v>GR</v>
          </cell>
          <cell r="I638" t="str">
            <v>061 COROLLA</v>
          </cell>
          <cell r="J638" t="str">
            <v>New Domestics</v>
          </cell>
          <cell r="K638" t="str">
            <v>Toyota</v>
          </cell>
          <cell r="L638" t="str">
            <v>BIW</v>
          </cell>
          <cell r="M638">
            <v>40452</v>
          </cell>
          <cell r="N638" t="str">
            <v>BRACKET-CONSOLE BOX MTG #1</v>
          </cell>
          <cell r="O638">
            <v>40391</v>
          </cell>
          <cell r="P638">
            <v>42064</v>
          </cell>
          <cell r="Q638" t="str">
            <v>&gt;&gt;&gt;</v>
          </cell>
          <cell r="S638">
            <v>240</v>
          </cell>
          <cell r="T638">
            <v>1</v>
          </cell>
          <cell r="V638">
            <v>24441</v>
          </cell>
          <cell r="W638">
            <v>5</v>
          </cell>
          <cell r="Y638">
            <v>306</v>
          </cell>
          <cell r="Z638">
            <v>4.1500000000000002E-2</v>
          </cell>
          <cell r="AA638" t="str">
            <v>last 5 mos x IHS%</v>
          </cell>
          <cell r="AB638">
            <v>187481</v>
          </cell>
          <cell r="AC638">
            <v>281221.5</v>
          </cell>
          <cell r="AD638">
            <v>281221.5</v>
          </cell>
          <cell r="AE638">
            <v>0</v>
          </cell>
          <cell r="AF638">
            <v>23435.125</v>
          </cell>
        </row>
        <row r="639">
          <cell r="A639">
            <v>106455</v>
          </cell>
          <cell r="B639" t="str">
            <v>NISSAN</v>
          </cell>
          <cell r="C639">
            <v>39713</v>
          </cell>
          <cell r="D639" t="str">
            <v>14953 ZN50A</v>
          </cell>
          <cell r="E639">
            <v>106455</v>
          </cell>
          <cell r="F639" t="str">
            <v>Stamp&gt;Plate/Paint&gt;Ship</v>
          </cell>
          <cell r="G639" t="str">
            <v>KENT</v>
          </cell>
          <cell r="H639" t="str">
            <v>KENT</v>
          </cell>
          <cell r="I639" t="str">
            <v>L42L</v>
          </cell>
          <cell r="J639" t="str">
            <v>New Domestics</v>
          </cell>
          <cell r="K639" t="str">
            <v>NISSAN</v>
          </cell>
          <cell r="L639" t="str">
            <v>Powertrain/Exhaust</v>
          </cell>
          <cell r="M639">
            <v>39760</v>
          </cell>
          <cell r="N639" t="str">
            <v>FILLER BKT-EVAP</v>
          </cell>
          <cell r="O639">
            <v>39760</v>
          </cell>
          <cell r="P639">
            <v>43252</v>
          </cell>
          <cell r="Q639" t="str">
            <v>&gt;&gt;&gt;</v>
          </cell>
          <cell r="S639">
            <v>5400</v>
          </cell>
          <cell r="T639">
            <v>60000</v>
          </cell>
          <cell r="V639">
            <v>24000</v>
          </cell>
          <cell r="W639">
            <v>10</v>
          </cell>
          <cell r="Y639">
            <v>61929.600000000006</v>
          </cell>
          <cell r="Z639">
            <v>6.0000000000000053E-2</v>
          </cell>
          <cell r="AA639" t="str">
            <v>last 5 mos x IHS%</v>
          </cell>
          <cell r="AB639">
            <v>39600</v>
          </cell>
          <cell r="AC639">
            <v>59400</v>
          </cell>
          <cell r="AD639">
            <v>50880</v>
          </cell>
          <cell r="AE639">
            <v>0.16745283018867929</v>
          </cell>
          <cell r="AF639">
            <v>4240</v>
          </cell>
        </row>
        <row r="640">
          <cell r="A640">
            <v>105548</v>
          </cell>
          <cell r="B640" t="str">
            <v>NISSAN</v>
          </cell>
          <cell r="C640">
            <v>38435</v>
          </cell>
          <cell r="D640" t="str">
            <v>67154 JA000</v>
          </cell>
          <cell r="E640" t="str">
            <v>105548 Rev1</v>
          </cell>
          <cell r="F640" t="str">
            <v>Stamp&gt;Assy&gt;Ship</v>
          </cell>
          <cell r="G640" t="str">
            <v>KENT</v>
          </cell>
          <cell r="H640" t="str">
            <v>KENT</v>
          </cell>
          <cell r="I640" t="str">
            <v>L42L</v>
          </cell>
          <cell r="J640" t="str">
            <v>New Domestics</v>
          </cell>
          <cell r="K640" t="str">
            <v>NISSAN</v>
          </cell>
          <cell r="L640" t="str">
            <v>BIW</v>
          </cell>
          <cell r="M640">
            <v>38930</v>
          </cell>
          <cell r="N640" t="str">
            <v>BKT ASSY-PEDAL MTG</v>
          </cell>
          <cell r="O640">
            <v>38930</v>
          </cell>
          <cell r="P640">
            <v>43252</v>
          </cell>
          <cell r="Q640" t="str">
            <v>&gt;&gt;&gt;</v>
          </cell>
          <cell r="S640" t="e">
            <v>#REF!</v>
          </cell>
          <cell r="T640">
            <v>62500</v>
          </cell>
          <cell r="V640">
            <v>24000</v>
          </cell>
          <cell r="W640">
            <v>11</v>
          </cell>
          <cell r="Y640">
            <v>67300</v>
          </cell>
          <cell r="Z640">
            <v>6.0000000000000053E-2</v>
          </cell>
          <cell r="AA640" t="str">
            <v>last 5 mos x IHS%</v>
          </cell>
          <cell r="AB640">
            <v>43500</v>
          </cell>
          <cell r="AC640">
            <v>65250</v>
          </cell>
          <cell r="AD640">
            <v>65250</v>
          </cell>
          <cell r="AE640">
            <v>0</v>
          </cell>
          <cell r="AF640">
            <v>5437.5</v>
          </cell>
        </row>
        <row r="641">
          <cell r="A641">
            <v>105533</v>
          </cell>
          <cell r="B641" t="str">
            <v>NISSAN</v>
          </cell>
          <cell r="C641">
            <v>38433</v>
          </cell>
          <cell r="D641" t="str">
            <v>66370 JA000</v>
          </cell>
          <cell r="E641">
            <v>105533</v>
          </cell>
          <cell r="F641" t="str">
            <v>Stamp&gt;Ship</v>
          </cell>
          <cell r="G641" t="str">
            <v>KENT</v>
          </cell>
          <cell r="H641" t="str">
            <v>KENT</v>
          </cell>
          <cell r="I641" t="str">
            <v>L42L</v>
          </cell>
          <cell r="J641" t="str">
            <v>New Domestics</v>
          </cell>
          <cell r="K641" t="str">
            <v>NISSAN</v>
          </cell>
          <cell r="L641" t="str">
            <v>BIW</v>
          </cell>
          <cell r="M641">
            <v>38930</v>
          </cell>
          <cell r="N641" t="str">
            <v>BRKT-COWL TOP CTR</v>
          </cell>
          <cell r="O641">
            <v>38930</v>
          </cell>
          <cell r="P641">
            <v>43252</v>
          </cell>
          <cell r="Q641" t="str">
            <v>&gt;&gt;&gt;</v>
          </cell>
          <cell r="S641" t="e">
            <v>#REF!</v>
          </cell>
          <cell r="T641">
            <v>55000</v>
          </cell>
          <cell r="V641">
            <v>24000</v>
          </cell>
          <cell r="W641">
            <v>10</v>
          </cell>
          <cell r="Y641">
            <v>61000</v>
          </cell>
          <cell r="Z641">
            <v>6.0000000000000053E-2</v>
          </cell>
          <cell r="AA641" t="str">
            <v>last 5 mos x IHS%</v>
          </cell>
          <cell r="AB641">
            <v>42000</v>
          </cell>
          <cell r="AC641">
            <v>63000</v>
          </cell>
          <cell r="AD641">
            <v>50880</v>
          </cell>
          <cell r="AE641">
            <v>0.2382075471698113</v>
          </cell>
          <cell r="AF641">
            <v>4240</v>
          </cell>
        </row>
        <row r="642">
          <cell r="A642">
            <v>106551</v>
          </cell>
          <cell r="B642" t="str">
            <v>Bowling Green Metalforming</v>
          </cell>
          <cell r="C642">
            <v>39793</v>
          </cell>
          <cell r="D642" t="str">
            <v>11M161AA</v>
          </cell>
          <cell r="E642">
            <v>106551</v>
          </cell>
          <cell r="F642" t="str">
            <v>Stamp&gt;Ship</v>
          </cell>
          <cell r="G642" t="str">
            <v>KENT</v>
          </cell>
          <cell r="H642" t="str">
            <v>KENT</v>
          </cell>
          <cell r="I642" t="str">
            <v>Highlander 397</v>
          </cell>
          <cell r="J642" t="str">
            <v>New Domestics</v>
          </cell>
          <cell r="K642" t="str">
            <v>Toyota</v>
          </cell>
          <cell r="L642" t="str">
            <v>BIW</v>
          </cell>
          <cell r="M642">
            <v>39995</v>
          </cell>
          <cell r="N642" t="str">
            <v>REINF, BACK DOOR, LWR INNER</v>
          </cell>
          <cell r="O642">
            <v>39995</v>
          </cell>
          <cell r="P642">
            <v>41579</v>
          </cell>
          <cell r="Q642" t="str">
            <v>&gt;&gt;&gt;</v>
          </cell>
          <cell r="R642" t="str">
            <v xml:space="preserve">MAY 2013 LAST MONTH </v>
          </cell>
          <cell r="S642">
            <v>11700</v>
          </cell>
          <cell r="T642">
            <v>94760</v>
          </cell>
          <cell r="V642">
            <v>62000</v>
          </cell>
          <cell r="W642">
            <v>10</v>
          </cell>
          <cell r="Y642">
            <v>95088</v>
          </cell>
          <cell r="Z642">
            <v>-1.4200000000000001E-2</v>
          </cell>
          <cell r="AA642" t="str">
            <v>last 5 mos x IHS%</v>
          </cell>
          <cell r="AB642">
            <v>38220</v>
          </cell>
          <cell r="AC642">
            <v>57330</v>
          </cell>
          <cell r="AD642">
            <v>122239.2</v>
          </cell>
          <cell r="AE642">
            <v>-0.53100151178999866</v>
          </cell>
          <cell r="AF642">
            <v>10186.6</v>
          </cell>
        </row>
        <row r="643">
          <cell r="A643">
            <v>107715</v>
          </cell>
          <cell r="B643" t="str">
            <v>NISSAN</v>
          </cell>
          <cell r="C643">
            <v>41661</v>
          </cell>
          <cell r="D643" t="str">
            <v>25233 9NB0A</v>
          </cell>
          <cell r="E643" t="str">
            <v>107715/6</v>
          </cell>
          <cell r="F643" t="str">
            <v>STAMP&gt;PLATE&gt;SHIP</v>
          </cell>
          <cell r="G643" t="str">
            <v>KENT</v>
          </cell>
          <cell r="I643" t="str">
            <v>15 NISSAN PATHIFNDER/INFINITI P42JK</v>
          </cell>
          <cell r="K643" t="str">
            <v>NISSAN</v>
          </cell>
          <cell r="O643">
            <v>42036</v>
          </cell>
          <cell r="P643">
            <v>43862</v>
          </cell>
          <cell r="Q643" t="str">
            <v>&gt;&gt;&gt;</v>
          </cell>
          <cell r="AA643" t="str">
            <v>NEW</v>
          </cell>
          <cell r="AB643" t="e">
            <v>#N/A</v>
          </cell>
          <cell r="AC643" t="e">
            <v>#N/A</v>
          </cell>
          <cell r="AD643">
            <v>50000</v>
          </cell>
          <cell r="AE643" t="e">
            <v>#N/A</v>
          </cell>
          <cell r="AF643">
            <v>4166.666666666667</v>
          </cell>
        </row>
        <row r="644">
          <cell r="A644">
            <v>106882</v>
          </cell>
          <cell r="B644" t="str">
            <v>NISSAN</v>
          </cell>
          <cell r="C644">
            <v>40326</v>
          </cell>
          <cell r="D644" t="str">
            <v>17528 JA01C</v>
          </cell>
          <cell r="E644" t="e">
            <v>#N/A</v>
          </cell>
          <cell r="F644" t="str">
            <v>Stamp&gt;Assy&gt;Plate/Paint&gt;Ship</v>
          </cell>
          <cell r="G644" t="str">
            <v>GR: PR</v>
          </cell>
          <cell r="H644" t="str">
            <v>GR</v>
          </cell>
          <cell r="I644" t="str">
            <v>L42L</v>
          </cell>
          <cell r="J644" t="str">
            <v>New Domestics</v>
          </cell>
          <cell r="K644" t="str">
            <v>NISSAN</v>
          </cell>
          <cell r="L644" t="str">
            <v>Powertrain/Exhaust</v>
          </cell>
          <cell r="M644">
            <v>40346</v>
          </cell>
          <cell r="N644" t="str">
            <v>BKT-FUEL HOSE</v>
          </cell>
          <cell r="O644">
            <v>40346</v>
          </cell>
          <cell r="P644">
            <v>41640</v>
          </cell>
          <cell r="Q644" t="str">
            <v>&gt;&gt;&gt;</v>
          </cell>
          <cell r="R644" t="str">
            <v>dechard only,</v>
          </cell>
          <cell r="S644">
            <v>1800</v>
          </cell>
          <cell r="T644">
            <v>10800</v>
          </cell>
          <cell r="V644">
            <v>5400</v>
          </cell>
          <cell r="W644">
            <v>5</v>
          </cell>
          <cell r="Y644">
            <v>21600</v>
          </cell>
          <cell r="Z644">
            <v>6.0000000000000053E-2</v>
          </cell>
          <cell r="AA644" t="str">
            <v>last 5 mos x IHS%</v>
          </cell>
          <cell r="AB644">
            <v>0</v>
          </cell>
          <cell r="AC644">
            <v>0</v>
          </cell>
          <cell r="AD644">
            <v>0</v>
          </cell>
          <cell r="AE644" t="e">
            <v>#DIV/0!</v>
          </cell>
          <cell r="AF644">
            <v>0</v>
          </cell>
        </row>
        <row r="645">
          <cell r="A645">
            <v>106823</v>
          </cell>
          <cell r="B645" t="str">
            <v>Denso</v>
          </cell>
          <cell r="C645">
            <v>40242</v>
          </cell>
          <cell r="D645" t="str">
            <v>aa146511-3180</v>
          </cell>
          <cell r="E645">
            <v>106823</v>
          </cell>
          <cell r="F645" t="str">
            <v>Stamp&gt;Plate/Paint&gt;Ship</v>
          </cell>
          <cell r="G645" t="str">
            <v>GR: PR</v>
          </cell>
          <cell r="H645" t="str">
            <v>GR</v>
          </cell>
          <cell r="I645" t="str">
            <v>'12 Edge (u38x)</v>
          </cell>
          <cell r="J645" t="str">
            <v>BIG 3</v>
          </cell>
          <cell r="K645" t="str">
            <v>FORD</v>
          </cell>
          <cell r="L645" t="str">
            <v>HVAC</v>
          </cell>
          <cell r="M645">
            <v>40756</v>
          </cell>
          <cell r="N645" t="str">
            <v>BRACKET</v>
          </cell>
          <cell r="O645">
            <v>40756</v>
          </cell>
          <cell r="P645">
            <v>43717</v>
          </cell>
          <cell r="Q645" t="str">
            <v>&gt;&gt;&gt;</v>
          </cell>
          <cell r="S645">
            <v>6000</v>
          </cell>
          <cell r="T645">
            <v>50200</v>
          </cell>
          <cell r="V645">
            <v>27400</v>
          </cell>
          <cell r="W645">
            <v>10</v>
          </cell>
          <cell r="Y645">
            <v>42720</v>
          </cell>
          <cell r="Z645">
            <v>-9.1800000000000007E-2</v>
          </cell>
          <cell r="AA645" t="str">
            <v>last 5 mos x IHS%</v>
          </cell>
          <cell r="AB645">
            <v>36600</v>
          </cell>
          <cell r="AC645">
            <v>54900</v>
          </cell>
          <cell r="AD645">
            <v>49769.36</v>
          </cell>
          <cell r="AE645">
            <v>0.10308832582938576</v>
          </cell>
          <cell r="AF645">
            <v>4147.4466666666667</v>
          </cell>
        </row>
        <row r="646">
          <cell r="A646">
            <v>105580</v>
          </cell>
          <cell r="B646" t="str">
            <v>NISSAN</v>
          </cell>
          <cell r="C646">
            <v>38475</v>
          </cell>
          <cell r="D646" t="str">
            <v>14049 ZE00A</v>
          </cell>
          <cell r="E646">
            <v>105580</v>
          </cell>
          <cell r="F646" t="str">
            <v>Stamp&gt;Assy&gt;Plate/Paint&gt;Ship</v>
          </cell>
          <cell r="G646" t="str">
            <v>GR: PR</v>
          </cell>
          <cell r="H646" t="str">
            <v>GR</v>
          </cell>
          <cell r="I646" t="str">
            <v xml:space="preserve">Nissan        | Frontier | H61B/D40        </v>
          </cell>
          <cell r="J646" t="str">
            <v>New Domestics</v>
          </cell>
          <cell r="K646" t="str">
            <v>NISSAN</v>
          </cell>
          <cell r="L646" t="str">
            <v>Powertrain/Exhaust</v>
          </cell>
          <cell r="M646">
            <v>38961</v>
          </cell>
          <cell r="N646" t="str">
            <v>ENGINE COVER BRACKET</v>
          </cell>
          <cell r="O646">
            <v>38961</v>
          </cell>
          <cell r="P646">
            <v>42917</v>
          </cell>
          <cell r="Q646" t="str">
            <v>&gt;&gt;&gt;</v>
          </cell>
          <cell r="S646" t="e">
            <v>#REF!</v>
          </cell>
          <cell r="T646">
            <v>37740</v>
          </cell>
          <cell r="V646">
            <v>26640</v>
          </cell>
          <cell r="W646">
            <v>12</v>
          </cell>
          <cell r="Y646">
            <v>56104</v>
          </cell>
          <cell r="Z646">
            <v>-8.7400000000000005E-2</v>
          </cell>
          <cell r="AA646" t="str">
            <v>last 5 mos x IHS%</v>
          </cell>
          <cell r="AB646">
            <v>43085</v>
          </cell>
          <cell r="AC646">
            <v>64627.5</v>
          </cell>
          <cell r="AD646">
            <v>64627.5</v>
          </cell>
          <cell r="AE646">
            <v>0</v>
          </cell>
          <cell r="AF646">
            <v>5385.625</v>
          </cell>
        </row>
        <row r="647">
          <cell r="A647">
            <v>106884</v>
          </cell>
          <cell r="B647" t="str">
            <v>NISSAN</v>
          </cell>
          <cell r="C647">
            <v>40316</v>
          </cell>
          <cell r="D647" t="str">
            <v>23714 JA80B</v>
          </cell>
          <cell r="E647" t="e">
            <v>#N/A</v>
          </cell>
          <cell r="F647" t="str">
            <v>Stamp&gt;Assy&gt;Plate/Paint&gt;Ship</v>
          </cell>
          <cell r="G647" t="str">
            <v>GR: PR</v>
          </cell>
          <cell r="H647" t="str">
            <v>GR</v>
          </cell>
          <cell r="I647" t="str">
            <v>10 altima L42AHEV - SERVICE</v>
          </cell>
          <cell r="J647" t="str">
            <v>New Domestics</v>
          </cell>
          <cell r="K647" t="str">
            <v>NISSAN</v>
          </cell>
          <cell r="L647" t="str">
            <v>Powertrain/Exhaust</v>
          </cell>
          <cell r="M647">
            <v>40386</v>
          </cell>
          <cell r="N647" t="str">
            <v>BRKT CONT UNIT</v>
          </cell>
          <cell r="O647">
            <v>40386</v>
          </cell>
          <cell r="P647">
            <v>43717</v>
          </cell>
          <cell r="Q647" t="str">
            <v>&gt;&gt;&gt;</v>
          </cell>
          <cell r="R647" t="str">
            <v>SERVICE NOW</v>
          </cell>
          <cell r="S647">
            <v>0</v>
          </cell>
          <cell r="T647">
            <v>8</v>
          </cell>
          <cell r="V647">
            <v>2</v>
          </cell>
          <cell r="W647">
            <v>4</v>
          </cell>
          <cell r="Y647" t="str">
            <v>&lt;5</v>
          </cell>
          <cell r="AA647" t="str">
            <v>SERVICE</v>
          </cell>
          <cell r="AB647">
            <v>2</v>
          </cell>
          <cell r="AC647">
            <v>3</v>
          </cell>
          <cell r="AD647">
            <v>3</v>
          </cell>
          <cell r="AE647">
            <v>0</v>
          </cell>
          <cell r="AF647">
            <v>0.25</v>
          </cell>
        </row>
        <row r="648">
          <cell r="A648">
            <v>106885</v>
          </cell>
          <cell r="B648" t="str">
            <v>NISSAN</v>
          </cell>
          <cell r="C648">
            <v>40326</v>
          </cell>
          <cell r="D648" t="str">
            <v>23714 JA80A</v>
          </cell>
          <cell r="E648" t="e">
            <v>#N/A</v>
          </cell>
          <cell r="F648" t="str">
            <v>Stamp&gt;Assy&gt;Plate/Paint&gt;Ship</v>
          </cell>
          <cell r="G648" t="str">
            <v>GR: PR</v>
          </cell>
          <cell r="H648" t="str">
            <v>GR</v>
          </cell>
          <cell r="I648" t="str">
            <v>'10 altima L42A</v>
          </cell>
          <cell r="J648" t="str">
            <v>New Domestics</v>
          </cell>
          <cell r="K648" t="str">
            <v>NISSAN</v>
          </cell>
          <cell r="L648" t="str">
            <v>Powertrain/Exhaust</v>
          </cell>
          <cell r="M648">
            <v>40374</v>
          </cell>
          <cell r="N648" t="str">
            <v>BRKT-CONT UNIT</v>
          </cell>
          <cell r="O648">
            <v>40374</v>
          </cell>
          <cell r="P648">
            <v>43717</v>
          </cell>
          <cell r="Q648" t="str">
            <v>&gt;&gt;&gt;</v>
          </cell>
          <cell r="R648" t="str">
            <v>SERVICE NOW</v>
          </cell>
          <cell r="S648">
            <v>0</v>
          </cell>
          <cell r="T648">
            <v>6</v>
          </cell>
          <cell r="V648">
            <v>2</v>
          </cell>
          <cell r="W648">
            <v>4</v>
          </cell>
          <cell r="Y648" t="str">
            <v>&lt;5</v>
          </cell>
          <cell r="AA648" t="str">
            <v>SERVICE</v>
          </cell>
          <cell r="AB648">
            <v>2</v>
          </cell>
          <cell r="AC648">
            <v>3</v>
          </cell>
          <cell r="AD648">
            <v>3</v>
          </cell>
          <cell r="AE648">
            <v>0</v>
          </cell>
          <cell r="AF648">
            <v>0.25</v>
          </cell>
        </row>
        <row r="649">
          <cell r="A649">
            <v>106888</v>
          </cell>
          <cell r="B649" t="str">
            <v>NISSAN</v>
          </cell>
          <cell r="C649">
            <v>40326</v>
          </cell>
          <cell r="D649" t="str">
            <v>20817 JA12A</v>
          </cell>
          <cell r="E649">
            <v>106888</v>
          </cell>
          <cell r="F649" t="str">
            <v>Stamp&gt;Assy&gt;Plate/Paint&gt;Ship</v>
          </cell>
          <cell r="G649" t="str">
            <v>GR: PR</v>
          </cell>
          <cell r="H649" t="str">
            <v>GR</v>
          </cell>
          <cell r="I649" t="str">
            <v>L42L (C/O from L42A) + P42M</v>
          </cell>
          <cell r="J649" t="str">
            <v>New Domestics</v>
          </cell>
          <cell r="K649" t="str">
            <v>NISSAN</v>
          </cell>
          <cell r="L649" t="str">
            <v>Powertrain/Exhaust</v>
          </cell>
          <cell r="M649">
            <v>40364</v>
          </cell>
          <cell r="N649" t="str">
            <v>SUPT CONTAINER RH</v>
          </cell>
          <cell r="O649">
            <v>40364</v>
          </cell>
          <cell r="P649">
            <v>43252</v>
          </cell>
          <cell r="Q649" t="str">
            <v>&gt;&gt;&gt;</v>
          </cell>
          <cell r="R649" t="str">
            <v>add P42M -9/'14 - 4k/mos</v>
          </cell>
          <cell r="S649">
            <v>20101</v>
          </cell>
          <cell r="T649">
            <v>154748</v>
          </cell>
          <cell r="V649">
            <v>102837</v>
          </cell>
          <cell r="W649">
            <v>10</v>
          </cell>
          <cell r="Y649">
            <v>199593.59999999998</v>
          </cell>
          <cell r="Z649">
            <v>6.0000000000000053E-2</v>
          </cell>
          <cell r="AA649" t="str">
            <v>last 5 mos x IHS%</v>
          </cell>
          <cell r="AB649">
            <v>105129</v>
          </cell>
          <cell r="AC649">
            <v>157693.5</v>
          </cell>
          <cell r="AD649">
            <v>157693.5</v>
          </cell>
          <cell r="AE649">
            <v>0</v>
          </cell>
          <cell r="AF649">
            <v>13141.125</v>
          </cell>
        </row>
        <row r="650">
          <cell r="A650">
            <v>105370</v>
          </cell>
          <cell r="B650" t="str">
            <v>NISSAN</v>
          </cell>
          <cell r="C650">
            <v>38167</v>
          </cell>
          <cell r="D650" t="str">
            <v>80121 ZH000</v>
          </cell>
          <cell r="E650" t="str">
            <v>2-OUT</v>
          </cell>
          <cell r="F650" t="str">
            <v>Stamp&gt;Assy&gt;Ship</v>
          </cell>
          <cell r="G650" t="str">
            <v>GR: PR</v>
          </cell>
          <cell r="H650" t="str">
            <v>GR</v>
          </cell>
          <cell r="I650" t="str">
            <v>TITAN + ARMADA</v>
          </cell>
          <cell r="J650" t="str">
            <v>New Domestics</v>
          </cell>
          <cell r="K650" t="str">
            <v>NISSAN</v>
          </cell>
          <cell r="L650" t="str">
            <v>BIW</v>
          </cell>
          <cell r="M650">
            <v>38243</v>
          </cell>
          <cell r="N650" t="str">
            <v>REINF FRT DOOR SASH-R/L</v>
          </cell>
          <cell r="O650">
            <v>38243</v>
          </cell>
          <cell r="P650">
            <v>43160</v>
          </cell>
          <cell r="Q650" t="str">
            <v>&gt;&gt;&gt;</v>
          </cell>
          <cell r="S650" t="e">
            <v>#REF!</v>
          </cell>
          <cell r="T650">
            <v>34000</v>
          </cell>
          <cell r="V650">
            <v>18200</v>
          </cell>
          <cell r="W650">
            <v>12</v>
          </cell>
          <cell r="Y650">
            <v>38000</v>
          </cell>
          <cell r="Z650">
            <v>0.2979</v>
          </cell>
          <cell r="AA650" t="str">
            <v>last 5 mos x IHS%</v>
          </cell>
          <cell r="AB650">
            <v>27600</v>
          </cell>
          <cell r="AC650">
            <v>41400</v>
          </cell>
          <cell r="AD650">
            <v>47243.560000000005</v>
          </cell>
          <cell r="AE650">
            <v>-0.12369008601383991</v>
          </cell>
          <cell r="AF650">
            <v>3936.9633333333336</v>
          </cell>
        </row>
        <row r="651">
          <cell r="A651">
            <v>106031</v>
          </cell>
          <cell r="B651" t="str">
            <v>NISSAN</v>
          </cell>
          <cell r="C651">
            <v>39023</v>
          </cell>
          <cell r="D651" t="str">
            <v>80149 9N00A</v>
          </cell>
          <cell r="E651" t="str">
            <v>2-OUT</v>
          </cell>
          <cell r="F651" t="str">
            <v>Stamp&gt;Ship</v>
          </cell>
          <cell r="G651" t="str">
            <v>GR: PR</v>
          </cell>
          <cell r="H651" t="str">
            <v>GR</v>
          </cell>
          <cell r="I651" t="str">
            <v>L42C</v>
          </cell>
          <cell r="J651" t="str">
            <v>New Domestics</v>
          </cell>
          <cell r="K651" t="str">
            <v>NISSAN</v>
          </cell>
          <cell r="L651" t="str">
            <v>BIW</v>
          </cell>
          <cell r="M651">
            <v>39600</v>
          </cell>
          <cell r="N651" t="str">
            <v>REINF. FRT DOOR OUTER WAIST, LH</v>
          </cell>
          <cell r="O651">
            <v>39600</v>
          </cell>
          <cell r="P651">
            <v>42036</v>
          </cell>
          <cell r="Q651" t="str">
            <v>&gt;&gt;&gt;</v>
          </cell>
          <cell r="S651">
            <v>4950</v>
          </cell>
          <cell r="T651">
            <v>52200</v>
          </cell>
          <cell r="V651">
            <v>23850</v>
          </cell>
          <cell r="W651">
            <v>10</v>
          </cell>
          <cell r="Y651">
            <v>49680</v>
          </cell>
          <cell r="Z651">
            <v>-9.7000000000000419E-3</v>
          </cell>
          <cell r="AA651" t="str">
            <v>last 5 mos x IHS%</v>
          </cell>
          <cell r="AB651">
            <v>44550</v>
          </cell>
          <cell r="AC651">
            <v>66825</v>
          </cell>
          <cell r="AD651">
            <v>66825</v>
          </cell>
          <cell r="AE651">
            <v>0</v>
          </cell>
          <cell r="AF651">
            <v>5568.75</v>
          </cell>
        </row>
        <row r="652">
          <cell r="A652">
            <v>105369</v>
          </cell>
          <cell r="B652" t="str">
            <v>NISSAN</v>
          </cell>
          <cell r="C652">
            <v>38167</v>
          </cell>
          <cell r="D652" t="str">
            <v>80120 ZH000</v>
          </cell>
          <cell r="E652" t="str">
            <v>105369-1/70-1</v>
          </cell>
          <cell r="F652" t="str">
            <v>Stamp&gt;Assy&gt;Ship</v>
          </cell>
          <cell r="G652" t="str">
            <v>GR: PR</v>
          </cell>
          <cell r="H652" t="str">
            <v>GR</v>
          </cell>
          <cell r="I652" t="str">
            <v>TITAN + ARMADA</v>
          </cell>
          <cell r="J652" t="str">
            <v>New Domestics</v>
          </cell>
          <cell r="K652" t="str">
            <v>NISSAN</v>
          </cell>
          <cell r="L652" t="str">
            <v>BIW</v>
          </cell>
          <cell r="M652">
            <v>38243</v>
          </cell>
          <cell r="N652" t="str">
            <v>REINF FRT DOOR SASH-R/L</v>
          </cell>
          <cell r="O652">
            <v>38243</v>
          </cell>
          <cell r="P652">
            <v>43160</v>
          </cell>
          <cell r="Q652" t="str">
            <v>&gt;&gt;&gt;</v>
          </cell>
          <cell r="S652" t="e">
            <v>#REF!</v>
          </cell>
          <cell r="T652">
            <v>33600</v>
          </cell>
          <cell r="V652">
            <v>18000</v>
          </cell>
          <cell r="W652">
            <v>12</v>
          </cell>
          <cell r="Y652">
            <v>37800</v>
          </cell>
          <cell r="Z652">
            <v>0.2979</v>
          </cell>
          <cell r="AA652" t="str">
            <v>last 5 mos x IHS%</v>
          </cell>
          <cell r="AB652">
            <v>26800</v>
          </cell>
          <cell r="AC652">
            <v>40200</v>
          </cell>
          <cell r="AD652">
            <v>46724.4</v>
          </cell>
          <cell r="AE652">
            <v>-0.13963582196882141</v>
          </cell>
          <cell r="AF652">
            <v>3893.7000000000003</v>
          </cell>
        </row>
        <row r="653">
          <cell r="A653">
            <v>107717</v>
          </cell>
          <cell r="B653" t="str">
            <v>Nissan</v>
          </cell>
          <cell r="C653">
            <v>41676</v>
          </cell>
          <cell r="D653" t="str">
            <v>74751 EZ00A</v>
          </cell>
          <cell r="E653">
            <v>107717</v>
          </cell>
          <cell r="F653" t="str">
            <v>STAMP&gt;SHIP</v>
          </cell>
          <cell r="G653" t="str">
            <v>KENT</v>
          </cell>
          <cell r="H653" t="str">
            <v>KENT</v>
          </cell>
          <cell r="I653" t="str">
            <v>15 NISSAN TITAN H61L</v>
          </cell>
          <cell r="K653" t="str">
            <v>NISSAN</v>
          </cell>
          <cell r="O653">
            <v>41852</v>
          </cell>
          <cell r="P653">
            <v>43678</v>
          </cell>
          <cell r="Q653" t="str">
            <v>&gt;&gt;&gt;</v>
          </cell>
          <cell r="AA653" t="str">
            <v>NEW</v>
          </cell>
          <cell r="AB653" t="e">
            <v>#N/A</v>
          </cell>
          <cell r="AC653" t="e">
            <v>#N/A</v>
          </cell>
          <cell r="AD653">
            <v>46540</v>
          </cell>
          <cell r="AE653" t="e">
            <v>#N/A</v>
          </cell>
          <cell r="AF653">
            <v>3878.3333333333335</v>
          </cell>
        </row>
        <row r="654">
          <cell r="A654">
            <v>106287</v>
          </cell>
          <cell r="B654" t="str">
            <v>Meritor Suspensions Company, U.S.</v>
          </cell>
          <cell r="C654">
            <v>39465</v>
          </cell>
          <cell r="D654" t="str">
            <v>48833-0T010</v>
          </cell>
          <cell r="E654">
            <v>106287</v>
          </cell>
          <cell r="F654" t="str">
            <v>Stamp&gt;Assy&gt;Plate/Paint&gt;Ship</v>
          </cell>
          <cell r="G654" t="str">
            <v>KENT</v>
          </cell>
          <cell r="H654" t="str">
            <v>KENT</v>
          </cell>
          <cell r="I654" t="str">
            <v xml:space="preserve">Toyota | Venza | 470L            </v>
          </cell>
          <cell r="J654" t="str">
            <v>New Domestics</v>
          </cell>
          <cell r="K654" t="str">
            <v>Toyota</v>
          </cell>
          <cell r="L654" t="str">
            <v>Trim &amp; Chassis</v>
          </cell>
          <cell r="M654">
            <v>39661</v>
          </cell>
          <cell r="N654" t="str">
            <v>BKT-RR STAB. BAR #1 LH</v>
          </cell>
          <cell r="O654">
            <v>39661</v>
          </cell>
          <cell r="P654">
            <v>41912</v>
          </cell>
          <cell r="Q654" t="str">
            <v>&gt;&gt;&gt;</v>
          </cell>
          <cell r="S654">
            <v>2800</v>
          </cell>
          <cell r="T654">
            <v>30531</v>
          </cell>
          <cell r="V654">
            <v>19212</v>
          </cell>
          <cell r="W654">
            <v>10</v>
          </cell>
          <cell r="Y654">
            <v>34598.399999999994</v>
          </cell>
          <cell r="Z654">
            <v>0.20144316496408754</v>
          </cell>
          <cell r="AA654" t="str">
            <v>last 5 mos x IHS%</v>
          </cell>
          <cell r="AB654">
            <v>27839</v>
          </cell>
          <cell r="AC654">
            <v>41758.5</v>
          </cell>
          <cell r="AD654">
            <v>46164.252170580097</v>
          </cell>
          <cell r="AE654">
            <v>-9.5436446242008643E-2</v>
          </cell>
          <cell r="AF654">
            <v>3847.0210142150081</v>
          </cell>
        </row>
        <row r="655">
          <cell r="A655">
            <v>106914</v>
          </cell>
          <cell r="B655" t="str">
            <v>Calsonic</v>
          </cell>
          <cell r="C655">
            <v>40353</v>
          </cell>
          <cell r="D655" t="str">
            <v>25238 9N00A</v>
          </cell>
          <cell r="E655" t="e">
            <v>#N/A</v>
          </cell>
          <cell r="F655" t="str">
            <v>Stamp&gt;Ship</v>
          </cell>
          <cell r="G655" t="str">
            <v>GR: PR</v>
          </cell>
          <cell r="H655" t="str">
            <v>GR</v>
          </cell>
          <cell r="I655" t="str">
            <v>L42C</v>
          </cell>
          <cell r="J655" t="str">
            <v>New Domestics</v>
          </cell>
          <cell r="K655" t="str">
            <v>NISSAN</v>
          </cell>
          <cell r="L655" t="str">
            <v>Trim &amp; Chassis</v>
          </cell>
          <cell r="M655">
            <v>40384</v>
          </cell>
          <cell r="N655" t="str">
            <v>BRKT-PTC 450</v>
          </cell>
          <cell r="O655">
            <v>40384</v>
          </cell>
          <cell r="P655">
            <v>42036</v>
          </cell>
          <cell r="Q655" t="str">
            <v>&gt;&gt;&gt;</v>
          </cell>
          <cell r="S655">
            <v>27091</v>
          </cell>
          <cell r="T655">
            <v>139505</v>
          </cell>
          <cell r="V655">
            <v>90286</v>
          </cell>
          <cell r="W655">
            <v>9</v>
          </cell>
          <cell r="Y655">
            <v>162192</v>
          </cell>
          <cell r="Z655">
            <v>-9.7000000000000419E-3</v>
          </cell>
          <cell r="AA655" t="str">
            <v>last 5 mos x IHS%</v>
          </cell>
          <cell r="AB655">
            <v>73395</v>
          </cell>
          <cell r="AC655">
            <v>110092.5</v>
          </cell>
          <cell r="AD655">
            <v>110092.5</v>
          </cell>
          <cell r="AE655">
            <v>0</v>
          </cell>
          <cell r="AF655">
            <v>9174.375</v>
          </cell>
        </row>
        <row r="656">
          <cell r="A656">
            <v>106286</v>
          </cell>
          <cell r="B656" t="str">
            <v>Meritor Suspensions Company, U.S.</v>
          </cell>
          <cell r="C656">
            <v>39464</v>
          </cell>
          <cell r="D656" t="str">
            <v>48832-0T010</v>
          </cell>
          <cell r="E656">
            <v>106286</v>
          </cell>
          <cell r="F656" t="str">
            <v>Stamp&gt;Assy&gt;Plate/Paint&gt;Ship</v>
          </cell>
          <cell r="G656" t="str">
            <v>KENT</v>
          </cell>
          <cell r="H656" t="str">
            <v>KENT</v>
          </cell>
          <cell r="I656" t="str">
            <v xml:space="preserve">Toyota | Venza | 470L            </v>
          </cell>
          <cell r="J656" t="str">
            <v>New Domestics</v>
          </cell>
          <cell r="K656" t="str">
            <v>Toyota</v>
          </cell>
          <cell r="L656" t="str">
            <v>Trim &amp; Chassis</v>
          </cell>
          <cell r="M656">
            <v>39661</v>
          </cell>
          <cell r="N656" t="str">
            <v>BKT-RR STAB. BAR #1 RH</v>
          </cell>
          <cell r="O656">
            <v>39661</v>
          </cell>
          <cell r="P656">
            <v>43717</v>
          </cell>
          <cell r="Q656" t="str">
            <v>&gt;&gt;&gt;</v>
          </cell>
          <cell r="S656">
            <v>2800</v>
          </cell>
          <cell r="T656">
            <v>30114</v>
          </cell>
          <cell r="V656">
            <v>19012</v>
          </cell>
          <cell r="W656">
            <v>10</v>
          </cell>
          <cell r="Y656">
            <v>34576.800000000003</v>
          </cell>
          <cell r="Z656">
            <v>0.20144316496408754</v>
          </cell>
          <cell r="AA656" t="str">
            <v>last 5 mos x IHS%</v>
          </cell>
          <cell r="AB656">
            <v>27624</v>
          </cell>
          <cell r="AC656">
            <v>41436</v>
          </cell>
          <cell r="AD656">
            <v>45683.674904594467</v>
          </cell>
          <cell r="AE656">
            <v>-9.298014911158714E-2</v>
          </cell>
          <cell r="AF656">
            <v>3806.9729087162054</v>
          </cell>
        </row>
        <row r="657">
          <cell r="A657">
            <v>107359</v>
          </cell>
          <cell r="B657" t="str">
            <v>NISSAN</v>
          </cell>
          <cell r="C657">
            <v>40855</v>
          </cell>
          <cell r="D657" t="str">
            <v>66369 9GE0A</v>
          </cell>
          <cell r="E657" t="str">
            <v>107359 Rev1</v>
          </cell>
          <cell r="F657" t="str">
            <v>Stamp&gt;SHIP</v>
          </cell>
          <cell r="G657" t="str">
            <v>KENT</v>
          </cell>
          <cell r="H657" t="str">
            <v>KENT</v>
          </cell>
          <cell r="I657" t="str">
            <v>13 TITAN X61A</v>
          </cell>
          <cell r="K657" t="str">
            <v>Nissan</v>
          </cell>
          <cell r="L657" t="str">
            <v>BIW</v>
          </cell>
          <cell r="M657">
            <v>40855</v>
          </cell>
          <cell r="N657" t="str">
            <v>BRKT COWL TOP</v>
          </cell>
          <cell r="O657">
            <v>41061</v>
          </cell>
          <cell r="P657">
            <v>43101</v>
          </cell>
          <cell r="Q657" t="str">
            <v>&gt;&gt;&gt;</v>
          </cell>
          <cell r="S657">
            <v>5100</v>
          </cell>
          <cell r="T657">
            <v>0</v>
          </cell>
          <cell r="V657">
            <v>16100</v>
          </cell>
          <cell r="W657">
            <v>5</v>
          </cell>
          <cell r="Y657">
            <v>15840</v>
          </cell>
          <cell r="Z657">
            <v>0.41048723897911832</v>
          </cell>
          <cell r="AA657" t="str">
            <v>last 5 mos x IHS%</v>
          </cell>
          <cell r="AB657">
            <v>25200</v>
          </cell>
          <cell r="AC657">
            <v>37800</v>
          </cell>
          <cell r="AD657">
            <v>45417.689095127607</v>
          </cell>
          <cell r="AE657">
            <v>-0.16772515834463342</v>
          </cell>
          <cell r="AF657">
            <v>3784.8074245939674</v>
          </cell>
        </row>
        <row r="658">
          <cell r="A658">
            <v>106927</v>
          </cell>
          <cell r="B658" t="str">
            <v>Calsonic</v>
          </cell>
          <cell r="C658">
            <v>40325</v>
          </cell>
          <cell r="D658" t="str">
            <v>28038 ZX02A</v>
          </cell>
          <cell r="E658" t="e">
            <v>#N/A</v>
          </cell>
          <cell r="F658" t="str">
            <v>Stamp&gt;Ship</v>
          </cell>
          <cell r="G658" t="str">
            <v>GR: PR</v>
          </cell>
          <cell r="H658" t="str">
            <v>GR</v>
          </cell>
          <cell r="I658" t="str">
            <v>L42C</v>
          </cell>
          <cell r="J658" t="str">
            <v>New Domestics</v>
          </cell>
          <cell r="K658" t="str">
            <v>NISSAN</v>
          </cell>
          <cell r="L658" t="str">
            <v>Vehicle Electronics</v>
          </cell>
          <cell r="M658">
            <v>40401</v>
          </cell>
          <cell r="N658" t="str">
            <v>BRKT-NAVI RH</v>
          </cell>
          <cell r="O658">
            <v>40401</v>
          </cell>
          <cell r="P658">
            <v>41640</v>
          </cell>
          <cell r="Q658" t="str">
            <v>&gt;&gt;&gt;</v>
          </cell>
          <cell r="S658">
            <v>400</v>
          </cell>
          <cell r="T658">
            <v>3600</v>
          </cell>
          <cell r="V658">
            <v>1750</v>
          </cell>
          <cell r="W658">
            <v>10</v>
          </cell>
          <cell r="Y658">
            <v>2400</v>
          </cell>
          <cell r="Z658">
            <v>-9.7000000000000419E-3</v>
          </cell>
          <cell r="AA658" t="str">
            <v>last 5 mos x IHS%</v>
          </cell>
          <cell r="AB658">
            <v>0</v>
          </cell>
          <cell r="AC658">
            <v>0</v>
          </cell>
          <cell r="AD658">
            <v>0</v>
          </cell>
          <cell r="AE658" t="e">
            <v>#DIV/0!</v>
          </cell>
          <cell r="AF658">
            <v>0</v>
          </cell>
        </row>
        <row r="659">
          <cell r="A659">
            <v>106295</v>
          </cell>
          <cell r="B659" t="str">
            <v>NISSAN</v>
          </cell>
          <cell r="C659">
            <v>39503</v>
          </cell>
          <cell r="D659" t="str">
            <v>65135 9N03A</v>
          </cell>
          <cell r="E659">
            <v>106295</v>
          </cell>
          <cell r="F659" t="str">
            <v>Stamp&gt;Assy&gt;Ship</v>
          </cell>
          <cell r="G659" t="str">
            <v>KENT</v>
          </cell>
          <cell r="H659" t="str">
            <v>KENT</v>
          </cell>
          <cell r="I659" t="str">
            <v>L42C</v>
          </cell>
          <cell r="J659" t="str">
            <v>New Domestics</v>
          </cell>
          <cell r="K659" t="str">
            <v>NISSAN</v>
          </cell>
          <cell r="L659" t="str">
            <v>BIW</v>
          </cell>
          <cell r="M659">
            <v>39600</v>
          </cell>
          <cell r="N659" t="str">
            <v>BRKT-HOOD SUPT. LH</v>
          </cell>
          <cell r="O659">
            <v>39600</v>
          </cell>
          <cell r="P659">
            <v>42036</v>
          </cell>
          <cell r="Q659" t="str">
            <v>&gt;&gt;&gt;</v>
          </cell>
          <cell r="S659">
            <v>3600</v>
          </cell>
          <cell r="T659">
            <v>54300</v>
          </cell>
          <cell r="V659">
            <v>22800</v>
          </cell>
          <cell r="W659">
            <v>10</v>
          </cell>
          <cell r="Y659">
            <v>52080</v>
          </cell>
          <cell r="Z659">
            <v>-9.7000000000000419E-3</v>
          </cell>
          <cell r="AA659" t="str">
            <v>last 5 mos x IHS%</v>
          </cell>
          <cell r="AB659">
            <v>44400</v>
          </cell>
          <cell r="AC659">
            <v>66600</v>
          </cell>
          <cell r="AD659">
            <v>66600</v>
          </cell>
          <cell r="AE659">
            <v>0</v>
          </cell>
          <cell r="AF659">
            <v>5550</v>
          </cell>
        </row>
        <row r="660">
          <cell r="A660">
            <v>104694</v>
          </cell>
          <cell r="B660" t="str">
            <v>NISSAN</v>
          </cell>
          <cell r="C660">
            <v>37554</v>
          </cell>
          <cell r="D660" t="str">
            <v>17285 7S200</v>
          </cell>
          <cell r="E660">
            <v>104694</v>
          </cell>
          <cell r="F660" t="str">
            <v>Stamp&gt;Plate/Paint&gt;Ship</v>
          </cell>
          <cell r="G660" t="str">
            <v>KENT</v>
          </cell>
          <cell r="H660" t="str">
            <v>KENT</v>
          </cell>
          <cell r="I660" t="str">
            <v>Titan H61A</v>
          </cell>
          <cell r="J660" t="str">
            <v>New Domestics</v>
          </cell>
          <cell r="K660" t="str">
            <v>NISSAN</v>
          </cell>
          <cell r="L660" t="str">
            <v>Fuel Sytems</v>
          </cell>
          <cell r="O660">
            <v>38081</v>
          </cell>
          <cell r="P660">
            <v>41852</v>
          </cell>
          <cell r="Q660" t="str">
            <v>&gt;&gt;&gt;</v>
          </cell>
          <cell r="S660" t="e">
            <v>#REF!</v>
          </cell>
          <cell r="T660">
            <v>28500</v>
          </cell>
          <cell r="V660">
            <v>16000</v>
          </cell>
          <cell r="W660">
            <v>12</v>
          </cell>
          <cell r="Y660">
            <v>31760</v>
          </cell>
          <cell r="Z660">
            <v>0.41049999999999998</v>
          </cell>
          <cell r="AA660" t="str">
            <v>last 5 mos x IHS%</v>
          </cell>
          <cell r="AB660">
            <v>24250</v>
          </cell>
          <cell r="AC660">
            <v>36375</v>
          </cell>
          <cell r="AD660">
            <v>45135.999999999993</v>
          </cell>
          <cell r="AE660">
            <v>-0.19410226869904279</v>
          </cell>
          <cell r="AF660">
            <v>3761.3333333333326</v>
          </cell>
        </row>
        <row r="661">
          <cell r="A661">
            <v>106026</v>
          </cell>
          <cell r="B661" t="str">
            <v>NISSAN</v>
          </cell>
          <cell r="C661">
            <v>39022</v>
          </cell>
          <cell r="D661" t="str">
            <v>63143 9N00A</v>
          </cell>
          <cell r="E661" t="str">
            <v>2-OUT</v>
          </cell>
          <cell r="F661" t="str">
            <v>Stamp&gt;Ship</v>
          </cell>
          <cell r="G661" t="str">
            <v>KENT</v>
          </cell>
          <cell r="H661" t="str">
            <v>KENT</v>
          </cell>
          <cell r="I661" t="str">
            <v>L42C</v>
          </cell>
          <cell r="J661" t="str">
            <v>New Domestics</v>
          </cell>
          <cell r="K661" t="str">
            <v>NISSAN</v>
          </cell>
          <cell r="L661" t="str">
            <v>BIW</v>
          </cell>
          <cell r="M661">
            <v>39600</v>
          </cell>
          <cell r="N661" t="str">
            <v>BRACKET-FR FENDER--LH</v>
          </cell>
          <cell r="O661">
            <v>39600</v>
          </cell>
          <cell r="P661">
            <v>42036</v>
          </cell>
          <cell r="Q661" t="str">
            <v>&gt;&gt;&gt;</v>
          </cell>
          <cell r="S661">
            <v>4200</v>
          </cell>
          <cell r="T661">
            <v>53760</v>
          </cell>
          <cell r="V661">
            <v>22680</v>
          </cell>
          <cell r="W661">
            <v>10</v>
          </cell>
          <cell r="Y661">
            <v>51408</v>
          </cell>
          <cell r="Z661">
            <v>-9.6999999999999309E-3</v>
          </cell>
          <cell r="AA661" t="str">
            <v>last 5 mos x IHS%</v>
          </cell>
          <cell r="AB661">
            <v>45850</v>
          </cell>
          <cell r="AC661">
            <v>68775</v>
          </cell>
          <cell r="AD661">
            <v>68775</v>
          </cell>
          <cell r="AE661">
            <v>0</v>
          </cell>
          <cell r="AF661">
            <v>5731.25</v>
          </cell>
        </row>
        <row r="662">
          <cell r="A662">
            <v>106039</v>
          </cell>
          <cell r="B662" t="str">
            <v>NISSAN</v>
          </cell>
          <cell r="C662">
            <v>39023</v>
          </cell>
          <cell r="D662" t="str">
            <v>641C3 9N00A</v>
          </cell>
          <cell r="E662">
            <v>106039</v>
          </cell>
          <cell r="F662" t="str">
            <v>Stamp&gt;Assy&gt;Ship</v>
          </cell>
          <cell r="G662" t="str">
            <v>KENT</v>
          </cell>
          <cell r="H662" t="str">
            <v>KENT</v>
          </cell>
          <cell r="I662" t="str">
            <v>L42C</v>
          </cell>
          <cell r="J662" t="str">
            <v>New Domestics</v>
          </cell>
          <cell r="K662" t="str">
            <v>NISSAN</v>
          </cell>
          <cell r="L662" t="str">
            <v>BIW</v>
          </cell>
          <cell r="M662">
            <v>39600</v>
          </cell>
          <cell r="N662" t="str">
            <v>BRKT ASSY-FRT FENDER --LH</v>
          </cell>
          <cell r="O662">
            <v>39600</v>
          </cell>
          <cell r="P662">
            <v>42036</v>
          </cell>
          <cell r="Q662" t="str">
            <v>&gt;&gt;&gt;</v>
          </cell>
          <cell r="S662">
            <v>3900</v>
          </cell>
          <cell r="T662">
            <v>53700</v>
          </cell>
          <cell r="V662">
            <v>22500</v>
          </cell>
          <cell r="W662">
            <v>10</v>
          </cell>
          <cell r="Y662">
            <v>51840</v>
          </cell>
          <cell r="Z662">
            <v>-9.7000000000001529E-3</v>
          </cell>
          <cell r="AA662" t="str">
            <v>last 5 mos x IHS%</v>
          </cell>
          <cell r="AB662">
            <v>45900</v>
          </cell>
          <cell r="AC662">
            <v>68850</v>
          </cell>
          <cell r="AD662">
            <v>68850</v>
          </cell>
          <cell r="AE662">
            <v>0</v>
          </cell>
          <cell r="AF662">
            <v>5737.5</v>
          </cell>
        </row>
        <row r="663">
          <cell r="A663">
            <v>106040</v>
          </cell>
          <cell r="B663" t="str">
            <v>NISSAN</v>
          </cell>
          <cell r="C663">
            <v>39022</v>
          </cell>
          <cell r="D663" t="str">
            <v>74870 9N01A</v>
          </cell>
          <cell r="E663" t="str">
            <v>106040-1</v>
          </cell>
          <cell r="F663" t="str">
            <v>Stamp&gt;Assy&gt;Plate/Paint&gt;Ship</v>
          </cell>
          <cell r="G663" t="str">
            <v>KENT</v>
          </cell>
          <cell r="H663" t="str">
            <v>KENT</v>
          </cell>
          <cell r="I663" t="str">
            <v>L42L + '14 L42N</v>
          </cell>
          <cell r="J663" t="str">
            <v>New Domestics</v>
          </cell>
          <cell r="K663" t="str">
            <v>NISSAN</v>
          </cell>
          <cell r="L663" t="str">
            <v>BIW</v>
          </cell>
          <cell r="M663">
            <v>39600</v>
          </cell>
          <cell r="N663" t="str">
            <v>STAY ASSY-TUNNEL</v>
          </cell>
          <cell r="O663">
            <v>39600</v>
          </cell>
          <cell r="P663">
            <v>41944</v>
          </cell>
          <cell r="Q663" t="str">
            <v>&gt;&gt;&gt;</v>
          </cell>
          <cell r="R663" t="str">
            <v>additional 60K starting March '14</v>
          </cell>
          <cell r="S663">
            <v>3692</v>
          </cell>
          <cell r="T663">
            <v>49608</v>
          </cell>
          <cell r="V663">
            <v>21016</v>
          </cell>
          <cell r="W663">
            <v>10</v>
          </cell>
          <cell r="Y663">
            <v>47697.600000000006</v>
          </cell>
          <cell r="Z663">
            <v>6.0000000000000053E-2</v>
          </cell>
          <cell r="AA663" t="str">
            <v>last 5 mos x IHS%</v>
          </cell>
          <cell r="AB663">
            <v>43807</v>
          </cell>
          <cell r="AC663">
            <v>65710.5</v>
          </cell>
          <cell r="AD663">
            <v>65710.5</v>
          </cell>
          <cell r="AE663">
            <v>0</v>
          </cell>
          <cell r="AF663">
            <v>5475.875</v>
          </cell>
        </row>
        <row r="664">
          <cell r="A664">
            <v>106928</v>
          </cell>
          <cell r="B664" t="str">
            <v>Calsonic</v>
          </cell>
          <cell r="C664">
            <v>40325</v>
          </cell>
          <cell r="D664" t="str">
            <v>28039 ZX02A</v>
          </cell>
          <cell r="E664" t="e">
            <v>#N/A</v>
          </cell>
          <cell r="F664" t="str">
            <v>Stamp&gt;Ship</v>
          </cell>
          <cell r="G664" t="str">
            <v>GR: PR</v>
          </cell>
          <cell r="H664" t="str">
            <v>GR</v>
          </cell>
          <cell r="I664" t="str">
            <v>L42C</v>
          </cell>
          <cell r="J664" t="str">
            <v>New Domestics</v>
          </cell>
          <cell r="K664" t="str">
            <v>NISSAN</v>
          </cell>
          <cell r="L664" t="str">
            <v>Vehicle Electronics</v>
          </cell>
          <cell r="M664">
            <v>40401</v>
          </cell>
          <cell r="N664" t="str">
            <v>BRKT-NAVI LH</v>
          </cell>
          <cell r="O664">
            <v>40401</v>
          </cell>
          <cell r="P664">
            <v>42036</v>
          </cell>
          <cell r="Q664" t="str">
            <v>&gt;&gt;&gt;</v>
          </cell>
          <cell r="S664">
            <v>400</v>
          </cell>
          <cell r="T664">
            <v>3550</v>
          </cell>
          <cell r="V664">
            <v>1650</v>
          </cell>
          <cell r="W664">
            <v>10</v>
          </cell>
          <cell r="Y664">
            <v>2280</v>
          </cell>
          <cell r="Z664">
            <v>-9.7000000000000419E-3</v>
          </cell>
          <cell r="AA664" t="str">
            <v>last 5 mos x IHS%</v>
          </cell>
          <cell r="AB664">
            <v>10</v>
          </cell>
          <cell r="AC664">
            <v>15</v>
          </cell>
          <cell r="AD664">
            <v>15</v>
          </cell>
          <cell r="AE664">
            <v>0</v>
          </cell>
          <cell r="AF664">
            <v>1.25</v>
          </cell>
        </row>
        <row r="665">
          <cell r="A665">
            <v>106029</v>
          </cell>
          <cell r="B665" t="str">
            <v>NISSAN</v>
          </cell>
          <cell r="C665">
            <v>39022</v>
          </cell>
          <cell r="D665" t="str">
            <v>80141 9N00A</v>
          </cell>
          <cell r="E665" t="str">
            <v>2-OUT</v>
          </cell>
          <cell r="F665" t="str">
            <v>Stamp&gt;Assy&gt;Ship</v>
          </cell>
          <cell r="G665" t="str">
            <v>GR: PR</v>
          </cell>
          <cell r="H665" t="str">
            <v>GR</v>
          </cell>
          <cell r="I665" t="str">
            <v>L42C</v>
          </cell>
          <cell r="J665" t="str">
            <v>New Domestics</v>
          </cell>
          <cell r="K665" t="str">
            <v>NISSAN</v>
          </cell>
          <cell r="L665" t="str">
            <v>BIW</v>
          </cell>
          <cell r="M665">
            <v>39600</v>
          </cell>
          <cell r="N665" t="str">
            <v>REINF ASSY--LH</v>
          </cell>
          <cell r="O665">
            <v>39600</v>
          </cell>
          <cell r="P665">
            <v>42036</v>
          </cell>
          <cell r="Q665" t="str">
            <v>&gt;&gt;&gt;</v>
          </cell>
          <cell r="S665">
            <v>5175</v>
          </cell>
          <cell r="T665">
            <v>51750</v>
          </cell>
          <cell r="V665">
            <v>22425</v>
          </cell>
          <cell r="W665">
            <v>10</v>
          </cell>
          <cell r="Y665">
            <v>49680</v>
          </cell>
          <cell r="Z665">
            <v>-9.7000000000000419E-3</v>
          </cell>
          <cell r="AA665" t="str">
            <v>last 5 mos x IHS%</v>
          </cell>
          <cell r="AB665">
            <v>44275</v>
          </cell>
          <cell r="AC665">
            <v>66412.5</v>
          </cell>
          <cell r="AD665">
            <v>66412.5</v>
          </cell>
          <cell r="AE665">
            <v>0</v>
          </cell>
          <cell r="AF665">
            <v>5534.375</v>
          </cell>
        </row>
        <row r="666">
          <cell r="A666">
            <v>106771</v>
          </cell>
          <cell r="B666" t="str">
            <v>NISSAN</v>
          </cell>
          <cell r="C666">
            <v>40170</v>
          </cell>
          <cell r="D666" t="str">
            <v>801B1 ZY70A</v>
          </cell>
          <cell r="E666" t="str">
            <v>2-OUT</v>
          </cell>
          <cell r="F666" t="str">
            <v>Stamp&gt;Assy&gt;Ship</v>
          </cell>
          <cell r="G666" t="str">
            <v>GR: PR</v>
          </cell>
          <cell r="H666" t="str">
            <v>GR</v>
          </cell>
          <cell r="I666" t="str">
            <v>L42C</v>
          </cell>
          <cell r="J666" t="str">
            <v>New Domestics</v>
          </cell>
          <cell r="K666" t="str">
            <v>NISSAN</v>
          </cell>
          <cell r="L666" t="str">
            <v>BIW</v>
          </cell>
          <cell r="M666">
            <v>40372</v>
          </cell>
          <cell r="N666" t="str">
            <v>STIFFENER FRT DOOR OTR, LH</v>
          </cell>
          <cell r="O666">
            <v>40372</v>
          </cell>
          <cell r="P666">
            <v>42036</v>
          </cell>
          <cell r="Q666" t="str">
            <v>&gt;&gt;&gt;</v>
          </cell>
          <cell r="S666">
            <v>4800</v>
          </cell>
          <cell r="T666">
            <v>51600</v>
          </cell>
          <cell r="V666">
            <v>22400</v>
          </cell>
          <cell r="W666">
            <v>10</v>
          </cell>
          <cell r="Y666">
            <v>49920</v>
          </cell>
          <cell r="Z666">
            <v>-9.7000000000000419E-3</v>
          </cell>
          <cell r="AA666" t="str">
            <v>last 5 mos x IHS%</v>
          </cell>
          <cell r="AB666">
            <v>44400</v>
          </cell>
          <cell r="AC666">
            <v>66600</v>
          </cell>
          <cell r="AD666">
            <v>66600</v>
          </cell>
          <cell r="AE666">
            <v>0</v>
          </cell>
          <cell r="AF666">
            <v>5550</v>
          </cell>
        </row>
        <row r="667">
          <cell r="A667">
            <v>106025</v>
          </cell>
          <cell r="B667" t="str">
            <v>NISSAN</v>
          </cell>
          <cell r="C667">
            <v>39022</v>
          </cell>
          <cell r="D667" t="str">
            <v>63142 9N00A</v>
          </cell>
          <cell r="E667" t="str">
            <v>106025/26</v>
          </cell>
          <cell r="F667" t="str">
            <v>Stamp&gt;Ship</v>
          </cell>
          <cell r="G667" t="str">
            <v>KENT</v>
          </cell>
          <cell r="H667" t="str">
            <v>KENT</v>
          </cell>
          <cell r="I667" t="str">
            <v>L42C</v>
          </cell>
          <cell r="J667" t="str">
            <v>New Domestics</v>
          </cell>
          <cell r="K667" t="str">
            <v>NISSAN</v>
          </cell>
          <cell r="L667" t="str">
            <v>BIW</v>
          </cell>
          <cell r="M667">
            <v>39600</v>
          </cell>
          <cell r="N667" t="str">
            <v>BRACKET-FRT FENDER--RH</v>
          </cell>
          <cell r="O667">
            <v>39600</v>
          </cell>
          <cell r="P667">
            <v>42036</v>
          </cell>
          <cell r="Q667" t="str">
            <v>&gt;&gt;&gt;</v>
          </cell>
          <cell r="S667">
            <v>4200</v>
          </cell>
          <cell r="T667">
            <v>53270</v>
          </cell>
          <cell r="V667">
            <v>22260</v>
          </cell>
          <cell r="W667">
            <v>10</v>
          </cell>
          <cell r="Y667">
            <v>51660</v>
          </cell>
          <cell r="Z667">
            <v>-9.6999999999999309E-3</v>
          </cell>
          <cell r="AA667" t="str">
            <v>last 5 mos x IHS%</v>
          </cell>
          <cell r="AB667">
            <v>45675</v>
          </cell>
          <cell r="AC667">
            <v>68512.5</v>
          </cell>
          <cell r="AD667">
            <v>68512.5</v>
          </cell>
          <cell r="AE667">
            <v>0</v>
          </cell>
          <cell r="AF667">
            <v>5709.375</v>
          </cell>
        </row>
        <row r="668">
          <cell r="A668">
            <v>106575</v>
          </cell>
          <cell r="B668" t="str">
            <v>NISSAN</v>
          </cell>
          <cell r="C668">
            <v>39847</v>
          </cell>
          <cell r="D668" t="str">
            <v>79183 9N50B</v>
          </cell>
          <cell r="E668" t="str">
            <v>2-OUT</v>
          </cell>
          <cell r="F668" t="str">
            <v>Stamp&gt;Ship</v>
          </cell>
          <cell r="G668" t="str">
            <v>GR: PR</v>
          </cell>
          <cell r="H668" t="str">
            <v>GR</v>
          </cell>
          <cell r="I668" t="str">
            <v>L42C</v>
          </cell>
          <cell r="J668" t="str">
            <v>New Domestics</v>
          </cell>
          <cell r="K668" t="str">
            <v>NISSAN</v>
          </cell>
          <cell r="L668" t="str">
            <v>BIW</v>
          </cell>
          <cell r="M668">
            <v>39995</v>
          </cell>
          <cell r="N668" t="str">
            <v>BKT-RR BUMPER SIDE A, LH</v>
          </cell>
          <cell r="O668">
            <v>39995</v>
          </cell>
          <cell r="P668">
            <v>42036</v>
          </cell>
          <cell r="Q668" t="str">
            <v>&gt;&gt;&gt;</v>
          </cell>
          <cell r="S668">
            <v>4800</v>
          </cell>
          <cell r="T668">
            <v>50500</v>
          </cell>
          <cell r="V668">
            <v>22200</v>
          </cell>
          <cell r="W668">
            <v>10</v>
          </cell>
          <cell r="Y668">
            <v>48960</v>
          </cell>
          <cell r="Z668">
            <v>-9.7000000000000419E-3</v>
          </cell>
          <cell r="AA668" t="str">
            <v>last 5 mos x IHS%</v>
          </cell>
          <cell r="AB668">
            <v>42600</v>
          </cell>
          <cell r="AC668">
            <v>63900</v>
          </cell>
          <cell r="AD668">
            <v>63900</v>
          </cell>
          <cell r="AE668">
            <v>0</v>
          </cell>
          <cell r="AF668">
            <v>5325</v>
          </cell>
        </row>
        <row r="669">
          <cell r="A669">
            <v>107047</v>
          </cell>
          <cell r="B669" t="str">
            <v>IB TECH</v>
          </cell>
          <cell r="C669">
            <v>40443</v>
          </cell>
          <cell r="D669" t="str">
            <v>23-4621711-2-00</v>
          </cell>
          <cell r="E669" t="str">
            <v>107047-1</v>
          </cell>
          <cell r="F669" t="str">
            <v>Stamp&gt;Assy&gt;Ship</v>
          </cell>
          <cell r="G669" t="str">
            <v>KENT</v>
          </cell>
          <cell r="H669" t="str">
            <v>KENT</v>
          </cell>
          <cell r="I669" t="str">
            <v>P42J</v>
          </cell>
          <cell r="J669" t="str">
            <v>New Domestics</v>
          </cell>
          <cell r="K669" t="str">
            <v>NISSAN</v>
          </cell>
          <cell r="L669" t="str">
            <v>SEATING</v>
          </cell>
          <cell r="M669">
            <v>40613</v>
          </cell>
          <cell r="N669" t="str">
            <v>BRACKET, RH</v>
          </cell>
          <cell r="O669">
            <v>40909</v>
          </cell>
          <cell r="P669">
            <v>43717</v>
          </cell>
          <cell r="Q669" t="str">
            <v>&gt;&gt;&gt;</v>
          </cell>
          <cell r="R669" t="str">
            <v>Updated EAU from 72k to 59k on 1/18/13</v>
          </cell>
          <cell r="S669">
            <v>6720</v>
          </cell>
          <cell r="T669">
            <v>40330</v>
          </cell>
          <cell r="V669">
            <v>27360</v>
          </cell>
          <cell r="W669">
            <v>10</v>
          </cell>
          <cell r="Y669">
            <v>48384</v>
          </cell>
          <cell r="Z669">
            <v>-0.19799999999999995</v>
          </cell>
          <cell r="AA669" t="str">
            <v>last 5 mos x IHS%</v>
          </cell>
          <cell r="AB669">
            <v>34080</v>
          </cell>
          <cell r="AC669">
            <v>51120</v>
          </cell>
          <cell r="AD669">
            <v>43885.440000000002</v>
          </cell>
          <cell r="AE669">
            <v>0.16485103031893944</v>
          </cell>
          <cell r="AF669">
            <v>3657.1200000000003</v>
          </cell>
        </row>
        <row r="670">
          <cell r="A670">
            <v>107168</v>
          </cell>
          <cell r="B670" t="str">
            <v>IB TECH</v>
          </cell>
          <cell r="C670">
            <v>40598</v>
          </cell>
          <cell r="D670" t="str">
            <v>23-4659421-2-00</v>
          </cell>
          <cell r="E670" t="str">
            <v>2-OUT</v>
          </cell>
          <cell r="F670" t="str">
            <v>Stamp&gt;Ship</v>
          </cell>
          <cell r="G670" t="str">
            <v>GR: PR</v>
          </cell>
          <cell r="H670" t="str">
            <v>GR</v>
          </cell>
          <cell r="I670" t="str">
            <v>12 ACURA RDX</v>
          </cell>
          <cell r="J670" t="str">
            <v>New Domestics</v>
          </cell>
          <cell r="K670" t="str">
            <v>HONDA</v>
          </cell>
          <cell r="L670" t="str">
            <v>SEATING</v>
          </cell>
          <cell r="M670">
            <v>40817</v>
          </cell>
          <cell r="N670" t="str">
            <v>FOOT L, FR (INN)</v>
          </cell>
          <cell r="O670">
            <v>41091</v>
          </cell>
          <cell r="P670">
            <v>43132</v>
          </cell>
          <cell r="Q670" t="str">
            <v>&gt;&gt;&gt;</v>
          </cell>
          <cell r="R670" t="str">
            <v>RDX down 30%</v>
          </cell>
          <cell r="S670">
            <v>5985</v>
          </cell>
          <cell r="T670">
            <v>43917</v>
          </cell>
          <cell r="V670">
            <v>31598</v>
          </cell>
          <cell r="W670">
            <v>8</v>
          </cell>
          <cell r="Y670">
            <v>64531.200000000004</v>
          </cell>
          <cell r="Z670">
            <v>-0.30580000000000002</v>
          </cell>
          <cell r="AA670" t="str">
            <v>last 5 mos x IHS%</v>
          </cell>
          <cell r="AB670">
            <v>35665</v>
          </cell>
          <cell r="AC670">
            <v>53497.5</v>
          </cell>
          <cell r="AD670">
            <v>43870.663199999995</v>
          </cell>
          <cell r="AE670">
            <v>0.21943677386668736</v>
          </cell>
          <cell r="AF670">
            <v>3655.8885999999998</v>
          </cell>
        </row>
        <row r="671">
          <cell r="A671">
            <v>106919</v>
          </cell>
          <cell r="B671" t="str">
            <v>NISSAN</v>
          </cell>
          <cell r="C671">
            <v>40309</v>
          </cell>
          <cell r="D671" t="str">
            <v>801D4 ZY70A</v>
          </cell>
          <cell r="E671" t="str">
            <v>106919/20 RevN</v>
          </cell>
          <cell r="F671" t="str">
            <v>Stamp&gt;Ship</v>
          </cell>
          <cell r="G671" t="str">
            <v>GR: PR</v>
          </cell>
          <cell r="H671" t="str">
            <v>GR</v>
          </cell>
          <cell r="I671" t="str">
            <v>L42C</v>
          </cell>
          <cell r="J671" t="str">
            <v>New Domestics</v>
          </cell>
          <cell r="K671" t="str">
            <v>NISSAN</v>
          </cell>
          <cell r="L671" t="str">
            <v>BIW</v>
          </cell>
          <cell r="M671">
            <v>40371</v>
          </cell>
          <cell r="N671" t="str">
            <v>STIFF BKTS-INNER REINF, RH</v>
          </cell>
          <cell r="O671">
            <v>40371</v>
          </cell>
          <cell r="P671">
            <v>42036</v>
          </cell>
          <cell r="Q671" t="str">
            <v>&gt;&gt;&gt;</v>
          </cell>
          <cell r="S671">
            <v>4320</v>
          </cell>
          <cell r="T671">
            <v>52380</v>
          </cell>
          <cell r="V671">
            <v>22140</v>
          </cell>
          <cell r="W671">
            <v>10</v>
          </cell>
          <cell r="Y671">
            <v>53136</v>
          </cell>
          <cell r="Z671">
            <v>-9.7000000000000419E-3</v>
          </cell>
          <cell r="AA671" t="str">
            <v>last 5 mos x IHS%</v>
          </cell>
          <cell r="AB671">
            <v>43200</v>
          </cell>
          <cell r="AC671">
            <v>64800</v>
          </cell>
          <cell r="AD671">
            <v>64800</v>
          </cell>
          <cell r="AE671">
            <v>0</v>
          </cell>
          <cell r="AF671">
            <v>5400</v>
          </cell>
        </row>
        <row r="672">
          <cell r="A672">
            <v>104958</v>
          </cell>
          <cell r="B672" t="str">
            <v>NISSAN</v>
          </cell>
          <cell r="C672">
            <v>37853</v>
          </cell>
          <cell r="D672" t="str">
            <v>74584 EB000</v>
          </cell>
          <cell r="E672">
            <v>104958</v>
          </cell>
          <cell r="F672" t="str">
            <v>Stamp&gt;Assy&gt;Ship</v>
          </cell>
          <cell r="G672" t="str">
            <v>KENT</v>
          </cell>
          <cell r="H672" t="str">
            <v>KENT</v>
          </cell>
          <cell r="I672" t="str">
            <v xml:space="preserve">Nissan        | Frontier | H61B/D40        </v>
          </cell>
          <cell r="J672" t="str">
            <v>New Domestics</v>
          </cell>
          <cell r="K672" t="str">
            <v>NISSAN</v>
          </cell>
          <cell r="L672" t="str">
            <v>BIW</v>
          </cell>
          <cell r="M672">
            <v>37960</v>
          </cell>
          <cell r="N672" t="str">
            <v>BRACKET ASSY-WOOFER</v>
          </cell>
          <cell r="O672">
            <v>37960</v>
          </cell>
          <cell r="P672">
            <v>42248</v>
          </cell>
          <cell r="Q672" t="str">
            <v>&gt;&gt;&gt;</v>
          </cell>
          <cell r="S672" t="e">
            <v>#REF!</v>
          </cell>
          <cell r="T672">
            <v>35619</v>
          </cell>
          <cell r="V672">
            <v>24000</v>
          </cell>
          <cell r="W672">
            <v>10</v>
          </cell>
          <cell r="Y672">
            <v>39219</v>
          </cell>
          <cell r="Z672">
            <v>-8.7400000000000005E-2</v>
          </cell>
          <cell r="AA672" t="str">
            <v>last 5 mos x IHS%</v>
          </cell>
          <cell r="AB672">
            <v>28800</v>
          </cell>
          <cell r="AC672">
            <v>43200</v>
          </cell>
          <cell r="AD672">
            <v>43804.799999999996</v>
          </cell>
          <cell r="AE672">
            <v>-1.3806706114398271E-2</v>
          </cell>
          <cell r="AF672">
            <v>3650.3999999999996</v>
          </cell>
        </row>
        <row r="673">
          <cell r="A673">
            <v>106030</v>
          </cell>
          <cell r="B673" t="str">
            <v>NISSAN</v>
          </cell>
          <cell r="C673">
            <v>39023</v>
          </cell>
          <cell r="D673" t="str">
            <v>80148 9N00A</v>
          </cell>
          <cell r="E673" t="str">
            <v>106030/31</v>
          </cell>
          <cell r="F673" t="str">
            <v>Stamp&gt;Ship</v>
          </cell>
          <cell r="G673" t="str">
            <v>GR: PR</v>
          </cell>
          <cell r="H673" t="str">
            <v>GR</v>
          </cell>
          <cell r="I673" t="str">
            <v>L42C</v>
          </cell>
          <cell r="J673" t="str">
            <v>New Domestics</v>
          </cell>
          <cell r="K673" t="str">
            <v>NISSAN</v>
          </cell>
          <cell r="L673" t="str">
            <v>BIW</v>
          </cell>
          <cell r="M673">
            <v>39600</v>
          </cell>
          <cell r="N673" t="str">
            <v>REINF. FRT DOOR OUTER WAIST, RH</v>
          </cell>
          <cell r="O673">
            <v>39600</v>
          </cell>
          <cell r="P673">
            <v>42036</v>
          </cell>
          <cell r="Q673" t="str">
            <v>&gt;&gt;&gt;</v>
          </cell>
          <cell r="S673">
            <v>4050</v>
          </cell>
          <cell r="T673">
            <v>52200</v>
          </cell>
          <cell r="V673">
            <v>22050</v>
          </cell>
          <cell r="W673">
            <v>10</v>
          </cell>
          <cell r="Y673">
            <v>50760</v>
          </cell>
          <cell r="Z673">
            <v>-9.7000000000000419E-3</v>
          </cell>
          <cell r="AA673" t="str">
            <v>last 5 mos x IHS%</v>
          </cell>
          <cell r="AB673">
            <v>44550</v>
          </cell>
          <cell r="AC673">
            <v>66825</v>
          </cell>
          <cell r="AD673">
            <v>66825</v>
          </cell>
          <cell r="AE673">
            <v>0</v>
          </cell>
          <cell r="AF673">
            <v>5568.75</v>
          </cell>
        </row>
        <row r="674">
          <cell r="A674">
            <v>104983</v>
          </cell>
          <cell r="B674" t="str">
            <v>NISSAN</v>
          </cell>
          <cell r="C674" t="e">
            <v>#N/A</v>
          </cell>
          <cell r="D674" t="str">
            <v>50790 7S001</v>
          </cell>
          <cell r="E674" t="str">
            <v>104983-2</v>
          </cell>
          <cell r="F674" t="str">
            <v>Stamp&gt;Assy&gt;Plate/Paint&gt;Ship</v>
          </cell>
          <cell r="G674" t="str">
            <v>GR: PR</v>
          </cell>
          <cell r="H674" t="str">
            <v>GR</v>
          </cell>
          <cell r="I674" t="str">
            <v>ARMADA / WZW</v>
          </cell>
          <cell r="J674" t="str">
            <v>New Domestics</v>
          </cell>
          <cell r="K674" t="str">
            <v>NISSAN</v>
          </cell>
          <cell r="L674" t="str">
            <v>BIW</v>
          </cell>
          <cell r="O674">
            <v>38081</v>
          </cell>
          <cell r="P674">
            <v>43160</v>
          </cell>
          <cell r="Q674" t="str">
            <v>&gt;&gt;&gt;</v>
          </cell>
          <cell r="S674" t="e">
            <v>#REF!</v>
          </cell>
          <cell r="T674">
            <v>32800</v>
          </cell>
          <cell r="V674">
            <v>16800</v>
          </cell>
          <cell r="W674">
            <v>12</v>
          </cell>
          <cell r="Y674">
            <v>37000</v>
          </cell>
          <cell r="Z674">
            <v>0.2979</v>
          </cell>
          <cell r="AA674" t="str">
            <v>last 5 mos x IHS%</v>
          </cell>
          <cell r="AB674">
            <v>26260</v>
          </cell>
          <cell r="AC674">
            <v>39390</v>
          </cell>
          <cell r="AD674">
            <v>43609.440000000002</v>
          </cell>
          <cell r="AE674">
            <v>-9.6755197957139605E-2</v>
          </cell>
          <cell r="AF674">
            <v>3634.1200000000003</v>
          </cell>
        </row>
        <row r="675">
          <cell r="A675">
            <v>106930</v>
          </cell>
          <cell r="B675" t="str">
            <v>IB TECH</v>
          </cell>
          <cell r="C675">
            <v>40339</v>
          </cell>
          <cell r="D675" t="str">
            <v>23-4615510-2</v>
          </cell>
          <cell r="E675" t="str">
            <v>106930/31</v>
          </cell>
          <cell r="F675" t="str">
            <v>Stamp&gt;Ship</v>
          </cell>
          <cell r="G675" t="str">
            <v>GR: PR</v>
          </cell>
          <cell r="H675" t="str">
            <v>GR</v>
          </cell>
          <cell r="I675" t="str">
            <v xml:space="preserve">Honda | Civic | 2HC              </v>
          </cell>
          <cell r="J675" t="str">
            <v>New Domestics</v>
          </cell>
          <cell r="K675" t="str">
            <v>HONDA</v>
          </cell>
          <cell r="L675" t="str">
            <v>SEATING</v>
          </cell>
          <cell r="M675">
            <v>40603</v>
          </cell>
          <cell r="N675" t="str">
            <v>FOOT</v>
          </cell>
          <cell r="O675">
            <v>40603</v>
          </cell>
          <cell r="P675">
            <v>42614</v>
          </cell>
          <cell r="Q675" t="str">
            <v>&gt;&gt;&gt;</v>
          </cell>
          <cell r="S675">
            <v>2820</v>
          </cell>
          <cell r="T675">
            <v>16290</v>
          </cell>
          <cell r="V675">
            <v>13290</v>
          </cell>
          <cell r="W675">
            <v>8</v>
          </cell>
          <cell r="Y675">
            <v>23490</v>
          </cell>
          <cell r="Z675">
            <v>5.4055178829347073E-2</v>
          </cell>
          <cell r="AA675" t="str">
            <v>lsat 5 mos</v>
          </cell>
          <cell r="AB675">
            <v>7800</v>
          </cell>
          <cell r="AC675">
            <v>11700</v>
          </cell>
          <cell r="AD675">
            <v>11700</v>
          </cell>
          <cell r="AE675">
            <v>0</v>
          </cell>
          <cell r="AF675">
            <v>975</v>
          </cell>
        </row>
        <row r="676">
          <cell r="A676">
            <v>105559</v>
          </cell>
          <cell r="B676" t="str">
            <v>NISSAN</v>
          </cell>
          <cell r="C676">
            <v>38439</v>
          </cell>
          <cell r="D676" t="str">
            <v>49730 JA100</v>
          </cell>
          <cell r="E676">
            <v>105559</v>
          </cell>
          <cell r="F676" t="str">
            <v>Stamp&gt;Plate/Paint&gt;Ship</v>
          </cell>
          <cell r="G676" t="str">
            <v>GR: PR</v>
          </cell>
          <cell r="H676" t="str">
            <v>GR</v>
          </cell>
          <cell r="I676" t="str">
            <v>L42L</v>
          </cell>
          <cell r="J676" t="str">
            <v>New Domestics</v>
          </cell>
          <cell r="K676" t="str">
            <v>NISSAN</v>
          </cell>
          <cell r="L676" t="str">
            <v>BIW</v>
          </cell>
          <cell r="M676">
            <v>38930</v>
          </cell>
          <cell r="N676" t="str">
            <v>BRKT-PS TUBE</v>
          </cell>
          <cell r="O676">
            <v>38930</v>
          </cell>
          <cell r="P676">
            <v>43252</v>
          </cell>
          <cell r="Q676" t="str">
            <v>&gt;&gt;&gt;</v>
          </cell>
          <cell r="S676" t="e">
            <v>#REF!</v>
          </cell>
          <cell r="T676">
            <v>51500</v>
          </cell>
          <cell r="V676">
            <v>20507</v>
          </cell>
          <cell r="W676">
            <v>12</v>
          </cell>
          <cell r="Y676">
            <v>54769</v>
          </cell>
          <cell r="Z676">
            <v>6.0000000000000053E-2</v>
          </cell>
          <cell r="AA676" t="str">
            <v>last 5 mos x IHS%</v>
          </cell>
          <cell r="AB676">
            <v>43000</v>
          </cell>
          <cell r="AC676">
            <v>64500</v>
          </cell>
          <cell r="AD676">
            <v>64500</v>
          </cell>
          <cell r="AE676">
            <v>0</v>
          </cell>
          <cell r="AF676">
            <v>5375</v>
          </cell>
        </row>
        <row r="677">
          <cell r="A677">
            <v>106038</v>
          </cell>
          <cell r="B677" t="str">
            <v>NISSAN</v>
          </cell>
          <cell r="C677">
            <v>39023</v>
          </cell>
          <cell r="D677" t="str">
            <v>641C2 9N00A</v>
          </cell>
          <cell r="E677">
            <v>106038</v>
          </cell>
          <cell r="F677" t="str">
            <v>Stamp&gt;Assy&gt;Ship</v>
          </cell>
          <cell r="G677" t="str">
            <v>KENT</v>
          </cell>
          <cell r="H677" t="str">
            <v>KENT</v>
          </cell>
          <cell r="I677" t="str">
            <v>L42C</v>
          </cell>
          <cell r="J677" t="str">
            <v>New Domestics</v>
          </cell>
          <cell r="K677" t="str">
            <v>NISSAN</v>
          </cell>
          <cell r="L677" t="str">
            <v>BIW</v>
          </cell>
          <cell r="M677">
            <v>39600</v>
          </cell>
          <cell r="N677" t="str">
            <v>BKT ASSY-FRT FENDER RH</v>
          </cell>
          <cell r="O677">
            <v>39600</v>
          </cell>
          <cell r="P677">
            <v>42036</v>
          </cell>
          <cell r="Q677" t="str">
            <v>&gt;&gt;&gt;</v>
          </cell>
          <cell r="S677">
            <v>3900</v>
          </cell>
          <cell r="T677">
            <v>54000</v>
          </cell>
          <cell r="V677">
            <v>21900</v>
          </cell>
          <cell r="W677">
            <v>10</v>
          </cell>
          <cell r="Y677">
            <v>51840</v>
          </cell>
          <cell r="Z677">
            <v>-9.7000000000001529E-3</v>
          </cell>
          <cell r="AA677" t="str">
            <v>last 5 mos x IHS%</v>
          </cell>
          <cell r="AB677">
            <v>45600</v>
          </cell>
          <cell r="AC677">
            <v>68400</v>
          </cell>
          <cell r="AD677">
            <v>68400</v>
          </cell>
          <cell r="AE677">
            <v>0</v>
          </cell>
          <cell r="AF677">
            <v>5700</v>
          </cell>
        </row>
        <row r="678">
          <cell r="A678">
            <v>106006</v>
          </cell>
          <cell r="B678" t="str">
            <v>NISSAN</v>
          </cell>
          <cell r="C678">
            <v>39003</v>
          </cell>
          <cell r="D678" t="str">
            <v>78852 9N00A</v>
          </cell>
          <cell r="E678">
            <v>106006</v>
          </cell>
          <cell r="F678" t="str">
            <v>Stamp&gt;Assy&gt;Ship</v>
          </cell>
          <cell r="G678" t="str">
            <v>KENT</v>
          </cell>
          <cell r="H678" t="str">
            <v>KENT</v>
          </cell>
          <cell r="I678" t="str">
            <v>L42C</v>
          </cell>
          <cell r="J678" t="str">
            <v>New Domestics</v>
          </cell>
          <cell r="K678" t="str">
            <v>NISSAN</v>
          </cell>
          <cell r="L678" t="str">
            <v>BIW</v>
          </cell>
          <cell r="M678">
            <v>39600</v>
          </cell>
          <cell r="N678" t="str">
            <v>GUARD ASSY--DRAFTER RH</v>
          </cell>
          <cell r="O678">
            <v>39600</v>
          </cell>
          <cell r="P678">
            <v>42036</v>
          </cell>
          <cell r="Q678" t="str">
            <v>&gt;&gt;&gt;</v>
          </cell>
          <cell r="S678">
            <v>4331</v>
          </cell>
          <cell r="T678">
            <v>52020</v>
          </cell>
          <cell r="V678">
            <v>21878</v>
          </cell>
          <cell r="W678">
            <v>10</v>
          </cell>
          <cell r="Y678">
            <v>50356.799999999996</v>
          </cell>
          <cell r="Z678">
            <v>-9.7000000000000419E-3</v>
          </cell>
          <cell r="AA678" t="str">
            <v>last 5 mos x IHS%</v>
          </cell>
          <cell r="AB678">
            <v>44177</v>
          </cell>
          <cell r="AC678">
            <v>66265.5</v>
          </cell>
          <cell r="AD678">
            <v>66265.5</v>
          </cell>
          <cell r="AE678">
            <v>0</v>
          </cell>
          <cell r="AF678">
            <v>5522.125</v>
          </cell>
        </row>
        <row r="679">
          <cell r="A679">
            <v>106028</v>
          </cell>
          <cell r="B679" t="str">
            <v>NISSAN</v>
          </cell>
          <cell r="C679">
            <v>39022</v>
          </cell>
          <cell r="D679" t="str">
            <v>80140 9N00A</v>
          </cell>
          <cell r="E679" t="str">
            <v>106028/29</v>
          </cell>
          <cell r="F679" t="str">
            <v>Stamp&gt;Assy&gt;Ship</v>
          </cell>
          <cell r="G679" t="str">
            <v>GR: PR</v>
          </cell>
          <cell r="H679" t="str">
            <v>GR</v>
          </cell>
          <cell r="I679" t="str">
            <v>L42C</v>
          </cell>
          <cell r="J679" t="str">
            <v>New Domestics</v>
          </cell>
          <cell r="K679" t="str">
            <v>NISSAN</v>
          </cell>
          <cell r="L679" t="str">
            <v>BIW</v>
          </cell>
          <cell r="M679">
            <v>39600</v>
          </cell>
          <cell r="N679" t="str">
            <v>REINF ASSY--RH</v>
          </cell>
          <cell r="O679">
            <v>39600</v>
          </cell>
          <cell r="P679">
            <v>42036</v>
          </cell>
          <cell r="Q679" t="str">
            <v>&gt;&gt;&gt;</v>
          </cell>
          <cell r="S679">
            <v>4600</v>
          </cell>
          <cell r="T679">
            <v>51750</v>
          </cell>
          <cell r="V679">
            <v>21850</v>
          </cell>
          <cell r="W679">
            <v>10</v>
          </cell>
          <cell r="Y679">
            <v>49680</v>
          </cell>
          <cell r="Z679">
            <v>-9.7000000000000419E-3</v>
          </cell>
          <cell r="AA679" t="str">
            <v>last 5 mos x IHS%</v>
          </cell>
          <cell r="AB679">
            <v>44275</v>
          </cell>
          <cell r="AC679">
            <v>66412.5</v>
          </cell>
          <cell r="AD679">
            <v>66412.5</v>
          </cell>
          <cell r="AE679">
            <v>0</v>
          </cell>
          <cell r="AF679">
            <v>5534.375</v>
          </cell>
        </row>
        <row r="680">
          <cell r="A680">
            <v>106294</v>
          </cell>
          <cell r="B680" t="str">
            <v>NISSAN</v>
          </cell>
          <cell r="C680">
            <v>39503</v>
          </cell>
          <cell r="D680" t="str">
            <v>65135 9N02A</v>
          </cell>
          <cell r="E680" t="str">
            <v>106294/5</v>
          </cell>
          <cell r="F680" t="str">
            <v>Stamp&gt;Assy&gt;Ship</v>
          </cell>
          <cell r="G680" t="str">
            <v>KENT</v>
          </cell>
          <cell r="H680" t="str">
            <v>KENT</v>
          </cell>
          <cell r="I680" t="str">
            <v>L42C</v>
          </cell>
          <cell r="J680" t="str">
            <v>New Domestics</v>
          </cell>
          <cell r="K680" t="str">
            <v>NISSAN</v>
          </cell>
          <cell r="L680" t="str">
            <v>BIW</v>
          </cell>
          <cell r="M680">
            <v>39600</v>
          </cell>
          <cell r="N680" t="str">
            <v>BRKT-HOOD SUPT. RH</v>
          </cell>
          <cell r="O680">
            <v>39600</v>
          </cell>
          <cell r="P680">
            <v>42036</v>
          </cell>
          <cell r="Q680" t="str">
            <v>&gt;&gt;&gt;</v>
          </cell>
          <cell r="S680">
            <v>3700</v>
          </cell>
          <cell r="T680">
            <v>54000</v>
          </cell>
          <cell r="V680">
            <v>21700</v>
          </cell>
          <cell r="W680">
            <v>10</v>
          </cell>
          <cell r="Y680">
            <v>51840</v>
          </cell>
          <cell r="Z680">
            <v>-9.7000000000001529E-3</v>
          </cell>
          <cell r="AA680" t="str">
            <v>last 5 mos x IHS%</v>
          </cell>
          <cell r="AB680">
            <v>45600</v>
          </cell>
          <cell r="AC680">
            <v>68400</v>
          </cell>
          <cell r="AD680">
            <v>68400</v>
          </cell>
          <cell r="AE680">
            <v>0</v>
          </cell>
          <cell r="AF680">
            <v>5700</v>
          </cell>
        </row>
        <row r="681">
          <cell r="A681">
            <v>106035</v>
          </cell>
          <cell r="B681" t="str">
            <v>NISSAN</v>
          </cell>
          <cell r="C681">
            <v>39023</v>
          </cell>
          <cell r="D681" t="str">
            <v>82155 9N00A</v>
          </cell>
          <cell r="E681" t="str">
            <v>2-OUT</v>
          </cell>
          <cell r="F681" t="str">
            <v>Stamp&gt;Ship</v>
          </cell>
          <cell r="G681" t="str">
            <v>KENT</v>
          </cell>
          <cell r="H681" t="str">
            <v>KENT</v>
          </cell>
          <cell r="I681" t="str">
            <v>L42C</v>
          </cell>
          <cell r="J681" t="str">
            <v>New Domestics</v>
          </cell>
          <cell r="K681" t="str">
            <v>NISSAN</v>
          </cell>
          <cell r="L681" t="str">
            <v>BIW</v>
          </cell>
          <cell r="M681">
            <v>39600</v>
          </cell>
          <cell r="N681" t="str">
            <v>STFNR-FRT DOOR OTR,, LH</v>
          </cell>
          <cell r="O681">
            <v>39600</v>
          </cell>
          <cell r="P681">
            <v>42036</v>
          </cell>
          <cell r="Q681" t="str">
            <v>&gt;&gt;&gt;</v>
          </cell>
          <cell r="S681">
            <v>3500</v>
          </cell>
          <cell r="T681">
            <v>50400</v>
          </cell>
          <cell r="V681">
            <v>21700</v>
          </cell>
          <cell r="W681">
            <v>10</v>
          </cell>
          <cell r="Y681">
            <v>50400</v>
          </cell>
          <cell r="Z681">
            <v>-9.7000000000000419E-3</v>
          </cell>
          <cell r="AA681" t="str">
            <v>last 5 mos x IHS%</v>
          </cell>
          <cell r="AB681">
            <v>44800</v>
          </cell>
          <cell r="AC681">
            <v>67200</v>
          </cell>
          <cell r="AD681">
            <v>67200</v>
          </cell>
          <cell r="AE681">
            <v>0</v>
          </cell>
          <cell r="AF681">
            <v>5600</v>
          </cell>
        </row>
        <row r="682">
          <cell r="A682">
            <v>106931</v>
          </cell>
          <cell r="B682" t="str">
            <v>IB TECH</v>
          </cell>
          <cell r="C682">
            <v>40339</v>
          </cell>
          <cell r="D682" t="str">
            <v>23-4615410-2</v>
          </cell>
          <cell r="E682" t="str">
            <v>2-OUT</v>
          </cell>
          <cell r="F682" t="str">
            <v>Stamp&gt;Ship</v>
          </cell>
          <cell r="G682" t="str">
            <v>GR: PR</v>
          </cell>
          <cell r="H682" t="str">
            <v>GR</v>
          </cell>
          <cell r="I682" t="str">
            <v xml:space="preserve">Honda | Civic | 2HC              </v>
          </cell>
          <cell r="J682" t="str">
            <v>New Domestics</v>
          </cell>
          <cell r="K682" t="str">
            <v>HONDA</v>
          </cell>
          <cell r="L682" t="str">
            <v>SEATING</v>
          </cell>
          <cell r="M682">
            <v>40603</v>
          </cell>
          <cell r="N682" t="str">
            <v>FOOT</v>
          </cell>
          <cell r="O682">
            <v>40603</v>
          </cell>
          <cell r="P682">
            <v>42614</v>
          </cell>
          <cell r="Q682" t="str">
            <v>&gt;&gt;&gt;</v>
          </cell>
          <cell r="S682">
            <v>2490</v>
          </cell>
          <cell r="T682">
            <v>16320</v>
          </cell>
          <cell r="V682">
            <v>13290</v>
          </cell>
          <cell r="W682">
            <v>8</v>
          </cell>
          <cell r="Y682">
            <v>22590</v>
          </cell>
          <cell r="Z682">
            <v>5.4055178829347073E-2</v>
          </cell>
          <cell r="AA682" t="str">
            <v>lsat 5 mos</v>
          </cell>
          <cell r="AB682">
            <v>8160</v>
          </cell>
          <cell r="AC682">
            <v>12240</v>
          </cell>
          <cell r="AD682">
            <v>12240</v>
          </cell>
          <cell r="AE682">
            <v>0</v>
          </cell>
          <cell r="AF682">
            <v>1020</v>
          </cell>
        </row>
        <row r="683">
          <cell r="A683">
            <v>106920</v>
          </cell>
          <cell r="B683" t="str">
            <v>NISSAN</v>
          </cell>
          <cell r="C683">
            <v>40309</v>
          </cell>
          <cell r="D683" t="str">
            <v>801D5 ZY70A</v>
          </cell>
          <cell r="E683">
            <v>106920</v>
          </cell>
          <cell r="F683" t="str">
            <v>Stamp&gt;Ship</v>
          </cell>
          <cell r="G683" t="str">
            <v>GR: PR</v>
          </cell>
          <cell r="H683" t="str">
            <v>GR</v>
          </cell>
          <cell r="I683" t="str">
            <v>L42C</v>
          </cell>
          <cell r="J683" t="str">
            <v>New Domestics</v>
          </cell>
          <cell r="K683" t="str">
            <v>NISSAN</v>
          </cell>
          <cell r="L683" t="str">
            <v>BIW</v>
          </cell>
          <cell r="M683">
            <v>40371</v>
          </cell>
          <cell r="N683" t="str">
            <v>STIFF BKTS-INNER REINF, LH</v>
          </cell>
          <cell r="O683">
            <v>40371</v>
          </cell>
          <cell r="P683">
            <v>42036</v>
          </cell>
          <cell r="Q683" t="str">
            <v>&gt;&gt;&gt;</v>
          </cell>
          <cell r="S683">
            <v>4320</v>
          </cell>
          <cell r="T683">
            <v>51840</v>
          </cell>
          <cell r="V683">
            <v>21600</v>
          </cell>
          <cell r="W683">
            <v>9</v>
          </cell>
          <cell r="Y683">
            <v>64800</v>
          </cell>
          <cell r="Z683">
            <v>-9.7000000000000419E-3</v>
          </cell>
          <cell r="AA683" t="str">
            <v>last 5 mos x IHS%</v>
          </cell>
          <cell r="AB683">
            <v>43200</v>
          </cell>
          <cell r="AC683">
            <v>64800</v>
          </cell>
          <cell r="AD683">
            <v>64800</v>
          </cell>
          <cell r="AE683">
            <v>0</v>
          </cell>
          <cell r="AF683">
            <v>5400</v>
          </cell>
        </row>
        <row r="684">
          <cell r="A684">
            <v>106770</v>
          </cell>
          <cell r="B684" t="str">
            <v>NISSAN</v>
          </cell>
          <cell r="C684">
            <v>40170</v>
          </cell>
          <cell r="D684" t="str">
            <v>801B0 ZY70A</v>
          </cell>
          <cell r="E684" t="str">
            <v>106770/71-2</v>
          </cell>
          <cell r="F684" t="str">
            <v>Stamp&gt;Assy&gt;Ship</v>
          </cell>
          <cell r="G684" t="str">
            <v>GR: PR</v>
          </cell>
          <cell r="H684" t="str">
            <v>GR</v>
          </cell>
          <cell r="I684" t="str">
            <v>L42C</v>
          </cell>
          <cell r="J684" t="str">
            <v>New Domestics</v>
          </cell>
          <cell r="K684" t="str">
            <v>NISSAN</v>
          </cell>
          <cell r="L684" t="str">
            <v>BIW</v>
          </cell>
          <cell r="M684">
            <v>40372</v>
          </cell>
          <cell r="N684" t="str">
            <v>STIFFENER FRT DOOR OTR, RH</v>
          </cell>
          <cell r="O684">
            <v>40372</v>
          </cell>
          <cell r="P684">
            <v>42036</v>
          </cell>
          <cell r="Q684" t="str">
            <v>&gt;&gt;&gt;</v>
          </cell>
          <cell r="S684">
            <v>4000</v>
          </cell>
          <cell r="T684">
            <v>51200</v>
          </cell>
          <cell r="V684">
            <v>21600</v>
          </cell>
          <cell r="W684">
            <v>10</v>
          </cell>
          <cell r="Y684">
            <v>49920</v>
          </cell>
          <cell r="Z684">
            <v>-9.7000000000000419E-3</v>
          </cell>
          <cell r="AA684" t="str">
            <v>last 5 mos x IHS%</v>
          </cell>
          <cell r="AB684">
            <v>44800</v>
          </cell>
          <cell r="AC684">
            <v>67200</v>
          </cell>
          <cell r="AD684">
            <v>67200</v>
          </cell>
          <cell r="AE684">
            <v>0</v>
          </cell>
          <cell r="AF684">
            <v>5600</v>
          </cell>
        </row>
        <row r="685">
          <cell r="A685">
            <v>106574</v>
          </cell>
          <cell r="B685" t="str">
            <v>NISSAN</v>
          </cell>
          <cell r="C685">
            <v>39847</v>
          </cell>
          <cell r="D685" t="str">
            <v>79182 9N50B</v>
          </cell>
          <cell r="E685" t="str">
            <v>106574/75</v>
          </cell>
          <cell r="F685" t="str">
            <v>Stamp&gt;Ship</v>
          </cell>
          <cell r="G685" t="str">
            <v>GR: PR</v>
          </cell>
          <cell r="H685" t="str">
            <v>GR</v>
          </cell>
          <cell r="I685" t="str">
            <v>L42C</v>
          </cell>
          <cell r="J685" t="str">
            <v>New Domestics</v>
          </cell>
          <cell r="K685" t="str">
            <v>NISSAN</v>
          </cell>
          <cell r="L685" t="str">
            <v>BIW</v>
          </cell>
          <cell r="M685">
            <v>39995</v>
          </cell>
          <cell r="N685" t="str">
            <v>BKT-RR BUMPER SIDE A, RH</v>
          </cell>
          <cell r="O685">
            <v>39995</v>
          </cell>
          <cell r="P685">
            <v>42036</v>
          </cell>
          <cell r="Q685" t="str">
            <v>&gt;&gt;&gt;</v>
          </cell>
          <cell r="S685">
            <v>4800</v>
          </cell>
          <cell r="T685">
            <v>51000</v>
          </cell>
          <cell r="V685">
            <v>21600</v>
          </cell>
          <cell r="W685">
            <v>10</v>
          </cell>
          <cell r="Y685">
            <v>50400</v>
          </cell>
          <cell r="Z685">
            <v>-9.7000000000000419E-3</v>
          </cell>
          <cell r="AA685" t="str">
            <v>last 5 mos x IHS%</v>
          </cell>
          <cell r="AB685">
            <v>44400</v>
          </cell>
          <cell r="AC685">
            <v>66600</v>
          </cell>
          <cell r="AD685">
            <v>66600</v>
          </cell>
          <cell r="AE685">
            <v>0</v>
          </cell>
          <cell r="AF685">
            <v>5550</v>
          </cell>
        </row>
        <row r="686">
          <cell r="A686">
            <v>106085</v>
          </cell>
          <cell r="B686" t="str">
            <v>NISSAN</v>
          </cell>
          <cell r="C686">
            <v>39070</v>
          </cell>
          <cell r="D686" t="str">
            <v>84324 9N00A</v>
          </cell>
          <cell r="E686">
            <v>106085</v>
          </cell>
          <cell r="F686" t="str">
            <v>Stamp&gt;Ship</v>
          </cell>
          <cell r="G686" t="str">
            <v>KENT</v>
          </cell>
          <cell r="H686" t="str">
            <v>KENT</v>
          </cell>
          <cell r="I686" t="str">
            <v>L42C</v>
          </cell>
          <cell r="J686" t="str">
            <v>New Domestics</v>
          </cell>
          <cell r="K686" t="str">
            <v>NISSAN</v>
          </cell>
          <cell r="L686" t="str">
            <v>BIW</v>
          </cell>
          <cell r="M686">
            <v>39600</v>
          </cell>
          <cell r="N686" t="str">
            <v>BKT ASSY-TRUNK LID</v>
          </cell>
          <cell r="O686">
            <v>39600</v>
          </cell>
          <cell r="P686">
            <v>42036</v>
          </cell>
          <cell r="Q686" t="str">
            <v>&gt;&gt;&gt;</v>
          </cell>
          <cell r="S686">
            <v>3600</v>
          </cell>
          <cell r="T686">
            <v>50400</v>
          </cell>
          <cell r="V686">
            <v>21600</v>
          </cell>
          <cell r="W686">
            <v>10</v>
          </cell>
          <cell r="Y686">
            <v>51840</v>
          </cell>
          <cell r="Z686">
            <v>-9.7000000000001529E-3</v>
          </cell>
          <cell r="AA686" t="str">
            <v>last 5 mos x IHS%</v>
          </cell>
          <cell r="AB686">
            <v>46956</v>
          </cell>
          <cell r="AC686">
            <v>70434</v>
          </cell>
          <cell r="AD686">
            <v>70434</v>
          </cell>
          <cell r="AE686">
            <v>0</v>
          </cell>
          <cell r="AF686">
            <v>5869.5</v>
          </cell>
        </row>
        <row r="687">
          <cell r="A687">
            <v>106988</v>
          </cell>
          <cell r="B687" t="str">
            <v>NISSAN</v>
          </cell>
          <cell r="C687">
            <v>40382</v>
          </cell>
          <cell r="D687" t="str">
            <v>80149 3JA0A</v>
          </cell>
          <cell r="E687" t="str">
            <v>2-OUT</v>
          </cell>
          <cell r="F687" t="str">
            <v>Stamp&gt;Ship</v>
          </cell>
          <cell r="G687" t="str">
            <v>GR: PR</v>
          </cell>
          <cell r="H687" t="str">
            <v>GR</v>
          </cell>
          <cell r="I687" t="str">
            <v>P42J</v>
          </cell>
          <cell r="J687" t="str">
            <v>New Domestics</v>
          </cell>
          <cell r="K687" t="str">
            <v>NISSAN</v>
          </cell>
          <cell r="L687" t="str">
            <v>BIW</v>
          </cell>
          <cell r="M687">
            <v>40918</v>
          </cell>
          <cell r="N687" t="str">
            <v>REINF FRT DOOR OTR WAIST, LH</v>
          </cell>
          <cell r="O687">
            <v>41091</v>
          </cell>
          <cell r="P687">
            <v>43497</v>
          </cell>
          <cell r="Q687" t="str">
            <v>&gt;&gt;&gt;</v>
          </cell>
          <cell r="S687">
            <v>6600</v>
          </cell>
          <cell r="T687">
            <v>39600</v>
          </cell>
          <cell r="V687">
            <v>26400</v>
          </cell>
          <cell r="W687">
            <v>10</v>
          </cell>
          <cell r="Y687">
            <v>44880</v>
          </cell>
          <cell r="Z687">
            <v>-0.19799999999999995</v>
          </cell>
          <cell r="AA687" t="str">
            <v>last 5 mos x IHS%</v>
          </cell>
          <cell r="AB687">
            <v>29700</v>
          </cell>
          <cell r="AC687">
            <v>44550</v>
          </cell>
          <cell r="AD687">
            <v>42345.600000000006</v>
          </cell>
          <cell r="AE687">
            <v>5.2057356608478766E-2</v>
          </cell>
          <cell r="AF687">
            <v>3528.8000000000006</v>
          </cell>
        </row>
        <row r="688">
          <cell r="A688">
            <v>106987</v>
          </cell>
          <cell r="B688" t="str">
            <v>NISSAN</v>
          </cell>
          <cell r="C688">
            <v>40382</v>
          </cell>
          <cell r="D688" t="str">
            <v>80148 3JA0A</v>
          </cell>
          <cell r="E688" t="str">
            <v>106987/88</v>
          </cell>
          <cell r="F688" t="str">
            <v>Stamp&gt;Ship</v>
          </cell>
          <cell r="G688" t="str">
            <v>GR: PR</v>
          </cell>
          <cell r="H688" t="str">
            <v>GR</v>
          </cell>
          <cell r="I688" t="str">
            <v>P42J</v>
          </cell>
          <cell r="J688" t="str">
            <v>New Domestics</v>
          </cell>
          <cell r="K688" t="str">
            <v>NISSAN</v>
          </cell>
          <cell r="L688" t="str">
            <v>BIW</v>
          </cell>
          <cell r="M688">
            <v>40918</v>
          </cell>
          <cell r="N688" t="str">
            <v>REINF FRT DOOR OTR WAIST, RH</v>
          </cell>
          <cell r="O688">
            <v>41091</v>
          </cell>
          <cell r="P688">
            <v>43497</v>
          </cell>
          <cell r="Q688" t="str">
            <v>&gt;&gt;&gt;</v>
          </cell>
          <cell r="S688">
            <v>7150</v>
          </cell>
          <cell r="T688">
            <v>39050</v>
          </cell>
          <cell r="V688">
            <v>26400</v>
          </cell>
          <cell r="W688">
            <v>10</v>
          </cell>
          <cell r="Y688">
            <v>44880</v>
          </cell>
          <cell r="Z688">
            <v>-0.19799999999999995</v>
          </cell>
          <cell r="AA688" t="str">
            <v>last 5 mos x IHS%</v>
          </cell>
          <cell r="AB688">
            <v>29700</v>
          </cell>
          <cell r="AC688">
            <v>44550</v>
          </cell>
          <cell r="AD688">
            <v>42345.600000000006</v>
          </cell>
          <cell r="AE688">
            <v>5.2057356608478766E-2</v>
          </cell>
          <cell r="AF688">
            <v>3528.8000000000006</v>
          </cell>
        </row>
        <row r="689">
          <cell r="A689">
            <v>107628</v>
          </cell>
          <cell r="B689" t="str">
            <v>NISSAN</v>
          </cell>
          <cell r="C689">
            <v>41428</v>
          </cell>
          <cell r="D689" t="str">
            <v>91316 4RA0A</v>
          </cell>
          <cell r="E689">
            <v>107628</v>
          </cell>
          <cell r="F689" t="str">
            <v>STAMP&gt;SHIP</v>
          </cell>
          <cell r="G689" t="str">
            <v>KENT</v>
          </cell>
          <cell r="H689" t="str">
            <v>KENT</v>
          </cell>
          <cell r="I689" t="str">
            <v>L42N</v>
          </cell>
          <cell r="K689" t="str">
            <v>NISSAN</v>
          </cell>
          <cell r="L689" t="str">
            <v>BIW</v>
          </cell>
          <cell r="N689" t="str">
            <v>15 Nissan Maxima L42N</v>
          </cell>
          <cell r="O689">
            <v>42064</v>
          </cell>
          <cell r="P689">
            <v>43890</v>
          </cell>
          <cell r="Q689" t="str">
            <v>&gt;&gt;&gt;</v>
          </cell>
          <cell r="T689" t="e">
            <v>#N/A</v>
          </cell>
          <cell r="V689" t="e">
            <v>#N/A</v>
          </cell>
          <cell r="AA689" t="str">
            <v>NEW</v>
          </cell>
          <cell r="AB689" t="e">
            <v>#N/A</v>
          </cell>
          <cell r="AC689" t="e">
            <v>#N/A</v>
          </cell>
          <cell r="AD689">
            <v>42290</v>
          </cell>
          <cell r="AE689" t="e">
            <v>#N/A</v>
          </cell>
          <cell r="AF689">
            <v>3524.1666666666665</v>
          </cell>
        </row>
        <row r="690">
          <cell r="A690">
            <v>107166</v>
          </cell>
          <cell r="B690" t="str">
            <v>IB TECH</v>
          </cell>
          <cell r="C690">
            <v>40598</v>
          </cell>
          <cell r="D690" t="str">
            <v>23-4659020-2-00</v>
          </cell>
          <cell r="E690" t="str">
            <v>107166/68</v>
          </cell>
          <cell r="F690" t="str">
            <v>Stamp&gt;Ship</v>
          </cell>
          <cell r="G690" t="str">
            <v>GR: PR</v>
          </cell>
          <cell r="H690" t="str">
            <v>GR</v>
          </cell>
          <cell r="I690" t="str">
            <v>12 ACURA RDX</v>
          </cell>
          <cell r="J690" t="str">
            <v>New Domestics</v>
          </cell>
          <cell r="K690" t="str">
            <v>HONDA</v>
          </cell>
          <cell r="L690" t="str">
            <v>SEATING</v>
          </cell>
          <cell r="M690">
            <v>40817</v>
          </cell>
          <cell r="N690" t="str">
            <v>FOOT L, FR (INN)</v>
          </cell>
          <cell r="O690">
            <v>41091</v>
          </cell>
          <cell r="P690">
            <v>43132</v>
          </cell>
          <cell r="Q690" t="str">
            <v>&gt;&gt;&gt;</v>
          </cell>
          <cell r="R690" t="str">
            <v>RDX down 30%</v>
          </cell>
          <cell r="S690">
            <v>5775</v>
          </cell>
          <cell r="T690">
            <v>42523</v>
          </cell>
          <cell r="V690">
            <v>30192</v>
          </cell>
          <cell r="W690">
            <v>8</v>
          </cell>
          <cell r="Y690">
            <v>61720.799999999996</v>
          </cell>
          <cell r="Z690">
            <v>-0.30580000000000002</v>
          </cell>
          <cell r="AA690" t="str">
            <v>last 5 mos x IHS%</v>
          </cell>
          <cell r="AB690">
            <v>35735</v>
          </cell>
          <cell r="AC690">
            <v>53602.5</v>
          </cell>
          <cell r="AD690">
            <v>53602.5</v>
          </cell>
          <cell r="AE690">
            <v>0</v>
          </cell>
          <cell r="AF690">
            <v>4466.875</v>
          </cell>
        </row>
        <row r="691">
          <cell r="A691">
            <v>106682</v>
          </cell>
          <cell r="B691" t="str">
            <v>NISSAN</v>
          </cell>
          <cell r="C691">
            <v>40057</v>
          </cell>
          <cell r="D691" t="str">
            <v>41151 ZV50A</v>
          </cell>
          <cell r="E691">
            <v>106682</v>
          </cell>
          <cell r="F691" t="str">
            <v>Stamp&gt;Plate/Paint&gt;Ship</v>
          </cell>
          <cell r="G691" t="str">
            <v>GR: PR</v>
          </cell>
          <cell r="H691" t="str">
            <v>GR</v>
          </cell>
          <cell r="I691" t="str">
            <v>ARMADA / WZW</v>
          </cell>
          <cell r="J691" t="str">
            <v>New Domestics</v>
          </cell>
          <cell r="K691" t="str">
            <v>NISSAN</v>
          </cell>
          <cell r="L691" t="str">
            <v>Trim &amp; Chassis</v>
          </cell>
          <cell r="M691">
            <v>40210</v>
          </cell>
          <cell r="N691" t="str">
            <v>SPLASH GUARDS-RH</v>
          </cell>
          <cell r="O691">
            <v>40210</v>
          </cell>
          <cell r="P691">
            <v>43160</v>
          </cell>
          <cell r="Q691" t="str">
            <v>&gt;&gt;&gt;</v>
          </cell>
          <cell r="S691">
            <v>3840</v>
          </cell>
          <cell r="T691">
            <v>30827</v>
          </cell>
          <cell r="V691">
            <v>16128</v>
          </cell>
          <cell r="W691">
            <v>10</v>
          </cell>
          <cell r="Y691">
            <v>15667.199999999999</v>
          </cell>
          <cell r="Z691">
            <v>0.2979</v>
          </cell>
          <cell r="AA691" t="str">
            <v>last 5 mos x IHS%</v>
          </cell>
          <cell r="AB691">
            <v>24597</v>
          </cell>
          <cell r="AC691">
            <v>36895.5</v>
          </cell>
          <cell r="AD691">
            <v>41865.062400000003</v>
          </cell>
          <cell r="AE691">
            <v>-0.11870428742033845</v>
          </cell>
          <cell r="AF691">
            <v>3488.7552000000001</v>
          </cell>
        </row>
        <row r="692">
          <cell r="A692">
            <v>106750</v>
          </cell>
          <cell r="B692" t="str">
            <v>NISSAN</v>
          </cell>
          <cell r="C692">
            <v>40158</v>
          </cell>
          <cell r="D692" t="str">
            <v>769G8 ZX70A</v>
          </cell>
          <cell r="E692" t="str">
            <v>106750/51</v>
          </cell>
          <cell r="F692" t="str">
            <v>Stamp&gt;Ship</v>
          </cell>
          <cell r="G692" t="str">
            <v>GR: PR</v>
          </cell>
          <cell r="H692" t="str">
            <v>GR</v>
          </cell>
          <cell r="I692" t="str">
            <v>L42C</v>
          </cell>
          <cell r="J692" t="str">
            <v>New Domestics</v>
          </cell>
          <cell r="K692" t="str">
            <v>NISSAN</v>
          </cell>
          <cell r="L692" t="str">
            <v>BIW</v>
          </cell>
          <cell r="M692">
            <v>40269</v>
          </cell>
          <cell r="N692" t="str">
            <v>BRKT SIDE TRIM RH</v>
          </cell>
          <cell r="O692">
            <v>40269</v>
          </cell>
          <cell r="P692">
            <v>42036</v>
          </cell>
          <cell r="Q692" t="str">
            <v>&gt;&gt;&gt;</v>
          </cell>
          <cell r="S692">
            <v>3000</v>
          </cell>
          <cell r="T692">
            <v>50000</v>
          </cell>
          <cell r="V692">
            <v>21000</v>
          </cell>
          <cell r="W692">
            <v>10</v>
          </cell>
          <cell r="Y692">
            <v>48000</v>
          </cell>
          <cell r="Z692">
            <v>-9.6999999999999309E-3</v>
          </cell>
          <cell r="AA692" t="str">
            <v>last 5 mos x IHS%</v>
          </cell>
          <cell r="AB692">
            <v>44500</v>
          </cell>
          <cell r="AC692">
            <v>66750</v>
          </cell>
          <cell r="AD692">
            <v>66750</v>
          </cell>
          <cell r="AE692">
            <v>0</v>
          </cell>
          <cell r="AF692">
            <v>5562.5</v>
          </cell>
        </row>
        <row r="693">
          <cell r="A693">
            <v>106034</v>
          </cell>
          <cell r="B693" t="str">
            <v>NISSAN</v>
          </cell>
          <cell r="C693">
            <v>39023</v>
          </cell>
          <cell r="D693" t="str">
            <v>82154 9N00A</v>
          </cell>
          <cell r="E693" t="str">
            <v>106034/35</v>
          </cell>
          <cell r="F693" t="str">
            <v>Stamp&gt;Ship</v>
          </cell>
          <cell r="G693" t="str">
            <v>KENT</v>
          </cell>
          <cell r="H693" t="str">
            <v>KENT</v>
          </cell>
          <cell r="I693" t="str">
            <v>L42C</v>
          </cell>
          <cell r="J693" t="str">
            <v>New Domestics</v>
          </cell>
          <cell r="K693" t="str">
            <v>NISSAN</v>
          </cell>
          <cell r="L693" t="str">
            <v>BIW</v>
          </cell>
          <cell r="M693">
            <v>39600</v>
          </cell>
          <cell r="N693" t="str">
            <v>STFNR-FRT DOOR OTR,, RH</v>
          </cell>
          <cell r="O693">
            <v>39600</v>
          </cell>
          <cell r="P693">
            <v>42036</v>
          </cell>
          <cell r="Q693" t="str">
            <v>&gt;&gt;&gt;</v>
          </cell>
          <cell r="S693">
            <v>3500</v>
          </cell>
          <cell r="T693">
            <v>51800</v>
          </cell>
          <cell r="V693">
            <v>21000</v>
          </cell>
          <cell r="W693">
            <v>10</v>
          </cell>
          <cell r="Y693">
            <v>50400</v>
          </cell>
          <cell r="Z693">
            <v>-9.7000000000000419E-3</v>
          </cell>
          <cell r="AA693" t="str">
            <v>last 5 mos x IHS%</v>
          </cell>
          <cell r="AB693">
            <v>42700</v>
          </cell>
          <cell r="AC693">
            <v>64050</v>
          </cell>
          <cell r="AD693">
            <v>64050</v>
          </cell>
          <cell r="AE693">
            <v>0</v>
          </cell>
          <cell r="AF693">
            <v>5337.5</v>
          </cell>
        </row>
        <row r="694">
          <cell r="A694">
            <v>105239</v>
          </cell>
          <cell r="B694" t="str">
            <v>NISSAN</v>
          </cell>
          <cell r="C694" t="e">
            <v>#N/A</v>
          </cell>
          <cell r="D694" t="str">
            <v>56233 EA000</v>
          </cell>
          <cell r="E694">
            <v>105239</v>
          </cell>
          <cell r="F694" t="str">
            <v>Stamp&gt;Plate/Paint&gt;Ship</v>
          </cell>
          <cell r="G694" t="str">
            <v>KENT</v>
          </cell>
          <cell r="H694" t="str">
            <v>KENT</v>
          </cell>
          <cell r="I694" t="str">
            <v xml:space="preserve">Nissan        | Frontier | H61B/D40        </v>
          </cell>
          <cell r="J694" t="str">
            <v>New Domestics</v>
          </cell>
          <cell r="K694" t="str">
            <v>NISSAN</v>
          </cell>
          <cell r="L694" t="str">
            <v>BIW</v>
          </cell>
          <cell r="O694">
            <v>38081</v>
          </cell>
          <cell r="P694">
            <v>42248</v>
          </cell>
          <cell r="Q694" t="str">
            <v>&gt;&gt;&gt;</v>
          </cell>
          <cell r="S694" t="e">
            <v>#REF!</v>
          </cell>
          <cell r="T694">
            <v>30019</v>
          </cell>
          <cell r="V694">
            <v>24360</v>
          </cell>
          <cell r="W694">
            <v>12</v>
          </cell>
          <cell r="Y694">
            <v>36419</v>
          </cell>
          <cell r="Z694">
            <v>-8.7400000000000005E-2</v>
          </cell>
          <cell r="AA694" t="str">
            <v>last 5 mos x IHS%</v>
          </cell>
          <cell r="AB694">
            <v>27720</v>
          </cell>
          <cell r="AC694">
            <v>41580</v>
          </cell>
          <cell r="AD694">
            <v>41580</v>
          </cell>
          <cell r="AE694">
            <v>0</v>
          </cell>
          <cell r="AF694">
            <v>3465</v>
          </cell>
        </row>
        <row r="695">
          <cell r="A695">
            <v>106037</v>
          </cell>
          <cell r="B695" t="str">
            <v>NISSAN</v>
          </cell>
          <cell r="C695">
            <v>39023</v>
          </cell>
          <cell r="D695" t="str">
            <v>82147 9N00A</v>
          </cell>
          <cell r="E695" t="str">
            <v>2-OUT</v>
          </cell>
          <cell r="F695" t="str">
            <v>Stamp&gt;Assy&gt;Ship</v>
          </cell>
          <cell r="G695" t="str">
            <v>GR: PR</v>
          </cell>
          <cell r="H695" t="str">
            <v>GR</v>
          </cell>
          <cell r="I695" t="str">
            <v>L42C</v>
          </cell>
          <cell r="J695" t="str">
            <v>New Domestics</v>
          </cell>
          <cell r="K695" t="str">
            <v>NISSAN</v>
          </cell>
          <cell r="L695" t="str">
            <v>BIW</v>
          </cell>
          <cell r="M695">
            <v>39600</v>
          </cell>
          <cell r="N695" t="str">
            <v>REINF ASSY-DOOR OUTER WAIST, LH</v>
          </cell>
          <cell r="O695">
            <v>39600</v>
          </cell>
          <cell r="P695">
            <v>42036</v>
          </cell>
          <cell r="Q695" t="str">
            <v>&gt;&gt;&gt;</v>
          </cell>
          <cell r="S695">
            <v>3520</v>
          </cell>
          <cell r="T695">
            <v>51584</v>
          </cell>
          <cell r="V695">
            <v>20992</v>
          </cell>
          <cell r="W695">
            <v>10</v>
          </cell>
          <cell r="Y695">
            <v>50227.200000000004</v>
          </cell>
          <cell r="Z695">
            <v>-9.7000000000000419E-3</v>
          </cell>
          <cell r="AA695" t="str">
            <v>last 5 mos x IHS%</v>
          </cell>
          <cell r="AB695">
            <v>43904</v>
          </cell>
          <cell r="AC695">
            <v>65856</v>
          </cell>
          <cell r="AD695">
            <v>65856</v>
          </cell>
          <cell r="AE695">
            <v>0</v>
          </cell>
          <cell r="AF695">
            <v>5488</v>
          </cell>
        </row>
        <row r="696">
          <cell r="A696">
            <v>106036</v>
          </cell>
          <cell r="B696" t="str">
            <v>NISSAN</v>
          </cell>
          <cell r="C696">
            <v>39023</v>
          </cell>
          <cell r="D696" t="str">
            <v>82146 9N00A</v>
          </cell>
          <cell r="E696" t="str">
            <v>106036-3/37-3</v>
          </cell>
          <cell r="F696" t="str">
            <v>Stamp&gt;Assy&gt;Ship</v>
          </cell>
          <cell r="G696" t="str">
            <v>GR: PR</v>
          </cell>
          <cell r="H696" t="str">
            <v>GR</v>
          </cell>
          <cell r="I696" t="str">
            <v>L42C</v>
          </cell>
          <cell r="J696" t="str">
            <v>New Domestics</v>
          </cell>
          <cell r="K696" t="str">
            <v>NISSAN</v>
          </cell>
          <cell r="L696" t="str">
            <v>BIW</v>
          </cell>
          <cell r="M696">
            <v>39600</v>
          </cell>
          <cell r="N696" t="str">
            <v>REINF ASSY-DOOR OUTER WAIST, RH</v>
          </cell>
          <cell r="O696">
            <v>39600</v>
          </cell>
          <cell r="P696">
            <v>42036</v>
          </cell>
          <cell r="Q696" t="str">
            <v>&gt;&gt;&gt;</v>
          </cell>
          <cell r="S696">
            <v>3712</v>
          </cell>
          <cell r="T696">
            <v>51392</v>
          </cell>
          <cell r="V696">
            <v>20992</v>
          </cell>
          <cell r="W696">
            <v>10</v>
          </cell>
          <cell r="Y696">
            <v>49920</v>
          </cell>
          <cell r="Z696">
            <v>-9.7000000000000419E-3</v>
          </cell>
          <cell r="AA696" t="str">
            <v>last 5 mos x IHS%</v>
          </cell>
          <cell r="AB696">
            <v>44352</v>
          </cell>
          <cell r="AC696">
            <v>66528</v>
          </cell>
          <cell r="AD696">
            <v>66528</v>
          </cell>
          <cell r="AE696">
            <v>0</v>
          </cell>
          <cell r="AF696">
            <v>5544</v>
          </cell>
        </row>
        <row r="697">
          <cell r="A697">
            <v>106952</v>
          </cell>
          <cell r="B697" t="str">
            <v>NISSAN</v>
          </cell>
          <cell r="C697">
            <v>40372</v>
          </cell>
          <cell r="D697" t="str">
            <v>78123 3JA0B</v>
          </cell>
          <cell r="E697" t="str">
            <v>2-OUT</v>
          </cell>
          <cell r="F697" t="str">
            <v>Stamp&gt;Ship</v>
          </cell>
          <cell r="G697" t="str">
            <v>KENT</v>
          </cell>
          <cell r="H697" t="str">
            <v>KENT</v>
          </cell>
          <cell r="I697" t="str">
            <v>P42J</v>
          </cell>
          <cell r="J697" t="str">
            <v>New Domestics</v>
          </cell>
          <cell r="K697" t="str">
            <v>NISSAN</v>
          </cell>
          <cell r="L697" t="str">
            <v>BIW</v>
          </cell>
          <cell r="M697">
            <v>40924</v>
          </cell>
          <cell r="N697" t="str">
            <v>COVER REAR FENDER, LH</v>
          </cell>
          <cell r="O697">
            <v>40909</v>
          </cell>
          <cell r="P697">
            <v>43435</v>
          </cell>
          <cell r="Q697" t="str">
            <v>&gt;&gt;&gt;</v>
          </cell>
          <cell r="S697">
            <v>5760</v>
          </cell>
          <cell r="T697">
            <v>39780</v>
          </cell>
          <cell r="V697">
            <v>25860</v>
          </cell>
          <cell r="W697">
            <v>10</v>
          </cell>
          <cell r="Y697">
            <v>46656</v>
          </cell>
          <cell r="Z697">
            <v>-0.19799999999999995</v>
          </cell>
          <cell r="AA697" t="str">
            <v>last 5 mos x IHS%</v>
          </cell>
          <cell r="AB697">
            <v>29010</v>
          </cell>
          <cell r="AC697">
            <v>43515</v>
          </cell>
          <cell r="AD697">
            <v>41479.440000000002</v>
          </cell>
          <cell r="AE697">
            <v>4.9073950853724124E-2</v>
          </cell>
          <cell r="AF697">
            <v>3456.6200000000003</v>
          </cell>
        </row>
        <row r="698">
          <cell r="A698">
            <v>106963</v>
          </cell>
          <cell r="B698" t="str">
            <v>NISSAN</v>
          </cell>
          <cell r="C698">
            <v>40373</v>
          </cell>
          <cell r="D698" t="str">
            <v>80154 3JA0A</v>
          </cell>
          <cell r="E698" t="str">
            <v>106963/64</v>
          </cell>
          <cell r="F698" t="str">
            <v>Stamp&gt;Ship</v>
          </cell>
          <cell r="G698" t="str">
            <v>KENT</v>
          </cell>
          <cell r="H698" t="str">
            <v>KENT</v>
          </cell>
          <cell r="I698" t="str">
            <v>P42J</v>
          </cell>
          <cell r="J698" t="str">
            <v>New Domestics</v>
          </cell>
          <cell r="K698" t="str">
            <v>NISSAN</v>
          </cell>
          <cell r="L698" t="str">
            <v>BIW</v>
          </cell>
          <cell r="M698">
            <v>40924</v>
          </cell>
          <cell r="N698" t="str">
            <v>STFNR DOOR, RH</v>
          </cell>
          <cell r="O698">
            <v>40909</v>
          </cell>
          <cell r="P698">
            <v>43435</v>
          </cell>
          <cell r="Q698" t="str">
            <v>&gt;&gt;&gt;</v>
          </cell>
          <cell r="S698">
            <v>6050</v>
          </cell>
          <cell r="T698">
            <v>39512</v>
          </cell>
          <cell r="V698">
            <v>25812</v>
          </cell>
          <cell r="W698">
            <v>10</v>
          </cell>
          <cell r="Y698">
            <v>45028.800000000003</v>
          </cell>
          <cell r="Z698">
            <v>-0.19800000000000006</v>
          </cell>
          <cell r="AA698" t="str">
            <v>last 5 mos x IHS%</v>
          </cell>
          <cell r="AB698">
            <v>30000</v>
          </cell>
          <cell r="AC698">
            <v>45000</v>
          </cell>
          <cell r="AD698">
            <v>41402.447999999997</v>
          </cell>
          <cell r="AE698">
            <v>8.6892253327629509E-2</v>
          </cell>
          <cell r="AF698">
            <v>3450.2039999999997</v>
          </cell>
        </row>
        <row r="699">
          <cell r="A699">
            <v>106683</v>
          </cell>
          <cell r="B699" t="str">
            <v>NISSAN</v>
          </cell>
          <cell r="C699">
            <v>40057</v>
          </cell>
          <cell r="D699" t="str">
            <v>41161 ZV50A</v>
          </cell>
          <cell r="E699">
            <v>106683</v>
          </cell>
          <cell r="F699" t="str">
            <v>Stamp&gt;Plate/Paint&gt;Ship</v>
          </cell>
          <cell r="G699" t="str">
            <v>GR: PR</v>
          </cell>
          <cell r="H699" t="str">
            <v>GR</v>
          </cell>
          <cell r="I699" t="str">
            <v>ARMADA / WZW</v>
          </cell>
          <cell r="J699" t="str">
            <v>New Domestics</v>
          </cell>
          <cell r="K699" t="str">
            <v>NISSAN</v>
          </cell>
          <cell r="L699" t="str">
            <v>Trim &amp; Chassis</v>
          </cell>
          <cell r="M699">
            <v>40210</v>
          </cell>
          <cell r="N699" t="str">
            <v>SPLASH GUARDS-LH</v>
          </cell>
          <cell r="O699">
            <v>40210</v>
          </cell>
          <cell r="P699">
            <v>43160</v>
          </cell>
          <cell r="Q699" t="str">
            <v>&gt;&gt;&gt;</v>
          </cell>
          <cell r="S699">
            <v>4226</v>
          </cell>
          <cell r="T699">
            <v>30275</v>
          </cell>
          <cell r="V699">
            <v>15949</v>
          </cell>
          <cell r="W699">
            <v>10</v>
          </cell>
          <cell r="Y699">
            <v>14796</v>
          </cell>
          <cell r="Z699">
            <v>0.2979</v>
          </cell>
          <cell r="AA699" t="str">
            <v>last 5 mos x IHS%</v>
          </cell>
          <cell r="AB699">
            <v>24548</v>
          </cell>
          <cell r="AC699">
            <v>36822</v>
          </cell>
          <cell r="AD699">
            <v>41400.414199999999</v>
          </cell>
          <cell r="AE699">
            <v>-0.11058860855551533</v>
          </cell>
          <cell r="AF699">
            <v>3450.0345166666666</v>
          </cell>
        </row>
        <row r="700">
          <cell r="A700">
            <v>106335</v>
          </cell>
          <cell r="B700" t="str">
            <v>TOYOTA</v>
          </cell>
          <cell r="C700" t="e">
            <v>#N/A</v>
          </cell>
          <cell r="D700" t="str">
            <v>58331-04030</v>
          </cell>
          <cell r="E700" t="str">
            <v>106335/36</v>
          </cell>
          <cell r="F700" t="str">
            <v>Stamp&gt;Plate/Paint&gt;Ship</v>
          </cell>
          <cell r="G700" t="str">
            <v>GR: PR</v>
          </cell>
          <cell r="H700" t="str">
            <v>GR</v>
          </cell>
          <cell r="I700" t="str">
            <v xml:space="preserve">Toyota | Tacoma | 635N            </v>
          </cell>
          <cell r="J700" t="str">
            <v>New Domestics</v>
          </cell>
          <cell r="K700" t="str">
            <v>Toyota</v>
          </cell>
          <cell r="L700" t="str">
            <v>Trim &amp; Chassis</v>
          </cell>
          <cell r="O700">
            <v>38081</v>
          </cell>
          <cell r="P700">
            <v>43717</v>
          </cell>
          <cell r="Q700" t="str">
            <v>&gt;&gt;&gt;</v>
          </cell>
          <cell r="S700">
            <v>4530</v>
          </cell>
          <cell r="T700">
            <v>5833140230</v>
          </cell>
          <cell r="V700">
            <v>20180</v>
          </cell>
          <cell r="W700">
            <v>10</v>
          </cell>
          <cell r="Y700">
            <v>34200</v>
          </cell>
          <cell r="Z700">
            <v>2.1399999999999999E-2</v>
          </cell>
          <cell r="AA700" t="str">
            <v>last 5 mos x IHS%</v>
          </cell>
          <cell r="AB700">
            <v>23422</v>
          </cell>
          <cell r="AC700">
            <v>35133</v>
          </cell>
          <cell r="AD700">
            <v>41223.704000000005</v>
          </cell>
          <cell r="AE700">
            <v>-0.14774761627436495</v>
          </cell>
          <cell r="AF700">
            <v>3435.3086666666672</v>
          </cell>
        </row>
        <row r="701">
          <cell r="A701">
            <v>106747</v>
          </cell>
          <cell r="B701" t="str">
            <v>NISSAN</v>
          </cell>
          <cell r="C701">
            <v>40156</v>
          </cell>
          <cell r="D701" t="str">
            <v>41151 ZY70A</v>
          </cell>
          <cell r="E701" t="str">
            <v>106747/48</v>
          </cell>
          <cell r="F701" t="str">
            <v>Stamp&gt;Plate/Paint&gt;Ship</v>
          </cell>
          <cell r="G701" t="str">
            <v>GR: PR</v>
          </cell>
          <cell r="H701" t="str">
            <v>GR</v>
          </cell>
          <cell r="I701" t="str">
            <v>L42C</v>
          </cell>
          <cell r="J701" t="str">
            <v>New Domestics</v>
          </cell>
          <cell r="K701" t="str">
            <v>NISSAN</v>
          </cell>
          <cell r="L701" t="str">
            <v>Trim &amp; Chassis</v>
          </cell>
          <cell r="M701">
            <v>40330</v>
          </cell>
          <cell r="N701" t="str">
            <v>SPLASH GUARDS, RH</v>
          </cell>
          <cell r="O701">
            <v>40330</v>
          </cell>
          <cell r="P701">
            <v>42036</v>
          </cell>
          <cell r="Q701" t="str">
            <v>&gt;&gt;&gt;</v>
          </cell>
          <cell r="S701">
            <v>6915</v>
          </cell>
          <cell r="T701">
            <v>46080</v>
          </cell>
          <cell r="V701">
            <v>20743</v>
          </cell>
          <cell r="W701">
            <v>10</v>
          </cell>
          <cell r="Y701">
            <v>44256</v>
          </cell>
          <cell r="Z701">
            <v>-9.7000000000001529E-3</v>
          </cell>
          <cell r="AA701" t="str">
            <v>last 5 mos x IHS%</v>
          </cell>
          <cell r="AB701">
            <v>38084</v>
          </cell>
          <cell r="AC701">
            <v>57126</v>
          </cell>
          <cell r="AD701">
            <v>57126</v>
          </cell>
          <cell r="AE701">
            <v>0</v>
          </cell>
          <cell r="AF701">
            <v>4760.5</v>
          </cell>
        </row>
        <row r="702">
          <cell r="A702">
            <v>106748</v>
          </cell>
          <cell r="B702" t="str">
            <v>NISSAN</v>
          </cell>
          <cell r="C702">
            <v>40156</v>
          </cell>
          <cell r="D702" t="str">
            <v>41161 ZY70A</v>
          </cell>
          <cell r="E702" t="str">
            <v>2-OUT</v>
          </cell>
          <cell r="F702" t="str">
            <v>Stamp&gt;Plate/Paint&gt;Ship</v>
          </cell>
          <cell r="G702" t="str">
            <v>GR: PR</v>
          </cell>
          <cell r="H702" t="str">
            <v>GR</v>
          </cell>
          <cell r="I702" t="str">
            <v>L42C</v>
          </cell>
          <cell r="J702" t="str">
            <v>New Domestics</v>
          </cell>
          <cell r="K702" t="str">
            <v>NISSAN</v>
          </cell>
          <cell r="L702" t="str">
            <v>Trim &amp; Chassis</v>
          </cell>
          <cell r="M702">
            <v>40330</v>
          </cell>
          <cell r="N702" t="str">
            <v>SPLASH GUARDS, LH</v>
          </cell>
          <cell r="O702">
            <v>40330</v>
          </cell>
          <cell r="P702">
            <v>42036</v>
          </cell>
          <cell r="Q702" t="str">
            <v>&gt;&gt;&gt;</v>
          </cell>
          <cell r="S702">
            <v>5763</v>
          </cell>
          <cell r="T702">
            <v>47232</v>
          </cell>
          <cell r="V702">
            <v>20741</v>
          </cell>
          <cell r="W702">
            <v>10</v>
          </cell>
          <cell r="Y702">
            <v>44248.800000000003</v>
          </cell>
          <cell r="Z702">
            <v>-9.7000000000000419E-3</v>
          </cell>
          <cell r="AA702" t="str">
            <v>last 5 mos x IHS%</v>
          </cell>
          <cell r="AB702">
            <v>38096</v>
          </cell>
          <cell r="AC702">
            <v>57144</v>
          </cell>
          <cell r="AD702">
            <v>57144</v>
          </cell>
          <cell r="AE702">
            <v>0</v>
          </cell>
          <cell r="AF702">
            <v>4762</v>
          </cell>
        </row>
        <row r="703">
          <cell r="A703">
            <v>106336</v>
          </cell>
          <cell r="B703" t="str">
            <v>TOYOTA</v>
          </cell>
          <cell r="C703" t="e">
            <v>#N/A</v>
          </cell>
          <cell r="D703" t="str">
            <v>58332-04030</v>
          </cell>
          <cell r="E703" t="str">
            <v>2-OUT</v>
          </cell>
          <cell r="F703" t="str">
            <v>Stamp&gt;Plate/Paint&gt;Ship</v>
          </cell>
          <cell r="G703" t="str">
            <v>GR: PR</v>
          </cell>
          <cell r="H703" t="str">
            <v>GR</v>
          </cell>
          <cell r="I703" t="str">
            <v xml:space="preserve">Toyota | Tacoma | 635N            </v>
          </cell>
          <cell r="J703" t="str">
            <v>New Domestics</v>
          </cell>
          <cell r="K703" t="str">
            <v>Toyota</v>
          </cell>
          <cell r="L703" t="str">
            <v>Trim &amp; Chassis</v>
          </cell>
          <cell r="O703">
            <v>38081</v>
          </cell>
          <cell r="P703">
            <v>43717</v>
          </cell>
          <cell r="Q703" t="str">
            <v>&gt;&gt;&gt;</v>
          </cell>
          <cell r="S703">
            <v>4530</v>
          </cell>
          <cell r="T703">
            <v>5833240130</v>
          </cell>
          <cell r="V703">
            <v>20080</v>
          </cell>
          <cell r="W703">
            <v>10</v>
          </cell>
          <cell r="Y703">
            <v>34200</v>
          </cell>
          <cell r="Z703">
            <v>2.1399999999999999E-2</v>
          </cell>
          <cell r="AA703" t="str">
            <v>last 5 mos x IHS%</v>
          </cell>
          <cell r="AB703">
            <v>23722</v>
          </cell>
          <cell r="AC703">
            <v>35583</v>
          </cell>
          <cell r="AD703">
            <v>41019.424000000006</v>
          </cell>
          <cell r="AE703">
            <v>-0.13253291903855124</v>
          </cell>
          <cell r="AF703">
            <v>3418.2853333333337</v>
          </cell>
        </row>
        <row r="704">
          <cell r="A704">
            <v>106579</v>
          </cell>
          <cell r="B704" t="str">
            <v>NISSAN</v>
          </cell>
          <cell r="C704" t="e">
            <v>#N/A</v>
          </cell>
          <cell r="D704" t="str">
            <v>63131 9N10A</v>
          </cell>
          <cell r="E704" t="str">
            <v>2-OUT</v>
          </cell>
          <cell r="F704" t="str">
            <v>Stamp&gt;Assy&gt;Ship</v>
          </cell>
          <cell r="G704" t="str">
            <v>KENT</v>
          </cell>
          <cell r="H704" t="str">
            <v>KENT</v>
          </cell>
          <cell r="I704" t="str">
            <v>L42C</v>
          </cell>
          <cell r="J704" t="str">
            <v>New Domestics</v>
          </cell>
          <cell r="K704" t="str">
            <v>NISSAN</v>
          </cell>
          <cell r="L704" t="str">
            <v>BIW</v>
          </cell>
          <cell r="O704">
            <v>38081</v>
          </cell>
          <cell r="P704">
            <v>42036</v>
          </cell>
          <cell r="Q704" t="str">
            <v>&gt;&gt;&gt;</v>
          </cell>
          <cell r="S704">
            <v>2880</v>
          </cell>
          <cell r="T704">
            <v>50400</v>
          </cell>
          <cell r="V704">
            <v>20520</v>
          </cell>
          <cell r="W704">
            <v>10</v>
          </cell>
          <cell r="Y704">
            <v>47520</v>
          </cell>
          <cell r="Z704">
            <v>-9.7000000000000419E-3</v>
          </cell>
          <cell r="AA704" t="str">
            <v>last 5 mos x IHS%</v>
          </cell>
          <cell r="AB704">
            <v>43560</v>
          </cell>
          <cell r="AC704">
            <v>65340</v>
          </cell>
          <cell r="AD704">
            <v>65340</v>
          </cell>
          <cell r="AE704">
            <v>0</v>
          </cell>
          <cell r="AF704">
            <v>5445</v>
          </cell>
        </row>
        <row r="705">
          <cell r="A705">
            <v>106986</v>
          </cell>
          <cell r="B705" t="str">
            <v>NISSAN</v>
          </cell>
          <cell r="C705">
            <v>40382</v>
          </cell>
          <cell r="D705" t="str">
            <v>82147 3JA0A</v>
          </cell>
          <cell r="E705" t="str">
            <v>2-OUT</v>
          </cell>
          <cell r="F705" t="str">
            <v>Stamp&gt;Assy&gt;Ship</v>
          </cell>
          <cell r="G705" t="str">
            <v>KENT</v>
          </cell>
          <cell r="H705" t="str">
            <v>KENT</v>
          </cell>
          <cell r="I705" t="str">
            <v>P42J</v>
          </cell>
          <cell r="J705" t="str">
            <v>New Domestics</v>
          </cell>
          <cell r="K705" t="str">
            <v>NISSAN</v>
          </cell>
          <cell r="L705" t="str">
            <v>BIW</v>
          </cell>
          <cell r="M705">
            <v>40924</v>
          </cell>
          <cell r="N705" t="str">
            <v>REINF ASSY-RR DR OTR WAIST, LH</v>
          </cell>
          <cell r="O705">
            <v>41091</v>
          </cell>
          <cell r="P705">
            <v>43497</v>
          </cell>
          <cell r="Q705" t="str">
            <v>&gt;&gt;&gt;</v>
          </cell>
          <cell r="S705">
            <v>6000</v>
          </cell>
          <cell r="T705">
            <v>39680</v>
          </cell>
          <cell r="V705">
            <v>25280</v>
          </cell>
          <cell r="W705">
            <v>10</v>
          </cell>
          <cell r="Y705">
            <v>44736</v>
          </cell>
          <cell r="Z705">
            <v>-0.19799999999999995</v>
          </cell>
          <cell r="AA705" t="str">
            <v>last 5 mos x IHS%</v>
          </cell>
          <cell r="AB705">
            <v>29120</v>
          </cell>
          <cell r="AC705">
            <v>43680</v>
          </cell>
          <cell r="AD705">
            <v>40549.120000000003</v>
          </cell>
          <cell r="AE705">
            <v>7.721203320811898E-2</v>
          </cell>
          <cell r="AF705">
            <v>3379.0933333333337</v>
          </cell>
        </row>
        <row r="706">
          <cell r="A706">
            <v>104962</v>
          </cell>
          <cell r="B706" t="str">
            <v>NISSAN</v>
          </cell>
          <cell r="C706">
            <v>37853</v>
          </cell>
          <cell r="D706" t="str">
            <v>82575 EA815</v>
          </cell>
          <cell r="E706" t="str">
            <v>2-OUT</v>
          </cell>
          <cell r="F706" t="str">
            <v>Stamp&gt;Plate/Paint&gt;Ship</v>
          </cell>
          <cell r="G706" t="str">
            <v>KENT</v>
          </cell>
          <cell r="H706" t="str">
            <v>KENT</v>
          </cell>
          <cell r="I706" t="str">
            <v xml:space="preserve">Nissan        | Frontier | H61B/D40        </v>
          </cell>
          <cell r="J706" t="str">
            <v>New Domestics</v>
          </cell>
          <cell r="K706" t="str">
            <v>NISSAN</v>
          </cell>
          <cell r="L706" t="str">
            <v>BIW</v>
          </cell>
          <cell r="M706">
            <v>37960</v>
          </cell>
          <cell r="N706" t="str">
            <v>SIM BRACKETS-R/L</v>
          </cell>
          <cell r="O706">
            <v>37960</v>
          </cell>
          <cell r="P706">
            <v>42248</v>
          </cell>
          <cell r="Q706" t="str">
            <v>&gt;&gt;&gt;</v>
          </cell>
          <cell r="S706" t="e">
            <v>#REF!</v>
          </cell>
          <cell r="T706">
            <v>26101</v>
          </cell>
          <cell r="V706">
            <v>21923</v>
          </cell>
          <cell r="W706">
            <v>12</v>
          </cell>
          <cell r="Y706">
            <v>37227</v>
          </cell>
          <cell r="Z706">
            <v>-8.7400000000000005E-2</v>
          </cell>
          <cell r="AA706" t="str">
            <v>last 5 mos x IHS%</v>
          </cell>
          <cell r="AB706">
            <v>27022</v>
          </cell>
          <cell r="AC706">
            <v>40533</v>
          </cell>
          <cell r="AD706">
            <v>40533</v>
          </cell>
          <cell r="AE706">
            <v>0</v>
          </cell>
          <cell r="AF706">
            <v>3377.75</v>
          </cell>
        </row>
        <row r="707">
          <cell r="A707">
            <v>106964</v>
          </cell>
          <cell r="B707" t="str">
            <v>NISSAN</v>
          </cell>
          <cell r="C707">
            <v>40373</v>
          </cell>
          <cell r="D707" t="str">
            <v>80155 3JA0A</v>
          </cell>
          <cell r="E707" t="str">
            <v>2-OUT</v>
          </cell>
          <cell r="F707" t="str">
            <v>Stamp&gt;Ship</v>
          </cell>
          <cell r="G707" t="str">
            <v>KENT</v>
          </cell>
          <cell r="H707" t="str">
            <v>KENT</v>
          </cell>
          <cell r="I707" t="str">
            <v>P42J</v>
          </cell>
          <cell r="J707" t="str">
            <v>New Domestics</v>
          </cell>
          <cell r="K707" t="str">
            <v>NISSAN</v>
          </cell>
          <cell r="L707" t="str">
            <v>BIW</v>
          </cell>
          <cell r="M707">
            <v>40924</v>
          </cell>
          <cell r="N707" t="str">
            <v>STFNR DOOR, LH</v>
          </cell>
          <cell r="O707">
            <v>40909</v>
          </cell>
          <cell r="P707">
            <v>43435</v>
          </cell>
          <cell r="Q707" t="str">
            <v>&gt;&gt;&gt;</v>
          </cell>
          <cell r="S707">
            <v>6000</v>
          </cell>
          <cell r="T707">
            <v>39762</v>
          </cell>
          <cell r="V707">
            <v>25262</v>
          </cell>
          <cell r="W707">
            <v>10</v>
          </cell>
          <cell r="Y707">
            <v>45628.800000000003</v>
          </cell>
          <cell r="Z707">
            <v>-0.19799999999999995</v>
          </cell>
          <cell r="AA707" t="str">
            <v>last 5 mos x IHS%</v>
          </cell>
          <cell r="AB707">
            <v>29250</v>
          </cell>
          <cell r="AC707">
            <v>43875</v>
          </cell>
          <cell r="AD707">
            <v>40520.248</v>
          </cell>
          <cell r="AE707">
            <v>8.2791990809138127E-2</v>
          </cell>
          <cell r="AF707">
            <v>3376.6873333333333</v>
          </cell>
        </row>
        <row r="708">
          <cell r="A708">
            <v>106241</v>
          </cell>
          <cell r="B708" t="str">
            <v>NISSAN</v>
          </cell>
          <cell r="C708" t="e">
            <v>#N/A</v>
          </cell>
          <cell r="D708" t="str">
            <v>76690 9N00A</v>
          </cell>
          <cell r="E708" t="str">
            <v>106241/2</v>
          </cell>
          <cell r="F708" t="str">
            <v>Stamp&gt;Assy&gt;Ship</v>
          </cell>
          <cell r="G708" t="str">
            <v>KENT</v>
          </cell>
          <cell r="H708" t="str">
            <v>KENT</v>
          </cell>
          <cell r="I708" t="str">
            <v>L42C</v>
          </cell>
          <cell r="J708" t="str">
            <v>New Domestics</v>
          </cell>
          <cell r="K708" t="str">
            <v>NISSAN</v>
          </cell>
          <cell r="L708" t="str">
            <v>BIW</v>
          </cell>
          <cell r="O708">
            <v>38081</v>
          </cell>
          <cell r="P708">
            <v>42036</v>
          </cell>
          <cell r="Q708" t="str">
            <v>&gt;&gt;&gt;</v>
          </cell>
          <cell r="S708">
            <v>3300</v>
          </cell>
          <cell r="T708">
            <v>50400</v>
          </cell>
          <cell r="V708">
            <v>20450</v>
          </cell>
          <cell r="W708">
            <v>10</v>
          </cell>
          <cell r="Y708">
            <v>48960</v>
          </cell>
          <cell r="Z708">
            <v>-9.7000000000000419E-3</v>
          </cell>
          <cell r="AA708" t="str">
            <v>last 5 mos x IHS%</v>
          </cell>
          <cell r="AB708">
            <v>43100</v>
          </cell>
          <cell r="AC708">
            <v>64650</v>
          </cell>
          <cell r="AD708">
            <v>64650</v>
          </cell>
          <cell r="AE708">
            <v>0</v>
          </cell>
          <cell r="AF708">
            <v>5387.5</v>
          </cell>
        </row>
        <row r="709">
          <cell r="A709">
            <v>107167</v>
          </cell>
          <cell r="B709" t="str">
            <v>IB TECH</v>
          </cell>
          <cell r="C709">
            <v>40598</v>
          </cell>
          <cell r="D709" t="str">
            <v>23-4659410-2-00</v>
          </cell>
          <cell r="E709">
            <v>107167</v>
          </cell>
          <cell r="F709" t="str">
            <v>Stamp&gt;Ship</v>
          </cell>
          <cell r="G709" t="str">
            <v>GR: PR</v>
          </cell>
          <cell r="H709" t="str">
            <v>GR</v>
          </cell>
          <cell r="I709" t="str">
            <v>12 ACURA RDX</v>
          </cell>
          <cell r="J709" t="str">
            <v>New Domestics</v>
          </cell>
          <cell r="K709" t="str">
            <v>HONDA</v>
          </cell>
          <cell r="L709" t="str">
            <v>SEATING</v>
          </cell>
          <cell r="M709">
            <v>40817</v>
          </cell>
          <cell r="N709" t="str">
            <v>FOOT R, FR (OUT)</v>
          </cell>
          <cell r="O709">
            <v>41091</v>
          </cell>
          <cell r="P709">
            <v>43132</v>
          </cell>
          <cell r="Q709" t="str">
            <v>&gt;&gt;&gt;</v>
          </cell>
          <cell r="R709" t="str">
            <v>RDX down 30%</v>
          </cell>
          <cell r="S709">
            <v>6685</v>
          </cell>
          <cell r="T709">
            <v>43096</v>
          </cell>
          <cell r="V709">
            <v>29120</v>
          </cell>
          <cell r="W709">
            <v>8</v>
          </cell>
          <cell r="Y709">
            <v>63552</v>
          </cell>
          <cell r="Z709">
            <v>-0.30580000000000002</v>
          </cell>
          <cell r="AA709" t="str">
            <v>last 5 mos x IHS%</v>
          </cell>
          <cell r="AB709">
            <v>36470</v>
          </cell>
          <cell r="AC709">
            <v>54705</v>
          </cell>
          <cell r="AD709">
            <v>54705</v>
          </cell>
          <cell r="AE709">
            <v>0</v>
          </cell>
          <cell r="AF709">
            <v>4558.75</v>
          </cell>
        </row>
        <row r="710">
          <cell r="A710">
            <v>106960</v>
          </cell>
          <cell r="B710" t="str">
            <v>NISSAN</v>
          </cell>
          <cell r="C710">
            <v>40373</v>
          </cell>
          <cell r="D710" t="str">
            <v>90529 3JA0A</v>
          </cell>
          <cell r="E710" t="str">
            <v>2-OUT</v>
          </cell>
          <cell r="F710" t="str">
            <v>Stamp&gt;Ship</v>
          </cell>
          <cell r="G710" t="str">
            <v>KENT</v>
          </cell>
          <cell r="H710" t="str">
            <v>KENT</v>
          </cell>
          <cell r="I710" t="str">
            <v>P42J</v>
          </cell>
          <cell r="J710" t="str">
            <v>New Domestics</v>
          </cell>
          <cell r="K710" t="str">
            <v>NISSAN</v>
          </cell>
          <cell r="L710" t="str">
            <v>BIW</v>
          </cell>
          <cell r="M710">
            <v>40924</v>
          </cell>
          <cell r="N710" t="str">
            <v>BRKT-BUMPER WAIST, LH</v>
          </cell>
          <cell r="O710">
            <v>40909</v>
          </cell>
          <cell r="P710">
            <v>43435</v>
          </cell>
          <cell r="Q710" t="str">
            <v>&gt;&gt;&gt;</v>
          </cell>
          <cell r="S710">
            <v>4203</v>
          </cell>
          <cell r="T710">
            <v>40308</v>
          </cell>
          <cell r="V710">
            <v>25203</v>
          </cell>
          <cell r="W710">
            <v>9</v>
          </cell>
          <cell r="Y710">
            <v>55650</v>
          </cell>
          <cell r="Z710">
            <v>-0.19799999999999995</v>
          </cell>
          <cell r="AA710" t="str">
            <v>last 5 mos x IHS%</v>
          </cell>
          <cell r="AB710">
            <v>29400</v>
          </cell>
          <cell r="AC710">
            <v>44100</v>
          </cell>
          <cell r="AD710">
            <v>40425.612000000001</v>
          </cell>
          <cell r="AE710">
            <v>9.0892575726497338E-2</v>
          </cell>
          <cell r="AF710">
            <v>3368.8009999999999</v>
          </cell>
        </row>
        <row r="711">
          <cell r="A711">
            <v>106959</v>
          </cell>
          <cell r="B711" t="str">
            <v>NISSAN</v>
          </cell>
          <cell r="C711">
            <v>40373</v>
          </cell>
          <cell r="D711" t="str">
            <v>90528 3JA0A</v>
          </cell>
          <cell r="E711" t="str">
            <v>106959/60 RevN</v>
          </cell>
          <cell r="F711" t="str">
            <v>Stamp&gt;Ship</v>
          </cell>
          <cell r="G711" t="str">
            <v>KENT</v>
          </cell>
          <cell r="H711" t="str">
            <v>KENT</v>
          </cell>
          <cell r="I711" t="str">
            <v>P42J</v>
          </cell>
          <cell r="J711" t="str">
            <v>New Domestics</v>
          </cell>
          <cell r="K711" t="str">
            <v>NISSAN</v>
          </cell>
          <cell r="L711" t="str">
            <v>BIW</v>
          </cell>
          <cell r="M711">
            <v>40924</v>
          </cell>
          <cell r="N711" t="str">
            <v>BRKT-BUMPER WAIST, RH</v>
          </cell>
          <cell r="O711">
            <v>40909</v>
          </cell>
          <cell r="P711">
            <v>43435</v>
          </cell>
          <cell r="Q711" t="str">
            <v>&gt;&gt;&gt;</v>
          </cell>
          <cell r="S711">
            <v>4203</v>
          </cell>
          <cell r="T711">
            <v>41508</v>
          </cell>
          <cell r="V711">
            <v>25203</v>
          </cell>
          <cell r="W711">
            <v>9</v>
          </cell>
          <cell r="Y711">
            <v>50400</v>
          </cell>
          <cell r="Z711">
            <v>-0.19799999999999995</v>
          </cell>
          <cell r="AA711" t="str">
            <v>last 5 mos x IHS%</v>
          </cell>
          <cell r="AB711">
            <v>29400</v>
          </cell>
          <cell r="AC711">
            <v>44100</v>
          </cell>
          <cell r="AD711">
            <v>40425.612000000001</v>
          </cell>
          <cell r="AE711">
            <v>9.0892575726497338E-2</v>
          </cell>
          <cell r="AF711">
            <v>3368.8009999999999</v>
          </cell>
        </row>
        <row r="712">
          <cell r="A712">
            <v>106985</v>
          </cell>
          <cell r="B712" t="str">
            <v>NISSAN</v>
          </cell>
          <cell r="C712">
            <v>40382</v>
          </cell>
          <cell r="D712" t="str">
            <v>82146 3JA0A</v>
          </cell>
          <cell r="E712" t="str">
            <v>106985/86-2</v>
          </cell>
          <cell r="F712" t="str">
            <v>Stamp&gt;Assy&gt;Ship</v>
          </cell>
          <cell r="G712" t="str">
            <v>KENT</v>
          </cell>
          <cell r="H712" t="str">
            <v>KENT</v>
          </cell>
          <cell r="I712" t="str">
            <v>P42J</v>
          </cell>
          <cell r="J712" t="str">
            <v>New Domestics</v>
          </cell>
          <cell r="K712" t="str">
            <v>NISSAN</v>
          </cell>
          <cell r="L712" t="str">
            <v>BIW</v>
          </cell>
          <cell r="M712">
            <v>40924</v>
          </cell>
          <cell r="N712" t="str">
            <v>REINF ASSY-RR DR OTR WAIST, RH</v>
          </cell>
          <cell r="O712">
            <v>41091</v>
          </cell>
          <cell r="P712">
            <v>43497</v>
          </cell>
          <cell r="Q712" t="str">
            <v>&gt;&gt;&gt;</v>
          </cell>
          <cell r="S712">
            <v>5680</v>
          </cell>
          <cell r="T712">
            <v>39840</v>
          </cell>
          <cell r="V712">
            <v>25200</v>
          </cell>
          <cell r="W712">
            <v>10</v>
          </cell>
          <cell r="Y712">
            <v>44928</v>
          </cell>
          <cell r="Z712">
            <v>-0.19799999999999995</v>
          </cell>
          <cell r="AA712" t="str">
            <v>last 5 mos x IHS%</v>
          </cell>
          <cell r="AB712">
            <v>29520</v>
          </cell>
          <cell r="AC712">
            <v>44280</v>
          </cell>
          <cell r="AD712">
            <v>40420.800000000003</v>
          </cell>
          <cell r="AE712">
            <v>9.5475596722479406E-2</v>
          </cell>
          <cell r="AF712">
            <v>3368.4</v>
          </cell>
        </row>
        <row r="713">
          <cell r="A713">
            <v>106951</v>
          </cell>
          <cell r="B713" t="str">
            <v>NISSAN</v>
          </cell>
          <cell r="C713">
            <v>40372</v>
          </cell>
          <cell r="D713" t="str">
            <v>78122 3ja0b</v>
          </cell>
          <cell r="E713" t="str">
            <v>106951/52</v>
          </cell>
          <cell r="F713" t="str">
            <v>Stamp&gt;Ship</v>
          </cell>
          <cell r="G713" t="str">
            <v>KENT</v>
          </cell>
          <cell r="H713" t="str">
            <v>KENT</v>
          </cell>
          <cell r="I713" t="str">
            <v>P42J</v>
          </cell>
          <cell r="J713" t="str">
            <v>New Domestics</v>
          </cell>
          <cell r="K713" t="str">
            <v>NISSAN</v>
          </cell>
          <cell r="L713" t="str">
            <v>BIW</v>
          </cell>
          <cell r="M713">
            <v>40924</v>
          </cell>
          <cell r="N713" t="str">
            <v>COVER REAR FENDER, RH</v>
          </cell>
          <cell r="O713">
            <v>40909</v>
          </cell>
          <cell r="P713">
            <v>43435</v>
          </cell>
          <cell r="Q713" t="str">
            <v>&gt;&gt;&gt;</v>
          </cell>
          <cell r="S713">
            <v>5760</v>
          </cell>
          <cell r="T713">
            <v>39060</v>
          </cell>
          <cell r="V713">
            <v>25200</v>
          </cell>
          <cell r="W713">
            <v>10</v>
          </cell>
          <cell r="Y713">
            <v>44928</v>
          </cell>
          <cell r="Z713">
            <v>-0.19799999999999995</v>
          </cell>
          <cell r="AA713" t="str">
            <v>last 5 mos x IHS%</v>
          </cell>
          <cell r="AB713">
            <v>29550</v>
          </cell>
          <cell r="AC713">
            <v>44325</v>
          </cell>
          <cell r="AD713">
            <v>40420.800000000003</v>
          </cell>
          <cell r="AE713">
            <v>9.658888493053075E-2</v>
          </cell>
          <cell r="AF713">
            <v>3368.4</v>
          </cell>
        </row>
        <row r="714">
          <cell r="A714">
            <v>106242</v>
          </cell>
          <cell r="B714" t="str">
            <v>NISSAN</v>
          </cell>
          <cell r="C714" t="e">
            <v>#N/A</v>
          </cell>
          <cell r="D714" t="str">
            <v>76691 9N00A</v>
          </cell>
          <cell r="E714" t="str">
            <v>2-OUT</v>
          </cell>
          <cell r="F714" t="str">
            <v>Stamp&gt;Assy&gt;Ship</v>
          </cell>
          <cell r="G714" t="str">
            <v>KENT</v>
          </cell>
          <cell r="H714" t="str">
            <v>KENT</v>
          </cell>
          <cell r="I714" t="str">
            <v>L42C</v>
          </cell>
          <cell r="J714" t="str">
            <v>New Domestics</v>
          </cell>
          <cell r="K714" t="str">
            <v>NISSAN</v>
          </cell>
          <cell r="L714" t="str">
            <v>BIW</v>
          </cell>
          <cell r="O714">
            <v>38081</v>
          </cell>
          <cell r="P714">
            <v>42036</v>
          </cell>
          <cell r="Q714" t="str">
            <v>&gt;&gt;&gt;</v>
          </cell>
          <cell r="S714">
            <v>3300</v>
          </cell>
          <cell r="T714">
            <v>50150</v>
          </cell>
          <cell r="V714">
            <v>20400</v>
          </cell>
          <cell r="W714">
            <v>10</v>
          </cell>
          <cell r="Y714">
            <v>48960</v>
          </cell>
          <cell r="Z714">
            <v>-9.7000000000000419E-3</v>
          </cell>
          <cell r="AA714" t="str">
            <v>last 5 mos x IHS%</v>
          </cell>
          <cell r="AB714">
            <v>42950</v>
          </cell>
          <cell r="AC714">
            <v>64425</v>
          </cell>
          <cell r="AD714">
            <v>64425</v>
          </cell>
          <cell r="AE714">
            <v>0</v>
          </cell>
          <cell r="AF714">
            <v>5368.75</v>
          </cell>
        </row>
        <row r="715">
          <cell r="A715">
            <v>107674</v>
          </cell>
          <cell r="B715" t="str">
            <v>NISSAN</v>
          </cell>
          <cell r="C715">
            <v>41522</v>
          </cell>
          <cell r="D715" t="str">
            <v>25233 4BC2A</v>
          </cell>
          <cell r="E715" t="e">
            <v>#N/A</v>
          </cell>
          <cell r="F715" t="str">
            <v>STAMP&gt;PLATE&gt;SHIP</v>
          </cell>
          <cell r="G715" t="str">
            <v>KENT:  PR</v>
          </cell>
          <cell r="I715" t="str">
            <v>P32R ROGUE HEV</v>
          </cell>
          <cell r="K715" t="str">
            <v>NISSAN</v>
          </cell>
          <cell r="L715" t="str">
            <v>Vehicle Electronics</v>
          </cell>
          <cell r="O715">
            <v>42036</v>
          </cell>
          <cell r="P715">
            <v>43525</v>
          </cell>
          <cell r="Q715" t="str">
            <v>&gt;&gt;&gt;</v>
          </cell>
          <cell r="T715" t="e">
            <v>#N/A</v>
          </cell>
          <cell r="V715" t="e">
            <v>#N/A</v>
          </cell>
          <cell r="AA715" t="str">
            <v>NEW</v>
          </cell>
          <cell r="AB715" t="e">
            <v>#N/A</v>
          </cell>
          <cell r="AC715" t="e">
            <v>#N/A</v>
          </cell>
          <cell r="AD715">
            <v>40340</v>
          </cell>
          <cell r="AE715" t="e">
            <v>#N/A</v>
          </cell>
          <cell r="AF715">
            <v>3361.6666666666665</v>
          </cell>
        </row>
        <row r="716">
          <cell r="A716">
            <v>107673</v>
          </cell>
          <cell r="B716" t="str">
            <v>NISSAN</v>
          </cell>
          <cell r="C716">
            <v>41522</v>
          </cell>
          <cell r="D716" t="str">
            <v>25233 4BC1A</v>
          </cell>
          <cell r="E716" t="e">
            <v>#N/A</v>
          </cell>
          <cell r="F716" t="str">
            <v>STAMP&gt;WELD&gt;PLATE&gt;SHIP</v>
          </cell>
          <cell r="G716" t="str">
            <v>KENT:  PR/VA</v>
          </cell>
          <cell r="I716" t="str">
            <v>P32R ROGUE HEV</v>
          </cell>
          <cell r="K716" t="str">
            <v>NISSAN</v>
          </cell>
          <cell r="L716" t="str">
            <v>Vehicle Electronics</v>
          </cell>
          <cell r="O716">
            <v>42036</v>
          </cell>
          <cell r="P716">
            <v>43525</v>
          </cell>
          <cell r="Q716" t="str">
            <v>&gt;&gt;&gt;</v>
          </cell>
          <cell r="T716" t="e">
            <v>#N/A</v>
          </cell>
          <cell r="V716" t="e">
            <v>#N/A</v>
          </cell>
          <cell r="AA716" t="str">
            <v>NEW</v>
          </cell>
          <cell r="AB716" t="e">
            <v>#N/A</v>
          </cell>
          <cell r="AC716" t="e">
            <v>#N/A</v>
          </cell>
          <cell r="AD716">
            <v>40340</v>
          </cell>
          <cell r="AE716" t="e">
            <v>#N/A</v>
          </cell>
          <cell r="AF716">
            <v>3361.6666666666665</v>
          </cell>
        </row>
        <row r="717">
          <cell r="A717">
            <v>106973</v>
          </cell>
          <cell r="B717" t="str">
            <v>NISSAN</v>
          </cell>
          <cell r="C717">
            <v>40374</v>
          </cell>
          <cell r="D717" t="str">
            <v>82154 3JA0A</v>
          </cell>
          <cell r="E717">
            <v>106973</v>
          </cell>
          <cell r="F717" t="str">
            <v>Stamp&gt;Ship</v>
          </cell>
          <cell r="G717" t="str">
            <v>KENT</v>
          </cell>
          <cell r="H717" t="str">
            <v>KENT</v>
          </cell>
          <cell r="I717" t="str">
            <v>P42J</v>
          </cell>
          <cell r="J717" t="str">
            <v>New Domestics</v>
          </cell>
          <cell r="K717" t="str">
            <v>NISSAN</v>
          </cell>
          <cell r="L717" t="str">
            <v>BIW</v>
          </cell>
          <cell r="M717">
            <v>40924</v>
          </cell>
          <cell r="N717" t="str">
            <v>STFNR-RR DOOR OUTER, RH</v>
          </cell>
          <cell r="O717">
            <v>40909</v>
          </cell>
          <cell r="P717">
            <v>43435</v>
          </cell>
          <cell r="Q717" t="str">
            <v>&gt;&gt;&gt;</v>
          </cell>
          <cell r="R717" t="str">
            <v>Updated EAU from 36k to 44k on 9/20</v>
          </cell>
          <cell r="S717">
            <v>2000</v>
          </cell>
          <cell r="T717">
            <v>39000</v>
          </cell>
          <cell r="V717">
            <v>13580</v>
          </cell>
          <cell r="W717">
            <v>10</v>
          </cell>
          <cell r="Y717">
            <v>44400</v>
          </cell>
          <cell r="Z717">
            <v>-0.19799999999999995</v>
          </cell>
          <cell r="AA717" t="str">
            <v>last 5 mos x IHS%</v>
          </cell>
          <cell r="AB717">
            <v>1080</v>
          </cell>
          <cell r="AC717">
            <v>1620</v>
          </cell>
          <cell r="AD717">
            <v>1620</v>
          </cell>
          <cell r="AE717">
            <v>0</v>
          </cell>
          <cell r="AF717">
            <v>135</v>
          </cell>
        </row>
        <row r="718">
          <cell r="A718">
            <v>107094</v>
          </cell>
          <cell r="B718" t="str">
            <v>NISSAN</v>
          </cell>
          <cell r="C718">
            <v>40485</v>
          </cell>
          <cell r="D718" t="str">
            <v>22650 JA11D</v>
          </cell>
          <cell r="E718" t="str">
            <v>107094-1</v>
          </cell>
          <cell r="F718" t="str">
            <v>Stamp&gt;Plate/Paint&gt;Ship</v>
          </cell>
          <cell r="G718" t="str">
            <v>GR: PR</v>
          </cell>
          <cell r="H718" t="str">
            <v>GR</v>
          </cell>
          <cell r="I718" t="str">
            <v>'12 Engine zv7</v>
          </cell>
          <cell r="J718" t="str">
            <v>New Domestics</v>
          </cell>
          <cell r="K718" t="str">
            <v>NISSAN</v>
          </cell>
          <cell r="L718" t="str">
            <v>Powertrain/Exhaust</v>
          </cell>
          <cell r="M718">
            <v>40603</v>
          </cell>
          <cell r="N718" t="str">
            <v>BRACKET-02 SENSOR</v>
          </cell>
          <cell r="O718">
            <v>40603</v>
          </cell>
          <cell r="P718">
            <v>43717</v>
          </cell>
          <cell r="Q718" t="str">
            <v>&gt;&gt;&gt;</v>
          </cell>
          <cell r="S718">
            <v>3600</v>
          </cell>
          <cell r="T718">
            <v>39575</v>
          </cell>
          <cell r="V718">
            <v>20160</v>
          </cell>
          <cell r="W718">
            <v>8</v>
          </cell>
          <cell r="Y718">
            <v>48324</v>
          </cell>
          <cell r="Z718">
            <v>0</v>
          </cell>
          <cell r="AA718" t="str">
            <v>i.h.s. not available</v>
          </cell>
          <cell r="AB718">
            <v>43200</v>
          </cell>
          <cell r="AC718">
            <v>64800</v>
          </cell>
          <cell r="AD718">
            <v>64800</v>
          </cell>
          <cell r="AE718">
            <v>0</v>
          </cell>
          <cell r="AF718">
            <v>5400</v>
          </cell>
        </row>
        <row r="719">
          <cell r="A719">
            <v>106974</v>
          </cell>
          <cell r="B719" t="str">
            <v>NISSAN</v>
          </cell>
          <cell r="C719">
            <v>40374</v>
          </cell>
          <cell r="D719" t="str">
            <v>82155 3JA0A</v>
          </cell>
          <cell r="E719">
            <v>106974</v>
          </cell>
          <cell r="F719" t="str">
            <v>Stamp&gt;Ship</v>
          </cell>
          <cell r="G719" t="str">
            <v>KENT</v>
          </cell>
          <cell r="H719" t="str">
            <v>KENT</v>
          </cell>
          <cell r="I719" t="str">
            <v>P42J</v>
          </cell>
          <cell r="J719" t="str">
            <v>New Domestics</v>
          </cell>
          <cell r="K719" t="str">
            <v>NISSAN</v>
          </cell>
          <cell r="L719" t="str">
            <v>BIW</v>
          </cell>
          <cell r="M719">
            <v>40924</v>
          </cell>
          <cell r="N719" t="str">
            <v>STFNR-RR DOOR OUTER, LH</v>
          </cell>
          <cell r="O719">
            <v>40909</v>
          </cell>
          <cell r="P719">
            <v>43435</v>
          </cell>
          <cell r="Q719" t="str">
            <v>&gt;&gt;&gt;</v>
          </cell>
          <cell r="R719" t="str">
            <v>Updated EAU from 36k to 42k on 9/20</v>
          </cell>
          <cell r="S719">
            <v>2000</v>
          </cell>
          <cell r="T719">
            <v>38500</v>
          </cell>
          <cell r="V719">
            <v>13500</v>
          </cell>
          <cell r="W719">
            <v>10</v>
          </cell>
          <cell r="Y719">
            <v>44400</v>
          </cell>
          <cell r="Z719">
            <v>-0.19799999999999995</v>
          </cell>
          <cell r="AA719" t="str">
            <v>last 5 mos x IHS%</v>
          </cell>
          <cell r="AB719">
            <v>300</v>
          </cell>
          <cell r="AC719">
            <v>450</v>
          </cell>
          <cell r="AD719">
            <v>450</v>
          </cell>
          <cell r="AE719">
            <v>0</v>
          </cell>
          <cell r="AF719">
            <v>37.5</v>
          </cell>
        </row>
        <row r="720">
          <cell r="A720">
            <v>106441</v>
          </cell>
          <cell r="B720" t="str">
            <v>NISSAN</v>
          </cell>
          <cell r="C720">
            <v>39680</v>
          </cell>
          <cell r="D720" t="str">
            <v>237141LA1AW9</v>
          </cell>
          <cell r="E720">
            <v>106441</v>
          </cell>
          <cell r="F720" t="str">
            <v>Stamp&gt;Assy&gt;Plate/Paint&gt;Ship</v>
          </cell>
          <cell r="G720" t="str">
            <v>GR: PR</v>
          </cell>
          <cell r="H720" t="str">
            <v>GR</v>
          </cell>
          <cell r="I720" t="str">
            <v>ZH2k1 ENGINE</v>
          </cell>
          <cell r="J720" t="str">
            <v>New Domestics</v>
          </cell>
          <cell r="K720" t="str">
            <v>NISSAN</v>
          </cell>
          <cell r="L720" t="str">
            <v>Powertrain/Exhaust</v>
          </cell>
          <cell r="M720">
            <v>39845</v>
          </cell>
          <cell r="N720" t="str">
            <v>BRACKET-ECM UNIT</v>
          </cell>
          <cell r="O720">
            <v>39845</v>
          </cell>
          <cell r="P720">
            <v>43717</v>
          </cell>
          <cell r="Q720" t="str">
            <v>&gt;&gt;&gt;</v>
          </cell>
          <cell r="S720">
            <v>3240</v>
          </cell>
          <cell r="T720">
            <v>33372</v>
          </cell>
          <cell r="V720">
            <v>19116</v>
          </cell>
          <cell r="W720">
            <v>10</v>
          </cell>
          <cell r="Y720">
            <v>28771.199999999997</v>
          </cell>
          <cell r="Z720">
            <v>0.05</v>
          </cell>
          <cell r="AA720" t="str">
            <v>last 5 mos x IHS%</v>
          </cell>
          <cell r="AB720">
            <v>34992</v>
          </cell>
          <cell r="AC720">
            <v>52488</v>
          </cell>
          <cell r="AD720">
            <v>52488</v>
          </cell>
          <cell r="AE720">
            <v>0</v>
          </cell>
          <cell r="AF720">
            <v>4374</v>
          </cell>
        </row>
        <row r="721">
          <cell r="A721">
            <v>107165</v>
          </cell>
          <cell r="B721" t="str">
            <v>IB TECH</v>
          </cell>
          <cell r="C721">
            <v>40598</v>
          </cell>
          <cell r="D721" t="str">
            <v>23-4659010-2-00</v>
          </cell>
          <cell r="E721" t="str">
            <v>107165/67</v>
          </cell>
          <cell r="F721" t="str">
            <v>Stamp&gt;Ship</v>
          </cell>
          <cell r="G721" t="str">
            <v>GR: PR</v>
          </cell>
          <cell r="H721" t="str">
            <v>GR</v>
          </cell>
          <cell r="I721" t="str">
            <v>12 ACURA RDX</v>
          </cell>
          <cell r="J721" t="str">
            <v>New Domestics</v>
          </cell>
          <cell r="K721" t="str">
            <v>HONDA</v>
          </cell>
          <cell r="L721" t="str">
            <v>SEATING</v>
          </cell>
          <cell r="M721">
            <v>40817</v>
          </cell>
          <cell r="N721" t="str">
            <v>FOOT L, FR (OUT)</v>
          </cell>
          <cell r="O721">
            <v>41091</v>
          </cell>
          <cell r="P721">
            <v>43132</v>
          </cell>
          <cell r="Q721" t="str">
            <v>&gt;&gt;&gt;</v>
          </cell>
          <cell r="R721" t="str">
            <v>RDX down 30%</v>
          </cell>
          <cell r="S721">
            <v>6020</v>
          </cell>
          <cell r="T721">
            <v>42802</v>
          </cell>
          <cell r="V721">
            <v>28875</v>
          </cell>
          <cell r="W721">
            <v>8</v>
          </cell>
          <cell r="Y721">
            <v>62277.600000000006</v>
          </cell>
          <cell r="Z721">
            <v>-0.30580000000000002</v>
          </cell>
          <cell r="AA721" t="str">
            <v>last 5 mos x IHS%</v>
          </cell>
          <cell r="AB721">
            <v>33040</v>
          </cell>
          <cell r="AC721">
            <v>49560</v>
          </cell>
          <cell r="AD721">
            <v>40090.049999999996</v>
          </cell>
          <cell r="AE721">
            <v>0.23621696655404545</v>
          </cell>
          <cell r="AF721">
            <v>3340.8374999999996</v>
          </cell>
        </row>
        <row r="722">
          <cell r="A722">
            <v>106950</v>
          </cell>
          <cell r="B722" t="str">
            <v>NISSAN</v>
          </cell>
          <cell r="C722">
            <v>40372</v>
          </cell>
          <cell r="D722" t="str">
            <v>73127 3JA0A</v>
          </cell>
          <cell r="E722" t="str">
            <v>2-OUT</v>
          </cell>
          <cell r="F722" t="str">
            <v>Stamp&gt;Ship</v>
          </cell>
          <cell r="G722" t="str">
            <v>KENT</v>
          </cell>
          <cell r="H722" t="str">
            <v>KENT</v>
          </cell>
          <cell r="I722" t="str">
            <v>P42J</v>
          </cell>
          <cell r="J722" t="str">
            <v>New Domestics</v>
          </cell>
          <cell r="K722" t="str">
            <v>NISSAN</v>
          </cell>
          <cell r="L722" t="str">
            <v>BIW</v>
          </cell>
          <cell r="M722">
            <v>40924</v>
          </cell>
          <cell r="N722" t="str">
            <v>REINF-ROOF CORNER, LH</v>
          </cell>
          <cell r="O722">
            <v>40909</v>
          </cell>
          <cell r="P722">
            <v>43435</v>
          </cell>
          <cell r="Q722" t="str">
            <v>&gt;&gt;&gt;</v>
          </cell>
          <cell r="R722" t="str">
            <v>PART NUMBER IS INVALID</v>
          </cell>
          <cell r="S722">
            <v>5280</v>
          </cell>
          <cell r="T722">
            <v>39360</v>
          </cell>
          <cell r="V722">
            <v>24960</v>
          </cell>
          <cell r="W722">
            <v>10</v>
          </cell>
          <cell r="Y722">
            <v>43776</v>
          </cell>
          <cell r="Z722">
            <v>-0.19800000000000006</v>
          </cell>
          <cell r="AA722" t="str">
            <v>last 5 mos x IHS%</v>
          </cell>
          <cell r="AB722">
            <v>29520</v>
          </cell>
          <cell r="AC722">
            <v>44280</v>
          </cell>
          <cell r="AD722">
            <v>40035.839999999997</v>
          </cell>
          <cell r="AE722">
            <v>0.10600901592173417</v>
          </cell>
          <cell r="AF722">
            <v>3336.3199999999997</v>
          </cell>
        </row>
        <row r="723">
          <cell r="A723">
            <v>106948</v>
          </cell>
          <cell r="B723" t="str">
            <v>NISSAN</v>
          </cell>
          <cell r="C723">
            <v>40372</v>
          </cell>
          <cell r="D723" t="str">
            <v>78123 3JAOA</v>
          </cell>
          <cell r="E723" t="str">
            <v>2-OUT</v>
          </cell>
          <cell r="F723" t="str">
            <v>Stamp&gt;Ship</v>
          </cell>
          <cell r="G723" t="str">
            <v>KENT</v>
          </cell>
          <cell r="H723" t="str">
            <v>KENT</v>
          </cell>
          <cell r="I723" t="str">
            <v>P42J</v>
          </cell>
          <cell r="J723" t="str">
            <v>New Domestics</v>
          </cell>
          <cell r="K723" t="str">
            <v>NISSAN</v>
          </cell>
          <cell r="L723" t="str">
            <v>BIW</v>
          </cell>
          <cell r="M723">
            <v>40924</v>
          </cell>
          <cell r="N723" t="str">
            <v>COVER REAR FENDER,  LH</v>
          </cell>
          <cell r="O723">
            <v>40909</v>
          </cell>
          <cell r="P723">
            <v>43435</v>
          </cell>
          <cell r="Q723" t="str">
            <v>&gt;&gt;&gt;</v>
          </cell>
          <cell r="S723">
            <v>5760</v>
          </cell>
          <cell r="T723">
            <v>39360</v>
          </cell>
          <cell r="V723">
            <v>24960</v>
          </cell>
          <cell r="W723">
            <v>10</v>
          </cell>
          <cell r="Y723">
            <v>43776</v>
          </cell>
          <cell r="Z723">
            <v>-0.19800000000000006</v>
          </cell>
          <cell r="AA723" t="str">
            <v>last 5 mos x IHS%</v>
          </cell>
          <cell r="AB723">
            <v>28830</v>
          </cell>
          <cell r="AC723">
            <v>43245</v>
          </cell>
          <cell r="AD723">
            <v>40035.839999999997</v>
          </cell>
          <cell r="AE723">
            <v>8.0157179167466008E-2</v>
          </cell>
          <cell r="AF723">
            <v>3336.3199999999997</v>
          </cell>
        </row>
        <row r="724">
          <cell r="A724">
            <v>106947</v>
          </cell>
          <cell r="B724" t="str">
            <v>NISSAN</v>
          </cell>
          <cell r="C724">
            <v>40372</v>
          </cell>
          <cell r="D724" t="str">
            <v>78122 3ja0a</v>
          </cell>
          <cell r="E724" t="str">
            <v>106947/48</v>
          </cell>
          <cell r="F724" t="str">
            <v>Stamp&gt;Ship</v>
          </cell>
          <cell r="G724" t="str">
            <v>KENT</v>
          </cell>
          <cell r="H724" t="str">
            <v>KENT</v>
          </cell>
          <cell r="I724" t="str">
            <v>P42J</v>
          </cell>
          <cell r="J724" t="str">
            <v>New Domestics</v>
          </cell>
          <cell r="K724" t="str">
            <v>NISSAN</v>
          </cell>
          <cell r="L724" t="str">
            <v>BIW</v>
          </cell>
          <cell r="M724">
            <v>40924</v>
          </cell>
          <cell r="N724" t="str">
            <v>COVER REAR FENDER,  RH</v>
          </cell>
          <cell r="O724">
            <v>40909</v>
          </cell>
          <cell r="P724">
            <v>43435</v>
          </cell>
          <cell r="Q724" t="str">
            <v>&gt;&gt;&gt;</v>
          </cell>
          <cell r="S724">
            <v>5760</v>
          </cell>
          <cell r="T724">
            <v>38400</v>
          </cell>
          <cell r="V724">
            <v>24960</v>
          </cell>
          <cell r="W724">
            <v>10</v>
          </cell>
          <cell r="Y724">
            <v>43776</v>
          </cell>
          <cell r="Z724">
            <v>-0.19800000000000006</v>
          </cell>
          <cell r="AA724" t="str">
            <v>last 5 mos x IHS%</v>
          </cell>
          <cell r="AB724">
            <v>29230</v>
          </cell>
          <cell r="AC724">
            <v>43845</v>
          </cell>
          <cell r="AD724">
            <v>40035.839999999997</v>
          </cell>
          <cell r="AE724">
            <v>9.514375119892593E-2</v>
          </cell>
          <cell r="AF724">
            <v>3336.3199999999997</v>
          </cell>
        </row>
        <row r="725">
          <cell r="A725">
            <v>104919</v>
          </cell>
          <cell r="B725" t="str">
            <v>NISSAN</v>
          </cell>
          <cell r="C725">
            <v>37799</v>
          </cell>
          <cell r="D725" t="str">
            <v>64114 7S000</v>
          </cell>
          <cell r="E725">
            <v>104919</v>
          </cell>
          <cell r="F725" t="str">
            <v>Stamp&gt;Ship</v>
          </cell>
          <cell r="G725" t="str">
            <v>GR: PR</v>
          </cell>
          <cell r="H725" t="str">
            <v>GR</v>
          </cell>
          <cell r="I725" t="str">
            <v>ARMADA / WZW</v>
          </cell>
          <cell r="J725" t="str">
            <v>New Domestics</v>
          </cell>
          <cell r="K725" t="str">
            <v>NISSAN</v>
          </cell>
          <cell r="L725" t="str">
            <v>BIW</v>
          </cell>
          <cell r="M725">
            <v>37851</v>
          </cell>
          <cell r="N725" t="str">
            <v>BRACE -HOODLEDGE RH</v>
          </cell>
          <cell r="O725">
            <v>37851</v>
          </cell>
          <cell r="P725">
            <v>43160</v>
          </cell>
          <cell r="Q725" t="str">
            <v>&gt;&gt;&gt;</v>
          </cell>
          <cell r="S725" t="e">
            <v>#REF!</v>
          </cell>
          <cell r="T725">
            <v>33950</v>
          </cell>
          <cell r="V725">
            <v>15400</v>
          </cell>
          <cell r="W725">
            <v>12</v>
          </cell>
          <cell r="Y725">
            <v>36750</v>
          </cell>
          <cell r="Z725">
            <v>0.2979</v>
          </cell>
          <cell r="AA725" t="str">
            <v>last 5 mos x IHS%</v>
          </cell>
          <cell r="AB725">
            <v>28350</v>
          </cell>
          <cell r="AC725">
            <v>42525</v>
          </cell>
          <cell r="AD725">
            <v>39975.32</v>
          </cell>
          <cell r="AE725">
            <v>6.3781353094859439E-2</v>
          </cell>
          <cell r="AF725">
            <v>3331.2766666666666</v>
          </cell>
        </row>
        <row r="726">
          <cell r="A726">
            <v>107152</v>
          </cell>
          <cell r="B726" t="str">
            <v>L &amp; L PRODUCTS</v>
          </cell>
          <cell r="C726">
            <v>40575</v>
          </cell>
          <cell r="D726" t="str">
            <v>63131 3JA0A</v>
          </cell>
          <cell r="E726" t="e">
            <v>#N/A</v>
          </cell>
          <cell r="F726" t="str">
            <v>STAMP&gt;ASSY&gt;SHIP</v>
          </cell>
          <cell r="G726" t="str">
            <v>KENT</v>
          </cell>
          <cell r="H726" t="str">
            <v>KENT</v>
          </cell>
          <cell r="I726" t="str">
            <v>P42J</v>
          </cell>
          <cell r="J726" t="str">
            <v>New Domestics</v>
          </cell>
          <cell r="K726" t="str">
            <v>NISSAN</v>
          </cell>
          <cell r="L726" t="str">
            <v>BIW</v>
          </cell>
          <cell r="M726">
            <v>40725</v>
          </cell>
          <cell r="N726" t="str">
            <v>XIP BAFFLE  LH</v>
          </cell>
          <cell r="O726">
            <v>40909</v>
          </cell>
          <cell r="P726">
            <v>43717</v>
          </cell>
          <cell r="Q726" t="str">
            <v>&gt;&gt;&gt;</v>
          </cell>
          <cell r="S726">
            <v>5340</v>
          </cell>
          <cell r="T726">
            <v>30972</v>
          </cell>
          <cell r="V726">
            <v>24920</v>
          </cell>
          <cell r="W726">
            <v>8</v>
          </cell>
          <cell r="Y726">
            <v>45283.199999999997</v>
          </cell>
          <cell r="Z726">
            <v>-0.19799999999999995</v>
          </cell>
          <cell r="AA726" t="str">
            <v>last 5 mos x IHS%</v>
          </cell>
          <cell r="AB726">
            <v>30616</v>
          </cell>
          <cell r="AC726">
            <v>45924</v>
          </cell>
          <cell r="AD726">
            <v>39971.68</v>
          </cell>
          <cell r="AE726">
            <v>0.14891343070894192</v>
          </cell>
          <cell r="AF726">
            <v>3330.9733333333334</v>
          </cell>
        </row>
        <row r="727">
          <cell r="A727">
            <v>107151</v>
          </cell>
          <cell r="B727" t="str">
            <v>L &amp; L PRODUCTS</v>
          </cell>
          <cell r="C727">
            <v>40575</v>
          </cell>
          <cell r="D727" t="str">
            <v>63130 3JA0A</v>
          </cell>
          <cell r="E727" t="e">
            <v>#N/A</v>
          </cell>
          <cell r="F727" t="str">
            <v>STAMP&gt;ASSY&gt;SHIP</v>
          </cell>
          <cell r="G727" t="str">
            <v>KENT</v>
          </cell>
          <cell r="H727" t="str">
            <v>KENT</v>
          </cell>
          <cell r="I727" t="str">
            <v>P42J</v>
          </cell>
          <cell r="J727" t="str">
            <v>New Domestics</v>
          </cell>
          <cell r="K727" t="str">
            <v>NISSAN</v>
          </cell>
          <cell r="L727" t="str">
            <v>BIW</v>
          </cell>
          <cell r="M727">
            <v>40725</v>
          </cell>
          <cell r="N727" t="str">
            <v>XIP BAFFLE  RH</v>
          </cell>
          <cell r="O727">
            <v>40909</v>
          </cell>
          <cell r="P727">
            <v>43717</v>
          </cell>
          <cell r="Q727" t="str">
            <v>&gt;&gt;&gt;</v>
          </cell>
          <cell r="S727">
            <v>6052</v>
          </cell>
          <cell r="T727">
            <v>30616</v>
          </cell>
          <cell r="V727">
            <v>24920</v>
          </cell>
          <cell r="W727">
            <v>8</v>
          </cell>
          <cell r="Y727">
            <v>43574.399999999994</v>
          </cell>
          <cell r="Z727">
            <v>-0.19799999999999995</v>
          </cell>
          <cell r="AA727" t="str">
            <v>last 5 mos x IHS%</v>
          </cell>
          <cell r="AB727">
            <v>29548</v>
          </cell>
          <cell r="AC727">
            <v>44322</v>
          </cell>
          <cell r="AD727">
            <v>39971.68</v>
          </cell>
          <cell r="AE727">
            <v>0.10883505521909509</v>
          </cell>
          <cell r="AF727">
            <v>3330.9733333333334</v>
          </cell>
        </row>
        <row r="728">
          <cell r="A728">
            <v>106093</v>
          </cell>
          <cell r="B728" t="str">
            <v>Calsonic</v>
          </cell>
          <cell r="C728">
            <v>39073</v>
          </cell>
          <cell r="D728" t="str">
            <v>E22371A9700002</v>
          </cell>
          <cell r="E728">
            <v>106093</v>
          </cell>
          <cell r="F728" t="str">
            <v>Stamp&gt;Ship</v>
          </cell>
          <cell r="G728" t="str">
            <v>KENT</v>
          </cell>
          <cell r="H728" t="str">
            <v>KENT</v>
          </cell>
          <cell r="I728" t="str">
            <v>L42C</v>
          </cell>
          <cell r="J728" t="str">
            <v>New Domestics</v>
          </cell>
          <cell r="K728" t="str">
            <v>NISSAN</v>
          </cell>
          <cell r="L728" t="str">
            <v>Powertrain/Exhaust</v>
          </cell>
          <cell r="M728">
            <v>39600</v>
          </cell>
          <cell r="N728" t="str">
            <v>INSUL</v>
          </cell>
          <cell r="O728">
            <v>39600</v>
          </cell>
          <cell r="P728">
            <v>42036</v>
          </cell>
          <cell r="Q728" t="str">
            <v>&gt;&gt;&gt;</v>
          </cell>
          <cell r="S728">
            <v>3675</v>
          </cell>
          <cell r="T728">
            <v>50850</v>
          </cell>
          <cell r="V728">
            <v>20100</v>
          </cell>
          <cell r="W728">
            <v>10</v>
          </cell>
          <cell r="Y728">
            <v>48960</v>
          </cell>
          <cell r="Z728">
            <v>-9.7000000000000419E-3</v>
          </cell>
          <cell r="AA728" t="str">
            <v>last 5 mos x IHS%</v>
          </cell>
          <cell r="AB728">
            <v>42600</v>
          </cell>
          <cell r="AC728">
            <v>63900</v>
          </cell>
          <cell r="AD728">
            <v>63900</v>
          </cell>
          <cell r="AE728">
            <v>0</v>
          </cell>
          <cell r="AF728">
            <v>5325</v>
          </cell>
        </row>
        <row r="729">
          <cell r="A729">
            <v>107280</v>
          </cell>
          <cell r="B729" t="str">
            <v>NISSAN</v>
          </cell>
          <cell r="C729">
            <v>40730</v>
          </cell>
          <cell r="D729" t="str">
            <v>82127 3JA0A</v>
          </cell>
          <cell r="E729" t="str">
            <v>2-OUT</v>
          </cell>
          <cell r="F729" t="str">
            <v>Stamp&gt;Assy&gt;Ship</v>
          </cell>
          <cell r="G729" t="str">
            <v>KENT</v>
          </cell>
          <cell r="H729" t="str">
            <v>KENT</v>
          </cell>
          <cell r="I729" t="str">
            <v>P42J</v>
          </cell>
          <cell r="J729" t="str">
            <v>New Domestics</v>
          </cell>
          <cell r="K729" t="str">
            <v>NISSAN</v>
          </cell>
          <cell r="L729" t="str">
            <v>BIW</v>
          </cell>
          <cell r="M729">
            <v>40924</v>
          </cell>
          <cell r="N729" t="str">
            <v>REINF-RR DOOR HINGE LWR, LH</v>
          </cell>
          <cell r="O729">
            <v>40924</v>
          </cell>
          <cell r="P729">
            <v>43717</v>
          </cell>
          <cell r="Q729" t="str">
            <v>&gt;&gt;&gt;</v>
          </cell>
          <cell r="S729">
            <v>10800</v>
          </cell>
          <cell r="T729">
            <v>21680</v>
          </cell>
          <cell r="V729">
            <v>24720</v>
          </cell>
          <cell r="W729">
            <v>6</v>
          </cell>
          <cell r="Y729">
            <v>43968</v>
          </cell>
          <cell r="Z729">
            <v>-0.19799999999999995</v>
          </cell>
          <cell r="AA729" t="str">
            <v>last 5 mos x IHS%</v>
          </cell>
          <cell r="AB729">
            <v>28800</v>
          </cell>
          <cell r="AC729">
            <v>43200</v>
          </cell>
          <cell r="AD729">
            <v>39650.880000000005</v>
          </cell>
          <cell r="AE729">
            <v>8.9509236617194787E-2</v>
          </cell>
          <cell r="AF729">
            <v>3304.2400000000002</v>
          </cell>
        </row>
        <row r="730">
          <cell r="A730">
            <v>106094</v>
          </cell>
          <cell r="B730" t="str">
            <v>Calsonic</v>
          </cell>
          <cell r="C730">
            <v>39073</v>
          </cell>
          <cell r="D730" t="str">
            <v>20711 9N00A</v>
          </cell>
          <cell r="E730">
            <v>106094</v>
          </cell>
          <cell r="F730" t="str">
            <v>Stamp&gt;Ship</v>
          </cell>
          <cell r="G730" t="str">
            <v>KENT</v>
          </cell>
          <cell r="H730" t="str">
            <v>KENT</v>
          </cell>
          <cell r="I730" t="str">
            <v>L42C</v>
          </cell>
          <cell r="J730" t="str">
            <v>New Domestics</v>
          </cell>
          <cell r="K730" t="str">
            <v>NISSAN</v>
          </cell>
          <cell r="L730" t="str">
            <v>Powertrain/Exhaust</v>
          </cell>
          <cell r="M730">
            <v>39600</v>
          </cell>
          <cell r="N730" t="str">
            <v>BRACKET</v>
          </cell>
          <cell r="O730">
            <v>39600</v>
          </cell>
          <cell r="P730">
            <v>42036</v>
          </cell>
          <cell r="Q730" t="str">
            <v>&gt;&gt;&gt;</v>
          </cell>
          <cell r="S730">
            <v>3960</v>
          </cell>
          <cell r="T730">
            <v>50040</v>
          </cell>
          <cell r="V730">
            <v>19860</v>
          </cell>
          <cell r="W730">
            <v>10</v>
          </cell>
          <cell r="Y730">
            <v>48240</v>
          </cell>
          <cell r="Z730">
            <v>-9.7000000000000419E-3</v>
          </cell>
          <cell r="AA730" t="str">
            <v>last 5 mos x IHS%</v>
          </cell>
          <cell r="AB730">
            <v>42460</v>
          </cell>
          <cell r="AC730">
            <v>63690</v>
          </cell>
          <cell r="AD730">
            <v>63690</v>
          </cell>
          <cell r="AE730">
            <v>0</v>
          </cell>
          <cell r="AF730">
            <v>5307.5</v>
          </cell>
        </row>
        <row r="731">
          <cell r="A731">
            <v>106444</v>
          </cell>
          <cell r="B731" t="str">
            <v>NISSAN</v>
          </cell>
          <cell r="C731">
            <v>39681</v>
          </cell>
          <cell r="D731" t="str">
            <v>111121LA0AW9</v>
          </cell>
          <cell r="E731">
            <v>106444</v>
          </cell>
          <cell r="F731" t="str">
            <v>Stamp&gt;Assy&gt;Ship</v>
          </cell>
          <cell r="G731" t="str">
            <v>GR: PR</v>
          </cell>
          <cell r="H731" t="str">
            <v>GR</v>
          </cell>
          <cell r="I731" t="str">
            <v>ZH2k1 ENGINE</v>
          </cell>
          <cell r="J731" t="str">
            <v>New Domestics</v>
          </cell>
          <cell r="K731" t="str">
            <v>NISSAN</v>
          </cell>
          <cell r="L731" t="str">
            <v>Powertrain/Exhaust</v>
          </cell>
          <cell r="M731">
            <v>39845</v>
          </cell>
          <cell r="N731" t="str">
            <v>PLATE-OIL CATCHER</v>
          </cell>
          <cell r="O731">
            <v>39845</v>
          </cell>
          <cell r="P731">
            <v>43717</v>
          </cell>
          <cell r="Q731" t="str">
            <v>&gt;&gt;&gt;</v>
          </cell>
          <cell r="S731">
            <v>2880</v>
          </cell>
          <cell r="T731">
            <v>36000</v>
          </cell>
          <cell r="V731">
            <v>18725</v>
          </cell>
          <cell r="W731">
            <v>9</v>
          </cell>
          <cell r="Y731">
            <v>38895</v>
          </cell>
          <cell r="Z731">
            <v>0.05</v>
          </cell>
          <cell r="AA731" t="str">
            <v>last 5 mos x IHS%</v>
          </cell>
          <cell r="AB731">
            <v>34560</v>
          </cell>
          <cell r="AC731">
            <v>51840</v>
          </cell>
          <cell r="AD731">
            <v>51840</v>
          </cell>
          <cell r="AE731">
            <v>0</v>
          </cell>
          <cell r="AF731">
            <v>4320</v>
          </cell>
        </row>
        <row r="732">
          <cell r="A732">
            <v>106949</v>
          </cell>
          <cell r="B732" t="str">
            <v>NISSAN</v>
          </cell>
          <cell r="C732">
            <v>40372</v>
          </cell>
          <cell r="D732" t="str">
            <v>73126 3JA0A</v>
          </cell>
          <cell r="E732" t="str">
            <v>106949/50</v>
          </cell>
          <cell r="F732" t="str">
            <v>Stamp&gt;Ship</v>
          </cell>
          <cell r="G732" t="str">
            <v>KENT</v>
          </cell>
          <cell r="H732" t="str">
            <v>KENT</v>
          </cell>
          <cell r="I732" t="str">
            <v>P42J</v>
          </cell>
          <cell r="J732" t="str">
            <v>New Domestics</v>
          </cell>
          <cell r="K732" t="str">
            <v>NISSAN</v>
          </cell>
          <cell r="L732" t="str">
            <v>BIW</v>
          </cell>
          <cell r="M732">
            <v>40924</v>
          </cell>
          <cell r="N732" t="str">
            <v>REINF-ROOF CORNER, RH</v>
          </cell>
          <cell r="O732">
            <v>40909</v>
          </cell>
          <cell r="P732">
            <v>43435</v>
          </cell>
          <cell r="Q732" t="str">
            <v>&gt;&gt;&gt;</v>
          </cell>
          <cell r="R732" t="str">
            <v>PART NUMBER IS INVALID</v>
          </cell>
          <cell r="S732">
            <v>5760</v>
          </cell>
          <cell r="T732">
            <v>39360</v>
          </cell>
          <cell r="V732">
            <v>24480</v>
          </cell>
          <cell r="W732">
            <v>10</v>
          </cell>
          <cell r="Y732">
            <v>43776</v>
          </cell>
          <cell r="Z732">
            <v>-0.19800000000000006</v>
          </cell>
          <cell r="AA732" t="str">
            <v>last 5 mos x IHS%</v>
          </cell>
          <cell r="AB732">
            <v>29590</v>
          </cell>
          <cell r="AC732">
            <v>44385</v>
          </cell>
          <cell r="AD732">
            <v>39265.919999999998</v>
          </cell>
          <cell r="AE732">
            <v>0.13036954183169525</v>
          </cell>
          <cell r="AF732">
            <v>3272.16</v>
          </cell>
        </row>
        <row r="733">
          <cell r="A733">
            <v>106578</v>
          </cell>
          <cell r="B733" t="str">
            <v>NISSAN</v>
          </cell>
          <cell r="C733" t="e">
            <v>#N/A</v>
          </cell>
          <cell r="D733" t="str">
            <v>63130 9N10A</v>
          </cell>
          <cell r="E733" t="str">
            <v>106578/79</v>
          </cell>
          <cell r="F733" t="str">
            <v>Stamp&gt;Assy&gt;Ship</v>
          </cell>
          <cell r="G733" t="str">
            <v>KENT</v>
          </cell>
          <cell r="H733" t="str">
            <v>KENT</v>
          </cell>
          <cell r="I733" t="str">
            <v>L42C</v>
          </cell>
          <cell r="J733" t="str">
            <v>New Domestics</v>
          </cell>
          <cell r="K733" t="str">
            <v>NISSAN</v>
          </cell>
          <cell r="L733" t="str">
            <v>BIW</v>
          </cell>
          <cell r="O733">
            <v>38081</v>
          </cell>
          <cell r="P733">
            <v>42036</v>
          </cell>
          <cell r="Q733" t="str">
            <v>&gt;&gt;&gt;</v>
          </cell>
          <cell r="S733">
            <v>2880</v>
          </cell>
          <cell r="T733">
            <v>51120</v>
          </cell>
          <cell r="V733">
            <v>19800</v>
          </cell>
          <cell r="W733">
            <v>10</v>
          </cell>
          <cell r="Y733">
            <v>50112</v>
          </cell>
          <cell r="Z733">
            <v>-9.7000000000000419E-3</v>
          </cell>
          <cell r="AA733" t="str">
            <v>last 5 mos x IHS%</v>
          </cell>
          <cell r="AB733">
            <v>42480</v>
          </cell>
          <cell r="AC733">
            <v>63720</v>
          </cell>
          <cell r="AD733">
            <v>63720</v>
          </cell>
          <cell r="AE733">
            <v>0</v>
          </cell>
          <cell r="AF733">
            <v>5310</v>
          </cell>
        </row>
        <row r="734">
          <cell r="A734">
            <v>107654</v>
          </cell>
          <cell r="B734" t="str">
            <v>NISSAN</v>
          </cell>
          <cell r="C734">
            <v>41501.842361111114</v>
          </cell>
          <cell r="D734" t="str">
            <v>64830 EZ10A</v>
          </cell>
          <cell r="E734">
            <v>107654</v>
          </cell>
          <cell r="F734" t="str">
            <v>STAMP&gt;WELD&gt;SHIP</v>
          </cell>
          <cell r="G734" t="str">
            <v>KENT:  PR/VA</v>
          </cell>
          <cell r="I734" t="str">
            <v>H61L TITAN</v>
          </cell>
          <cell r="K734" t="str">
            <v>Nissan</v>
          </cell>
          <cell r="L734" t="str">
            <v>BIW</v>
          </cell>
          <cell r="O734">
            <v>42309</v>
          </cell>
          <cell r="P734">
            <v>44501</v>
          </cell>
          <cell r="Q734" t="str">
            <v>&gt;&gt;&gt;</v>
          </cell>
          <cell r="T734" t="e">
            <v>#N/A</v>
          </cell>
          <cell r="V734" t="e">
            <v>#N/A</v>
          </cell>
          <cell r="AA734" t="str">
            <v>NEW</v>
          </cell>
          <cell r="AB734" t="e">
            <v>#N/A</v>
          </cell>
          <cell r="AC734" t="e">
            <v>#N/A</v>
          </cell>
          <cell r="AD734">
            <v>38622</v>
          </cell>
          <cell r="AE734" t="e">
            <v>#N/A</v>
          </cell>
          <cell r="AF734">
            <v>3218.5</v>
          </cell>
        </row>
        <row r="735">
          <cell r="A735">
            <v>107557</v>
          </cell>
          <cell r="B735" t="str">
            <v>NISSAN</v>
          </cell>
          <cell r="C735">
            <v>41263.707638888889</v>
          </cell>
          <cell r="D735" t="str">
            <v>74752 EZ40B</v>
          </cell>
          <cell r="E735">
            <v>107557</v>
          </cell>
          <cell r="F735" t="str">
            <v>Stamp&gt;Ship</v>
          </cell>
          <cell r="G735" t="str">
            <v>KENT</v>
          </cell>
          <cell r="H735" t="str">
            <v>KENT</v>
          </cell>
          <cell r="I735" t="str">
            <v>H61L TITAN</v>
          </cell>
          <cell r="K735" t="str">
            <v>Nissan</v>
          </cell>
          <cell r="L735" t="str">
            <v>Trim &amp; Chassis</v>
          </cell>
          <cell r="O735">
            <v>42309</v>
          </cell>
          <cell r="P735">
            <v>44501</v>
          </cell>
          <cell r="Q735" t="str">
            <v>&gt;&gt;&gt;</v>
          </cell>
          <cell r="S735" t="e">
            <v>#N/A</v>
          </cell>
          <cell r="T735" t="e">
            <v>#N/A</v>
          </cell>
          <cell r="V735" t="e">
            <v>#N/A</v>
          </cell>
          <cell r="W735" t="e">
            <v>#N/A</v>
          </cell>
          <cell r="Y735" t="e">
            <v>#N/A</v>
          </cell>
          <cell r="AA735" t="str">
            <v>NEW</v>
          </cell>
          <cell r="AB735" t="e">
            <v>#N/A</v>
          </cell>
          <cell r="AC735" t="e">
            <v>#N/A</v>
          </cell>
          <cell r="AD735">
            <v>38600</v>
          </cell>
          <cell r="AE735" t="e">
            <v>#N/A</v>
          </cell>
          <cell r="AF735">
            <v>3216.6666666666665</v>
          </cell>
        </row>
        <row r="736">
          <cell r="A736">
            <v>107556</v>
          </cell>
          <cell r="B736" t="str">
            <v>NISSAN</v>
          </cell>
          <cell r="C736">
            <v>41263.707638888889</v>
          </cell>
          <cell r="D736" t="str">
            <v>74752 EZ40A</v>
          </cell>
          <cell r="E736">
            <v>107556</v>
          </cell>
          <cell r="F736" t="str">
            <v>Stamp&gt;Ship</v>
          </cell>
          <cell r="G736" t="str">
            <v>KENT</v>
          </cell>
          <cell r="H736" t="str">
            <v>KENT</v>
          </cell>
          <cell r="I736" t="str">
            <v>H61L TITAN</v>
          </cell>
          <cell r="K736" t="str">
            <v>Nissan</v>
          </cell>
          <cell r="L736" t="str">
            <v>Trim &amp; Chassis</v>
          </cell>
          <cell r="O736">
            <v>42309</v>
          </cell>
          <cell r="P736">
            <v>44501</v>
          </cell>
          <cell r="Q736" t="str">
            <v>&gt;&gt;&gt;</v>
          </cell>
          <cell r="S736" t="e">
            <v>#N/A</v>
          </cell>
          <cell r="T736" t="e">
            <v>#N/A</v>
          </cell>
          <cell r="V736" t="e">
            <v>#N/A</v>
          </cell>
          <cell r="W736" t="e">
            <v>#N/A</v>
          </cell>
          <cell r="Y736" t="e">
            <v>#N/A</v>
          </cell>
          <cell r="AA736" t="str">
            <v>NEW</v>
          </cell>
          <cell r="AB736" t="e">
            <v>#N/A</v>
          </cell>
          <cell r="AC736" t="e">
            <v>#N/A</v>
          </cell>
          <cell r="AD736">
            <v>38600</v>
          </cell>
          <cell r="AE736" t="e">
            <v>#N/A</v>
          </cell>
          <cell r="AF736">
            <v>3216.6666666666665</v>
          </cell>
        </row>
        <row r="737">
          <cell r="A737">
            <v>106889</v>
          </cell>
          <cell r="B737" t="str">
            <v>NISSAN</v>
          </cell>
          <cell r="C737">
            <v>40330</v>
          </cell>
          <cell r="D737" t="str">
            <v>140761LA0AW9</v>
          </cell>
          <cell r="E737" t="str">
            <v>106889 RevN</v>
          </cell>
          <cell r="F737" t="str">
            <v>Stamp&gt;Plate/Paint&gt;Ship</v>
          </cell>
          <cell r="G737" t="str">
            <v>GR: PR</v>
          </cell>
          <cell r="H737" t="str">
            <v>GR</v>
          </cell>
          <cell r="I737" t="str">
            <v>X61F</v>
          </cell>
          <cell r="J737" t="str">
            <v>New Domestics</v>
          </cell>
          <cell r="K737" t="str">
            <v>NISSAN</v>
          </cell>
          <cell r="L737" t="str">
            <v>Powertrain/Exhaust</v>
          </cell>
          <cell r="M737">
            <v>40452</v>
          </cell>
          <cell r="N737" t="str">
            <v>BRKT WATER PIPE</v>
          </cell>
          <cell r="O737">
            <v>40452</v>
          </cell>
          <cell r="P737">
            <v>43717</v>
          </cell>
          <cell r="Q737" t="str">
            <v>&gt;&gt;&gt;</v>
          </cell>
          <cell r="R737" t="str">
            <v>NOT ON NISSAN WEB SITE</v>
          </cell>
          <cell r="S737">
            <v>4500</v>
          </cell>
          <cell r="T737">
            <v>36000</v>
          </cell>
          <cell r="V737">
            <v>18015</v>
          </cell>
          <cell r="W737">
            <v>9</v>
          </cell>
          <cell r="Y737">
            <v>40518</v>
          </cell>
          <cell r="Z737">
            <v>6.6810530858869122E-2</v>
          </cell>
          <cell r="AA737" t="str">
            <v>last 5 mos x IHS%</v>
          </cell>
          <cell r="AB737">
            <v>31509</v>
          </cell>
          <cell r="AC737">
            <v>47263.500000000007</v>
          </cell>
          <cell r="AD737">
            <v>38437.183426845055</v>
          </cell>
          <cell r="AE737">
            <v>0.22962963948577286</v>
          </cell>
          <cell r="AF737">
            <v>3203.0986189037544</v>
          </cell>
        </row>
        <row r="738">
          <cell r="A738">
            <v>106024</v>
          </cell>
          <cell r="B738" t="str">
            <v>NISSAN</v>
          </cell>
          <cell r="C738">
            <v>39022</v>
          </cell>
          <cell r="D738" t="str">
            <v>63145 9N00B</v>
          </cell>
          <cell r="E738" t="str">
            <v>2-OUT</v>
          </cell>
          <cell r="F738" t="str">
            <v>Stamp&gt;Assy&gt;Ship</v>
          </cell>
          <cell r="G738" t="str">
            <v>KENT</v>
          </cell>
          <cell r="H738" t="str">
            <v>KENT</v>
          </cell>
          <cell r="I738" t="str">
            <v>L42C</v>
          </cell>
          <cell r="J738" t="str">
            <v>New Domestics</v>
          </cell>
          <cell r="K738" t="str">
            <v>NISSAN</v>
          </cell>
          <cell r="L738" t="str">
            <v>BIW</v>
          </cell>
          <cell r="M738">
            <v>39600</v>
          </cell>
          <cell r="N738" t="str">
            <v>BKT ASSY-FRT FENDER LOWER-LH</v>
          </cell>
          <cell r="O738">
            <v>39600</v>
          </cell>
          <cell r="P738">
            <v>42036</v>
          </cell>
          <cell r="Q738" t="str">
            <v>&gt;&gt;&gt;</v>
          </cell>
          <cell r="S738">
            <v>0</v>
          </cell>
          <cell r="T738">
            <v>52800</v>
          </cell>
          <cell r="V738">
            <v>19200</v>
          </cell>
          <cell r="W738">
            <v>8</v>
          </cell>
          <cell r="Y738">
            <v>57600</v>
          </cell>
          <cell r="Z738">
            <v>-9.7000000000000419E-3</v>
          </cell>
          <cell r="AA738" t="str">
            <v>last 5 mos x IHS%</v>
          </cell>
          <cell r="AB738">
            <v>43200</v>
          </cell>
          <cell r="AC738">
            <v>64800</v>
          </cell>
          <cell r="AD738">
            <v>64800</v>
          </cell>
          <cell r="AE738">
            <v>0</v>
          </cell>
          <cell r="AF738">
            <v>5400</v>
          </cell>
        </row>
        <row r="739">
          <cell r="A739">
            <v>106023</v>
          </cell>
          <cell r="B739" t="str">
            <v>NISSAN</v>
          </cell>
          <cell r="C739">
            <v>39022</v>
          </cell>
          <cell r="D739" t="str">
            <v>63144 9N00B</v>
          </cell>
          <cell r="E739" t="str">
            <v>106023/24</v>
          </cell>
          <cell r="F739" t="str">
            <v>Stamp&gt;Assy&gt;Ship</v>
          </cell>
          <cell r="G739" t="str">
            <v>KENT</v>
          </cell>
          <cell r="H739" t="str">
            <v>KENT</v>
          </cell>
          <cell r="I739" t="str">
            <v>L42C</v>
          </cell>
          <cell r="J739" t="str">
            <v>New Domestics</v>
          </cell>
          <cell r="K739" t="str">
            <v>NISSAN</v>
          </cell>
          <cell r="L739" t="str">
            <v>BIW</v>
          </cell>
          <cell r="M739">
            <v>39600</v>
          </cell>
          <cell r="N739" t="str">
            <v>BKT ASSY-FRT FENDER LOWER-RH</v>
          </cell>
          <cell r="O739">
            <v>39600</v>
          </cell>
          <cell r="P739">
            <v>42036</v>
          </cell>
          <cell r="Q739" t="str">
            <v>&gt;&gt;&gt;</v>
          </cell>
          <cell r="S739">
            <v>4800</v>
          </cell>
          <cell r="T739">
            <v>48000</v>
          </cell>
          <cell r="V739">
            <v>19200</v>
          </cell>
          <cell r="W739">
            <v>7</v>
          </cell>
          <cell r="Y739">
            <v>76800</v>
          </cell>
          <cell r="Z739">
            <v>-9.7000000000000419E-3</v>
          </cell>
          <cell r="AA739" t="str">
            <v>last 5 mos x IHS%</v>
          </cell>
          <cell r="AB739">
            <v>43200</v>
          </cell>
          <cell r="AC739">
            <v>64800</v>
          </cell>
          <cell r="AD739">
            <v>64800</v>
          </cell>
          <cell r="AE739">
            <v>0</v>
          </cell>
          <cell r="AF739">
            <v>5400</v>
          </cell>
        </row>
        <row r="740">
          <cell r="A740">
            <v>106975</v>
          </cell>
          <cell r="B740" t="str">
            <v>NISSAN</v>
          </cell>
          <cell r="C740">
            <v>40374</v>
          </cell>
          <cell r="D740" t="str">
            <v>82154 3KAOA</v>
          </cell>
          <cell r="E740">
            <v>106975</v>
          </cell>
          <cell r="F740" t="str">
            <v>Stamp&gt;Ship</v>
          </cell>
          <cell r="G740" t="str">
            <v>KENT</v>
          </cell>
          <cell r="H740" t="str">
            <v>KENT</v>
          </cell>
          <cell r="I740" t="str">
            <v>P42K</v>
          </cell>
          <cell r="J740" t="str">
            <v>New Domestics</v>
          </cell>
          <cell r="K740" t="str">
            <v>NISSAN</v>
          </cell>
          <cell r="L740" t="str">
            <v>BIW</v>
          </cell>
          <cell r="M740">
            <v>40924</v>
          </cell>
          <cell r="N740" t="str">
            <v>STFNR-RR DOOR OUTER, RH</v>
          </cell>
          <cell r="O740">
            <v>41091</v>
          </cell>
          <cell r="P740">
            <v>43497</v>
          </cell>
          <cell r="Q740" t="str">
            <v>&gt;&gt;&gt;</v>
          </cell>
          <cell r="S740">
            <v>3900</v>
          </cell>
          <cell r="T740">
            <v>88163</v>
          </cell>
          <cell r="V740">
            <v>38400</v>
          </cell>
          <cell r="W740">
            <v>9</v>
          </cell>
          <cell r="Y740">
            <v>125280</v>
          </cell>
          <cell r="Z740">
            <v>-7.0000000000000007E-2</v>
          </cell>
          <cell r="AA740" t="str">
            <v>last 5 mos x IHS%</v>
          </cell>
          <cell r="AB740">
            <v>900</v>
          </cell>
          <cell r="AC740">
            <v>1350</v>
          </cell>
          <cell r="AD740">
            <v>1350</v>
          </cell>
          <cell r="AE740">
            <v>0</v>
          </cell>
          <cell r="AF740">
            <v>112.5</v>
          </cell>
        </row>
        <row r="741">
          <cell r="A741">
            <v>106976</v>
          </cell>
          <cell r="B741" t="str">
            <v>NISSAN</v>
          </cell>
          <cell r="C741">
            <v>40374</v>
          </cell>
          <cell r="D741" t="str">
            <v>82155 3KAOA</v>
          </cell>
          <cell r="E741">
            <v>106976</v>
          </cell>
          <cell r="F741" t="str">
            <v>Stamp&gt;Ship</v>
          </cell>
          <cell r="G741" t="str">
            <v>KENT</v>
          </cell>
          <cell r="H741" t="str">
            <v>KENT</v>
          </cell>
          <cell r="I741" t="str">
            <v>P42K</v>
          </cell>
          <cell r="J741" t="str">
            <v>New Domestics</v>
          </cell>
          <cell r="K741" t="str">
            <v>NISSAN</v>
          </cell>
          <cell r="L741" t="str">
            <v>BIW</v>
          </cell>
          <cell r="M741">
            <v>40924</v>
          </cell>
          <cell r="N741" t="str">
            <v>STFNR-RR DOOR OUTER, LH</v>
          </cell>
          <cell r="O741">
            <v>41091</v>
          </cell>
          <cell r="P741">
            <v>43497</v>
          </cell>
          <cell r="Q741" t="str">
            <v>&gt;&gt;&gt;</v>
          </cell>
          <cell r="S741">
            <v>3900</v>
          </cell>
          <cell r="T741">
            <v>88808</v>
          </cell>
          <cell r="V741">
            <v>38400</v>
          </cell>
          <cell r="W741">
            <v>9</v>
          </cell>
          <cell r="Y741">
            <v>124560</v>
          </cell>
          <cell r="Z741">
            <v>-7.0000000000000007E-2</v>
          </cell>
          <cell r="AA741" t="str">
            <v>last 5 mos x IHS%</v>
          </cell>
          <cell r="AB741">
            <v>600</v>
          </cell>
          <cell r="AC741">
            <v>900</v>
          </cell>
          <cell r="AD741">
            <v>900</v>
          </cell>
          <cell r="AE741">
            <v>0</v>
          </cell>
          <cell r="AF741">
            <v>75</v>
          </cell>
        </row>
        <row r="742">
          <cell r="A742">
            <v>107261</v>
          </cell>
          <cell r="B742" t="str">
            <v>TOYOTA</v>
          </cell>
          <cell r="C742">
            <v>40715</v>
          </cell>
          <cell r="D742" t="str">
            <v>86212-07050</v>
          </cell>
          <cell r="E742" t="str">
            <v>2-OUT</v>
          </cell>
          <cell r="F742" t="str">
            <v>Stamp&gt;Ship</v>
          </cell>
          <cell r="G742" t="str">
            <v>KENT</v>
          </cell>
          <cell r="H742" t="str">
            <v>KENT</v>
          </cell>
          <cell r="I742" t="str">
            <v>'13 AVALON 170A</v>
          </cell>
          <cell r="J742" t="str">
            <v>New Domestics</v>
          </cell>
          <cell r="K742" t="str">
            <v>Toyota</v>
          </cell>
          <cell r="L742" t="str">
            <v>Vehicle Electronics</v>
          </cell>
          <cell r="O742">
            <v>41211</v>
          </cell>
          <cell r="P742">
            <v>43191</v>
          </cell>
          <cell r="Q742" t="str">
            <v>&gt;&gt;&gt;</v>
          </cell>
          <cell r="R742" t="str">
            <v>chk price</v>
          </cell>
          <cell r="S742">
            <v>3850</v>
          </cell>
          <cell r="T742">
            <v>8621224673</v>
          </cell>
          <cell r="V742">
            <v>16086</v>
          </cell>
          <cell r="W742">
            <v>6</v>
          </cell>
          <cell r="Y742">
            <v>36715.199999999997</v>
          </cell>
          <cell r="Z742">
            <v>0.14827921956334489</v>
          </cell>
          <cell r="AA742" t="str">
            <v>last 5 mos x IHS%</v>
          </cell>
          <cell r="AB742">
            <v>18675</v>
          </cell>
          <cell r="AC742">
            <v>28012.5</v>
          </cell>
          <cell r="AD742">
            <v>36942.439051791931</v>
          </cell>
          <cell r="AE742">
            <v>-0.24172575717787581</v>
          </cell>
          <cell r="AF742">
            <v>3078.5365876493274</v>
          </cell>
        </row>
        <row r="743">
          <cell r="A743">
            <v>107260</v>
          </cell>
          <cell r="B743" t="str">
            <v>TOYOTA</v>
          </cell>
          <cell r="C743">
            <v>40715</v>
          </cell>
          <cell r="D743" t="str">
            <v>86211-07050</v>
          </cell>
          <cell r="E743" t="str">
            <v>107260/61</v>
          </cell>
          <cell r="F743" t="str">
            <v>Stamp&gt;Ship</v>
          </cell>
          <cell r="G743" t="str">
            <v>KENT</v>
          </cell>
          <cell r="H743" t="str">
            <v>KENT</v>
          </cell>
          <cell r="I743" t="str">
            <v>'13 AVALON 170A</v>
          </cell>
          <cell r="J743" t="str">
            <v>New Domestics</v>
          </cell>
          <cell r="K743" t="str">
            <v>Toyota</v>
          </cell>
          <cell r="L743" t="str">
            <v>Vehicle Electronics</v>
          </cell>
          <cell r="O743">
            <v>41211</v>
          </cell>
          <cell r="P743">
            <v>43191</v>
          </cell>
          <cell r="Q743" t="str">
            <v>&gt;&gt;&gt;</v>
          </cell>
          <cell r="R743" t="str">
            <v>chk price</v>
          </cell>
          <cell r="S743">
            <v>3850</v>
          </cell>
          <cell r="T743">
            <v>8621124598</v>
          </cell>
          <cell r="V743">
            <v>16036</v>
          </cell>
          <cell r="W743">
            <v>6</v>
          </cell>
          <cell r="Y743">
            <v>36535.199999999997</v>
          </cell>
          <cell r="Z743">
            <v>0.14827921956334489</v>
          </cell>
          <cell r="AA743" t="str">
            <v>last 5 mos x IHS%</v>
          </cell>
          <cell r="AB743">
            <v>18675</v>
          </cell>
          <cell r="AC743">
            <v>28012.5</v>
          </cell>
          <cell r="AD743">
            <v>36827.611129835597</v>
          </cell>
          <cell r="AE743">
            <v>-0.23936146981562167</v>
          </cell>
          <cell r="AF743">
            <v>3068.9675941529663</v>
          </cell>
        </row>
        <row r="744">
          <cell r="A744">
            <v>107077</v>
          </cell>
          <cell r="B744" t="str">
            <v>Calsonic</v>
          </cell>
          <cell r="C744">
            <v>40469</v>
          </cell>
          <cell r="D744" t="str">
            <v>68122 3JA0A</v>
          </cell>
          <cell r="E744">
            <v>107077</v>
          </cell>
          <cell r="F744" t="str">
            <v>Stamp&gt;Ship</v>
          </cell>
          <cell r="G744" t="str">
            <v>KENT</v>
          </cell>
          <cell r="H744" t="str">
            <v>KENT</v>
          </cell>
          <cell r="I744" t="str">
            <v>P42J</v>
          </cell>
          <cell r="J744" t="str">
            <v>New Domestics</v>
          </cell>
          <cell r="K744" t="str">
            <v>NISSAN</v>
          </cell>
          <cell r="L744" t="str">
            <v>Trim &amp; Chassis</v>
          </cell>
          <cell r="M744">
            <v>40912</v>
          </cell>
          <cell r="N744" t="str">
            <v>BRKT-INSTR. UPPER</v>
          </cell>
          <cell r="O744">
            <v>41091</v>
          </cell>
          <cell r="P744">
            <v>43717</v>
          </cell>
          <cell r="Q744" t="str">
            <v>&gt;&gt;&gt;</v>
          </cell>
          <cell r="S744">
            <v>4800</v>
          </cell>
          <cell r="T744">
            <v>38400</v>
          </cell>
          <cell r="V744">
            <v>22840</v>
          </cell>
          <cell r="W744">
            <v>10</v>
          </cell>
          <cell r="Y744">
            <v>46080</v>
          </cell>
          <cell r="Z744">
            <v>-0.19799999999999995</v>
          </cell>
          <cell r="AA744" t="str">
            <v>last 5 mos x IHS%</v>
          </cell>
          <cell r="AB744">
            <v>19340</v>
          </cell>
          <cell r="AC744">
            <v>29009.999999999996</v>
          </cell>
          <cell r="AD744">
            <v>36635.360000000001</v>
          </cell>
          <cell r="AE744">
            <v>-0.2081420791279246</v>
          </cell>
          <cell r="AF744">
            <v>3052.9466666666667</v>
          </cell>
        </row>
        <row r="745">
          <cell r="A745">
            <v>107306</v>
          </cell>
          <cell r="B745" t="str">
            <v>Calsonic</v>
          </cell>
          <cell r="C745">
            <v>40780</v>
          </cell>
          <cell r="D745" t="str">
            <v>28039 3NF0A</v>
          </cell>
          <cell r="E745" t="str">
            <v>2-OUT</v>
          </cell>
          <cell r="F745" t="str">
            <v>Stamp&gt;Ship</v>
          </cell>
          <cell r="G745" t="str">
            <v>KENT</v>
          </cell>
          <cell r="H745" t="str">
            <v>KENT</v>
          </cell>
          <cell r="I745" t="str">
            <v>'13 LEAF X12G</v>
          </cell>
          <cell r="J745" t="str">
            <v>New Domestics</v>
          </cell>
          <cell r="K745" t="str">
            <v>NISSAN</v>
          </cell>
          <cell r="L745" t="str">
            <v>Vehicle Electronics</v>
          </cell>
          <cell r="M745">
            <v>41244</v>
          </cell>
          <cell r="N745" t="str">
            <v>BRKT-AUDIO, LH</v>
          </cell>
          <cell r="O745">
            <v>41244</v>
          </cell>
          <cell r="P745">
            <v>42979</v>
          </cell>
          <cell r="Q745" t="str">
            <v>&gt;&gt;&gt;</v>
          </cell>
          <cell r="S745">
            <v>2340</v>
          </cell>
          <cell r="T745">
            <v>5063</v>
          </cell>
          <cell r="V745">
            <v>10140</v>
          </cell>
          <cell r="W745">
            <v>5</v>
          </cell>
          <cell r="Y745">
            <v>12240</v>
          </cell>
          <cell r="Z745">
            <v>-6.3299999999999995E-2</v>
          </cell>
          <cell r="AA745" t="str">
            <v>last 5 mos x IHS%</v>
          </cell>
          <cell r="AB745">
            <v>24180</v>
          </cell>
          <cell r="AC745">
            <v>36270</v>
          </cell>
          <cell r="AD745">
            <v>36270</v>
          </cell>
          <cell r="AE745">
            <v>0</v>
          </cell>
          <cell r="AF745">
            <v>3022.5</v>
          </cell>
        </row>
        <row r="746">
          <cell r="A746">
            <v>106751</v>
          </cell>
          <cell r="B746" t="str">
            <v>NISSAN</v>
          </cell>
          <cell r="C746">
            <v>40158</v>
          </cell>
          <cell r="D746" t="str">
            <v>769G9 ZX70A</v>
          </cell>
          <cell r="E746" t="str">
            <v>2-OUT</v>
          </cell>
          <cell r="F746" t="str">
            <v>Stamp&gt;Ship</v>
          </cell>
          <cell r="G746" t="str">
            <v>KENT</v>
          </cell>
          <cell r="H746" t="str">
            <v>KENT</v>
          </cell>
          <cell r="I746" t="str">
            <v>L42C</v>
          </cell>
          <cell r="J746" t="str">
            <v>New Domestics</v>
          </cell>
          <cell r="K746" t="str">
            <v>NISSAN</v>
          </cell>
          <cell r="L746" t="str">
            <v>BIW</v>
          </cell>
          <cell r="M746">
            <v>40269</v>
          </cell>
          <cell r="N746" t="str">
            <v>BRKT SIDE TRIM LH</v>
          </cell>
          <cell r="O746">
            <v>40269</v>
          </cell>
          <cell r="P746">
            <v>42036</v>
          </cell>
          <cell r="Q746" t="str">
            <v>&gt;&gt;&gt;</v>
          </cell>
          <cell r="S746">
            <v>6000</v>
          </cell>
          <cell r="T746">
            <v>53000</v>
          </cell>
          <cell r="V746">
            <v>18000</v>
          </cell>
          <cell r="W746">
            <v>9</v>
          </cell>
          <cell r="Y746">
            <v>78000</v>
          </cell>
          <cell r="Z746">
            <v>-9.7000000000000419E-3</v>
          </cell>
          <cell r="AA746" t="str">
            <v>last 5 mos x IHS%</v>
          </cell>
          <cell r="AB746">
            <v>42000</v>
          </cell>
          <cell r="AC746">
            <v>63000</v>
          </cell>
          <cell r="AD746">
            <v>63000</v>
          </cell>
          <cell r="AE746">
            <v>0</v>
          </cell>
          <cell r="AF746">
            <v>5250</v>
          </cell>
        </row>
        <row r="747">
          <cell r="A747">
            <v>107180</v>
          </cell>
          <cell r="B747" t="str">
            <v>Denso</v>
          </cell>
          <cell r="C747">
            <v>40634</v>
          </cell>
          <cell r="D747" t="str">
            <v>AA022440-8523</v>
          </cell>
          <cell r="E747">
            <v>107180</v>
          </cell>
          <cell r="F747" t="str">
            <v>Stamp&gt;Assy&gt;Plate/Paint&gt;Ship</v>
          </cell>
          <cell r="G747" t="str">
            <v>GR: PR/VA</v>
          </cell>
          <cell r="H747" t="str">
            <v>GR</v>
          </cell>
          <cell r="I747" t="str">
            <v>Auto Industry</v>
          </cell>
          <cell r="J747" t="str">
            <v>Unknown</v>
          </cell>
          <cell r="K747" t="str">
            <v>UNKNOWN</v>
          </cell>
          <cell r="L747" t="str">
            <v>HVAC</v>
          </cell>
          <cell r="M747">
            <v>40648</v>
          </cell>
          <cell r="N747" t="str">
            <v>BRKT-SUB ASSY, LH</v>
          </cell>
          <cell r="O747">
            <v>40648</v>
          </cell>
          <cell r="P747">
            <v>43717</v>
          </cell>
          <cell r="Q747" t="str">
            <v>&gt;&gt;&gt;</v>
          </cell>
          <cell r="S747">
            <v>64</v>
          </cell>
          <cell r="T747">
            <v>502</v>
          </cell>
          <cell r="V747">
            <v>468</v>
          </cell>
          <cell r="W747">
            <v>6</v>
          </cell>
          <cell r="Y747">
            <v>1176</v>
          </cell>
          <cell r="Z747">
            <v>0.05</v>
          </cell>
          <cell r="AA747" t="str">
            <v>last 5 mos x IHS%</v>
          </cell>
          <cell r="AB747">
            <v>448</v>
          </cell>
          <cell r="AC747">
            <v>672</v>
          </cell>
          <cell r="AD747">
            <v>672</v>
          </cell>
          <cell r="AE747">
            <v>0</v>
          </cell>
          <cell r="AF747">
            <v>56</v>
          </cell>
        </row>
        <row r="748">
          <cell r="A748">
            <v>105328</v>
          </cell>
          <cell r="B748" t="str">
            <v>NISSAN</v>
          </cell>
          <cell r="C748">
            <v>38135</v>
          </cell>
          <cell r="D748" t="str">
            <v>68153 ZC300</v>
          </cell>
          <cell r="E748">
            <v>105328</v>
          </cell>
          <cell r="F748" t="str">
            <v>Stamp&gt;Plate/Paint&gt;Ship</v>
          </cell>
          <cell r="G748" t="str">
            <v>KENT</v>
          </cell>
          <cell r="H748" t="str">
            <v>KENT</v>
          </cell>
          <cell r="I748" t="str">
            <v xml:space="preserve">Nissan        | Frontier | H61B/D40        </v>
          </cell>
          <cell r="J748" t="str">
            <v>New Domestics</v>
          </cell>
          <cell r="K748" t="str">
            <v>NISSAN</v>
          </cell>
          <cell r="L748" t="str">
            <v>Vehicle Electronics</v>
          </cell>
          <cell r="M748">
            <v>38292</v>
          </cell>
          <cell r="N748" t="str">
            <v>BRKT-BTHF-RH</v>
          </cell>
          <cell r="O748">
            <v>38292</v>
          </cell>
          <cell r="P748">
            <v>42248</v>
          </cell>
          <cell r="Q748" t="str">
            <v>&gt;&gt;&gt;</v>
          </cell>
          <cell r="S748" t="e">
            <v>#REF!</v>
          </cell>
          <cell r="T748">
            <v>1308</v>
          </cell>
          <cell r="V748">
            <v>15100</v>
          </cell>
          <cell r="W748">
            <v>12</v>
          </cell>
          <cell r="Y748">
            <v>27613</v>
          </cell>
          <cell r="Z748">
            <v>-8.7400000000000005E-2</v>
          </cell>
          <cell r="AA748" t="str">
            <v>last 5 mos x IHS%</v>
          </cell>
          <cell r="AB748">
            <v>23200</v>
          </cell>
          <cell r="AC748">
            <v>34800</v>
          </cell>
          <cell r="AD748">
            <v>34800</v>
          </cell>
          <cell r="AE748">
            <v>0</v>
          </cell>
          <cell r="AF748">
            <v>2900</v>
          </cell>
        </row>
        <row r="749">
          <cell r="A749">
            <v>107279</v>
          </cell>
          <cell r="B749" t="str">
            <v>NISSAN</v>
          </cell>
          <cell r="C749">
            <v>40730</v>
          </cell>
          <cell r="D749" t="str">
            <v>82126 3JA0A</v>
          </cell>
          <cell r="E749" t="str">
            <v>107279/80</v>
          </cell>
          <cell r="F749" t="str">
            <v>Stamp&gt;Assy&gt;Ship</v>
          </cell>
          <cell r="G749" t="str">
            <v>KENT</v>
          </cell>
          <cell r="H749" t="str">
            <v>KENT</v>
          </cell>
          <cell r="I749" t="str">
            <v>P42J</v>
          </cell>
          <cell r="J749" t="str">
            <v>New Domestics</v>
          </cell>
          <cell r="K749" t="str">
            <v>NISSAN</v>
          </cell>
          <cell r="L749" t="str">
            <v>BIW</v>
          </cell>
          <cell r="M749">
            <v>40924</v>
          </cell>
          <cell r="N749" t="str">
            <v>REINF-RR DOOR HINGE LWR, RH</v>
          </cell>
          <cell r="O749">
            <v>40924</v>
          </cell>
          <cell r="P749">
            <v>43717</v>
          </cell>
          <cell r="Q749" t="str">
            <v>&gt;&gt;&gt;</v>
          </cell>
          <cell r="S749">
            <v>7200</v>
          </cell>
          <cell r="T749">
            <v>22560</v>
          </cell>
          <cell r="V749">
            <v>21600</v>
          </cell>
          <cell r="W749">
            <v>6</v>
          </cell>
          <cell r="Y749">
            <v>46080</v>
          </cell>
          <cell r="Z749">
            <v>-0.19799999999999995</v>
          </cell>
          <cell r="AA749" t="str">
            <v>last 5 mos x IHS%</v>
          </cell>
          <cell r="AB749">
            <v>28800</v>
          </cell>
          <cell r="AC749">
            <v>43200.000000000007</v>
          </cell>
          <cell r="AD749">
            <v>34646.400000000001</v>
          </cell>
          <cell r="AE749">
            <v>0.24688279301745641</v>
          </cell>
          <cell r="AF749">
            <v>2887.2000000000003</v>
          </cell>
        </row>
        <row r="750">
          <cell r="A750">
            <v>106412</v>
          </cell>
          <cell r="B750" t="str">
            <v>NISSAN</v>
          </cell>
          <cell r="C750">
            <v>39650</v>
          </cell>
          <cell r="D750" t="str">
            <v>56233 1PA0A</v>
          </cell>
          <cell r="E750">
            <v>106412</v>
          </cell>
          <cell r="F750" t="str">
            <v>Stamp&gt;Plate/Paint&gt;Ship</v>
          </cell>
          <cell r="G750" t="str">
            <v>GR: PR</v>
          </cell>
          <cell r="H750" t="str">
            <v>GR</v>
          </cell>
          <cell r="I750" t="str">
            <v>X61F</v>
          </cell>
          <cell r="J750" t="str">
            <v>New Domestics</v>
          </cell>
          <cell r="K750" t="str">
            <v>NISSAN</v>
          </cell>
          <cell r="L750" t="str">
            <v>Trim &amp; Chassis</v>
          </cell>
          <cell r="M750">
            <v>40210</v>
          </cell>
          <cell r="N750" t="str">
            <v>BRKT-STAB MTG</v>
          </cell>
          <cell r="O750">
            <v>40210</v>
          </cell>
          <cell r="P750">
            <v>43717</v>
          </cell>
          <cell r="Q750" t="str">
            <v>&gt;&gt;&gt;</v>
          </cell>
          <cell r="S750">
            <v>2877</v>
          </cell>
          <cell r="T750">
            <v>22889</v>
          </cell>
          <cell r="V750">
            <v>16217</v>
          </cell>
          <cell r="W750">
            <v>10</v>
          </cell>
          <cell r="Y750">
            <v>28161.600000000002</v>
          </cell>
          <cell r="Z750">
            <v>6.6810530858869122E-2</v>
          </cell>
          <cell r="AA750" t="str">
            <v>last 5 mos x IHS%</v>
          </cell>
          <cell r="AB750">
            <v>17940</v>
          </cell>
          <cell r="AC750">
            <v>26910</v>
          </cell>
          <cell r="AD750">
            <v>34600.932757876559</v>
          </cell>
          <cell r="AE750">
            <v>-0.22227530141151453</v>
          </cell>
          <cell r="AF750">
            <v>2883.4110631563799</v>
          </cell>
        </row>
        <row r="751">
          <cell r="A751">
            <v>106407</v>
          </cell>
          <cell r="B751" t="str">
            <v>NISSAN</v>
          </cell>
          <cell r="C751">
            <v>39647</v>
          </cell>
          <cell r="D751" t="str">
            <v>56115 1PA0A</v>
          </cell>
          <cell r="E751" t="str">
            <v>106407-2</v>
          </cell>
          <cell r="F751" t="str">
            <v>Stamp&gt;Assy&gt;Plate/Paint&gt;Ship</v>
          </cell>
          <cell r="G751" t="str">
            <v>GR: PR</v>
          </cell>
          <cell r="H751" t="str">
            <v>GR</v>
          </cell>
          <cell r="I751" t="str">
            <v>X61F</v>
          </cell>
          <cell r="J751" t="str">
            <v>New Domestics</v>
          </cell>
          <cell r="K751" t="str">
            <v>NISSAN</v>
          </cell>
          <cell r="L751" t="str">
            <v>Trim &amp; Chassis</v>
          </cell>
          <cell r="M751">
            <v>40210</v>
          </cell>
          <cell r="N751" t="str">
            <v>BKT-FRT SHOCK, LOWER</v>
          </cell>
          <cell r="O751">
            <v>40210</v>
          </cell>
          <cell r="P751">
            <v>43717</v>
          </cell>
          <cell r="Q751" t="str">
            <v>&gt;&gt;&gt;</v>
          </cell>
          <cell r="S751">
            <v>3024</v>
          </cell>
          <cell r="T751">
            <v>22762</v>
          </cell>
          <cell r="V751">
            <v>15852</v>
          </cell>
          <cell r="W751">
            <v>10</v>
          </cell>
          <cell r="Y751">
            <v>25804.800000000003</v>
          </cell>
          <cell r="Z751">
            <v>6.6810530858869122E-2</v>
          </cell>
          <cell r="AA751" t="str">
            <v>last 5 mos x IHS%</v>
          </cell>
          <cell r="AB751">
            <v>17888</v>
          </cell>
          <cell r="AC751">
            <v>26832</v>
          </cell>
          <cell r="AD751">
            <v>33822.16107034959</v>
          </cell>
          <cell r="AE751">
            <v>-0.20667399270585218</v>
          </cell>
          <cell r="AF751">
            <v>2818.5134225291326</v>
          </cell>
        </row>
        <row r="752">
          <cell r="A752">
            <v>106408</v>
          </cell>
          <cell r="B752" t="str">
            <v>NISSAN</v>
          </cell>
          <cell r="C752">
            <v>39647</v>
          </cell>
          <cell r="D752" t="str">
            <v>55248 1PA0A</v>
          </cell>
          <cell r="E752">
            <v>106408</v>
          </cell>
          <cell r="F752" t="str">
            <v>Stamp&gt;Plate/Paint&gt;Ship</v>
          </cell>
          <cell r="G752" t="str">
            <v>GR: PR</v>
          </cell>
          <cell r="H752" t="str">
            <v>GR</v>
          </cell>
          <cell r="I752" t="str">
            <v>X61F</v>
          </cell>
          <cell r="J752" t="str">
            <v>New Domestics</v>
          </cell>
          <cell r="K752" t="str">
            <v>NISSAN</v>
          </cell>
          <cell r="L752" t="str">
            <v>Trim &amp; Chassis</v>
          </cell>
          <cell r="M752">
            <v>40210</v>
          </cell>
          <cell r="N752" t="str">
            <v>COVER BOUND BUMPER RR</v>
          </cell>
          <cell r="O752">
            <v>40210</v>
          </cell>
          <cell r="P752">
            <v>43717</v>
          </cell>
          <cell r="Q752" t="str">
            <v>&gt;&gt;&gt;</v>
          </cell>
          <cell r="S752">
            <v>2940</v>
          </cell>
          <cell r="T752">
            <v>22690</v>
          </cell>
          <cell r="V752">
            <v>15750</v>
          </cell>
          <cell r="W752">
            <v>10</v>
          </cell>
          <cell r="Y752">
            <v>26964</v>
          </cell>
          <cell r="Z752">
            <v>6.6810530858869122E-2</v>
          </cell>
          <cell r="AA752" t="str">
            <v>last 5 mos x IHS%</v>
          </cell>
          <cell r="AB752">
            <v>17440</v>
          </cell>
          <cell r="AC752">
            <v>26160</v>
          </cell>
          <cell r="AD752">
            <v>33604.53172205438</v>
          </cell>
          <cell r="AE752">
            <v>-0.22153356528305956</v>
          </cell>
          <cell r="AF752">
            <v>2800.3776435045315</v>
          </cell>
        </row>
        <row r="753">
          <cell r="A753">
            <v>106409</v>
          </cell>
          <cell r="B753" t="str">
            <v>NISSAN</v>
          </cell>
          <cell r="C753">
            <v>39647</v>
          </cell>
          <cell r="D753" t="str">
            <v>54614 1PA0A</v>
          </cell>
          <cell r="E753">
            <v>106409</v>
          </cell>
          <cell r="F753" t="str">
            <v>Stamp&gt;Plate/Paint&gt;Ship</v>
          </cell>
          <cell r="G753" t="str">
            <v>GR: PR</v>
          </cell>
          <cell r="H753" t="str">
            <v>GR</v>
          </cell>
          <cell r="I753" t="str">
            <v>X61F</v>
          </cell>
          <cell r="J753" t="str">
            <v>New Domestics</v>
          </cell>
          <cell r="K753" t="str">
            <v>NISSAN</v>
          </cell>
          <cell r="L753" t="str">
            <v>Trim &amp; Chassis</v>
          </cell>
          <cell r="M753">
            <v>40210</v>
          </cell>
          <cell r="N753" t="str">
            <v>CLAMP-STAB</v>
          </cell>
          <cell r="O753">
            <v>40210</v>
          </cell>
          <cell r="P753">
            <v>43717</v>
          </cell>
          <cell r="Q753" t="str">
            <v>&gt;&gt;&gt;</v>
          </cell>
          <cell r="S753">
            <v>2944</v>
          </cell>
          <cell r="T753">
            <v>22695</v>
          </cell>
          <cell r="V753">
            <v>15586</v>
          </cell>
          <cell r="W753">
            <v>10</v>
          </cell>
          <cell r="Y753">
            <v>28929.600000000002</v>
          </cell>
          <cell r="Z753">
            <v>6.6810530858869122E-2</v>
          </cell>
          <cell r="AA753" t="str">
            <v>last 5 mos x IHS%</v>
          </cell>
          <cell r="AB753">
            <v>17700</v>
          </cell>
          <cell r="AC753">
            <v>26550</v>
          </cell>
          <cell r="AD753">
            <v>33254.617867932669</v>
          </cell>
          <cell r="AE753">
            <v>-0.20161464174868515</v>
          </cell>
          <cell r="AF753">
            <v>2771.2181556610558</v>
          </cell>
        </row>
        <row r="754">
          <cell r="A754">
            <v>106413</v>
          </cell>
          <cell r="B754" t="str">
            <v>NISSAN</v>
          </cell>
          <cell r="C754">
            <v>39650</v>
          </cell>
          <cell r="D754" t="str">
            <v>56271 1PA0A</v>
          </cell>
          <cell r="E754">
            <v>106413</v>
          </cell>
          <cell r="F754" t="str">
            <v>Stamp&gt;Plate/Paint&gt;Ship</v>
          </cell>
          <cell r="G754" t="str">
            <v>GR: PR</v>
          </cell>
          <cell r="H754" t="str">
            <v>GR</v>
          </cell>
          <cell r="I754" t="str">
            <v>X61F</v>
          </cell>
          <cell r="J754" t="str">
            <v>New Domestics</v>
          </cell>
          <cell r="K754" t="str">
            <v>NISSAN</v>
          </cell>
          <cell r="L754" t="str">
            <v>Trim &amp; Chassis</v>
          </cell>
          <cell r="M754">
            <v>40210</v>
          </cell>
          <cell r="N754" t="str">
            <v>BRKT-STAB. MTG</v>
          </cell>
          <cell r="O754">
            <v>40210</v>
          </cell>
          <cell r="P754">
            <v>43717</v>
          </cell>
          <cell r="Q754" t="str">
            <v>&gt;&gt;&gt;</v>
          </cell>
          <cell r="S754">
            <v>3074</v>
          </cell>
          <cell r="T754">
            <v>22154</v>
          </cell>
          <cell r="V754">
            <v>15042</v>
          </cell>
          <cell r="W754">
            <v>10</v>
          </cell>
          <cell r="Y754">
            <v>25814.399999999998</v>
          </cell>
          <cell r="Z754">
            <v>6.6810530858869122E-2</v>
          </cell>
          <cell r="AA754" t="str">
            <v>last 5 mos x IHS%</v>
          </cell>
          <cell r="AB754">
            <v>17536</v>
          </cell>
          <cell r="AC754">
            <v>26304</v>
          </cell>
          <cell r="AD754">
            <v>32093.928010358217</v>
          </cell>
          <cell r="AE754">
            <v>-0.18040571439212849</v>
          </cell>
          <cell r="AF754">
            <v>2674.4940008631847</v>
          </cell>
        </row>
        <row r="755">
          <cell r="A755">
            <v>106534</v>
          </cell>
          <cell r="B755" t="str">
            <v>Bowling Green Metalforming</v>
          </cell>
          <cell r="C755">
            <v>39793</v>
          </cell>
          <cell r="D755" t="str">
            <v>11M110AA</v>
          </cell>
          <cell r="E755" t="str">
            <v>2-OUT</v>
          </cell>
          <cell r="F755" t="str">
            <v>Stamp&gt;Ship</v>
          </cell>
          <cell r="G755" t="str">
            <v>KENT</v>
          </cell>
          <cell r="H755" t="str">
            <v>KENT</v>
          </cell>
          <cell r="I755" t="str">
            <v>Highlander 397</v>
          </cell>
          <cell r="J755" t="str">
            <v>New Domestics</v>
          </cell>
          <cell r="K755" t="str">
            <v>Toyota</v>
          </cell>
          <cell r="L755" t="str">
            <v>BIW</v>
          </cell>
          <cell r="M755">
            <v>39995</v>
          </cell>
          <cell r="N755" t="str">
            <v>REINF.RR#1 SEAT LEG, RR #4</v>
          </cell>
          <cell r="O755">
            <v>39995</v>
          </cell>
          <cell r="P755">
            <v>41579</v>
          </cell>
          <cell r="Q755" t="str">
            <v>&gt;&gt;&gt;</v>
          </cell>
          <cell r="R755" t="str">
            <v xml:space="preserve">MAY 2013 LAST MONTH </v>
          </cell>
          <cell r="S755">
            <v>18980</v>
          </cell>
          <cell r="T755">
            <v>127530</v>
          </cell>
          <cell r="V755">
            <v>82420</v>
          </cell>
          <cell r="W755">
            <v>10</v>
          </cell>
          <cell r="Y755">
            <v>144144</v>
          </cell>
          <cell r="Z755">
            <v>-1.4200000000000001E-2</v>
          </cell>
          <cell r="AA755" t="str">
            <v>last 5 mos x IHS%</v>
          </cell>
          <cell r="AB755">
            <v>53560</v>
          </cell>
          <cell r="AC755">
            <v>80340</v>
          </cell>
          <cell r="AD755">
            <v>162499.272</v>
          </cell>
          <cell r="AE755">
            <v>-0.50559778507807707</v>
          </cell>
          <cell r="AF755">
            <v>13541.606</v>
          </cell>
        </row>
        <row r="756">
          <cell r="A756" t="str">
            <v>106411T</v>
          </cell>
          <cell r="B756" t="str">
            <v>NISSAN</v>
          </cell>
          <cell r="C756" t="e">
            <v>#N/A</v>
          </cell>
          <cell r="D756" t="str">
            <v xml:space="preserve">55054 1PA0B </v>
          </cell>
          <cell r="E756" t="str">
            <v>106411T</v>
          </cell>
          <cell r="F756" t="str">
            <v>Stamp&gt;Plate/Paint&gt;Ship</v>
          </cell>
          <cell r="G756" t="str">
            <v>GR: PR</v>
          </cell>
          <cell r="H756" t="str">
            <v>GR</v>
          </cell>
          <cell r="I756" t="str">
            <v>X61F</v>
          </cell>
          <cell r="J756" t="str">
            <v>New Domestics</v>
          </cell>
          <cell r="K756" t="str">
            <v>NISSAN</v>
          </cell>
          <cell r="L756" t="str">
            <v>Trim &amp; Chassis</v>
          </cell>
          <cell r="M756">
            <v>40210</v>
          </cell>
          <cell r="N756" t="str">
            <v>WASHER, STAB BRKT</v>
          </cell>
          <cell r="O756">
            <v>40210</v>
          </cell>
          <cell r="P756">
            <v>43717</v>
          </cell>
          <cell r="Q756" t="str">
            <v>&gt;&gt;&gt;</v>
          </cell>
          <cell r="S756">
            <v>2800</v>
          </cell>
          <cell r="T756">
            <v>0</v>
          </cell>
          <cell r="V756">
            <v>14856</v>
          </cell>
          <cell r="W756">
            <v>10</v>
          </cell>
          <cell r="Y756">
            <v>26210.399999999998</v>
          </cell>
          <cell r="Z756">
            <v>6.6810530858869122E-2</v>
          </cell>
          <cell r="AA756" t="str">
            <v>last 5 mos x IHS%</v>
          </cell>
          <cell r="AB756">
            <v>19078</v>
          </cell>
          <cell r="AC756">
            <v>28617</v>
          </cell>
          <cell r="AD756">
            <v>31697.074492878721</v>
          </cell>
          <cell r="AE756">
            <v>-9.7172200973017597E-2</v>
          </cell>
          <cell r="AF756">
            <v>2641.4228744065599</v>
          </cell>
        </row>
        <row r="757">
          <cell r="A757">
            <v>107222</v>
          </cell>
          <cell r="B757" t="str">
            <v>NISSAN</v>
          </cell>
          <cell r="C757">
            <v>40681</v>
          </cell>
          <cell r="D757" t="str">
            <v>80143 3NF0A</v>
          </cell>
          <cell r="E757" t="str">
            <v>2-OUT</v>
          </cell>
          <cell r="F757" t="str">
            <v>Stamp&gt;Ship</v>
          </cell>
          <cell r="G757" t="str">
            <v>KENT</v>
          </cell>
          <cell r="H757" t="str">
            <v>KENT</v>
          </cell>
          <cell r="I757" t="str">
            <v>'13 LEAF B12G</v>
          </cell>
          <cell r="J757" t="str">
            <v>New Domestics</v>
          </cell>
          <cell r="K757" t="str">
            <v>NISSAN</v>
          </cell>
          <cell r="L757" t="str">
            <v>BIW</v>
          </cell>
          <cell r="M757">
            <v>41244</v>
          </cell>
          <cell r="N757" t="str">
            <v>REINF-FR DOOR INR WAIST, LH</v>
          </cell>
          <cell r="O757">
            <v>41244</v>
          </cell>
          <cell r="P757">
            <v>42979</v>
          </cell>
          <cell r="Q757" t="str">
            <v>&gt;&gt;&gt;</v>
          </cell>
          <cell r="S757">
            <v>3000</v>
          </cell>
          <cell r="T757">
            <v>9250</v>
          </cell>
          <cell r="V757">
            <v>11250</v>
          </cell>
          <cell r="W757">
            <v>5</v>
          </cell>
          <cell r="Y757">
            <v>22200</v>
          </cell>
          <cell r="Z757">
            <v>-6.3299999999999995E-2</v>
          </cell>
          <cell r="AA757" t="str">
            <v>last 5 mos x IHS%</v>
          </cell>
          <cell r="AB757">
            <v>21000</v>
          </cell>
          <cell r="AC757">
            <v>31500</v>
          </cell>
          <cell r="AD757">
            <v>31500</v>
          </cell>
          <cell r="AE757">
            <v>0</v>
          </cell>
          <cell r="AF757">
            <v>2625</v>
          </cell>
        </row>
        <row r="758">
          <cell r="A758">
            <v>105360</v>
          </cell>
          <cell r="B758" t="str">
            <v>Alpha Tech</v>
          </cell>
          <cell r="C758">
            <v>38159</v>
          </cell>
          <cell r="D758" t="str">
            <v>GN91410000000M10</v>
          </cell>
          <cell r="E758" t="str">
            <v>2-OUT</v>
          </cell>
          <cell r="F758" t="str">
            <v>Stamp&gt;Plate&gt;Ship</v>
          </cell>
          <cell r="G758" t="str">
            <v>GR: PR</v>
          </cell>
          <cell r="H758" t="str">
            <v>GR</v>
          </cell>
          <cell r="I758" t="str">
            <v>AUTO INDUSTRY</v>
          </cell>
          <cell r="K758" t="str">
            <v>UNKNOWN</v>
          </cell>
          <cell r="L758" t="str">
            <v>Trim &amp; Chassis</v>
          </cell>
          <cell r="O758">
            <v>38081</v>
          </cell>
          <cell r="P758">
            <v>43717</v>
          </cell>
          <cell r="Q758" t="str">
            <v>&gt;&gt;&gt;</v>
          </cell>
          <cell r="S758" t="e">
            <v>#REF!</v>
          </cell>
          <cell r="T758">
            <v>21000</v>
          </cell>
          <cell r="V758">
            <v>15000</v>
          </cell>
          <cell r="W758">
            <v>5</v>
          </cell>
          <cell r="Y758">
            <v>21000</v>
          </cell>
          <cell r="Z758">
            <v>0.05</v>
          </cell>
          <cell r="AA758" t="str">
            <v>last 5 mos x IHS%</v>
          </cell>
          <cell r="AB758">
            <v>24000</v>
          </cell>
          <cell r="AC758">
            <v>36000</v>
          </cell>
          <cell r="AD758">
            <v>31500</v>
          </cell>
          <cell r="AE758">
            <v>0.14285714285714279</v>
          </cell>
          <cell r="AF758">
            <v>2625</v>
          </cell>
        </row>
        <row r="759">
          <cell r="A759">
            <v>105359</v>
          </cell>
          <cell r="B759" t="str">
            <v>Alpha Tech</v>
          </cell>
          <cell r="C759">
            <v>38159</v>
          </cell>
          <cell r="D759" t="str">
            <v>GN81410000000M10</v>
          </cell>
          <cell r="E759" t="str">
            <v>105359/60</v>
          </cell>
          <cell r="F759" t="str">
            <v>Stamp&gt;Plate&gt;Ship</v>
          </cell>
          <cell r="G759" t="str">
            <v>GR: PR</v>
          </cell>
          <cell r="H759" t="str">
            <v>GR</v>
          </cell>
          <cell r="I759" t="str">
            <v>AUTO INDUSTRY</v>
          </cell>
          <cell r="K759" t="str">
            <v>UNKNOWN</v>
          </cell>
          <cell r="L759" t="str">
            <v>Trim &amp; Chassis</v>
          </cell>
          <cell r="O759">
            <v>38081</v>
          </cell>
          <cell r="P759">
            <v>43717</v>
          </cell>
          <cell r="Q759" t="str">
            <v>&gt;&gt;&gt;</v>
          </cell>
          <cell r="S759" t="e">
            <v>#REF!</v>
          </cell>
          <cell r="T759">
            <v>21000</v>
          </cell>
          <cell r="V759">
            <v>15000</v>
          </cell>
          <cell r="W759">
            <v>5</v>
          </cell>
          <cell r="Y759">
            <v>21000</v>
          </cell>
          <cell r="Z759">
            <v>0.05</v>
          </cell>
          <cell r="AA759" t="str">
            <v>last 5 mos x IHS%</v>
          </cell>
          <cell r="AB759">
            <v>24000</v>
          </cell>
          <cell r="AC759">
            <v>36000</v>
          </cell>
          <cell r="AD759">
            <v>31500</v>
          </cell>
          <cell r="AE759">
            <v>0.14285714285714279</v>
          </cell>
          <cell r="AF759">
            <v>2625</v>
          </cell>
        </row>
        <row r="760">
          <cell r="A760">
            <v>107221</v>
          </cell>
          <cell r="B760" t="str">
            <v>NISSAN</v>
          </cell>
          <cell r="C760">
            <v>40681</v>
          </cell>
          <cell r="D760" t="str">
            <v>80142 3NF0A</v>
          </cell>
          <cell r="E760" t="str">
            <v>107221/22</v>
          </cell>
          <cell r="F760" t="str">
            <v>Stamp&gt;Ship</v>
          </cell>
          <cell r="G760" t="str">
            <v>KENT</v>
          </cell>
          <cell r="H760" t="str">
            <v>KENT</v>
          </cell>
          <cell r="I760" t="str">
            <v>'13 LEAF B12G</v>
          </cell>
          <cell r="J760" t="str">
            <v>New Domestics</v>
          </cell>
          <cell r="K760" t="str">
            <v>NISSAN</v>
          </cell>
          <cell r="L760" t="str">
            <v>BIW</v>
          </cell>
          <cell r="M760">
            <v>41244</v>
          </cell>
          <cell r="N760" t="str">
            <v>REINF-FR DOOR INR WAIST, RH</v>
          </cell>
          <cell r="O760">
            <v>41244</v>
          </cell>
          <cell r="P760">
            <v>42979</v>
          </cell>
          <cell r="Q760" t="str">
            <v>&gt;&gt;&gt;</v>
          </cell>
          <cell r="S760">
            <v>2750</v>
          </cell>
          <cell r="T760">
            <v>9000</v>
          </cell>
          <cell r="V760">
            <v>10750</v>
          </cell>
          <cell r="W760">
            <v>5</v>
          </cell>
          <cell r="Y760">
            <v>21600</v>
          </cell>
          <cell r="Z760">
            <v>-6.3299999999999995E-2</v>
          </cell>
          <cell r="AA760" t="str">
            <v>last 5 mos x IHS%</v>
          </cell>
          <cell r="AB760">
            <v>20750</v>
          </cell>
          <cell r="AC760">
            <v>31125</v>
          </cell>
          <cell r="AD760">
            <v>31125</v>
          </cell>
          <cell r="AE760">
            <v>0</v>
          </cell>
          <cell r="AF760">
            <v>2593.75</v>
          </cell>
        </row>
        <row r="761">
          <cell r="A761">
            <v>107325</v>
          </cell>
          <cell r="B761" t="str">
            <v>Calsonic</v>
          </cell>
          <cell r="C761">
            <v>40802</v>
          </cell>
          <cell r="D761" t="str">
            <v>68925 3NF0A</v>
          </cell>
          <cell r="E761" t="str">
            <v>107325 Rev1</v>
          </cell>
          <cell r="F761" t="str">
            <v>Stamp&gt;Ship</v>
          </cell>
          <cell r="G761" t="str">
            <v>KENT</v>
          </cell>
          <cell r="H761" t="str">
            <v>KENT</v>
          </cell>
          <cell r="I761" t="str">
            <v>'13 X12G LEAF</v>
          </cell>
          <cell r="J761" t="str">
            <v>New Domestics</v>
          </cell>
          <cell r="K761" t="str">
            <v>NISSAN</v>
          </cell>
          <cell r="L761" t="str">
            <v>Trim &amp; Chassis</v>
          </cell>
          <cell r="M761">
            <v>40940</v>
          </cell>
          <cell r="N761" t="str">
            <v>BRKT-INST LWR COVER, RH</v>
          </cell>
          <cell r="O761">
            <v>40940</v>
          </cell>
          <cell r="P761">
            <v>42979</v>
          </cell>
          <cell r="Q761" t="str">
            <v>&gt;&gt;&gt;</v>
          </cell>
          <cell r="S761">
            <v>3180</v>
          </cell>
          <cell r="T761">
            <v>9091</v>
          </cell>
          <cell r="V761">
            <v>11130</v>
          </cell>
          <cell r="W761">
            <v>5</v>
          </cell>
          <cell r="Y761">
            <v>21818.400000000001</v>
          </cell>
          <cell r="Z761">
            <v>-6.3299999999999995E-2</v>
          </cell>
          <cell r="AA761" t="str">
            <v>last 5 mos x IHS%</v>
          </cell>
          <cell r="AB761">
            <v>20670</v>
          </cell>
          <cell r="AC761">
            <v>31005</v>
          </cell>
          <cell r="AD761">
            <v>31005</v>
          </cell>
          <cell r="AE761">
            <v>0</v>
          </cell>
          <cell r="AF761">
            <v>2583.75</v>
          </cell>
        </row>
        <row r="762">
          <cell r="A762">
            <v>107243</v>
          </cell>
          <cell r="B762" t="str">
            <v>Denso</v>
          </cell>
          <cell r="C762">
            <v>40682</v>
          </cell>
          <cell r="D762" t="str">
            <v>AA222424-2300</v>
          </cell>
          <cell r="E762" t="str">
            <v>107243 Rev0</v>
          </cell>
          <cell r="F762" t="str">
            <v>Stamp&gt;Plate/Paint&gt;Ship</v>
          </cell>
          <cell r="G762" t="str">
            <v>GR:PR</v>
          </cell>
          <cell r="H762" t="str">
            <v>GR</v>
          </cell>
          <cell r="I762" t="str">
            <v>GMX521  CAMARO</v>
          </cell>
          <cell r="J762" t="str">
            <v>New Domestics</v>
          </cell>
          <cell r="K762" t="str">
            <v>Toyota</v>
          </cell>
          <cell r="L762" t="str">
            <v>HVAC</v>
          </cell>
          <cell r="M762">
            <v>41244</v>
          </cell>
          <cell r="N762" t="str">
            <v>BRACKET</v>
          </cell>
          <cell r="O762">
            <v>41244</v>
          </cell>
          <cell r="P762">
            <v>43717</v>
          </cell>
          <cell r="Q762" t="str">
            <v>&gt;&gt;&gt;</v>
          </cell>
          <cell r="S762">
            <v>0</v>
          </cell>
          <cell r="T762">
            <v>9775</v>
          </cell>
          <cell r="V762">
            <v>4250</v>
          </cell>
          <cell r="W762">
            <v>7</v>
          </cell>
          <cell r="Y762">
            <v>15300</v>
          </cell>
          <cell r="Z762">
            <v>0.10261712439418424</v>
          </cell>
          <cell r="AA762" t="str">
            <v>last 5 mos x IHS%</v>
          </cell>
          <cell r="AB762">
            <v>4250</v>
          </cell>
          <cell r="AC762">
            <v>6375</v>
          </cell>
          <cell r="AD762">
            <v>6375</v>
          </cell>
          <cell r="AE762">
            <v>0</v>
          </cell>
          <cell r="AF762">
            <v>531.25</v>
          </cell>
        </row>
        <row r="763">
          <cell r="A763">
            <v>107254</v>
          </cell>
          <cell r="B763" t="str">
            <v>Denso</v>
          </cell>
          <cell r="C763">
            <v>40701</v>
          </cell>
          <cell r="D763" t="str">
            <v>AA047792-2460</v>
          </cell>
          <cell r="E763" t="str">
            <v>107254 Rev1</v>
          </cell>
          <cell r="F763" t="str">
            <v>Stamp&gt;Ship</v>
          </cell>
          <cell r="G763" t="str">
            <v>GR:PR</v>
          </cell>
          <cell r="H763" t="str">
            <v>GR</v>
          </cell>
          <cell r="I763" t="str">
            <v>GMX521  CAMARO</v>
          </cell>
          <cell r="J763" t="str">
            <v>New Domestics</v>
          </cell>
          <cell r="K763" t="str">
            <v>Toyota</v>
          </cell>
          <cell r="L763" t="str">
            <v>HVAC</v>
          </cell>
          <cell r="M763">
            <v>40831</v>
          </cell>
          <cell r="N763" t="str">
            <v>BRACKET</v>
          </cell>
          <cell r="O763">
            <v>40831</v>
          </cell>
          <cell r="P763">
            <v>43717</v>
          </cell>
          <cell r="Q763" t="str">
            <v>&gt;&gt;&gt;</v>
          </cell>
          <cell r="S763">
            <v>425</v>
          </cell>
          <cell r="T763">
            <v>19550</v>
          </cell>
          <cell r="V763">
            <v>7650</v>
          </cell>
          <cell r="W763">
            <v>7</v>
          </cell>
          <cell r="Y763">
            <v>32640</v>
          </cell>
          <cell r="Z763">
            <v>0.10261712439418424</v>
          </cell>
          <cell r="AA763" t="str">
            <v>last 5 mos x IHS%</v>
          </cell>
          <cell r="AB763">
            <v>8075</v>
          </cell>
          <cell r="AC763">
            <v>12112.500000000002</v>
          </cell>
          <cell r="AD763">
            <v>12112.500000000002</v>
          </cell>
          <cell r="AE763">
            <v>0</v>
          </cell>
          <cell r="AF763">
            <v>1009.3750000000001</v>
          </cell>
        </row>
        <row r="764">
          <cell r="A764">
            <v>107207</v>
          </cell>
          <cell r="B764" t="str">
            <v>NISSAN</v>
          </cell>
          <cell r="C764">
            <v>40680</v>
          </cell>
          <cell r="D764" t="str">
            <v>90135 3NF0A</v>
          </cell>
          <cell r="E764" t="str">
            <v>2-OUT</v>
          </cell>
          <cell r="F764" t="str">
            <v>STAMP&gt;ASSY&gt;SHIP</v>
          </cell>
          <cell r="G764" t="str">
            <v>KENT</v>
          </cell>
          <cell r="H764" t="str">
            <v>KENT</v>
          </cell>
          <cell r="I764" t="str">
            <v>'13 LEAF B12G</v>
          </cell>
          <cell r="J764" t="str">
            <v>New Domestics</v>
          </cell>
          <cell r="K764" t="str">
            <v>NISSAN</v>
          </cell>
          <cell r="L764" t="str">
            <v>BIW</v>
          </cell>
          <cell r="M764">
            <v>41244</v>
          </cell>
          <cell r="N764" t="str">
            <v>REINF ASSY-BACK DOOR HINGE, LH</v>
          </cell>
          <cell r="O764">
            <v>41244</v>
          </cell>
          <cell r="P764">
            <v>42979</v>
          </cell>
          <cell r="Q764" t="str">
            <v>&gt;&gt;&gt;</v>
          </cell>
          <cell r="S764">
            <v>3456</v>
          </cell>
          <cell r="T764">
            <v>9024</v>
          </cell>
          <cell r="V764">
            <v>12096</v>
          </cell>
          <cell r="W764">
            <v>5</v>
          </cell>
          <cell r="Y764">
            <v>21657.599999999999</v>
          </cell>
          <cell r="Z764">
            <v>-6.3299999999999995E-2</v>
          </cell>
          <cell r="AA764" t="str">
            <v>last 5 mos x IHS%</v>
          </cell>
          <cell r="AB764">
            <v>20400</v>
          </cell>
          <cell r="AC764">
            <v>30600</v>
          </cell>
          <cell r="AD764">
            <v>30600</v>
          </cell>
          <cell r="AE764">
            <v>0</v>
          </cell>
          <cell r="AF764">
            <v>2550</v>
          </cell>
        </row>
        <row r="765">
          <cell r="A765">
            <v>107206</v>
          </cell>
          <cell r="B765" t="str">
            <v>NISSAN</v>
          </cell>
          <cell r="C765">
            <v>40680</v>
          </cell>
          <cell r="D765" t="str">
            <v>90134 3NF0A</v>
          </cell>
          <cell r="E765" t="str">
            <v>107206-1/7-1</v>
          </cell>
          <cell r="F765" t="str">
            <v>STAMP&gt;ASSY&gt;SHIP</v>
          </cell>
          <cell r="G765" t="str">
            <v>KENT</v>
          </cell>
          <cell r="H765" t="str">
            <v>KENT</v>
          </cell>
          <cell r="I765" t="str">
            <v>'13 LEAF B12G</v>
          </cell>
          <cell r="J765" t="str">
            <v>New Domestics</v>
          </cell>
          <cell r="K765" t="str">
            <v>NISSAN</v>
          </cell>
          <cell r="L765" t="str">
            <v>BIW</v>
          </cell>
          <cell r="M765">
            <v>41244</v>
          </cell>
          <cell r="N765" t="str">
            <v>REINF ASSY-BACK DOOR HINGE, RH</v>
          </cell>
          <cell r="O765">
            <v>41244</v>
          </cell>
          <cell r="P765">
            <v>42979</v>
          </cell>
          <cell r="Q765" t="str">
            <v>&gt;&gt;&gt;</v>
          </cell>
          <cell r="S765">
            <v>3456</v>
          </cell>
          <cell r="T765">
            <v>9024</v>
          </cell>
          <cell r="V765">
            <v>10896</v>
          </cell>
          <cell r="W765">
            <v>5</v>
          </cell>
          <cell r="Y765">
            <v>21657.599999999999</v>
          </cell>
          <cell r="Z765">
            <v>-6.3299999999999995E-2</v>
          </cell>
          <cell r="AA765" t="str">
            <v>last 5 mos x IHS%</v>
          </cell>
          <cell r="AB765">
            <v>20400</v>
          </cell>
          <cell r="AC765">
            <v>30600</v>
          </cell>
          <cell r="AD765">
            <v>30600</v>
          </cell>
          <cell r="AE765">
            <v>0</v>
          </cell>
          <cell r="AF765">
            <v>2550</v>
          </cell>
        </row>
        <row r="766">
          <cell r="A766">
            <v>107340</v>
          </cell>
          <cell r="B766" t="str">
            <v>Calsonic</v>
          </cell>
          <cell r="C766">
            <v>40827</v>
          </cell>
          <cell r="D766" t="str">
            <v>685SS 3NF0A</v>
          </cell>
          <cell r="E766">
            <v>107340</v>
          </cell>
          <cell r="F766" t="str">
            <v>Stamp&gt;Ship</v>
          </cell>
          <cell r="G766" t="str">
            <v>GR:PR</v>
          </cell>
          <cell r="H766" t="str">
            <v>GR</v>
          </cell>
          <cell r="I766" t="str">
            <v>'13 X12G  LEAF</v>
          </cell>
          <cell r="J766" t="str">
            <v>New Domestics</v>
          </cell>
          <cell r="K766" t="str">
            <v>NISSAN</v>
          </cell>
          <cell r="L766" t="str">
            <v>BIW</v>
          </cell>
          <cell r="M766">
            <v>41000</v>
          </cell>
          <cell r="N766" t="str">
            <v>COVER-GLOVE BOX REINF</v>
          </cell>
          <cell r="O766">
            <v>41000</v>
          </cell>
          <cell r="P766">
            <v>43717</v>
          </cell>
          <cell r="Q766" t="str">
            <v>&gt;&gt;&gt;</v>
          </cell>
          <cell r="S766">
            <v>2740</v>
          </cell>
          <cell r="T766">
            <v>0</v>
          </cell>
          <cell r="V766">
            <v>10970</v>
          </cell>
          <cell r="W766">
            <v>4</v>
          </cell>
          <cell r="Y766" t="str">
            <v>&lt;5</v>
          </cell>
          <cell r="AA766" t="str">
            <v>Annualized Volume (4 of 10 mos)</v>
          </cell>
          <cell r="AB766">
            <v>20220</v>
          </cell>
          <cell r="AC766">
            <v>30330</v>
          </cell>
          <cell r="AD766">
            <v>30330</v>
          </cell>
          <cell r="AE766">
            <v>0</v>
          </cell>
          <cell r="AF766">
            <v>2527.5</v>
          </cell>
        </row>
        <row r="767">
          <cell r="A767">
            <v>107312</v>
          </cell>
          <cell r="B767" t="str">
            <v>NISSAN</v>
          </cell>
          <cell r="C767">
            <v>40798</v>
          </cell>
          <cell r="D767" t="str">
            <v>67330 4BA0B</v>
          </cell>
          <cell r="E767" t="str">
            <v>107312 Rev1</v>
          </cell>
          <cell r="F767" t="str">
            <v>Stamp&gt;Assy&gt;Ship</v>
          </cell>
          <cell r="G767" t="str">
            <v>GR</v>
          </cell>
          <cell r="H767" t="str">
            <v>GR</v>
          </cell>
          <cell r="I767" t="str">
            <v>P32R ROGUE</v>
          </cell>
          <cell r="J767" t="str">
            <v>New Domestics</v>
          </cell>
          <cell r="K767" t="str">
            <v>NISSAN</v>
          </cell>
          <cell r="L767" t="str">
            <v>BIW</v>
          </cell>
          <cell r="M767">
            <v>41518</v>
          </cell>
          <cell r="N767" t="str">
            <v>REINF ASSY DASH LWR RH</v>
          </cell>
          <cell r="O767">
            <v>41548</v>
          </cell>
          <cell r="P767">
            <v>43435</v>
          </cell>
          <cell r="Q767" t="str">
            <v>&gt;&gt;&gt;</v>
          </cell>
          <cell r="R767" t="str">
            <v>1.8.14 updated to reflect shared HEV Volume with 107696</v>
          </cell>
          <cell r="S767">
            <v>0</v>
          </cell>
          <cell r="T767">
            <v>207</v>
          </cell>
          <cell r="V767">
            <v>203</v>
          </cell>
          <cell r="W767">
            <v>3</v>
          </cell>
          <cell r="Y767" t="str">
            <v>&lt;5</v>
          </cell>
          <cell r="AA767" t="str">
            <v>NEW</v>
          </cell>
          <cell r="AB767">
            <v>53332</v>
          </cell>
          <cell r="AC767">
            <v>79998</v>
          </cell>
          <cell r="AD767">
            <v>145000</v>
          </cell>
          <cell r="AE767">
            <v>-0.44828965517241381</v>
          </cell>
          <cell r="AF767">
            <v>12083.333333333334</v>
          </cell>
        </row>
        <row r="768">
          <cell r="A768">
            <v>107205</v>
          </cell>
          <cell r="B768" t="str">
            <v>NISSAN</v>
          </cell>
          <cell r="C768">
            <v>40669</v>
          </cell>
          <cell r="D768" t="str">
            <v>76691 3NF0A</v>
          </cell>
          <cell r="E768" t="str">
            <v>2-OUT</v>
          </cell>
          <cell r="F768" t="str">
            <v>Stamp&gt;Assy&gt;Ship</v>
          </cell>
          <cell r="G768" t="str">
            <v>KENT</v>
          </cell>
          <cell r="H768" t="str">
            <v>KENT</v>
          </cell>
          <cell r="I768" t="str">
            <v>'13 LEAF B12G</v>
          </cell>
          <cell r="J768" t="str">
            <v>New Domestics</v>
          </cell>
          <cell r="K768" t="str">
            <v>NISSAN</v>
          </cell>
          <cell r="L768" t="str">
            <v>BIW</v>
          </cell>
          <cell r="M768">
            <v>41244</v>
          </cell>
          <cell r="N768" t="str">
            <v>RET ASSY-STRIKER, LH</v>
          </cell>
          <cell r="O768">
            <v>41244</v>
          </cell>
          <cell r="P768">
            <v>42979</v>
          </cell>
          <cell r="Q768" t="str">
            <v>&gt;&gt;&gt;</v>
          </cell>
          <cell r="S768">
            <v>3000</v>
          </cell>
          <cell r="T768">
            <v>9215</v>
          </cell>
          <cell r="V768">
            <v>10850</v>
          </cell>
          <cell r="W768">
            <v>6</v>
          </cell>
          <cell r="Y768">
            <v>22080</v>
          </cell>
          <cell r="Z768">
            <v>-6.3299999999999995E-2</v>
          </cell>
          <cell r="AA768" t="str">
            <v>last 5 mos x IHS%</v>
          </cell>
          <cell r="AB768">
            <v>19900</v>
          </cell>
          <cell r="AC768">
            <v>29850</v>
          </cell>
          <cell r="AD768">
            <v>29850</v>
          </cell>
          <cell r="AE768">
            <v>0</v>
          </cell>
          <cell r="AF768">
            <v>2487.5</v>
          </cell>
        </row>
        <row r="769">
          <cell r="A769">
            <v>107313</v>
          </cell>
          <cell r="B769" t="str">
            <v>NISSAN</v>
          </cell>
          <cell r="C769">
            <v>40798</v>
          </cell>
          <cell r="D769" t="str">
            <v>67331 4BA0B</v>
          </cell>
          <cell r="E769" t="str">
            <v>107313-1 Rev1</v>
          </cell>
          <cell r="F769" t="str">
            <v>Stamp&gt;Assy&gt;Ship</v>
          </cell>
          <cell r="G769" t="str">
            <v>GR</v>
          </cell>
          <cell r="H769" t="str">
            <v>GR</v>
          </cell>
          <cell r="I769" t="str">
            <v>P32R ROGUE</v>
          </cell>
          <cell r="J769" t="str">
            <v>New Domestics</v>
          </cell>
          <cell r="K769" t="str">
            <v>NISSAN</v>
          </cell>
          <cell r="L769" t="str">
            <v>BIW</v>
          </cell>
          <cell r="M769">
            <v>41518</v>
          </cell>
          <cell r="N769" t="str">
            <v>REINF ASSY DAH LWR, LH</v>
          </cell>
          <cell r="O769">
            <v>41548</v>
          </cell>
          <cell r="P769">
            <v>43435</v>
          </cell>
          <cell r="Q769" t="str">
            <v>&gt;&gt;&gt;</v>
          </cell>
          <cell r="R769" t="str">
            <v>1.8.14 updated to reflect shared HEV Volume with 107696</v>
          </cell>
          <cell r="S769">
            <v>0</v>
          </cell>
          <cell r="T769">
            <v>207</v>
          </cell>
          <cell r="V769">
            <v>203</v>
          </cell>
          <cell r="W769">
            <v>3</v>
          </cell>
          <cell r="Y769" t="str">
            <v>&lt;5</v>
          </cell>
          <cell r="AA769" t="str">
            <v>NEW</v>
          </cell>
          <cell r="AB769">
            <v>52172</v>
          </cell>
          <cell r="AC769">
            <v>78258</v>
          </cell>
          <cell r="AD769">
            <v>145000</v>
          </cell>
          <cell r="AE769">
            <v>-0.46028965517241383</v>
          </cell>
          <cell r="AF769">
            <v>12083.333333333334</v>
          </cell>
        </row>
        <row r="770">
          <cell r="A770">
            <v>107223</v>
          </cell>
          <cell r="B770" t="str">
            <v>NISSAN</v>
          </cell>
          <cell r="C770">
            <v>40681</v>
          </cell>
          <cell r="D770" t="str">
            <v>82142 3NF0A</v>
          </cell>
          <cell r="E770" t="str">
            <v>107223/24</v>
          </cell>
          <cell r="F770" t="str">
            <v>Stamp&gt;Ship</v>
          </cell>
          <cell r="G770" t="str">
            <v>KENT</v>
          </cell>
          <cell r="H770" t="str">
            <v>KENT</v>
          </cell>
          <cell r="I770" t="str">
            <v>'13 LEAF B12G</v>
          </cell>
          <cell r="J770" t="str">
            <v>New Domestics</v>
          </cell>
          <cell r="K770" t="str">
            <v>NISSAN</v>
          </cell>
          <cell r="L770" t="str">
            <v>BIW</v>
          </cell>
          <cell r="M770">
            <v>41244</v>
          </cell>
          <cell r="N770" t="str">
            <v>REINF-RR DOOR INR WAIST, RH</v>
          </cell>
          <cell r="O770">
            <v>41244</v>
          </cell>
          <cell r="P770">
            <v>42979</v>
          </cell>
          <cell r="Q770" t="str">
            <v>&gt;&gt;&gt;</v>
          </cell>
          <cell r="S770">
            <v>2960</v>
          </cell>
          <cell r="T770">
            <v>8800</v>
          </cell>
          <cell r="V770">
            <v>10640</v>
          </cell>
          <cell r="W770">
            <v>5</v>
          </cell>
          <cell r="Y770">
            <v>21120</v>
          </cell>
          <cell r="Z770">
            <v>-6.3299999999999995E-2</v>
          </cell>
          <cell r="AA770" t="str">
            <v>last 5 mos x IHS%</v>
          </cell>
          <cell r="AB770">
            <v>19520</v>
          </cell>
          <cell r="AC770">
            <v>29280</v>
          </cell>
          <cell r="AD770">
            <v>29280</v>
          </cell>
          <cell r="AE770">
            <v>0</v>
          </cell>
          <cell r="AF770">
            <v>2440</v>
          </cell>
        </row>
        <row r="771">
          <cell r="A771">
            <v>107193</v>
          </cell>
          <cell r="B771" t="str">
            <v>NISSAN</v>
          </cell>
          <cell r="C771">
            <v>40661</v>
          </cell>
          <cell r="D771" t="str">
            <v>65140 3NF0A</v>
          </cell>
          <cell r="E771" t="str">
            <v>107193-1/94-1</v>
          </cell>
          <cell r="F771" t="str">
            <v>Stamp&gt;Assy&gt;Ship</v>
          </cell>
          <cell r="G771" t="str">
            <v>GR</v>
          </cell>
          <cell r="H771" t="str">
            <v>GR</v>
          </cell>
          <cell r="I771" t="str">
            <v>'13 LEAF B12G</v>
          </cell>
          <cell r="J771" t="str">
            <v>New Domestics</v>
          </cell>
          <cell r="K771" t="str">
            <v>NISSAN</v>
          </cell>
          <cell r="L771" t="str">
            <v>BIW</v>
          </cell>
          <cell r="M771">
            <v>41244</v>
          </cell>
          <cell r="N771" t="str">
            <v>REINF ASSY-HOOD HINGE, RH</v>
          </cell>
          <cell r="O771">
            <v>41244</v>
          </cell>
          <cell r="P771">
            <v>42979</v>
          </cell>
          <cell r="Q771" t="str">
            <v>&gt;&gt;&gt;</v>
          </cell>
          <cell r="S771">
            <v>3120</v>
          </cell>
          <cell r="T771">
            <v>11259</v>
          </cell>
          <cell r="V771">
            <v>13200</v>
          </cell>
          <cell r="W771">
            <v>6</v>
          </cell>
          <cell r="Y771">
            <v>21696</v>
          </cell>
          <cell r="Z771">
            <v>-6.3299999999999995E-2</v>
          </cell>
          <cell r="AA771" t="str">
            <v>last 5 mos x IHS%</v>
          </cell>
          <cell r="AB771">
            <v>19440</v>
          </cell>
          <cell r="AC771">
            <v>29160</v>
          </cell>
          <cell r="AD771">
            <v>29160</v>
          </cell>
          <cell r="AE771">
            <v>0</v>
          </cell>
          <cell r="AF771">
            <v>2430</v>
          </cell>
        </row>
        <row r="772">
          <cell r="A772">
            <v>104957</v>
          </cell>
          <cell r="B772" t="str">
            <v>NISSAN</v>
          </cell>
          <cell r="C772">
            <v>37853</v>
          </cell>
          <cell r="D772" t="str">
            <v>74521 EA800</v>
          </cell>
          <cell r="E772">
            <v>104957</v>
          </cell>
          <cell r="F772" t="str">
            <v>Stamp&gt;Assy&gt;Plate/Paint&gt;Ship</v>
          </cell>
          <cell r="G772" t="str">
            <v>GR: PR</v>
          </cell>
          <cell r="H772" t="str">
            <v>GR</v>
          </cell>
          <cell r="I772" t="str">
            <v xml:space="preserve">Nissan        | Frontier | H61B/D40        </v>
          </cell>
          <cell r="J772" t="str">
            <v>New Domestics</v>
          </cell>
          <cell r="K772" t="str">
            <v>NISSAN</v>
          </cell>
          <cell r="L772" t="str">
            <v>BIW</v>
          </cell>
          <cell r="M772">
            <v>37960</v>
          </cell>
          <cell r="N772" t="str">
            <v>BRACKET ASSY-PKB MTG</v>
          </cell>
          <cell r="O772">
            <v>37960</v>
          </cell>
          <cell r="P772">
            <v>42248</v>
          </cell>
          <cell r="Q772" t="str">
            <v>&gt;&gt;&gt;</v>
          </cell>
          <cell r="S772" t="e">
            <v>#REF!</v>
          </cell>
          <cell r="T772">
            <v>17772</v>
          </cell>
          <cell r="V772">
            <v>15888</v>
          </cell>
          <cell r="W772">
            <v>12</v>
          </cell>
          <cell r="Y772">
            <v>23510</v>
          </cell>
          <cell r="Z772">
            <v>-8.7400000000000005E-2</v>
          </cell>
          <cell r="AA772" t="str">
            <v>last 5 mos x IHS%</v>
          </cell>
          <cell r="AB772">
            <v>24332</v>
          </cell>
          <cell r="AC772">
            <v>36498</v>
          </cell>
          <cell r="AD772">
            <v>36498</v>
          </cell>
          <cell r="AE772">
            <v>0</v>
          </cell>
          <cell r="AF772">
            <v>3041.5</v>
          </cell>
        </row>
        <row r="773">
          <cell r="A773" t="str">
            <v>107212T</v>
          </cell>
          <cell r="B773" t="str">
            <v>NISSAN</v>
          </cell>
          <cell r="C773">
            <v>40681</v>
          </cell>
          <cell r="D773" t="str">
            <v>90192 3NF0A</v>
          </cell>
          <cell r="E773" t="str">
            <v>107212T</v>
          </cell>
          <cell r="F773" t="str">
            <v>Stamp&gt;Ship</v>
          </cell>
          <cell r="G773" t="str">
            <v>KENT</v>
          </cell>
          <cell r="H773" t="str">
            <v>KENT</v>
          </cell>
          <cell r="I773" t="str">
            <v>'13 LEAF B12G</v>
          </cell>
          <cell r="J773" t="str">
            <v>New Domestics</v>
          </cell>
          <cell r="K773" t="str">
            <v>NISSAN</v>
          </cell>
          <cell r="L773" t="str">
            <v>BIW</v>
          </cell>
          <cell r="M773">
            <v>41244</v>
          </cell>
          <cell r="N773" t="str">
            <v>BRKT-H/MTG STOP LAMP</v>
          </cell>
          <cell r="O773">
            <v>41244</v>
          </cell>
          <cell r="P773">
            <v>42979</v>
          </cell>
          <cell r="Q773" t="str">
            <v>&gt;&gt;&gt;</v>
          </cell>
          <cell r="S773">
            <v>3000</v>
          </cell>
          <cell r="T773">
            <v>0</v>
          </cell>
          <cell r="V773">
            <v>10700</v>
          </cell>
          <cell r="W773">
            <v>5</v>
          </cell>
          <cell r="Y773">
            <v>21600</v>
          </cell>
          <cell r="Z773">
            <v>-6.3299999999999995E-2</v>
          </cell>
          <cell r="AA773" t="str">
            <v>last 5 mos x IHS%</v>
          </cell>
          <cell r="AB773">
            <v>19300</v>
          </cell>
          <cell r="AC773">
            <v>28950</v>
          </cell>
          <cell r="AD773">
            <v>28950</v>
          </cell>
          <cell r="AE773">
            <v>0</v>
          </cell>
          <cell r="AF773">
            <v>2412.5</v>
          </cell>
        </row>
        <row r="774">
          <cell r="A774">
            <v>106446</v>
          </cell>
          <cell r="B774" t="str">
            <v>NISSAN</v>
          </cell>
          <cell r="C774">
            <v>39681</v>
          </cell>
          <cell r="D774" t="str">
            <v>162651LA0DEP</v>
          </cell>
          <cell r="E774">
            <v>106446</v>
          </cell>
          <cell r="F774" t="str">
            <v>Stamp&gt;Plate/Paint&gt;Ship</v>
          </cell>
          <cell r="G774" t="str">
            <v>GR: PR</v>
          </cell>
          <cell r="H774" t="str">
            <v>GR</v>
          </cell>
          <cell r="I774" t="str">
            <v>ZH2k1 ENGINE</v>
          </cell>
          <cell r="J774" t="str">
            <v>New Domestics</v>
          </cell>
          <cell r="K774" t="str">
            <v>NISSAN</v>
          </cell>
          <cell r="L774" t="str">
            <v>Powertrain/Exhaust</v>
          </cell>
          <cell r="M774">
            <v>39845</v>
          </cell>
          <cell r="N774" t="str">
            <v>BKT-PUMP PROTECTOR</v>
          </cell>
          <cell r="O774">
            <v>39845</v>
          </cell>
          <cell r="P774">
            <v>43717</v>
          </cell>
          <cell r="Q774" t="str">
            <v>&gt;&gt;&gt;</v>
          </cell>
          <cell r="S774">
            <v>2700</v>
          </cell>
          <cell r="T774">
            <v>23310</v>
          </cell>
          <cell r="V774">
            <v>13780</v>
          </cell>
          <cell r="W774">
            <v>10</v>
          </cell>
          <cell r="Y774">
            <v>22248</v>
          </cell>
          <cell r="Z774">
            <v>0.05</v>
          </cell>
          <cell r="AA774" t="str">
            <v>last 5 mos x IHS%</v>
          </cell>
          <cell r="AB774">
            <v>19539</v>
          </cell>
          <cell r="AC774">
            <v>29308.5</v>
          </cell>
          <cell r="AD774">
            <v>28938</v>
          </cell>
          <cell r="AE774">
            <v>1.2803234501347793E-2</v>
          </cell>
          <cell r="AF774">
            <v>2411.5</v>
          </cell>
        </row>
        <row r="775">
          <cell r="A775">
            <v>107220</v>
          </cell>
          <cell r="B775" t="str">
            <v>NISSAN</v>
          </cell>
          <cell r="C775">
            <v>40681</v>
          </cell>
          <cell r="D775" t="str">
            <v>82147 3NF0A</v>
          </cell>
          <cell r="E775" t="str">
            <v>2-OUT</v>
          </cell>
          <cell r="F775" t="str">
            <v>Stamp&gt;Assy&gt;Ship</v>
          </cell>
          <cell r="G775" t="str">
            <v>KENT</v>
          </cell>
          <cell r="H775" t="str">
            <v>KENT</v>
          </cell>
          <cell r="I775" t="str">
            <v>'13 LEAF B12G</v>
          </cell>
          <cell r="J775" t="str">
            <v>New Domestics</v>
          </cell>
          <cell r="K775" t="str">
            <v>NISSAN</v>
          </cell>
          <cell r="L775" t="str">
            <v>BIW</v>
          </cell>
          <cell r="M775">
            <v>41244</v>
          </cell>
          <cell r="N775" t="str">
            <v>REINF ASSY-DOOR OTR WAIST, LH</v>
          </cell>
          <cell r="O775">
            <v>41244</v>
          </cell>
          <cell r="P775">
            <v>42979</v>
          </cell>
          <cell r="Q775" t="str">
            <v>&gt;&gt;&gt;</v>
          </cell>
          <cell r="S775">
            <v>2968</v>
          </cell>
          <cell r="T775">
            <v>8764</v>
          </cell>
          <cell r="V775">
            <v>10724</v>
          </cell>
          <cell r="W775">
            <v>5</v>
          </cell>
          <cell r="Y775">
            <v>21033.599999999999</v>
          </cell>
          <cell r="Z775">
            <v>-6.3299999999999995E-2</v>
          </cell>
          <cell r="AA775" t="str">
            <v>last 5 mos x IHS%</v>
          </cell>
          <cell r="AB775">
            <v>19264</v>
          </cell>
          <cell r="AC775">
            <v>28896</v>
          </cell>
          <cell r="AD775">
            <v>28896</v>
          </cell>
          <cell r="AE775">
            <v>0</v>
          </cell>
          <cell r="AF775">
            <v>2408</v>
          </cell>
        </row>
        <row r="776">
          <cell r="A776">
            <v>107196</v>
          </cell>
          <cell r="B776" t="str">
            <v>NISSAN</v>
          </cell>
          <cell r="C776">
            <v>40661</v>
          </cell>
          <cell r="D776" t="str">
            <v>63145 3NF0B</v>
          </cell>
          <cell r="E776" t="str">
            <v>2-OUT</v>
          </cell>
          <cell r="F776" t="str">
            <v>Stamp&gt;Ship</v>
          </cell>
          <cell r="G776" t="str">
            <v>KENT</v>
          </cell>
          <cell r="H776" t="str">
            <v>KENT</v>
          </cell>
          <cell r="I776" t="str">
            <v>'13 LEAF B12G</v>
          </cell>
          <cell r="J776" t="str">
            <v>New Domestics</v>
          </cell>
          <cell r="K776" t="str">
            <v>NISSAN</v>
          </cell>
          <cell r="L776" t="str">
            <v>BIW</v>
          </cell>
          <cell r="M776">
            <v>41244</v>
          </cell>
          <cell r="N776" t="str">
            <v>BRKT-FR FDR, B LH</v>
          </cell>
          <cell r="O776">
            <v>41244</v>
          </cell>
          <cell r="P776">
            <v>42979</v>
          </cell>
          <cell r="Q776" t="str">
            <v>&gt;&gt;&gt;</v>
          </cell>
          <cell r="S776">
            <v>3000</v>
          </cell>
          <cell r="T776">
            <v>11600</v>
          </cell>
          <cell r="V776">
            <v>13200</v>
          </cell>
          <cell r="W776">
            <v>5</v>
          </cell>
          <cell r="Y776">
            <v>22080</v>
          </cell>
          <cell r="Z776">
            <v>-6.3299999999999995E-2</v>
          </cell>
          <cell r="AA776" t="str">
            <v>last 5 mos x IHS%</v>
          </cell>
          <cell r="AB776">
            <v>19250</v>
          </cell>
          <cell r="AC776">
            <v>28875</v>
          </cell>
          <cell r="AD776">
            <v>28875</v>
          </cell>
          <cell r="AE776">
            <v>0</v>
          </cell>
          <cell r="AF776">
            <v>2406.25</v>
          </cell>
        </row>
        <row r="777">
          <cell r="A777">
            <v>106934</v>
          </cell>
          <cell r="B777" t="str">
            <v>NISSAN</v>
          </cell>
          <cell r="C777">
            <v>40343</v>
          </cell>
          <cell r="D777" t="str">
            <v>25233 3ja0c</v>
          </cell>
          <cell r="E777">
            <v>106934</v>
          </cell>
          <cell r="F777" t="str">
            <v>Stamp&gt;Ship</v>
          </cell>
          <cell r="G777" t="str">
            <v>KENT</v>
          </cell>
          <cell r="H777" t="str">
            <v>KENT</v>
          </cell>
          <cell r="I777" t="str">
            <v>P42J</v>
          </cell>
          <cell r="J777" t="str">
            <v>New Domestics</v>
          </cell>
          <cell r="K777" t="str">
            <v>NISSAN</v>
          </cell>
          <cell r="L777" t="str">
            <v>Vehicle Electronics</v>
          </cell>
          <cell r="M777">
            <v>40914</v>
          </cell>
          <cell r="N777" t="str">
            <v>ELECTRIC BRKT MODULE CAM OPTION</v>
          </cell>
          <cell r="O777">
            <v>40909</v>
          </cell>
          <cell r="P777">
            <v>43717</v>
          </cell>
          <cell r="Q777" t="str">
            <v>&gt;&gt;&gt;</v>
          </cell>
          <cell r="S777">
            <v>5400</v>
          </cell>
          <cell r="T777">
            <v>31140</v>
          </cell>
          <cell r="V777">
            <v>18000</v>
          </cell>
          <cell r="W777">
            <v>10</v>
          </cell>
          <cell r="Y777">
            <v>30240</v>
          </cell>
          <cell r="Z777">
            <v>-0.19799999999999984</v>
          </cell>
          <cell r="AA777" t="str">
            <v>last 5 mos x IHS%</v>
          </cell>
          <cell r="AB777">
            <v>19800</v>
          </cell>
          <cell r="AC777">
            <v>29700</v>
          </cell>
          <cell r="AD777">
            <v>28872.000000000007</v>
          </cell>
          <cell r="AE777">
            <v>2.8678304239401209E-2</v>
          </cell>
          <cell r="AF777">
            <v>2406.0000000000005</v>
          </cell>
        </row>
        <row r="778">
          <cell r="A778">
            <v>107202</v>
          </cell>
          <cell r="B778" t="str">
            <v>NISSAN</v>
          </cell>
          <cell r="C778">
            <v>40669</v>
          </cell>
          <cell r="D778" t="str">
            <v>76538 3NF0A</v>
          </cell>
          <cell r="E778" t="str">
            <v>107202/03</v>
          </cell>
          <cell r="F778" t="str">
            <v>Stamp&gt;Ship</v>
          </cell>
          <cell r="G778" t="str">
            <v>KENT</v>
          </cell>
          <cell r="H778" t="str">
            <v>KENT</v>
          </cell>
          <cell r="I778" t="str">
            <v>'13 LEAF B12G</v>
          </cell>
          <cell r="J778" t="str">
            <v>New Domestics</v>
          </cell>
          <cell r="K778" t="str">
            <v>NISSAN</v>
          </cell>
          <cell r="L778" t="str">
            <v>BIW</v>
          </cell>
          <cell r="M778">
            <v>41244</v>
          </cell>
          <cell r="N778" t="str">
            <v>CLOSING PLATE-CTR PLR, RH</v>
          </cell>
          <cell r="O778">
            <v>41244</v>
          </cell>
          <cell r="P778">
            <v>42979</v>
          </cell>
          <cell r="Q778" t="str">
            <v>&gt;&gt;&gt;</v>
          </cell>
          <cell r="S778">
            <v>3000</v>
          </cell>
          <cell r="T778">
            <v>9252</v>
          </cell>
          <cell r="V778">
            <v>10813</v>
          </cell>
          <cell r="W778">
            <v>6</v>
          </cell>
          <cell r="Y778">
            <v>22082.400000000001</v>
          </cell>
          <cell r="Z778">
            <v>-6.3299999999999995E-2</v>
          </cell>
          <cell r="AA778" t="str">
            <v>last 5 mos x IHS%</v>
          </cell>
          <cell r="AB778">
            <v>19201</v>
          </cell>
          <cell r="AC778">
            <v>28801.5</v>
          </cell>
          <cell r="AD778">
            <v>28801.5</v>
          </cell>
          <cell r="AE778">
            <v>0</v>
          </cell>
          <cell r="AF778">
            <v>2400.125</v>
          </cell>
        </row>
        <row r="779">
          <cell r="A779">
            <v>107224</v>
          </cell>
          <cell r="B779" t="str">
            <v>NISSAN</v>
          </cell>
          <cell r="C779">
            <v>40681</v>
          </cell>
          <cell r="D779" t="str">
            <v>82143 3NF0A</v>
          </cell>
          <cell r="E779" t="str">
            <v>2-OUT</v>
          </cell>
          <cell r="F779" t="str">
            <v>Stamp&gt;Ship</v>
          </cell>
          <cell r="G779" t="str">
            <v>KENT</v>
          </cell>
          <cell r="H779" t="str">
            <v>KENT</v>
          </cell>
          <cell r="I779" t="str">
            <v>'13 LEAF B12G</v>
          </cell>
          <cell r="J779" t="str">
            <v>New Domestics</v>
          </cell>
          <cell r="K779" t="str">
            <v>NISSAN</v>
          </cell>
          <cell r="L779" t="str">
            <v>BIW</v>
          </cell>
          <cell r="M779">
            <v>41244</v>
          </cell>
          <cell r="N779" t="str">
            <v>REINF-RR DOOR INR WAIST, LH</v>
          </cell>
          <cell r="O779">
            <v>41244</v>
          </cell>
          <cell r="P779">
            <v>42979</v>
          </cell>
          <cell r="Q779" t="str">
            <v>&gt;&gt;&gt;</v>
          </cell>
          <cell r="S779">
            <v>2960</v>
          </cell>
          <cell r="T779">
            <v>8720</v>
          </cell>
          <cell r="V779">
            <v>10560</v>
          </cell>
          <cell r="W779">
            <v>5</v>
          </cell>
          <cell r="Y779">
            <v>20928</v>
          </cell>
          <cell r="Z779">
            <v>-6.3299999999999995E-2</v>
          </cell>
          <cell r="AA779" t="str">
            <v>last 5 mos x IHS%</v>
          </cell>
          <cell r="AB779">
            <v>19200</v>
          </cell>
          <cell r="AC779">
            <v>28800</v>
          </cell>
          <cell r="AD779">
            <v>28800</v>
          </cell>
          <cell r="AE779">
            <v>0</v>
          </cell>
          <cell r="AF779">
            <v>2400</v>
          </cell>
        </row>
        <row r="780">
          <cell r="A780">
            <v>107218</v>
          </cell>
          <cell r="B780" t="str">
            <v>NISSAN</v>
          </cell>
          <cell r="C780">
            <v>40681</v>
          </cell>
          <cell r="D780" t="str">
            <v>80149 3FN0A</v>
          </cell>
          <cell r="E780" t="str">
            <v>2-OUT</v>
          </cell>
          <cell r="F780" t="str">
            <v>Stamp&gt;Ship</v>
          </cell>
          <cell r="G780" t="str">
            <v>KENT</v>
          </cell>
          <cell r="H780" t="str">
            <v>KENT</v>
          </cell>
          <cell r="I780" t="str">
            <v>'13 LEAF B12G</v>
          </cell>
          <cell r="J780" t="str">
            <v>New Domestics</v>
          </cell>
          <cell r="K780" t="str">
            <v>NISSAN</v>
          </cell>
          <cell r="L780" t="str">
            <v>BIW</v>
          </cell>
          <cell r="M780">
            <v>41244</v>
          </cell>
          <cell r="N780" t="str">
            <v>REINF-FR DOOR OTR WAIST, LH</v>
          </cell>
          <cell r="O780">
            <v>41244</v>
          </cell>
          <cell r="P780">
            <v>42979</v>
          </cell>
          <cell r="Q780" t="str">
            <v>&gt;&gt;&gt;</v>
          </cell>
          <cell r="S780">
            <v>3040</v>
          </cell>
          <cell r="T780">
            <v>8720</v>
          </cell>
          <cell r="V780">
            <v>10720</v>
          </cell>
          <cell r="W780">
            <v>5</v>
          </cell>
          <cell r="Y780">
            <v>20928</v>
          </cell>
          <cell r="Z780">
            <v>-6.3299999999999995E-2</v>
          </cell>
          <cell r="AA780" t="str">
            <v>last 5 mos x IHS%</v>
          </cell>
          <cell r="AB780">
            <v>19200</v>
          </cell>
          <cell r="AC780">
            <v>28800</v>
          </cell>
          <cell r="AD780">
            <v>28800</v>
          </cell>
          <cell r="AE780">
            <v>0</v>
          </cell>
          <cell r="AF780">
            <v>2400</v>
          </cell>
        </row>
        <row r="781">
          <cell r="A781">
            <v>107199</v>
          </cell>
          <cell r="B781" t="str">
            <v>NISSAN</v>
          </cell>
          <cell r="C781">
            <v>40661</v>
          </cell>
          <cell r="D781" t="str">
            <v>65610 3NF0A</v>
          </cell>
          <cell r="E781" t="str">
            <v>107199-1</v>
          </cell>
          <cell r="F781" t="str">
            <v>Stamp&gt;Assy&gt;Ship</v>
          </cell>
          <cell r="G781" t="str">
            <v>KENT</v>
          </cell>
          <cell r="H781" t="str">
            <v>KENT</v>
          </cell>
          <cell r="I781" t="str">
            <v>'13 LEAF B12G</v>
          </cell>
          <cell r="J781" t="str">
            <v>New Domestics</v>
          </cell>
          <cell r="K781" t="str">
            <v>NISSAN</v>
          </cell>
          <cell r="L781" t="str">
            <v>BIW</v>
          </cell>
          <cell r="M781">
            <v>41244</v>
          </cell>
          <cell r="N781" t="str">
            <v>STRIKER ASSY-HOOD LOCK</v>
          </cell>
          <cell r="O781">
            <v>41244</v>
          </cell>
          <cell r="P781">
            <v>42979</v>
          </cell>
          <cell r="Q781" t="str">
            <v>&gt;&gt;&gt;</v>
          </cell>
          <cell r="S781">
            <v>3000</v>
          </cell>
          <cell r="T781">
            <v>10824</v>
          </cell>
          <cell r="V781">
            <v>12840</v>
          </cell>
          <cell r="W781">
            <v>5</v>
          </cell>
          <cell r="Y781">
            <v>21177.599999999999</v>
          </cell>
          <cell r="Z781">
            <v>-6.3299999999999995E-2</v>
          </cell>
          <cell r="AA781" t="str">
            <v>last 5 mos x IHS%</v>
          </cell>
          <cell r="AB781">
            <v>19200</v>
          </cell>
          <cell r="AC781">
            <v>28800</v>
          </cell>
          <cell r="AD781">
            <v>28800</v>
          </cell>
          <cell r="AE781">
            <v>0</v>
          </cell>
          <cell r="AF781">
            <v>2400</v>
          </cell>
        </row>
        <row r="782">
          <cell r="A782">
            <v>107195</v>
          </cell>
          <cell r="B782" t="str">
            <v>NISSAN</v>
          </cell>
          <cell r="C782">
            <v>40661</v>
          </cell>
          <cell r="D782" t="str">
            <v>63144 3NF0B</v>
          </cell>
          <cell r="E782" t="str">
            <v>107195/96</v>
          </cell>
          <cell r="F782" t="str">
            <v>Stamp&gt;Ship</v>
          </cell>
          <cell r="G782" t="str">
            <v>KENT</v>
          </cell>
          <cell r="H782" t="str">
            <v>KENT</v>
          </cell>
          <cell r="I782" t="str">
            <v>'13 LEAF B12G</v>
          </cell>
          <cell r="J782" t="str">
            <v>New Domestics</v>
          </cell>
          <cell r="K782" t="str">
            <v>NISSAN</v>
          </cell>
          <cell r="L782" t="str">
            <v>BIW</v>
          </cell>
          <cell r="M782">
            <v>41244</v>
          </cell>
          <cell r="N782" t="str">
            <v>BRKT-FR FDR, B RH</v>
          </cell>
          <cell r="O782">
            <v>41244</v>
          </cell>
          <cell r="P782">
            <v>42979</v>
          </cell>
          <cell r="Q782" t="str">
            <v>&gt;&gt;&gt;</v>
          </cell>
          <cell r="S782">
            <v>2400</v>
          </cell>
          <cell r="T782">
            <v>11600</v>
          </cell>
          <cell r="V782">
            <v>12600</v>
          </cell>
          <cell r="W782">
            <v>5</v>
          </cell>
          <cell r="Y782">
            <v>22080</v>
          </cell>
          <cell r="Z782">
            <v>-6.3299999999999995E-2</v>
          </cell>
          <cell r="AA782" t="str">
            <v>last 5 mos x IHS%</v>
          </cell>
          <cell r="AB782">
            <v>19200</v>
          </cell>
          <cell r="AC782">
            <v>28800</v>
          </cell>
          <cell r="AD782">
            <v>28800</v>
          </cell>
          <cell r="AE782">
            <v>0</v>
          </cell>
          <cell r="AF782">
            <v>2400</v>
          </cell>
        </row>
        <row r="783">
          <cell r="A783">
            <v>107194</v>
          </cell>
          <cell r="B783" t="str">
            <v>NISSAN</v>
          </cell>
          <cell r="C783">
            <v>40661</v>
          </cell>
          <cell r="D783" t="str">
            <v>65141 3NF0A</v>
          </cell>
          <cell r="E783" t="str">
            <v>2-OUT</v>
          </cell>
          <cell r="F783" t="str">
            <v>Stamp&gt;Assy&gt;Ship</v>
          </cell>
          <cell r="G783" t="str">
            <v>GR</v>
          </cell>
          <cell r="H783" t="str">
            <v>GR</v>
          </cell>
          <cell r="I783" t="str">
            <v>'13 LEAF B12G</v>
          </cell>
          <cell r="J783" t="str">
            <v>New Domestics</v>
          </cell>
          <cell r="K783" t="str">
            <v>NISSAN</v>
          </cell>
          <cell r="L783" t="str">
            <v>BIW</v>
          </cell>
          <cell r="M783">
            <v>41244</v>
          </cell>
          <cell r="N783" t="str">
            <v>REINF ASSY-HOOD HINGE, LH</v>
          </cell>
          <cell r="O783">
            <v>41244</v>
          </cell>
          <cell r="P783">
            <v>42979</v>
          </cell>
          <cell r="Q783" t="str">
            <v>&gt;&gt;&gt;</v>
          </cell>
          <cell r="S783">
            <v>3120</v>
          </cell>
          <cell r="T783">
            <v>11499</v>
          </cell>
          <cell r="V783">
            <v>13200</v>
          </cell>
          <cell r="W783">
            <v>6</v>
          </cell>
          <cell r="Y783">
            <v>22272</v>
          </cell>
          <cell r="Z783">
            <v>-6.3299999999999995E-2</v>
          </cell>
          <cell r="AA783" t="str">
            <v>last 5 mos x IHS%</v>
          </cell>
          <cell r="AB783">
            <v>19200</v>
          </cell>
          <cell r="AC783">
            <v>28800</v>
          </cell>
          <cell r="AD783">
            <v>28800</v>
          </cell>
          <cell r="AE783">
            <v>0</v>
          </cell>
          <cell r="AF783">
            <v>2400</v>
          </cell>
        </row>
        <row r="784">
          <cell r="A784">
            <v>107201</v>
          </cell>
          <cell r="B784" t="str">
            <v>NISSAN</v>
          </cell>
          <cell r="C784">
            <v>40669</v>
          </cell>
          <cell r="D784" t="str">
            <v>73230 3NF0A</v>
          </cell>
          <cell r="E784" t="str">
            <v>107201-5</v>
          </cell>
          <cell r="F784" t="str">
            <v>Stamp&gt;Assy&gt;Ship</v>
          </cell>
          <cell r="G784" t="str">
            <v>GR:  PR/VA</v>
          </cell>
          <cell r="H784" t="str">
            <v>GR</v>
          </cell>
          <cell r="I784" t="str">
            <v>'13 LEAF B12G</v>
          </cell>
          <cell r="J784" t="str">
            <v>New Domestics</v>
          </cell>
          <cell r="K784" t="str">
            <v>NISSAN</v>
          </cell>
          <cell r="L784" t="str">
            <v>BIW</v>
          </cell>
          <cell r="M784">
            <v>41244</v>
          </cell>
          <cell r="N784" t="str">
            <v>RAIL ASSY-ROOF, RR</v>
          </cell>
          <cell r="O784">
            <v>41244</v>
          </cell>
          <cell r="P784">
            <v>42979</v>
          </cell>
          <cell r="Q784" t="str">
            <v>&gt;&gt;&gt;</v>
          </cell>
          <cell r="S784">
            <v>3000</v>
          </cell>
          <cell r="T784">
            <v>8861</v>
          </cell>
          <cell r="V784">
            <v>10543</v>
          </cell>
          <cell r="W784">
            <v>7</v>
          </cell>
          <cell r="Y784">
            <v>21045.599999999999</v>
          </cell>
          <cell r="Z784">
            <v>-6.3299999999999995E-2</v>
          </cell>
          <cell r="AA784" t="str">
            <v>last 5 mos x IHS%</v>
          </cell>
          <cell r="AB784">
            <v>19133</v>
          </cell>
          <cell r="AC784">
            <v>28699.5</v>
          </cell>
          <cell r="AD784">
            <v>28699.5</v>
          </cell>
          <cell r="AE784">
            <v>0</v>
          </cell>
          <cell r="AF784">
            <v>2391.625</v>
          </cell>
        </row>
        <row r="785">
          <cell r="A785">
            <v>107219</v>
          </cell>
          <cell r="B785" t="str">
            <v>NISSAN</v>
          </cell>
          <cell r="C785">
            <v>40681</v>
          </cell>
          <cell r="D785" t="str">
            <v>82146 3NF0A</v>
          </cell>
          <cell r="E785" t="str">
            <v>107219/20-1</v>
          </cell>
          <cell r="F785" t="str">
            <v>Stamp&gt;Assy&gt;Ship</v>
          </cell>
          <cell r="G785" t="str">
            <v>KENT</v>
          </cell>
          <cell r="H785" t="str">
            <v>KENT</v>
          </cell>
          <cell r="I785" t="str">
            <v>'13 LEAF B12G</v>
          </cell>
          <cell r="J785" t="str">
            <v>New Domestics</v>
          </cell>
          <cell r="K785" t="str">
            <v>NISSAN</v>
          </cell>
          <cell r="L785" t="str">
            <v>BIW</v>
          </cell>
          <cell r="M785">
            <v>41244</v>
          </cell>
          <cell r="N785" t="str">
            <v>REINF ASSY-DOOR OTR WAIST, RH</v>
          </cell>
          <cell r="O785">
            <v>41244</v>
          </cell>
          <cell r="P785">
            <v>42979</v>
          </cell>
          <cell r="Q785" t="str">
            <v>&gt;&gt;&gt;</v>
          </cell>
          <cell r="S785">
            <v>2940</v>
          </cell>
          <cell r="T785">
            <v>8820</v>
          </cell>
          <cell r="V785">
            <v>10696</v>
          </cell>
          <cell r="W785">
            <v>5</v>
          </cell>
          <cell r="Y785">
            <v>21168</v>
          </cell>
          <cell r="Z785">
            <v>-6.3299999999999995E-2</v>
          </cell>
          <cell r="AA785" t="str">
            <v>last 5 mos x IHS%</v>
          </cell>
          <cell r="AB785">
            <v>19124</v>
          </cell>
          <cell r="AC785">
            <v>28686</v>
          </cell>
          <cell r="AD785">
            <v>28686</v>
          </cell>
          <cell r="AE785">
            <v>0</v>
          </cell>
          <cell r="AF785">
            <v>2390.5</v>
          </cell>
        </row>
        <row r="786">
          <cell r="A786">
            <v>107217</v>
          </cell>
          <cell r="B786" t="str">
            <v>NISSAN</v>
          </cell>
          <cell r="C786">
            <v>40681</v>
          </cell>
          <cell r="D786" t="str">
            <v>80148 3NF0A</v>
          </cell>
          <cell r="E786" t="str">
            <v>107217/18</v>
          </cell>
          <cell r="F786" t="str">
            <v>Stamp&gt;Ship</v>
          </cell>
          <cell r="G786" t="str">
            <v>KENT</v>
          </cell>
          <cell r="H786" t="str">
            <v>KENT</v>
          </cell>
          <cell r="I786" t="str">
            <v>'13 LEAF B12G</v>
          </cell>
          <cell r="J786" t="str">
            <v>New Domestics</v>
          </cell>
          <cell r="K786" t="str">
            <v>NISSAN</v>
          </cell>
          <cell r="L786" t="str">
            <v>BIW</v>
          </cell>
          <cell r="M786">
            <v>41244</v>
          </cell>
          <cell r="N786" t="str">
            <v>REINF-FR DOOR OTR WAIST, RH</v>
          </cell>
          <cell r="O786">
            <v>41244</v>
          </cell>
          <cell r="P786">
            <v>42979</v>
          </cell>
          <cell r="Q786" t="str">
            <v>&gt;&gt;&gt;</v>
          </cell>
          <cell r="S786">
            <v>2960</v>
          </cell>
          <cell r="T786">
            <v>8720</v>
          </cell>
          <cell r="V786">
            <v>10480</v>
          </cell>
          <cell r="W786">
            <v>5</v>
          </cell>
          <cell r="Y786">
            <v>20928</v>
          </cell>
          <cell r="Z786">
            <v>-6.3299999999999995E-2</v>
          </cell>
          <cell r="AA786" t="str">
            <v>last 5 mos x IHS%</v>
          </cell>
          <cell r="AB786">
            <v>19120</v>
          </cell>
          <cell r="AC786">
            <v>28680</v>
          </cell>
          <cell r="AD786">
            <v>28680</v>
          </cell>
          <cell r="AE786">
            <v>0</v>
          </cell>
          <cell r="AF786">
            <v>2390</v>
          </cell>
        </row>
        <row r="787">
          <cell r="A787">
            <v>107209</v>
          </cell>
          <cell r="B787" t="str">
            <v>NISSAN</v>
          </cell>
          <cell r="C787">
            <v>40680</v>
          </cell>
          <cell r="D787" t="str">
            <v>90146 3FN0A</v>
          </cell>
          <cell r="E787" t="str">
            <v>107209-2</v>
          </cell>
          <cell r="F787" t="str">
            <v>Stamp&gt;Assy&gt;Ship</v>
          </cell>
          <cell r="G787" t="str">
            <v>KENT</v>
          </cell>
          <cell r="H787" t="str">
            <v>KENT</v>
          </cell>
          <cell r="I787" t="str">
            <v>'13 LEAF B12G</v>
          </cell>
          <cell r="J787" t="str">
            <v>New Domestics</v>
          </cell>
          <cell r="K787" t="str">
            <v>NISSAN</v>
          </cell>
          <cell r="L787" t="str">
            <v>BIW</v>
          </cell>
          <cell r="M787">
            <v>41244</v>
          </cell>
          <cell r="N787" t="str">
            <v>REINF ASSY-BACK DOOR LOCK</v>
          </cell>
          <cell r="O787">
            <v>41244</v>
          </cell>
          <cell r="P787">
            <v>42979</v>
          </cell>
          <cell r="Q787" t="str">
            <v>&gt;&gt;&gt;</v>
          </cell>
          <cell r="S787">
            <v>2952</v>
          </cell>
          <cell r="T787">
            <v>8712</v>
          </cell>
          <cell r="V787">
            <v>10584</v>
          </cell>
          <cell r="W787">
            <v>5</v>
          </cell>
          <cell r="Y787">
            <v>20908.800000000003</v>
          </cell>
          <cell r="Z787">
            <v>-6.3299999999999995E-2</v>
          </cell>
          <cell r="AA787" t="str">
            <v>last 5 mos x IHS%</v>
          </cell>
          <cell r="AB787">
            <v>19080</v>
          </cell>
          <cell r="AC787">
            <v>28620</v>
          </cell>
          <cell r="AD787">
            <v>28620</v>
          </cell>
          <cell r="AE787">
            <v>0</v>
          </cell>
          <cell r="AF787">
            <v>2385</v>
          </cell>
        </row>
        <row r="788">
          <cell r="A788">
            <v>107192</v>
          </cell>
          <cell r="B788" t="str">
            <v>NISSAN</v>
          </cell>
          <cell r="C788">
            <v>40661</v>
          </cell>
          <cell r="D788" t="str">
            <v>63145 3NF0A</v>
          </cell>
          <cell r="E788" t="str">
            <v>2-OUT</v>
          </cell>
          <cell r="F788" t="str">
            <v>Stamp&gt;Ship</v>
          </cell>
          <cell r="G788" t="str">
            <v>KENT</v>
          </cell>
          <cell r="H788" t="str">
            <v>KENT</v>
          </cell>
          <cell r="I788" t="str">
            <v>'13 LEAF B12G</v>
          </cell>
          <cell r="J788" t="str">
            <v>New Domestics</v>
          </cell>
          <cell r="K788" t="str">
            <v>NISSAN</v>
          </cell>
          <cell r="L788" t="str">
            <v>BIW</v>
          </cell>
          <cell r="M788">
            <v>41244</v>
          </cell>
          <cell r="N788" t="str">
            <v>BRKT-FR FDR LWR, LH</v>
          </cell>
          <cell r="O788">
            <v>41244</v>
          </cell>
          <cell r="P788">
            <v>42979</v>
          </cell>
          <cell r="Q788" t="str">
            <v>&gt;&gt;&gt;</v>
          </cell>
          <cell r="S788">
            <v>2880</v>
          </cell>
          <cell r="T788">
            <v>11340</v>
          </cell>
          <cell r="V788">
            <v>12600</v>
          </cell>
          <cell r="W788">
            <v>5</v>
          </cell>
          <cell r="Y788">
            <v>22032</v>
          </cell>
          <cell r="Z788">
            <v>-6.3299999999999995E-2</v>
          </cell>
          <cell r="AA788" t="str">
            <v>last 5 mos x IHS%</v>
          </cell>
          <cell r="AB788">
            <v>19080</v>
          </cell>
          <cell r="AC788">
            <v>28620</v>
          </cell>
          <cell r="AD788">
            <v>28620</v>
          </cell>
          <cell r="AE788">
            <v>0</v>
          </cell>
          <cell r="AF788">
            <v>2385</v>
          </cell>
        </row>
        <row r="789">
          <cell r="A789">
            <v>107191</v>
          </cell>
          <cell r="B789" t="str">
            <v>NISSAN</v>
          </cell>
          <cell r="C789">
            <v>40661</v>
          </cell>
          <cell r="D789" t="str">
            <v>63144 3NF0A</v>
          </cell>
          <cell r="E789" t="str">
            <v>107191/92</v>
          </cell>
          <cell r="F789" t="str">
            <v>Stamp&gt;Ship</v>
          </cell>
          <cell r="G789" t="str">
            <v>KENT</v>
          </cell>
          <cell r="H789" t="str">
            <v>KENT</v>
          </cell>
          <cell r="I789" t="str">
            <v>'13 LEAF B12G</v>
          </cell>
          <cell r="J789" t="str">
            <v>New Domestics</v>
          </cell>
          <cell r="K789" t="str">
            <v>NISSAN</v>
          </cell>
          <cell r="L789" t="str">
            <v>BIW</v>
          </cell>
          <cell r="M789">
            <v>41244</v>
          </cell>
          <cell r="N789" t="str">
            <v>BRKT-FR FDR LWR, RH</v>
          </cell>
          <cell r="O789">
            <v>41244</v>
          </cell>
          <cell r="P789">
            <v>42979</v>
          </cell>
          <cell r="Q789" t="str">
            <v>&gt;&gt;&gt;</v>
          </cell>
          <cell r="S789">
            <v>2880</v>
          </cell>
          <cell r="T789">
            <v>11584</v>
          </cell>
          <cell r="V789">
            <v>12960</v>
          </cell>
          <cell r="W789">
            <v>6</v>
          </cell>
          <cell r="Y789">
            <v>22464</v>
          </cell>
          <cell r="Z789">
            <v>-6.3299999999999995E-2</v>
          </cell>
          <cell r="AA789" t="str">
            <v>last 5 mos x IHS%</v>
          </cell>
          <cell r="AB789">
            <v>19080</v>
          </cell>
          <cell r="AC789">
            <v>28620</v>
          </cell>
          <cell r="AD789">
            <v>28620</v>
          </cell>
          <cell r="AE789">
            <v>0</v>
          </cell>
          <cell r="AF789">
            <v>2385</v>
          </cell>
        </row>
        <row r="790">
          <cell r="A790">
            <v>107189</v>
          </cell>
          <cell r="B790" t="str">
            <v>NISSAN</v>
          </cell>
          <cell r="C790">
            <v>40661</v>
          </cell>
          <cell r="D790" t="str">
            <v>63130 3NF0A</v>
          </cell>
          <cell r="E790" t="str">
            <v>107189-1/90-1</v>
          </cell>
          <cell r="F790" t="str">
            <v>Stamp&gt;Ship</v>
          </cell>
          <cell r="G790" t="str">
            <v>KENT</v>
          </cell>
          <cell r="H790" t="str">
            <v>KENT</v>
          </cell>
          <cell r="I790" t="str">
            <v>'13 LEAF B12G</v>
          </cell>
          <cell r="J790" t="str">
            <v>New Domestics</v>
          </cell>
          <cell r="K790" t="str">
            <v>NISSAN</v>
          </cell>
          <cell r="L790" t="str">
            <v>BIW</v>
          </cell>
          <cell r="M790">
            <v>41244</v>
          </cell>
          <cell r="N790" t="str">
            <v>BAFFLE ASSY-FR FDR, RH</v>
          </cell>
          <cell r="O790">
            <v>41244</v>
          </cell>
          <cell r="P790">
            <v>42979</v>
          </cell>
          <cell r="Q790" t="str">
            <v>&gt;&gt;&gt;</v>
          </cell>
          <cell r="S790">
            <v>2944</v>
          </cell>
          <cell r="T790">
            <v>11200</v>
          </cell>
          <cell r="V790">
            <v>12480</v>
          </cell>
          <cell r="W790">
            <v>6</v>
          </cell>
          <cell r="Y790">
            <v>21964.800000000003</v>
          </cell>
          <cell r="Z790">
            <v>-6.3299999999999995E-2</v>
          </cell>
          <cell r="AA790" t="str">
            <v>last 5 mos x IHS%</v>
          </cell>
          <cell r="AB790">
            <v>19072</v>
          </cell>
          <cell r="AC790">
            <v>28608</v>
          </cell>
          <cell r="AD790">
            <v>28608</v>
          </cell>
          <cell r="AE790">
            <v>0</v>
          </cell>
          <cell r="AF790">
            <v>2384</v>
          </cell>
        </row>
        <row r="791">
          <cell r="A791">
            <v>107203</v>
          </cell>
          <cell r="B791" t="str">
            <v>NISSAN</v>
          </cell>
          <cell r="C791">
            <v>40669</v>
          </cell>
          <cell r="D791" t="str">
            <v>76539 3NF0A</v>
          </cell>
          <cell r="E791" t="str">
            <v>2-OUT</v>
          </cell>
          <cell r="F791" t="str">
            <v>Stamp&gt;Ship</v>
          </cell>
          <cell r="G791" t="str">
            <v>KENT</v>
          </cell>
          <cell r="H791" t="str">
            <v>KENT</v>
          </cell>
          <cell r="I791" t="str">
            <v>'13 LEAF B12G</v>
          </cell>
          <cell r="J791" t="str">
            <v>New Domestics</v>
          </cell>
          <cell r="K791" t="str">
            <v>NISSAN</v>
          </cell>
          <cell r="L791" t="str">
            <v>BIW</v>
          </cell>
          <cell r="M791">
            <v>41244</v>
          </cell>
          <cell r="N791" t="str">
            <v>CLOSING PLATE-CTR PLR, LH</v>
          </cell>
          <cell r="O791">
            <v>41244</v>
          </cell>
          <cell r="P791">
            <v>42979</v>
          </cell>
          <cell r="Q791" t="str">
            <v>&gt;&gt;&gt;</v>
          </cell>
          <cell r="S791">
            <v>3150</v>
          </cell>
          <cell r="T791">
            <v>8752</v>
          </cell>
          <cell r="V791">
            <v>10663</v>
          </cell>
          <cell r="W791">
            <v>6</v>
          </cell>
          <cell r="Y791">
            <v>20882.400000000001</v>
          </cell>
          <cell r="Z791">
            <v>-6.3299999999999995E-2</v>
          </cell>
          <cell r="AA791" t="str">
            <v>last 5 mos x IHS%</v>
          </cell>
          <cell r="AB791">
            <v>19063</v>
          </cell>
          <cell r="AC791">
            <v>28594.5</v>
          </cell>
          <cell r="AD791">
            <v>28594.5</v>
          </cell>
          <cell r="AE791">
            <v>0</v>
          </cell>
          <cell r="AF791">
            <v>2382.875</v>
          </cell>
        </row>
        <row r="792">
          <cell r="A792">
            <v>107210</v>
          </cell>
          <cell r="B792" t="str">
            <v>NISSAN</v>
          </cell>
          <cell r="C792">
            <v>40680</v>
          </cell>
          <cell r="D792" t="str">
            <v>90162 3NF0A</v>
          </cell>
          <cell r="E792" t="str">
            <v>107210-1</v>
          </cell>
          <cell r="F792" t="str">
            <v>Stamp&gt;Assy&gt;Ship</v>
          </cell>
          <cell r="G792" t="str">
            <v>KENT</v>
          </cell>
          <cell r="H792" t="str">
            <v>KENT</v>
          </cell>
          <cell r="I792" t="str">
            <v>'13 LEAF B12G</v>
          </cell>
          <cell r="J792" t="str">
            <v>New Domestics</v>
          </cell>
          <cell r="K792" t="str">
            <v>NISSAN</v>
          </cell>
          <cell r="L792" t="str">
            <v>BIW</v>
          </cell>
          <cell r="M792">
            <v>41244</v>
          </cell>
          <cell r="N792" t="str">
            <v>REINF ASSY-BACK DOOR, OTR</v>
          </cell>
          <cell r="O792">
            <v>41244</v>
          </cell>
          <cell r="P792">
            <v>42979</v>
          </cell>
          <cell r="Q792" t="str">
            <v>&gt;&gt;&gt;</v>
          </cell>
          <cell r="S792">
            <v>2880</v>
          </cell>
          <cell r="T792">
            <v>9180</v>
          </cell>
          <cell r="V792">
            <v>10800</v>
          </cell>
          <cell r="W792">
            <v>5</v>
          </cell>
          <cell r="Y792">
            <v>22032</v>
          </cell>
          <cell r="Z792">
            <v>-6.3299999999999995E-2</v>
          </cell>
          <cell r="AA792" t="str">
            <v>last 5 mos x IHS%</v>
          </cell>
          <cell r="AB792">
            <v>19020</v>
          </cell>
          <cell r="AC792">
            <v>28530</v>
          </cell>
          <cell r="AD792">
            <v>28530</v>
          </cell>
          <cell r="AE792">
            <v>0</v>
          </cell>
          <cell r="AF792">
            <v>2377.5</v>
          </cell>
        </row>
        <row r="793">
          <cell r="A793">
            <v>107190</v>
          </cell>
          <cell r="B793" t="str">
            <v>NISSAN</v>
          </cell>
          <cell r="C793">
            <v>40661</v>
          </cell>
          <cell r="D793" t="str">
            <v>63131 3NF0A</v>
          </cell>
          <cell r="E793" t="str">
            <v>2-OUT</v>
          </cell>
          <cell r="F793" t="str">
            <v>Stamp&gt;Ship</v>
          </cell>
          <cell r="G793" t="str">
            <v>KENT</v>
          </cell>
          <cell r="H793" t="str">
            <v>KENT</v>
          </cell>
          <cell r="I793" t="str">
            <v>'13 LEAF B12G</v>
          </cell>
          <cell r="J793" t="str">
            <v>New Domestics</v>
          </cell>
          <cell r="K793" t="str">
            <v>NISSAN</v>
          </cell>
          <cell r="L793" t="str">
            <v>BIW</v>
          </cell>
          <cell r="M793">
            <v>41244</v>
          </cell>
          <cell r="N793" t="str">
            <v>BAFFLE ASSY-FR FDR, LH</v>
          </cell>
          <cell r="O793">
            <v>41244</v>
          </cell>
          <cell r="P793">
            <v>42979</v>
          </cell>
          <cell r="Q793" t="str">
            <v>&gt;&gt;&gt;</v>
          </cell>
          <cell r="S793">
            <v>3008</v>
          </cell>
          <cell r="T793">
            <v>11008</v>
          </cell>
          <cell r="V793">
            <v>12544</v>
          </cell>
          <cell r="W793">
            <v>6</v>
          </cell>
          <cell r="Y793">
            <v>21504</v>
          </cell>
          <cell r="Z793">
            <v>-6.3299999999999995E-2</v>
          </cell>
          <cell r="AA793" t="str">
            <v>last 5 mos x IHS%</v>
          </cell>
          <cell r="AB793">
            <v>19008</v>
          </cell>
          <cell r="AC793">
            <v>28512</v>
          </cell>
          <cell r="AD793">
            <v>28512</v>
          </cell>
          <cell r="AE793">
            <v>0</v>
          </cell>
          <cell r="AF793">
            <v>2376</v>
          </cell>
        </row>
        <row r="794">
          <cell r="A794">
            <v>106933</v>
          </cell>
          <cell r="B794" t="str">
            <v>NISSAN</v>
          </cell>
          <cell r="C794">
            <v>40343</v>
          </cell>
          <cell r="D794" t="str">
            <v>25233 3ja0b</v>
          </cell>
          <cell r="E794" t="str">
            <v>106933 RevN</v>
          </cell>
          <cell r="F794" t="str">
            <v>Stamp&gt;Ship</v>
          </cell>
          <cell r="G794" t="str">
            <v>KENT</v>
          </cell>
          <cell r="H794" t="str">
            <v>KENT</v>
          </cell>
          <cell r="I794" t="str">
            <v>P42J</v>
          </cell>
          <cell r="J794" t="str">
            <v>New Domestics</v>
          </cell>
          <cell r="K794" t="str">
            <v>NISSAN</v>
          </cell>
          <cell r="L794" t="str">
            <v>Vehicle Electronics</v>
          </cell>
          <cell r="M794">
            <v>40914</v>
          </cell>
          <cell r="N794" t="str">
            <v>BRKT-ELECTRIC UNIT, RH</v>
          </cell>
          <cell r="O794">
            <v>40909</v>
          </cell>
          <cell r="P794">
            <v>43717</v>
          </cell>
          <cell r="Q794" t="str">
            <v>&gt;&gt;&gt;</v>
          </cell>
          <cell r="S794">
            <v>7080</v>
          </cell>
          <cell r="T794">
            <v>31860</v>
          </cell>
          <cell r="V794">
            <v>17700</v>
          </cell>
          <cell r="W794">
            <v>10</v>
          </cell>
          <cell r="Y794">
            <v>42480</v>
          </cell>
          <cell r="Z794">
            <v>-0.19800000000000006</v>
          </cell>
          <cell r="AA794" t="str">
            <v>last 5 mos x IHS%</v>
          </cell>
          <cell r="AB794">
            <v>17700</v>
          </cell>
          <cell r="AC794">
            <v>26550</v>
          </cell>
          <cell r="AD794">
            <v>28390.799999999999</v>
          </cell>
          <cell r="AE794">
            <v>-6.4837905236907689E-2</v>
          </cell>
          <cell r="AF794">
            <v>2365.9</v>
          </cell>
        </row>
        <row r="795">
          <cell r="A795">
            <v>107204</v>
          </cell>
          <cell r="B795" t="str">
            <v>NISSAN</v>
          </cell>
          <cell r="C795">
            <v>40669</v>
          </cell>
          <cell r="D795" t="str">
            <v>76690 3NF0A</v>
          </cell>
          <cell r="E795" t="str">
            <v>107204-1/5-1</v>
          </cell>
          <cell r="F795" t="str">
            <v>Stamp&gt;Assy&gt;Plate/Paint&gt;Ship</v>
          </cell>
          <cell r="G795" t="str">
            <v>KENT</v>
          </cell>
          <cell r="H795" t="str">
            <v>KENT</v>
          </cell>
          <cell r="I795" t="str">
            <v>'13 LEAF B12G</v>
          </cell>
          <cell r="J795" t="str">
            <v>New Domestics</v>
          </cell>
          <cell r="K795" t="str">
            <v>NISSAN</v>
          </cell>
          <cell r="L795" t="str">
            <v>BIW</v>
          </cell>
          <cell r="M795">
            <v>41244</v>
          </cell>
          <cell r="N795" t="str">
            <v>RET ASSY-STRIKER, RH</v>
          </cell>
          <cell r="O795">
            <v>41244</v>
          </cell>
          <cell r="P795">
            <v>42979</v>
          </cell>
          <cell r="Q795" t="str">
            <v>&gt;&gt;&gt;</v>
          </cell>
          <cell r="S795">
            <v>3050</v>
          </cell>
          <cell r="T795">
            <v>9215</v>
          </cell>
          <cell r="V795">
            <v>10850</v>
          </cell>
          <cell r="W795">
            <v>6</v>
          </cell>
          <cell r="Y795">
            <v>22080</v>
          </cell>
          <cell r="Z795">
            <v>-6.3299999999999995E-2</v>
          </cell>
          <cell r="AA795" t="str">
            <v>last 5 mos x IHS%</v>
          </cell>
          <cell r="AB795">
            <v>18850</v>
          </cell>
          <cell r="AC795">
            <v>28275</v>
          </cell>
          <cell r="AD795">
            <v>28275</v>
          </cell>
          <cell r="AE795">
            <v>0</v>
          </cell>
          <cell r="AF795">
            <v>2356.25</v>
          </cell>
        </row>
        <row r="796">
          <cell r="A796">
            <v>106582</v>
          </cell>
          <cell r="B796" t="str">
            <v>Bowling Green Metalforming</v>
          </cell>
          <cell r="C796">
            <v>39874</v>
          </cell>
          <cell r="D796" t="str">
            <v>B11M138AA</v>
          </cell>
          <cell r="E796">
            <v>106582</v>
          </cell>
          <cell r="F796" t="str">
            <v>Stamp&gt;Ship</v>
          </cell>
          <cell r="G796" t="str">
            <v>KENT</v>
          </cell>
          <cell r="H796" t="str">
            <v>KENT</v>
          </cell>
          <cell r="I796" t="str">
            <v>Highlander 397</v>
          </cell>
          <cell r="J796" t="str">
            <v>New Domestics</v>
          </cell>
          <cell r="K796" t="str">
            <v>Toyota</v>
          </cell>
          <cell r="L796" t="str">
            <v>BIW</v>
          </cell>
          <cell r="M796">
            <v>40087</v>
          </cell>
          <cell r="N796" t="str">
            <v>BLANK</v>
          </cell>
          <cell r="O796">
            <v>40087</v>
          </cell>
          <cell r="P796">
            <v>41579</v>
          </cell>
          <cell r="Q796" t="str">
            <v>&gt;&gt;&gt;</v>
          </cell>
          <cell r="R796" t="str">
            <v xml:space="preserve">MAY 2013 LAST MONTH </v>
          </cell>
          <cell r="S796">
            <v>14400</v>
          </cell>
          <cell r="T796">
            <v>121558</v>
          </cell>
          <cell r="V796">
            <v>74600</v>
          </cell>
          <cell r="W796">
            <v>10</v>
          </cell>
          <cell r="Y796">
            <v>136320</v>
          </cell>
          <cell r="Z796">
            <v>-1.4200000000000001E-2</v>
          </cell>
          <cell r="AA796" t="str">
            <v>last 5 mos x IHS%</v>
          </cell>
          <cell r="AB796">
            <v>49524</v>
          </cell>
          <cell r="AC796">
            <v>74286</v>
          </cell>
          <cell r="AD796">
            <v>147081.36000000002</v>
          </cell>
          <cell r="AE796">
            <v>-0.49493260056882804</v>
          </cell>
          <cell r="AF796">
            <v>12256.78</v>
          </cell>
        </row>
        <row r="797">
          <cell r="A797">
            <v>107315</v>
          </cell>
          <cell r="B797" t="str">
            <v>NISSAN</v>
          </cell>
          <cell r="C797">
            <v>40799</v>
          </cell>
          <cell r="D797" t="str">
            <v>74520 4BA1A</v>
          </cell>
          <cell r="E797" t="str">
            <v>107315-6/107317-2 Rev4/N</v>
          </cell>
          <cell r="F797" t="str">
            <v>Stamp&gt;Assy&gt;Plate/Paint&gt;Ship</v>
          </cell>
          <cell r="G797" t="str">
            <v>GR</v>
          </cell>
          <cell r="H797" t="str">
            <v>GR</v>
          </cell>
          <cell r="I797" t="str">
            <v>P32R ROGUE</v>
          </cell>
          <cell r="J797" t="str">
            <v>New Domestics</v>
          </cell>
          <cell r="K797" t="str">
            <v>NISSAN</v>
          </cell>
          <cell r="L797" t="str">
            <v>BIW</v>
          </cell>
          <cell r="M797">
            <v>41518</v>
          </cell>
          <cell r="N797" t="str">
            <v>SUPT ASSY- RR SEAT BACK LWR</v>
          </cell>
          <cell r="O797">
            <v>41548</v>
          </cell>
          <cell r="P797">
            <v>43435</v>
          </cell>
          <cell r="Q797" t="str">
            <v>&gt;&gt;&gt;</v>
          </cell>
          <cell r="R797" t="str">
            <v>1.8.14 - updated to reflect shared HEV volume with 107694</v>
          </cell>
          <cell r="S797">
            <v>41</v>
          </cell>
          <cell r="T797">
            <v>112</v>
          </cell>
          <cell r="V797">
            <v>167</v>
          </cell>
          <cell r="W797">
            <v>3</v>
          </cell>
          <cell r="Y797" t="str">
            <v>&lt;5</v>
          </cell>
          <cell r="AA797" t="str">
            <v>NEW</v>
          </cell>
          <cell r="AB797">
            <v>6168</v>
          </cell>
          <cell r="AC797">
            <v>9252</v>
          </cell>
          <cell r="AD797">
            <v>14080</v>
          </cell>
          <cell r="AE797">
            <v>-0.34289772727272727</v>
          </cell>
          <cell r="AF797">
            <v>1173.3333333333333</v>
          </cell>
        </row>
        <row r="798">
          <cell r="A798">
            <v>106540</v>
          </cell>
          <cell r="B798" t="str">
            <v>Bowling Green Metalforming</v>
          </cell>
          <cell r="C798">
            <v>39793</v>
          </cell>
          <cell r="D798" t="str">
            <v>11M130AA</v>
          </cell>
          <cell r="E798">
            <v>106540</v>
          </cell>
          <cell r="F798" t="str">
            <v>Stamp&gt;Ship</v>
          </cell>
          <cell r="G798" t="str">
            <v>KENT</v>
          </cell>
          <cell r="H798" t="str">
            <v>KENT</v>
          </cell>
          <cell r="I798" t="str">
            <v>Highlander 397</v>
          </cell>
          <cell r="J798" t="str">
            <v>New Domestics</v>
          </cell>
          <cell r="K798" t="str">
            <v>Toyota</v>
          </cell>
          <cell r="L798" t="str">
            <v>BIW</v>
          </cell>
          <cell r="M798">
            <v>39995</v>
          </cell>
          <cell r="N798" t="str">
            <v>PLATE BODY LWR BACK REINF</v>
          </cell>
          <cell r="O798">
            <v>39995</v>
          </cell>
          <cell r="P798">
            <v>41579</v>
          </cell>
          <cell r="Q798" t="str">
            <v>&gt;&gt;&gt;</v>
          </cell>
          <cell r="R798" t="str">
            <v xml:space="preserve">MAY 2013 LAST MONTH </v>
          </cell>
          <cell r="S798">
            <v>16300</v>
          </cell>
          <cell r="T798">
            <v>129300</v>
          </cell>
          <cell r="V798">
            <v>76700</v>
          </cell>
          <cell r="W798">
            <v>10</v>
          </cell>
          <cell r="Y798">
            <v>142800</v>
          </cell>
          <cell r="Z798">
            <v>-1.4200000000000001E-2</v>
          </cell>
          <cell r="AA798" t="str">
            <v>last 5 mos x IHS%</v>
          </cell>
          <cell r="AB798">
            <v>51500</v>
          </cell>
          <cell r="AC798">
            <v>77250</v>
          </cell>
          <cell r="AD798">
            <v>151221.72</v>
          </cell>
          <cell r="AE798">
            <v>-0.48916068406046431</v>
          </cell>
          <cell r="AF798">
            <v>12601.81</v>
          </cell>
        </row>
        <row r="799">
          <cell r="A799">
            <v>106530</v>
          </cell>
          <cell r="B799" t="str">
            <v>Bowling Green Metalforming</v>
          </cell>
          <cell r="C799">
            <v>39793</v>
          </cell>
          <cell r="D799" t="str">
            <v>11L304AA</v>
          </cell>
          <cell r="E799">
            <v>106530</v>
          </cell>
          <cell r="F799" t="str">
            <v>Stamp&gt;Ship</v>
          </cell>
          <cell r="G799" t="str">
            <v>KENT</v>
          </cell>
          <cell r="H799" t="str">
            <v>KENT</v>
          </cell>
          <cell r="I799" t="str">
            <v>Highlander 397</v>
          </cell>
          <cell r="J799" t="str">
            <v>New Domestics</v>
          </cell>
          <cell r="K799" t="str">
            <v>Toyota</v>
          </cell>
          <cell r="L799" t="str">
            <v>Trim &amp; Chassis</v>
          </cell>
          <cell r="M799">
            <v>39995</v>
          </cell>
          <cell r="N799" t="str">
            <v>RET.FRT PANEL WIPER MOTOR BKT</v>
          </cell>
          <cell r="O799">
            <v>39995</v>
          </cell>
          <cell r="P799">
            <v>41579</v>
          </cell>
          <cell r="Q799" t="str">
            <v>&gt;&gt;&gt;</v>
          </cell>
          <cell r="R799" t="str">
            <v xml:space="preserve">MAY 2013 LAST MONTH </v>
          </cell>
          <cell r="S799">
            <v>14550</v>
          </cell>
          <cell r="T799">
            <v>125250</v>
          </cell>
          <cell r="V799">
            <v>75000</v>
          </cell>
          <cell r="W799">
            <v>10</v>
          </cell>
          <cell r="Y799">
            <v>138600</v>
          </cell>
          <cell r="Z799">
            <v>-1.4200000000000001E-2</v>
          </cell>
          <cell r="AA799" t="str">
            <v>last 5 mos x IHS%</v>
          </cell>
          <cell r="AB799">
            <v>50400</v>
          </cell>
          <cell r="AC799">
            <v>75600</v>
          </cell>
          <cell r="AD799">
            <v>147870</v>
          </cell>
          <cell r="AE799">
            <v>-0.4887401095556908</v>
          </cell>
          <cell r="AF799">
            <v>12322.5</v>
          </cell>
        </row>
        <row r="800">
          <cell r="A800">
            <v>107200</v>
          </cell>
          <cell r="B800" t="str">
            <v>NISSAN</v>
          </cell>
          <cell r="C800">
            <v>40661</v>
          </cell>
          <cell r="D800" t="str">
            <v>65715 3NF0A</v>
          </cell>
          <cell r="E800" t="str">
            <v>107200 Rev1</v>
          </cell>
          <cell r="F800" t="str">
            <v>Stamp&gt;Ship</v>
          </cell>
          <cell r="G800" t="str">
            <v>KENT</v>
          </cell>
          <cell r="H800" t="str">
            <v>KENT</v>
          </cell>
          <cell r="I800" t="str">
            <v>'13 LEAF B12G</v>
          </cell>
          <cell r="J800" t="str">
            <v>New Domestics</v>
          </cell>
          <cell r="K800" t="str">
            <v>NISSAN</v>
          </cell>
          <cell r="L800" t="str">
            <v>BIW</v>
          </cell>
          <cell r="M800">
            <v>41244</v>
          </cell>
          <cell r="N800" t="str">
            <v>BRKT-HOOD SUPT ROD</v>
          </cell>
          <cell r="O800">
            <v>41244</v>
          </cell>
          <cell r="P800">
            <v>42979</v>
          </cell>
          <cell r="Q800" t="str">
            <v>&gt;&gt;&gt;</v>
          </cell>
          <cell r="S800">
            <v>3000</v>
          </cell>
          <cell r="T800">
            <v>9250</v>
          </cell>
          <cell r="V800">
            <v>9125</v>
          </cell>
          <cell r="W800">
            <v>5</v>
          </cell>
          <cell r="Y800">
            <v>22200</v>
          </cell>
          <cell r="Z800">
            <v>-6.3299999999999995E-2</v>
          </cell>
          <cell r="AA800" t="str">
            <v>last 5 mos x IHS%</v>
          </cell>
          <cell r="AB800">
            <v>18500</v>
          </cell>
          <cell r="AC800">
            <v>27749.999999999996</v>
          </cell>
          <cell r="AD800">
            <v>27749.999999999996</v>
          </cell>
          <cell r="AE800">
            <v>0</v>
          </cell>
          <cell r="AF800">
            <v>2312.4999999999995</v>
          </cell>
        </row>
        <row r="801">
          <cell r="A801">
            <v>107666</v>
          </cell>
          <cell r="B801" t="str">
            <v>NISSAN</v>
          </cell>
          <cell r="C801">
            <v>41501.843055555553</v>
          </cell>
          <cell r="D801" t="str">
            <v>743B1 EZ00A</v>
          </cell>
          <cell r="E801" t="e">
            <v>#N/A</v>
          </cell>
          <cell r="F801" t="str">
            <v>STAMP&gt;WELD&gt;SHIP</v>
          </cell>
          <cell r="G801" t="str">
            <v>KENT:  PR/VA</v>
          </cell>
          <cell r="I801" t="str">
            <v>H61L TITAN</v>
          </cell>
          <cell r="K801" t="str">
            <v>Nissan</v>
          </cell>
          <cell r="L801" t="str">
            <v>BIW</v>
          </cell>
          <cell r="O801">
            <v>42309</v>
          </cell>
          <cell r="P801">
            <v>44501</v>
          </cell>
          <cell r="Q801" t="str">
            <v>&gt;&gt;&gt;</v>
          </cell>
          <cell r="T801" t="e">
            <v>#N/A</v>
          </cell>
          <cell r="V801" t="e">
            <v>#N/A</v>
          </cell>
          <cell r="AA801" t="str">
            <v>NEW</v>
          </cell>
          <cell r="AB801" t="e">
            <v>#N/A</v>
          </cell>
          <cell r="AC801" t="e">
            <v>#N/A</v>
          </cell>
          <cell r="AD801">
            <v>27520</v>
          </cell>
          <cell r="AE801" t="e">
            <v>#N/A</v>
          </cell>
          <cell r="AF801">
            <v>2293.3333333333335</v>
          </cell>
        </row>
        <row r="802">
          <cell r="A802">
            <v>107665</v>
          </cell>
          <cell r="B802" t="str">
            <v>NISSAN</v>
          </cell>
          <cell r="C802">
            <v>41501.843055555553</v>
          </cell>
          <cell r="D802" t="str">
            <v>743B0 EZ00A</v>
          </cell>
          <cell r="E802" t="e">
            <v>#N/A</v>
          </cell>
          <cell r="F802" t="str">
            <v>STAMP&gt;WELD/SHIP</v>
          </cell>
          <cell r="G802" t="str">
            <v>KENT:  PR/VA</v>
          </cell>
          <cell r="I802" t="str">
            <v>H61L TITAN</v>
          </cell>
          <cell r="K802" t="str">
            <v>Nissan</v>
          </cell>
          <cell r="L802" t="str">
            <v>BIW</v>
          </cell>
          <cell r="O802">
            <v>42309</v>
          </cell>
          <cell r="P802">
            <v>44501</v>
          </cell>
          <cell r="Q802" t="str">
            <v>&gt;&gt;&gt;</v>
          </cell>
          <cell r="T802" t="e">
            <v>#N/A</v>
          </cell>
          <cell r="V802" t="e">
            <v>#N/A</v>
          </cell>
          <cell r="AA802" t="str">
            <v>NEW</v>
          </cell>
          <cell r="AB802" t="e">
            <v>#N/A</v>
          </cell>
          <cell r="AC802" t="e">
            <v>#N/A</v>
          </cell>
          <cell r="AD802">
            <v>27520</v>
          </cell>
          <cell r="AE802" t="e">
            <v>#N/A</v>
          </cell>
          <cell r="AF802">
            <v>2293.3333333333335</v>
          </cell>
        </row>
        <row r="803">
          <cell r="A803">
            <v>107277</v>
          </cell>
          <cell r="B803" t="str">
            <v>TOYOTA</v>
          </cell>
          <cell r="C803">
            <v>40729</v>
          </cell>
          <cell r="D803" t="str">
            <v>86285-07020</v>
          </cell>
          <cell r="E803">
            <v>107277</v>
          </cell>
          <cell r="F803" t="str">
            <v>Stamp&gt;Ship</v>
          </cell>
          <cell r="G803" t="str">
            <v>KENT</v>
          </cell>
          <cell r="H803" t="str">
            <v>KENT</v>
          </cell>
          <cell r="I803" t="str">
            <v>'13 AVALON 170A</v>
          </cell>
          <cell r="J803" t="str">
            <v>New Domestics</v>
          </cell>
          <cell r="K803" t="str">
            <v>Toyota</v>
          </cell>
          <cell r="L803" t="str">
            <v>Vehicle Electronics</v>
          </cell>
          <cell r="O803">
            <v>41214</v>
          </cell>
          <cell r="P803">
            <v>43191</v>
          </cell>
          <cell r="Q803" t="str">
            <v>&gt;&gt;&gt;</v>
          </cell>
          <cell r="R803" t="str">
            <v>chk price</v>
          </cell>
          <cell r="S803">
            <v>2460</v>
          </cell>
          <cell r="T803">
            <v>8628519356</v>
          </cell>
          <cell r="V803">
            <v>11961</v>
          </cell>
          <cell r="W803">
            <v>6</v>
          </cell>
          <cell r="Y803">
            <v>26978.399999999998</v>
          </cell>
          <cell r="Z803">
            <v>0.14827921956334489</v>
          </cell>
          <cell r="AA803" t="str">
            <v>last 5 mos x IHS%</v>
          </cell>
          <cell r="AB803">
            <v>19740</v>
          </cell>
          <cell r="AC803">
            <v>29610</v>
          </cell>
          <cell r="AD803">
            <v>27469.135490394336</v>
          </cell>
          <cell r="AE803">
            <v>7.7937090898048123E-2</v>
          </cell>
          <cell r="AF803">
            <v>2289.094624199528</v>
          </cell>
        </row>
        <row r="804">
          <cell r="A804">
            <v>106820</v>
          </cell>
          <cell r="B804" t="str">
            <v>IB TECH</v>
          </cell>
          <cell r="C804">
            <v>40233</v>
          </cell>
          <cell r="D804" t="str">
            <v>21-3669512-2-0095</v>
          </cell>
          <cell r="E804" t="str">
            <v>106820-2/21-2</v>
          </cell>
          <cell r="F804" t="str">
            <v>Stamp&gt;Assy&gt;Ship</v>
          </cell>
          <cell r="G804" t="str">
            <v>GR: PR</v>
          </cell>
          <cell r="H804" t="str">
            <v>GR</v>
          </cell>
          <cell r="I804" t="str">
            <v xml:space="preserve">Honda | Civic | 2HC              </v>
          </cell>
          <cell r="J804" t="str">
            <v>New Domestics</v>
          </cell>
          <cell r="K804" t="str">
            <v>HONDA</v>
          </cell>
          <cell r="L804" t="str">
            <v>SEATING</v>
          </cell>
          <cell r="M804">
            <v>40483</v>
          </cell>
          <cell r="N804" t="str">
            <v>BRACKET A COMP, LH</v>
          </cell>
          <cell r="O804">
            <v>40483</v>
          </cell>
          <cell r="P804">
            <v>42614</v>
          </cell>
          <cell r="Q804" t="str">
            <v>&gt;&gt;&gt;</v>
          </cell>
          <cell r="S804">
            <v>2180</v>
          </cell>
          <cell r="T804">
            <v>22540</v>
          </cell>
          <cell r="V804">
            <v>12800</v>
          </cell>
          <cell r="W804">
            <v>10</v>
          </cell>
          <cell r="Y804">
            <v>13680</v>
          </cell>
          <cell r="Z804">
            <v>5.4055178829347073E-2</v>
          </cell>
          <cell r="AA804" t="str">
            <v>lsat 5 mos</v>
          </cell>
          <cell r="AB804">
            <v>25260</v>
          </cell>
          <cell r="AC804">
            <v>37890</v>
          </cell>
          <cell r="AD804">
            <v>37890</v>
          </cell>
          <cell r="AE804">
            <v>0</v>
          </cell>
          <cell r="AF804">
            <v>3157.5</v>
          </cell>
        </row>
        <row r="805">
          <cell r="A805">
            <v>104908</v>
          </cell>
          <cell r="B805" t="str">
            <v>NISSAN</v>
          </cell>
          <cell r="C805">
            <v>37785</v>
          </cell>
          <cell r="D805" t="str">
            <v>82154 EA800</v>
          </cell>
          <cell r="E805">
            <v>104908</v>
          </cell>
          <cell r="F805" t="str">
            <v>Stamp&gt;Ship</v>
          </cell>
          <cell r="G805" t="str">
            <v>KENT</v>
          </cell>
          <cell r="H805" t="str">
            <v>KENT</v>
          </cell>
          <cell r="I805" t="str">
            <v xml:space="preserve">Nissan        | Frontier | H61B/D40        </v>
          </cell>
          <cell r="J805" t="str">
            <v>New Domestics</v>
          </cell>
          <cell r="K805" t="str">
            <v>NISSAN</v>
          </cell>
          <cell r="L805" t="str">
            <v>BIW</v>
          </cell>
          <cell r="M805" t="str">
            <v>1/0/00</v>
          </cell>
          <cell r="N805" t="str">
            <v>STFNR--RR DOOR OTR, R/L</v>
          </cell>
          <cell r="O805">
            <v>38081</v>
          </cell>
          <cell r="P805">
            <v>42248</v>
          </cell>
          <cell r="Q805" t="str">
            <v>&gt;&gt;&gt;</v>
          </cell>
          <cell r="S805" t="e">
            <v>#REF!</v>
          </cell>
          <cell r="T805">
            <v>19677</v>
          </cell>
          <cell r="V805">
            <v>14700</v>
          </cell>
          <cell r="W805">
            <v>9</v>
          </cell>
          <cell r="Y805">
            <v>23877</v>
          </cell>
          <cell r="Z805">
            <v>-8.7400000000000005E-2</v>
          </cell>
          <cell r="AA805" t="str">
            <v>last 5 mos x IHS%</v>
          </cell>
          <cell r="AB805">
            <v>21500</v>
          </cell>
          <cell r="AC805">
            <v>32250</v>
          </cell>
          <cell r="AD805">
            <v>26830.44</v>
          </cell>
          <cell r="AE805">
            <v>0.20199296023471858</v>
          </cell>
          <cell r="AF805">
            <v>2235.87</v>
          </cell>
        </row>
        <row r="806">
          <cell r="A806">
            <v>104898</v>
          </cell>
          <cell r="B806" t="str">
            <v>TOYOTA</v>
          </cell>
          <cell r="C806">
            <v>37770</v>
          </cell>
          <cell r="D806" t="str">
            <v xml:space="preserve">47352-04030 </v>
          </cell>
          <cell r="E806" t="str">
            <v>2-OUT</v>
          </cell>
          <cell r="G806" t="str">
            <v>GR</v>
          </cell>
          <cell r="H806" t="str">
            <v>GR</v>
          </cell>
          <cell r="I806" t="str">
            <v>TOYOTA ENGINE BRKT</v>
          </cell>
          <cell r="K806" t="str">
            <v>Toyota</v>
          </cell>
          <cell r="L806" t="str">
            <v>HVAC</v>
          </cell>
          <cell r="O806">
            <v>38081</v>
          </cell>
          <cell r="P806">
            <v>43717</v>
          </cell>
          <cell r="Q806" t="str">
            <v>&gt;&gt;&gt;</v>
          </cell>
          <cell r="S806" t="e">
            <v>#REF!</v>
          </cell>
          <cell r="T806">
            <v>25500</v>
          </cell>
          <cell r="V806">
            <v>12750</v>
          </cell>
          <cell r="W806">
            <v>12</v>
          </cell>
          <cell r="Y806">
            <v>27750</v>
          </cell>
          <cell r="Z806">
            <v>0.05</v>
          </cell>
          <cell r="AA806" t="str">
            <v>last 5 mos x IHS%</v>
          </cell>
          <cell r="AB806">
            <v>17401</v>
          </cell>
          <cell r="AC806">
            <v>26101.5</v>
          </cell>
          <cell r="AD806">
            <v>26775</v>
          </cell>
          <cell r="AE806">
            <v>-2.5154061624649837E-2</v>
          </cell>
          <cell r="AF806">
            <v>2231.25</v>
          </cell>
        </row>
        <row r="807">
          <cell r="A807">
            <v>104897</v>
          </cell>
          <cell r="B807" t="str">
            <v>TOYOTA</v>
          </cell>
          <cell r="C807">
            <v>37770</v>
          </cell>
          <cell r="D807" t="str">
            <v xml:space="preserve">47351-04030 </v>
          </cell>
          <cell r="E807" t="str">
            <v>104897/98</v>
          </cell>
          <cell r="G807" t="str">
            <v>GR</v>
          </cell>
          <cell r="H807" t="str">
            <v>GR</v>
          </cell>
          <cell r="I807" t="str">
            <v>TOYOTA ENGINE BRKT</v>
          </cell>
          <cell r="K807" t="str">
            <v>Toyota</v>
          </cell>
          <cell r="L807" t="str">
            <v>HVAC</v>
          </cell>
          <cell r="O807">
            <v>38081</v>
          </cell>
          <cell r="P807">
            <v>43717</v>
          </cell>
          <cell r="Q807" t="str">
            <v>&gt;&gt;&gt;</v>
          </cell>
          <cell r="S807" t="e">
            <v>#REF!</v>
          </cell>
          <cell r="T807">
            <v>25950</v>
          </cell>
          <cell r="V807">
            <v>12750</v>
          </cell>
          <cell r="W807">
            <v>12</v>
          </cell>
          <cell r="Y807">
            <v>28200</v>
          </cell>
          <cell r="Z807">
            <v>0.05</v>
          </cell>
          <cell r="AA807" t="str">
            <v>last 5 mos x IHS%</v>
          </cell>
          <cell r="AB807">
            <v>17400</v>
          </cell>
          <cell r="AC807">
            <v>26100</v>
          </cell>
          <cell r="AD807">
            <v>26775</v>
          </cell>
          <cell r="AE807">
            <v>-2.5210084033613467E-2</v>
          </cell>
          <cell r="AF807">
            <v>2231.25</v>
          </cell>
        </row>
        <row r="808">
          <cell r="A808">
            <v>106443</v>
          </cell>
          <cell r="B808" t="str">
            <v>NISSAN</v>
          </cell>
          <cell r="C808">
            <v>39680</v>
          </cell>
          <cell r="D808" t="str">
            <v>237141LA0AW9</v>
          </cell>
          <cell r="E808">
            <v>106443</v>
          </cell>
          <cell r="F808" t="str">
            <v>Stamp&gt;Assy&gt;Plate/Paint&gt;Ship</v>
          </cell>
          <cell r="G808" t="str">
            <v>GR: PR</v>
          </cell>
          <cell r="H808" t="str">
            <v>GR</v>
          </cell>
          <cell r="I808" t="str">
            <v>ZH2k1 ENGINE</v>
          </cell>
          <cell r="J808" t="str">
            <v>New Domestics</v>
          </cell>
          <cell r="K808" t="str">
            <v>NISSAN</v>
          </cell>
          <cell r="L808" t="str">
            <v>Powertrain/Exhaust</v>
          </cell>
          <cell r="M808">
            <v>39845</v>
          </cell>
          <cell r="N808" t="str">
            <v>BKT-VENT CONT</v>
          </cell>
          <cell r="O808">
            <v>39845</v>
          </cell>
          <cell r="P808">
            <v>43717</v>
          </cell>
          <cell r="Q808" t="str">
            <v>&gt;&gt;&gt;</v>
          </cell>
          <cell r="S808">
            <v>2700</v>
          </cell>
          <cell r="T808">
            <v>23400</v>
          </cell>
          <cell r="V808">
            <v>12605</v>
          </cell>
          <cell r="W808">
            <v>9</v>
          </cell>
          <cell r="Y808">
            <v>21612</v>
          </cell>
          <cell r="Z808">
            <v>0.05</v>
          </cell>
          <cell r="AA808" t="str">
            <v>last 5 mos x IHS%</v>
          </cell>
          <cell r="AB808">
            <v>18907</v>
          </cell>
          <cell r="AC808">
            <v>28360.5</v>
          </cell>
          <cell r="AD808">
            <v>26470.5</v>
          </cell>
          <cell r="AE808">
            <v>7.1400238000793426E-2</v>
          </cell>
          <cell r="AF808">
            <v>2205.875</v>
          </cell>
        </row>
        <row r="809">
          <cell r="A809">
            <v>107305</v>
          </cell>
          <cell r="B809" t="str">
            <v>Calsonic</v>
          </cell>
          <cell r="C809">
            <v>40780</v>
          </cell>
          <cell r="D809" t="str">
            <v>28038 3NF0A</v>
          </cell>
          <cell r="E809" t="str">
            <v>107305/06</v>
          </cell>
          <cell r="F809" t="str">
            <v>Stamp&gt;Ship</v>
          </cell>
          <cell r="G809" t="str">
            <v>KENT</v>
          </cell>
          <cell r="H809" t="str">
            <v>KENT</v>
          </cell>
          <cell r="I809" t="str">
            <v>'13 LEAF X12G</v>
          </cell>
          <cell r="J809" t="str">
            <v>New Domestics</v>
          </cell>
          <cell r="K809" t="str">
            <v>NISSAN</v>
          </cell>
          <cell r="L809" t="str">
            <v>Vehicle Electronics</v>
          </cell>
          <cell r="M809">
            <v>41244</v>
          </cell>
          <cell r="N809" t="str">
            <v>BRKT-AUDIO, RH</v>
          </cell>
          <cell r="O809">
            <v>41244</v>
          </cell>
          <cell r="P809">
            <v>42979</v>
          </cell>
          <cell r="Q809" t="str">
            <v>&gt;&gt;&gt;</v>
          </cell>
          <cell r="S809">
            <v>3120</v>
          </cell>
          <cell r="T809">
            <v>13341</v>
          </cell>
          <cell r="V809">
            <v>14040</v>
          </cell>
          <cell r="W809">
            <v>5</v>
          </cell>
          <cell r="Y809">
            <v>32020.800000000003</v>
          </cell>
          <cell r="Z809">
            <v>-6.3299999999999995E-2</v>
          </cell>
          <cell r="AA809" t="str">
            <v>last 5 mos x IHS%</v>
          </cell>
          <cell r="AB809">
            <v>17422</v>
          </cell>
          <cell r="AC809">
            <v>26133</v>
          </cell>
          <cell r="AD809">
            <v>26133</v>
          </cell>
          <cell r="AE809">
            <v>0</v>
          </cell>
          <cell r="AF809">
            <v>2177.75</v>
          </cell>
        </row>
        <row r="810">
          <cell r="A810">
            <v>106549</v>
          </cell>
          <cell r="B810" t="str">
            <v>TOYOTA</v>
          </cell>
          <cell r="C810">
            <v>39793</v>
          </cell>
          <cell r="D810">
            <v>6.32E+35</v>
          </cell>
          <cell r="E810" t="str">
            <v>2-OUT</v>
          </cell>
          <cell r="F810" t="str">
            <v>Stamp&gt;Ship</v>
          </cell>
          <cell r="G810" t="str">
            <v>KENT</v>
          </cell>
          <cell r="H810" t="str">
            <v>KENT</v>
          </cell>
          <cell r="I810" t="str">
            <v>Highlander 397</v>
          </cell>
          <cell r="J810" t="str">
            <v>New Domestics</v>
          </cell>
          <cell r="K810" t="str">
            <v>Toyota</v>
          </cell>
          <cell r="L810" t="str">
            <v>BIW</v>
          </cell>
          <cell r="M810">
            <v>39995</v>
          </cell>
          <cell r="N810" t="str">
            <v>PLATE-ROOF PANEL REINF LH</v>
          </cell>
          <cell r="O810">
            <v>39995</v>
          </cell>
          <cell r="P810">
            <v>41579</v>
          </cell>
          <cell r="Q810" t="str">
            <v>&gt;&gt;&gt;</v>
          </cell>
          <cell r="R810" t="str">
            <v>Updated EOP to 1/1/14 per DA</v>
          </cell>
          <cell r="S810">
            <v>14700</v>
          </cell>
          <cell r="T810">
            <v>6.3179000000000003E+35</v>
          </cell>
          <cell r="V810">
            <v>75600</v>
          </cell>
          <cell r="W810">
            <v>10</v>
          </cell>
          <cell r="Y810">
            <v>137760</v>
          </cell>
          <cell r="Z810">
            <v>-1.4200000000000001E-2</v>
          </cell>
          <cell r="AA810" t="str">
            <v>last 5 mos x IHS%</v>
          </cell>
          <cell r="AB810">
            <v>50814</v>
          </cell>
          <cell r="AC810">
            <v>76221</v>
          </cell>
          <cell r="AD810">
            <v>149052.96</v>
          </cell>
          <cell r="AE810">
            <v>-0.48863142335449083</v>
          </cell>
          <cell r="AF810">
            <v>12421.08</v>
          </cell>
        </row>
        <row r="811">
          <cell r="A811">
            <v>107657</v>
          </cell>
          <cell r="B811" t="str">
            <v>NISSAN</v>
          </cell>
          <cell r="C811">
            <v>41501.843055555553</v>
          </cell>
          <cell r="D811" t="str">
            <v>64185 EZ30A</v>
          </cell>
          <cell r="E811">
            <v>107657</v>
          </cell>
          <cell r="F811" t="str">
            <v>STAMP&gt;SHIP</v>
          </cell>
          <cell r="G811" t="str">
            <v>KENT:  PR</v>
          </cell>
          <cell r="I811" t="str">
            <v>H61L TITAN</v>
          </cell>
          <cell r="K811" t="str">
            <v>Nissan</v>
          </cell>
          <cell r="L811" t="str">
            <v>BIW</v>
          </cell>
          <cell r="O811">
            <v>42309</v>
          </cell>
          <cell r="P811">
            <v>44501</v>
          </cell>
          <cell r="Q811" t="str">
            <v>&gt;&gt;&gt;</v>
          </cell>
          <cell r="T811" t="e">
            <v>#N/A</v>
          </cell>
          <cell r="V811" t="e">
            <v>#N/A</v>
          </cell>
          <cell r="AA811" t="str">
            <v>NEW</v>
          </cell>
          <cell r="AB811" t="e">
            <v>#N/A</v>
          </cell>
          <cell r="AC811" t="e">
            <v>#N/A</v>
          </cell>
          <cell r="AD811">
            <v>25786</v>
          </cell>
          <cell r="AE811" t="e">
            <v>#N/A</v>
          </cell>
          <cell r="AF811">
            <v>2148.8333333333335</v>
          </cell>
        </row>
        <row r="812">
          <cell r="A812">
            <v>107656</v>
          </cell>
          <cell r="B812" t="str">
            <v>NISSAN</v>
          </cell>
          <cell r="C812">
            <v>41501.843055555553</v>
          </cell>
          <cell r="D812" t="str">
            <v>64184 EZ30A</v>
          </cell>
          <cell r="E812">
            <v>107656</v>
          </cell>
          <cell r="F812" t="str">
            <v>STAMP&gt;SHIP</v>
          </cell>
          <cell r="G812" t="str">
            <v>KENT:  PR</v>
          </cell>
          <cell r="I812" t="str">
            <v>H61L TITAN</v>
          </cell>
          <cell r="K812" t="str">
            <v>Nissan</v>
          </cell>
          <cell r="L812" t="str">
            <v>BIW</v>
          </cell>
          <cell r="O812">
            <v>42309</v>
          </cell>
          <cell r="P812">
            <v>44501</v>
          </cell>
          <cell r="Q812" t="str">
            <v>&gt;&gt;&gt;</v>
          </cell>
          <cell r="T812" t="e">
            <v>#N/A</v>
          </cell>
          <cell r="V812" t="e">
            <v>#N/A</v>
          </cell>
          <cell r="AA812" t="str">
            <v>NEW</v>
          </cell>
          <cell r="AB812" t="e">
            <v>#N/A</v>
          </cell>
          <cell r="AC812" t="e">
            <v>#N/A</v>
          </cell>
          <cell r="AD812">
            <v>25786</v>
          </cell>
          <cell r="AE812" t="e">
            <v>#N/A</v>
          </cell>
          <cell r="AF812">
            <v>2148.8333333333335</v>
          </cell>
        </row>
        <row r="813">
          <cell r="A813">
            <v>106527</v>
          </cell>
          <cell r="B813" t="str">
            <v>Bowling Green Metalforming</v>
          </cell>
          <cell r="C813">
            <v>39793</v>
          </cell>
          <cell r="D813" t="str">
            <v>11L306AA</v>
          </cell>
          <cell r="E813" t="str">
            <v>2-OUT</v>
          </cell>
          <cell r="F813" t="str">
            <v>Stamp&gt;Ship</v>
          </cell>
          <cell r="G813" t="str">
            <v>KENT</v>
          </cell>
          <cell r="H813" t="str">
            <v>KENT</v>
          </cell>
          <cell r="I813" t="str">
            <v>Highlander 397</v>
          </cell>
          <cell r="J813" t="str">
            <v>New Domestics</v>
          </cell>
          <cell r="K813" t="str">
            <v>Toyota</v>
          </cell>
          <cell r="L813" t="str">
            <v>BIW</v>
          </cell>
          <cell r="M813">
            <v>39995</v>
          </cell>
          <cell r="N813" t="str">
            <v>BRACKET-FRONT PANEL #2</v>
          </cell>
          <cell r="O813">
            <v>39995</v>
          </cell>
          <cell r="P813">
            <v>41579</v>
          </cell>
          <cell r="Q813" t="str">
            <v>&gt;&gt;&gt;</v>
          </cell>
          <cell r="R813" t="str">
            <v xml:space="preserve">MAY 2013 LAST MONTH </v>
          </cell>
          <cell r="S813">
            <v>14800</v>
          </cell>
          <cell r="T813">
            <v>126400</v>
          </cell>
          <cell r="V813">
            <v>74800</v>
          </cell>
          <cell r="W813">
            <v>10</v>
          </cell>
          <cell r="Y813">
            <v>140160</v>
          </cell>
          <cell r="Z813">
            <v>-1.4200000000000001E-2</v>
          </cell>
          <cell r="AA813" t="str">
            <v>last 5 mos x IHS%</v>
          </cell>
          <cell r="AB813">
            <v>50600</v>
          </cell>
          <cell r="AC813">
            <v>75900</v>
          </cell>
          <cell r="AD813">
            <v>147475.68</v>
          </cell>
          <cell r="AE813">
            <v>-0.48533887078872939</v>
          </cell>
          <cell r="AF813">
            <v>12289.64</v>
          </cell>
        </row>
        <row r="814">
          <cell r="A814">
            <v>107317</v>
          </cell>
          <cell r="B814" t="str">
            <v>NISSAN</v>
          </cell>
          <cell r="C814">
            <v>40800</v>
          </cell>
          <cell r="D814" t="str">
            <v>74569 4BA0A</v>
          </cell>
          <cell r="E814" t="str">
            <v>2-OUT</v>
          </cell>
          <cell r="F814" t="str">
            <v>Stamp&gt;Plate/Paint&gt;Ship</v>
          </cell>
          <cell r="G814" t="str">
            <v>GR</v>
          </cell>
          <cell r="H814" t="str">
            <v>GR</v>
          </cell>
          <cell r="I814" t="str">
            <v>P32R ROGUE</v>
          </cell>
          <cell r="J814" t="str">
            <v>New Domestics</v>
          </cell>
          <cell r="K814" t="str">
            <v>NISSAN</v>
          </cell>
          <cell r="L814" t="str">
            <v>BIW</v>
          </cell>
          <cell r="M814">
            <v>41518</v>
          </cell>
          <cell r="N814" t="str">
            <v>BKT 2ND SEAT MTG  OTR  LH</v>
          </cell>
          <cell r="O814">
            <v>41548</v>
          </cell>
          <cell r="P814">
            <v>43435</v>
          </cell>
          <cell r="Q814" t="str">
            <v>&gt;&gt;&gt;</v>
          </cell>
          <cell r="R814" t="str">
            <v>NO GROSS INFO AVAILABLE FOR PART</v>
          </cell>
          <cell r="S814">
            <v>73</v>
          </cell>
          <cell r="T814">
            <v>43</v>
          </cell>
          <cell r="V814">
            <v>213</v>
          </cell>
          <cell r="W814">
            <v>2</v>
          </cell>
          <cell r="Y814" t="str">
            <v>&lt;5</v>
          </cell>
          <cell r="AA814" t="str">
            <v>NEW</v>
          </cell>
          <cell r="AB814">
            <v>51890</v>
          </cell>
          <cell r="AC814">
            <v>77835</v>
          </cell>
          <cell r="AD814">
            <v>145000</v>
          </cell>
          <cell r="AE814">
            <v>-0.46320689655172409</v>
          </cell>
          <cell r="AF814">
            <v>12083.333333333334</v>
          </cell>
        </row>
        <row r="815">
          <cell r="A815">
            <v>105699</v>
          </cell>
          <cell r="B815" t="str">
            <v>NISSAN</v>
          </cell>
          <cell r="C815">
            <v>38593</v>
          </cell>
          <cell r="D815" t="str">
            <v>86868 JB100</v>
          </cell>
          <cell r="E815">
            <v>105699</v>
          </cell>
          <cell r="F815" t="str">
            <v>Stamp&gt;Assy&gt;Plate/Paint&gt;Ship</v>
          </cell>
          <cell r="G815" t="str">
            <v>KENT</v>
          </cell>
          <cell r="H815" t="str">
            <v>KENT</v>
          </cell>
          <cell r="I815" t="str">
            <v>L42L Altima + P42M</v>
          </cell>
          <cell r="J815" t="str">
            <v>New Domestics</v>
          </cell>
          <cell r="K815" t="str">
            <v>NISSAN</v>
          </cell>
          <cell r="L815" t="str">
            <v>BIW</v>
          </cell>
          <cell r="M815">
            <v>38869</v>
          </cell>
          <cell r="N815" t="str">
            <v>SHOULDER BKT</v>
          </cell>
          <cell r="O815">
            <v>38869</v>
          </cell>
          <cell r="P815">
            <v>43252</v>
          </cell>
          <cell r="Q815" t="str">
            <v>&gt;&gt;&gt;</v>
          </cell>
          <cell r="R815" t="str">
            <v>add P42M -9/'14 - 4k/mos</v>
          </cell>
          <cell r="S815" t="e">
            <v>#REF!</v>
          </cell>
          <cell r="T815">
            <v>25801</v>
          </cell>
          <cell r="V815">
            <v>11997</v>
          </cell>
          <cell r="W815">
            <v>12</v>
          </cell>
          <cell r="Y815">
            <v>29214</v>
          </cell>
          <cell r="Z815">
            <v>6.0000000000000053E-2</v>
          </cell>
          <cell r="AA815" t="str">
            <v>last 5 mos x IHS%</v>
          </cell>
          <cell r="AB815">
            <v>113594</v>
          </cell>
          <cell r="AC815">
            <v>170391</v>
          </cell>
          <cell r="AD815">
            <v>170391</v>
          </cell>
          <cell r="AE815">
            <v>0</v>
          </cell>
          <cell r="AF815">
            <v>14199.25</v>
          </cell>
        </row>
        <row r="816">
          <cell r="A816">
            <v>106762</v>
          </cell>
          <cell r="B816" t="str">
            <v>Benteler</v>
          </cell>
          <cell r="C816">
            <v>40168</v>
          </cell>
          <cell r="D816">
            <v>13003076</v>
          </cell>
          <cell r="E816" t="str">
            <v>106762 RevAD</v>
          </cell>
          <cell r="F816" t="str">
            <v>Stamp&gt;Ship</v>
          </cell>
          <cell r="G816" t="str">
            <v>GR: PR</v>
          </cell>
          <cell r="H816" t="str">
            <v>GR</v>
          </cell>
          <cell r="I816" t="str">
            <v>Chrysler V6 Engine (PHOENIX)</v>
          </cell>
          <cell r="J816" t="str">
            <v>BIG 3</v>
          </cell>
          <cell r="K816" t="str">
            <v>Chrysler</v>
          </cell>
          <cell r="L816" t="str">
            <v>Powertrain/Exhaust</v>
          </cell>
          <cell r="M816">
            <v>40504</v>
          </cell>
          <cell r="N816" t="str">
            <v>REAR-UPPER CLAMSHELL</v>
          </cell>
          <cell r="O816">
            <v>40504</v>
          </cell>
          <cell r="P816">
            <v>43405</v>
          </cell>
          <cell r="Q816" t="str">
            <v>&gt;&gt;&gt;</v>
          </cell>
          <cell r="R816" t="str">
            <v>ending 2018, per DMC e-mail</v>
          </cell>
          <cell r="S816">
            <v>3600</v>
          </cell>
          <cell r="T816">
            <v>13028276</v>
          </cell>
          <cell r="V816">
            <v>12000</v>
          </cell>
          <cell r="W816">
            <v>10</v>
          </cell>
          <cell r="Y816">
            <v>34560</v>
          </cell>
          <cell r="Z816">
            <v>0.05</v>
          </cell>
          <cell r="AA816" t="str">
            <v>Engine  - assume 5% industry growth</v>
          </cell>
          <cell r="AB816">
            <v>21265</v>
          </cell>
          <cell r="AC816">
            <v>31897.5</v>
          </cell>
          <cell r="AD816">
            <v>31897.5</v>
          </cell>
          <cell r="AE816">
            <v>0</v>
          </cell>
          <cell r="AF816">
            <v>2658.125</v>
          </cell>
        </row>
        <row r="817">
          <cell r="A817">
            <v>106529</v>
          </cell>
          <cell r="B817" t="str">
            <v>Bowling Green Metalforming</v>
          </cell>
          <cell r="C817">
            <v>39793</v>
          </cell>
          <cell r="D817" t="str">
            <v>11L301AA</v>
          </cell>
          <cell r="E817">
            <v>106529</v>
          </cell>
          <cell r="F817" t="str">
            <v>Stamp&gt;Ship</v>
          </cell>
          <cell r="G817" t="str">
            <v>KENT</v>
          </cell>
          <cell r="H817" t="str">
            <v>KENT</v>
          </cell>
          <cell r="I817" t="str">
            <v>Highlander 397</v>
          </cell>
          <cell r="J817" t="str">
            <v>New Domestics</v>
          </cell>
          <cell r="K817" t="str">
            <v>Toyota</v>
          </cell>
          <cell r="L817" t="str">
            <v>Trim &amp; Chassis</v>
          </cell>
          <cell r="M817">
            <v>39995</v>
          </cell>
          <cell r="N817" t="str">
            <v>BKT-WIPER MOTOR MOUNT #1</v>
          </cell>
          <cell r="O817">
            <v>39995</v>
          </cell>
          <cell r="P817">
            <v>41579</v>
          </cell>
          <cell r="Q817" t="str">
            <v>&gt;&gt;&gt;</v>
          </cell>
          <cell r="R817" t="str">
            <v xml:space="preserve">MAY 2013 LAST MONTH </v>
          </cell>
          <cell r="S817">
            <v>16400</v>
          </cell>
          <cell r="T817">
            <v>124600</v>
          </cell>
          <cell r="V817">
            <v>78450</v>
          </cell>
          <cell r="W817">
            <v>10</v>
          </cell>
          <cell r="Y817">
            <v>143040</v>
          </cell>
          <cell r="Z817">
            <v>-1.4200000000000001E-2</v>
          </cell>
          <cell r="AA817" t="str">
            <v>last 5 mos x IHS%</v>
          </cell>
          <cell r="AB817">
            <v>53125</v>
          </cell>
          <cell r="AC817">
            <v>79687.5</v>
          </cell>
          <cell r="AD817">
            <v>154672.01999999999</v>
          </cell>
          <cell r="AE817">
            <v>-0.4847969270718776</v>
          </cell>
          <cell r="AF817">
            <v>12889.334999999999</v>
          </cell>
        </row>
        <row r="818">
          <cell r="A818">
            <v>107319</v>
          </cell>
          <cell r="B818" t="str">
            <v>NISSAN</v>
          </cell>
          <cell r="C818">
            <v>40800</v>
          </cell>
          <cell r="D818" t="str">
            <v>75650 4BA0A</v>
          </cell>
          <cell r="E818" t="str">
            <v>107319-1</v>
          </cell>
          <cell r="F818" t="str">
            <v>Stamp&gt;Assy&gt;Ship</v>
          </cell>
          <cell r="G818" t="str">
            <v>GR</v>
          </cell>
          <cell r="H818" t="str">
            <v>GR</v>
          </cell>
          <cell r="I818" t="str">
            <v>P32R ROGUE</v>
          </cell>
          <cell r="J818" t="str">
            <v>New Domestics</v>
          </cell>
          <cell r="K818" t="str">
            <v>NISSAN</v>
          </cell>
          <cell r="L818" t="str">
            <v>BIW</v>
          </cell>
          <cell r="M818">
            <v>41518</v>
          </cell>
          <cell r="N818" t="str">
            <v>MBR-RR-CROSS CENTER</v>
          </cell>
          <cell r="O818">
            <v>41548</v>
          </cell>
          <cell r="P818">
            <v>43435</v>
          </cell>
          <cell r="Q818" t="str">
            <v>&gt;&gt;&gt;</v>
          </cell>
          <cell r="R818" t="str">
            <v>NO GROSS INFO AVAILABLE FOR PART</v>
          </cell>
          <cell r="S818">
            <v>87</v>
          </cell>
          <cell r="T818">
            <v>234</v>
          </cell>
          <cell r="V818">
            <v>387</v>
          </cell>
          <cell r="W818">
            <v>3</v>
          </cell>
          <cell r="Y818" t="str">
            <v>&lt;5</v>
          </cell>
          <cell r="AA818" t="str">
            <v>NEW</v>
          </cell>
          <cell r="AB818">
            <v>67310</v>
          </cell>
          <cell r="AC818">
            <v>100965</v>
          </cell>
          <cell r="AD818">
            <v>145000</v>
          </cell>
          <cell r="AE818">
            <v>-0.30368965517241375</v>
          </cell>
          <cell r="AF818">
            <v>12083.333333333334</v>
          </cell>
        </row>
        <row r="819">
          <cell r="A819">
            <v>104955</v>
          </cell>
          <cell r="B819" t="str">
            <v>NISSAN</v>
          </cell>
          <cell r="C819">
            <v>37853</v>
          </cell>
          <cell r="D819" t="str">
            <v>74595 EA800</v>
          </cell>
          <cell r="E819" t="str">
            <v>104955-2</v>
          </cell>
          <cell r="F819" t="str">
            <v>Stamp&gt;Assy&gt;Ship</v>
          </cell>
          <cell r="G819" t="str">
            <v>KENT</v>
          </cell>
          <cell r="H819" t="str">
            <v>KENT</v>
          </cell>
          <cell r="I819" t="str">
            <v xml:space="preserve">Nissan        | Frontier | H61B/D40        </v>
          </cell>
          <cell r="J819" t="str">
            <v>New Domestics</v>
          </cell>
          <cell r="K819" t="str">
            <v>NISSAN</v>
          </cell>
          <cell r="L819" t="str">
            <v>BIW</v>
          </cell>
          <cell r="M819">
            <v>38043</v>
          </cell>
          <cell r="N819" t="str">
            <v>BRACKET-MOUNT JACK</v>
          </cell>
          <cell r="O819">
            <v>38043</v>
          </cell>
          <cell r="P819">
            <v>42248</v>
          </cell>
          <cell r="Q819" t="str">
            <v>&gt;&gt;&gt;</v>
          </cell>
          <cell r="S819" t="e">
            <v>#REF!</v>
          </cell>
          <cell r="T819">
            <v>15019</v>
          </cell>
          <cell r="V819">
            <v>13326</v>
          </cell>
          <cell r="W819">
            <v>10</v>
          </cell>
          <cell r="Y819">
            <v>21889</v>
          </cell>
          <cell r="Z819">
            <v>-8.7400000000000005E-2</v>
          </cell>
          <cell r="AA819" t="str">
            <v>last 5 mos x IHS%</v>
          </cell>
          <cell r="AB819">
            <v>20550</v>
          </cell>
          <cell r="AC819">
            <v>30825</v>
          </cell>
          <cell r="AD819">
            <v>30825</v>
          </cell>
          <cell r="AE819">
            <v>0</v>
          </cell>
          <cell r="AF819">
            <v>2568.75</v>
          </cell>
        </row>
        <row r="820">
          <cell r="A820">
            <v>105927</v>
          </cell>
          <cell r="B820" t="str">
            <v>Benteler</v>
          </cell>
          <cell r="C820">
            <v>38867</v>
          </cell>
          <cell r="D820">
            <v>13003867</v>
          </cell>
          <cell r="E820" t="str">
            <v>2-OUT</v>
          </cell>
          <cell r="F820" t="str">
            <v>Stamp&gt;Ship</v>
          </cell>
          <cell r="G820" t="str">
            <v>GR: PR</v>
          </cell>
          <cell r="H820" t="str">
            <v>GR</v>
          </cell>
          <cell r="I820" t="str">
            <v>200L SEQUIA</v>
          </cell>
          <cell r="J820" t="str">
            <v>New Domestics</v>
          </cell>
          <cell r="K820" t="str">
            <v>Toyota</v>
          </cell>
          <cell r="L820" t="str">
            <v>BIW</v>
          </cell>
          <cell r="M820">
            <v>39634</v>
          </cell>
          <cell r="N820" t="str">
            <v>EXT REAR DBM RR-L</v>
          </cell>
          <cell r="O820">
            <v>39634</v>
          </cell>
          <cell r="P820">
            <v>43252</v>
          </cell>
          <cell r="Q820" t="str">
            <v>&gt;&gt;&gt;</v>
          </cell>
          <cell r="S820">
            <v>2384</v>
          </cell>
          <cell r="T820">
            <v>13031766</v>
          </cell>
          <cell r="V820">
            <v>14667</v>
          </cell>
          <cell r="W820">
            <v>10</v>
          </cell>
          <cell r="Y820">
            <v>28725.600000000002</v>
          </cell>
          <cell r="Z820">
            <v>-0.18720000000000001</v>
          </cell>
          <cell r="AA820" t="str">
            <v>last 5 mos x IHS%</v>
          </cell>
          <cell r="AB820">
            <v>16878</v>
          </cell>
          <cell r="AC820">
            <v>25317</v>
          </cell>
          <cell r="AD820">
            <v>23842.675199999998</v>
          </cell>
          <cell r="AE820">
            <v>6.1835544360391292E-2</v>
          </cell>
          <cell r="AF820">
            <v>1986.8895999999997</v>
          </cell>
        </row>
        <row r="821">
          <cell r="A821">
            <v>104961</v>
          </cell>
          <cell r="B821" t="str">
            <v>NISSAN</v>
          </cell>
          <cell r="C821">
            <v>37853</v>
          </cell>
          <cell r="D821" t="str">
            <v>82575 EA805</v>
          </cell>
          <cell r="E821" t="str">
            <v>104961/62</v>
          </cell>
          <cell r="F821" t="str">
            <v>Stamp&gt;Plate/Paint&gt;Ship</v>
          </cell>
          <cell r="G821" t="str">
            <v>KENT</v>
          </cell>
          <cell r="H821" t="str">
            <v>KENT</v>
          </cell>
          <cell r="I821" t="str">
            <v>XTERRA</v>
          </cell>
          <cell r="J821" t="str">
            <v>New Domestics</v>
          </cell>
          <cell r="K821" t="str">
            <v>NISSAN</v>
          </cell>
          <cell r="L821" t="str">
            <v>BIW</v>
          </cell>
          <cell r="M821">
            <v>37960</v>
          </cell>
          <cell r="N821" t="str">
            <v>SIM BRACKETS-R/L</v>
          </cell>
          <cell r="O821">
            <v>37960</v>
          </cell>
          <cell r="P821">
            <v>42248</v>
          </cell>
          <cell r="Q821" t="str">
            <v>&gt;&gt;&gt;</v>
          </cell>
          <cell r="S821" t="e">
            <v>#REF!</v>
          </cell>
          <cell r="T821">
            <v>25500</v>
          </cell>
          <cell r="V821">
            <v>13033</v>
          </cell>
          <cell r="W821">
            <v>12</v>
          </cell>
          <cell r="Y821">
            <v>33626</v>
          </cell>
          <cell r="Z821">
            <v>-8.7400000000000005E-2</v>
          </cell>
          <cell r="AA821" t="str">
            <v>last 5 mos x IHS%</v>
          </cell>
          <cell r="AB821">
            <v>26847</v>
          </cell>
          <cell r="AC821">
            <v>40270.5</v>
          </cell>
          <cell r="AD821">
            <v>40270.5</v>
          </cell>
          <cell r="AE821">
            <v>0</v>
          </cell>
          <cell r="AF821">
            <v>3355.875</v>
          </cell>
        </row>
        <row r="822">
          <cell r="A822">
            <v>104909</v>
          </cell>
          <cell r="B822" t="str">
            <v>NISSAN</v>
          </cell>
          <cell r="C822">
            <v>37785</v>
          </cell>
          <cell r="D822" t="str">
            <v>82155 EA800</v>
          </cell>
          <cell r="E822" t="str">
            <v>104909 Rev1</v>
          </cell>
          <cell r="F822" t="str">
            <v>Stamp&gt;Ship</v>
          </cell>
          <cell r="G822" t="str">
            <v>KENT</v>
          </cell>
          <cell r="H822" t="str">
            <v>KENT</v>
          </cell>
          <cell r="I822" t="str">
            <v xml:space="preserve">Nissan        | Frontier | H61B/D40        </v>
          </cell>
          <cell r="J822" t="str">
            <v>New Domestics</v>
          </cell>
          <cell r="K822" t="str">
            <v>NISSAN</v>
          </cell>
          <cell r="L822" t="str">
            <v>BIW</v>
          </cell>
          <cell r="M822" t="str">
            <v>1/0/00</v>
          </cell>
          <cell r="N822" t="str">
            <v>STFNR--RR DOOR OTR, R/L</v>
          </cell>
          <cell r="O822">
            <v>38081</v>
          </cell>
          <cell r="P822">
            <v>42248</v>
          </cell>
          <cell r="Q822" t="str">
            <v>&gt;&gt;&gt;</v>
          </cell>
          <cell r="S822" t="e">
            <v>#REF!</v>
          </cell>
          <cell r="T822">
            <v>16667</v>
          </cell>
          <cell r="V822">
            <v>12880</v>
          </cell>
          <cell r="W822">
            <v>8</v>
          </cell>
          <cell r="Y822">
            <v>21147</v>
          </cell>
          <cell r="Z822">
            <v>-8.7400000000000005E-2</v>
          </cell>
          <cell r="AA822" t="str">
            <v>last 5 mos x IHS%</v>
          </cell>
          <cell r="AB822">
            <v>22500</v>
          </cell>
          <cell r="AC822">
            <v>33750</v>
          </cell>
          <cell r="AD822">
            <v>33750</v>
          </cell>
          <cell r="AE822">
            <v>0</v>
          </cell>
          <cell r="AF822">
            <v>2812.5</v>
          </cell>
        </row>
        <row r="823">
          <cell r="A823">
            <v>107347</v>
          </cell>
          <cell r="B823" t="str">
            <v>NISSAN</v>
          </cell>
          <cell r="C823">
            <v>40830</v>
          </cell>
          <cell r="D823" t="str">
            <v>90167 3NF0B</v>
          </cell>
          <cell r="E823">
            <v>107347</v>
          </cell>
          <cell r="F823" t="str">
            <v>Stamp&gt;Ship</v>
          </cell>
          <cell r="G823" t="str">
            <v>KENT</v>
          </cell>
          <cell r="H823" t="str">
            <v>KENT</v>
          </cell>
          <cell r="I823" t="str">
            <v>'13 LEAF B12G</v>
          </cell>
          <cell r="J823" t="str">
            <v>New Domestics</v>
          </cell>
          <cell r="K823" t="str">
            <v>NISSAN</v>
          </cell>
          <cell r="L823" t="str">
            <v>BIW</v>
          </cell>
          <cell r="M823">
            <v>41244</v>
          </cell>
          <cell r="N823" t="str">
            <v>BASE-HANDLE</v>
          </cell>
          <cell r="O823">
            <v>41244</v>
          </cell>
          <cell r="P823">
            <v>42979</v>
          </cell>
          <cell r="Q823" t="str">
            <v>&gt;&gt;&gt;</v>
          </cell>
          <cell r="S823">
            <v>1440</v>
          </cell>
          <cell r="T823">
            <v>0</v>
          </cell>
          <cell r="V823">
            <v>5400</v>
          </cell>
          <cell r="W823">
            <v>5</v>
          </cell>
          <cell r="Y823">
            <v>7128</v>
          </cell>
          <cell r="Z823">
            <v>-6.3299999999999995E-2</v>
          </cell>
          <cell r="AA823" t="str">
            <v>last 5 mos x IHS%</v>
          </cell>
          <cell r="AB823">
            <v>15480</v>
          </cell>
          <cell r="AC823">
            <v>23220</v>
          </cell>
          <cell r="AD823">
            <v>23220</v>
          </cell>
          <cell r="AE823">
            <v>0</v>
          </cell>
          <cell r="AF823">
            <v>1935</v>
          </cell>
        </row>
        <row r="824">
          <cell r="A824">
            <v>106876</v>
          </cell>
          <cell r="B824" t="str">
            <v>NISSAN</v>
          </cell>
          <cell r="C824">
            <v>40304</v>
          </cell>
          <cell r="D824" t="str">
            <v>226501LA0C</v>
          </cell>
          <cell r="E824">
            <v>106876</v>
          </cell>
          <cell r="F824" t="str">
            <v>Stamp&gt;Plate/Paint&gt;Ship</v>
          </cell>
          <cell r="G824" t="str">
            <v>GR: PR</v>
          </cell>
          <cell r="H824" t="str">
            <v>GR</v>
          </cell>
          <cell r="I824" t="str">
            <v>XHK1 ENGINE</v>
          </cell>
          <cell r="J824" t="str">
            <v>New Domestics</v>
          </cell>
          <cell r="K824" t="str">
            <v>NISSAN</v>
          </cell>
          <cell r="L824" t="str">
            <v>Powertrain/Exhaust</v>
          </cell>
          <cell r="M824">
            <v>40391</v>
          </cell>
          <cell r="N824" t="str">
            <v>BRACKET ASSY-02 SENSOR CONN.</v>
          </cell>
          <cell r="O824">
            <v>40391</v>
          </cell>
          <cell r="P824">
            <v>43717</v>
          </cell>
          <cell r="Q824" t="str">
            <v>&gt;&gt;&gt;</v>
          </cell>
          <cell r="R824" t="str">
            <v>NOT ON NISSAN WEB SITE</v>
          </cell>
          <cell r="S824">
            <v>3600</v>
          </cell>
          <cell r="T824">
            <v>1</v>
          </cell>
          <cell r="V824">
            <v>10815</v>
          </cell>
          <cell r="W824">
            <v>7</v>
          </cell>
          <cell r="Y824">
            <v>43230</v>
          </cell>
          <cell r="Z824">
            <v>0.05</v>
          </cell>
          <cell r="AA824" t="str">
            <v>last 5 mos x IHS%</v>
          </cell>
          <cell r="AB824">
            <v>18016</v>
          </cell>
          <cell r="AC824">
            <v>27024</v>
          </cell>
          <cell r="AD824">
            <v>22711.5</v>
          </cell>
          <cell r="AE824">
            <v>0.18988177795389993</v>
          </cell>
          <cell r="AF824">
            <v>1892.625</v>
          </cell>
        </row>
        <row r="825">
          <cell r="A825">
            <v>104960</v>
          </cell>
          <cell r="B825" t="str">
            <v>NISSAN</v>
          </cell>
          <cell r="C825">
            <v>37853</v>
          </cell>
          <cell r="D825" t="str">
            <v>82575 EA810</v>
          </cell>
          <cell r="E825" t="str">
            <v>2-OUT</v>
          </cell>
          <cell r="F825" t="str">
            <v>Stamp&gt;Plate/Paint&gt;Ship</v>
          </cell>
          <cell r="G825" t="str">
            <v>KENT</v>
          </cell>
          <cell r="H825" t="str">
            <v>KENT</v>
          </cell>
          <cell r="I825" t="str">
            <v xml:space="preserve">Nissan        | Frontier | H61B/D40        </v>
          </cell>
          <cell r="J825" t="str">
            <v>New Domestics</v>
          </cell>
          <cell r="K825" t="str">
            <v>NISSAN</v>
          </cell>
          <cell r="L825" t="str">
            <v>BIW</v>
          </cell>
          <cell r="M825">
            <v>37960</v>
          </cell>
          <cell r="N825" t="str">
            <v>SIM STRIKER-R/L</v>
          </cell>
          <cell r="O825">
            <v>37960</v>
          </cell>
          <cell r="P825">
            <v>42248</v>
          </cell>
          <cell r="Q825" t="str">
            <v>&gt;&gt;&gt;</v>
          </cell>
          <cell r="S825" t="e">
            <v>#REF!</v>
          </cell>
          <cell r="T825">
            <v>22506</v>
          </cell>
          <cell r="V825">
            <v>12443</v>
          </cell>
          <cell r="W825">
            <v>12</v>
          </cell>
          <cell r="Y825">
            <v>34332</v>
          </cell>
          <cell r="Z825">
            <v>-8.7400000000000005E-2</v>
          </cell>
          <cell r="AA825" t="str">
            <v>last 5 mos x IHS%</v>
          </cell>
          <cell r="AB825">
            <v>19647</v>
          </cell>
          <cell r="AC825">
            <v>29470.5</v>
          </cell>
          <cell r="AD825">
            <v>29470.5</v>
          </cell>
          <cell r="AE825">
            <v>0</v>
          </cell>
          <cell r="AF825">
            <v>2455.875</v>
          </cell>
        </row>
        <row r="826">
          <cell r="A826">
            <v>106761</v>
          </cell>
          <cell r="B826" t="str">
            <v>Benteler</v>
          </cell>
          <cell r="C826">
            <v>40168</v>
          </cell>
          <cell r="D826">
            <v>13003077</v>
          </cell>
          <cell r="E826" t="str">
            <v>106761 RevAC</v>
          </cell>
          <cell r="F826" t="str">
            <v>Stamp&gt;Ship</v>
          </cell>
          <cell r="G826" t="str">
            <v>GR: PR</v>
          </cell>
          <cell r="H826" t="str">
            <v>GR</v>
          </cell>
          <cell r="I826" t="str">
            <v>Chrysler V6 Engine (PHOENIX)</v>
          </cell>
          <cell r="J826" t="str">
            <v>BIG 3</v>
          </cell>
          <cell r="K826" t="str">
            <v>Chrysler</v>
          </cell>
          <cell r="L826" t="str">
            <v>Powertrain/Exhaust</v>
          </cell>
          <cell r="M826">
            <v>40504</v>
          </cell>
          <cell r="N826" t="str">
            <v>REAR LOWER CLAMSHELL</v>
          </cell>
          <cell r="O826">
            <v>40504</v>
          </cell>
          <cell r="P826">
            <v>43405</v>
          </cell>
          <cell r="Q826" t="str">
            <v>&gt;&gt;&gt;</v>
          </cell>
          <cell r="R826" t="str">
            <v>ending 2018, per DMC e-mail</v>
          </cell>
          <cell r="S826">
            <v>2400</v>
          </cell>
          <cell r="T826">
            <v>13029877</v>
          </cell>
          <cell r="V826">
            <v>10800</v>
          </cell>
          <cell r="W826">
            <v>10</v>
          </cell>
          <cell r="Y826">
            <v>32640</v>
          </cell>
          <cell r="Z826">
            <v>0.05</v>
          </cell>
          <cell r="AA826" t="str">
            <v>Engine  - assume 5% industry growth</v>
          </cell>
          <cell r="AB826">
            <v>19900</v>
          </cell>
          <cell r="AC826">
            <v>29850</v>
          </cell>
          <cell r="AD826">
            <v>29850</v>
          </cell>
          <cell r="AE826">
            <v>0</v>
          </cell>
          <cell r="AF826">
            <v>2487.5</v>
          </cell>
        </row>
        <row r="827">
          <cell r="A827">
            <v>105944</v>
          </cell>
          <cell r="B827" t="str">
            <v>Denso</v>
          </cell>
          <cell r="C827">
            <v>38884</v>
          </cell>
          <cell r="D827" t="str">
            <v>AA146542-2000</v>
          </cell>
          <cell r="E827">
            <v>105944</v>
          </cell>
          <cell r="F827" t="str">
            <v>Stamp&gt;Assy&gt;Ship</v>
          </cell>
          <cell r="G827" t="str">
            <v>GR: PR</v>
          </cell>
          <cell r="H827" t="str">
            <v>GR</v>
          </cell>
          <cell r="I827" t="str">
            <v>200L SEQUIA</v>
          </cell>
          <cell r="J827" t="str">
            <v>New Domestics</v>
          </cell>
          <cell r="K827" t="str">
            <v>Toyota</v>
          </cell>
          <cell r="L827" t="str">
            <v>HVAC</v>
          </cell>
          <cell r="M827">
            <v>39270</v>
          </cell>
          <cell r="N827" t="str">
            <v>BRACKET-SUB-ASSY</v>
          </cell>
          <cell r="O827">
            <v>39270</v>
          </cell>
          <cell r="P827">
            <v>43252</v>
          </cell>
          <cell r="Q827" t="str">
            <v>&gt;&gt;&gt;</v>
          </cell>
          <cell r="S827">
            <v>3456</v>
          </cell>
          <cell r="T827">
            <v>26496</v>
          </cell>
          <cell r="V827">
            <v>13824</v>
          </cell>
          <cell r="W827">
            <v>10</v>
          </cell>
          <cell r="Y827">
            <v>26265.600000000002</v>
          </cell>
          <cell r="Z827">
            <v>-0.18720000000000001</v>
          </cell>
          <cell r="AA827" t="str">
            <v>last 5 mos x IHS%</v>
          </cell>
          <cell r="AB827">
            <v>14400</v>
          </cell>
          <cell r="AC827">
            <v>21600.000000000004</v>
          </cell>
          <cell r="AD827">
            <v>22472.294399999999</v>
          </cell>
          <cell r="AE827">
            <v>-3.881643700787385E-2</v>
          </cell>
          <cell r="AF827">
            <v>1872.6912</v>
          </cell>
        </row>
        <row r="828">
          <cell r="A828">
            <v>106525</v>
          </cell>
          <cell r="B828" t="str">
            <v>Bowling Green Metalforming</v>
          </cell>
          <cell r="C828">
            <v>39792</v>
          </cell>
          <cell r="D828" t="str">
            <v>11M103AA</v>
          </cell>
          <cell r="E828" t="str">
            <v>2-OUT</v>
          </cell>
          <cell r="F828" t="str">
            <v>Stamp&gt;Ship</v>
          </cell>
          <cell r="G828" t="str">
            <v>KENT</v>
          </cell>
          <cell r="H828" t="str">
            <v>KENT</v>
          </cell>
          <cell r="I828" t="str">
            <v>Highlander 397</v>
          </cell>
          <cell r="J828" t="str">
            <v>New Domestics</v>
          </cell>
          <cell r="K828" t="str">
            <v>Toyota</v>
          </cell>
          <cell r="L828" t="str">
            <v>BIW</v>
          </cell>
          <cell r="M828">
            <v>39995</v>
          </cell>
          <cell r="N828" t="str">
            <v>BRACE COWL TOP TO APRON LH</v>
          </cell>
          <cell r="O828">
            <v>39995</v>
          </cell>
          <cell r="P828">
            <v>41579</v>
          </cell>
          <cell r="Q828" t="str">
            <v>&gt;&gt;&gt;</v>
          </cell>
          <cell r="R828" t="str">
            <v xml:space="preserve">MAY 2013 LAST MONTH </v>
          </cell>
          <cell r="S828">
            <v>14000</v>
          </cell>
          <cell r="T828">
            <v>126000</v>
          </cell>
          <cell r="V828">
            <v>75000</v>
          </cell>
          <cell r="W828">
            <v>10</v>
          </cell>
          <cell r="Y828">
            <v>139200</v>
          </cell>
          <cell r="Z828">
            <v>-1.4200000000000001E-2</v>
          </cell>
          <cell r="AA828" t="str">
            <v>last 5 mos x IHS%</v>
          </cell>
          <cell r="AB828">
            <v>50900</v>
          </cell>
          <cell r="AC828">
            <v>76350</v>
          </cell>
          <cell r="AD828">
            <v>147870</v>
          </cell>
          <cell r="AE828">
            <v>-0.48366808683302898</v>
          </cell>
          <cell r="AF828">
            <v>12322.5</v>
          </cell>
        </row>
        <row r="829">
          <cell r="A829">
            <v>105379</v>
          </cell>
          <cell r="B829" t="str">
            <v>NISSAN</v>
          </cell>
          <cell r="C829">
            <v>38180</v>
          </cell>
          <cell r="D829" t="str">
            <v>74862 7S000</v>
          </cell>
          <cell r="E829" t="e">
            <v>#N/A</v>
          </cell>
          <cell r="F829" t="str">
            <v>STAMP&gt;ASSY&gt;SHIP</v>
          </cell>
          <cell r="G829" t="str">
            <v>GR: OP</v>
          </cell>
          <cell r="H829" t="str">
            <v>GR</v>
          </cell>
          <cell r="I829" t="str">
            <v>ARMADA / WZW</v>
          </cell>
          <cell r="J829" t="str">
            <v>New Domestics</v>
          </cell>
          <cell r="K829" t="str">
            <v>NISSAN</v>
          </cell>
          <cell r="L829" t="str">
            <v>Trim &amp; Chassis</v>
          </cell>
          <cell r="M829">
            <v>38261</v>
          </cell>
          <cell r="N829" t="str">
            <v>STAY-SEAT BELT ANCHOR-UPPER</v>
          </cell>
          <cell r="O829">
            <v>38261</v>
          </cell>
          <cell r="P829">
            <v>43160</v>
          </cell>
          <cell r="Q829" t="str">
            <v>&gt;&gt;&gt;</v>
          </cell>
          <cell r="S829" t="e">
            <v>#REF!</v>
          </cell>
          <cell r="T829">
            <v>14900</v>
          </cell>
          <cell r="V829">
            <v>8610</v>
          </cell>
          <cell r="W829">
            <v>12</v>
          </cell>
          <cell r="Y829">
            <v>17010</v>
          </cell>
          <cell r="Z829">
            <v>0.2979</v>
          </cell>
          <cell r="AA829" t="str">
            <v>last 5 mos x IHS%</v>
          </cell>
          <cell r="AB829">
            <v>11185</v>
          </cell>
          <cell r="AC829">
            <v>16777.5</v>
          </cell>
          <cell r="AD829">
            <v>22349.838</v>
          </cell>
          <cell r="AE829">
            <v>-0.24932341791470702</v>
          </cell>
          <cell r="AF829">
            <v>1862.4865</v>
          </cell>
        </row>
        <row r="830">
          <cell r="A830">
            <v>106807</v>
          </cell>
          <cell r="B830" t="str">
            <v>TOYOTA</v>
          </cell>
          <cell r="C830">
            <v>40218</v>
          </cell>
          <cell r="D830" t="str">
            <v>86286-06020</v>
          </cell>
          <cell r="E830">
            <v>106807</v>
          </cell>
          <cell r="G830" t="str">
            <v>KENT</v>
          </cell>
          <cell r="H830" t="str">
            <v>KENT</v>
          </cell>
          <cell r="I830" t="str">
            <v>Camry 051A HEV</v>
          </cell>
          <cell r="J830" t="str">
            <v>New Domestics</v>
          </cell>
          <cell r="K830" t="str">
            <v>Toyota</v>
          </cell>
          <cell r="L830" t="str">
            <v>Vehicle Electronics</v>
          </cell>
          <cell r="M830">
            <v>40452</v>
          </cell>
          <cell r="N830" t="str">
            <v>BRACKET-CONSOLE BOX MTG #1</v>
          </cell>
          <cell r="O830">
            <v>40452</v>
          </cell>
          <cell r="P830">
            <v>42522</v>
          </cell>
          <cell r="Q830" t="str">
            <v>&gt;&gt;&gt;</v>
          </cell>
          <cell r="S830">
            <v>2430</v>
          </cell>
          <cell r="T830">
            <v>8628628164</v>
          </cell>
          <cell r="V830">
            <v>10710</v>
          </cell>
          <cell r="W830">
            <v>10</v>
          </cell>
          <cell r="Y830">
            <v>21388.800000000003</v>
          </cell>
          <cell r="Z830">
            <v>4.1500000000000002E-2</v>
          </cell>
          <cell r="AA830" t="str">
            <v>last 5 mos x IHS%</v>
          </cell>
          <cell r="AB830">
            <v>11172</v>
          </cell>
          <cell r="AC830">
            <v>16758</v>
          </cell>
          <cell r="AD830">
            <v>22308.93</v>
          </cell>
          <cell r="AE830">
            <v>-0.24882098782864082</v>
          </cell>
          <cell r="AF830">
            <v>1859.0775000000001</v>
          </cell>
        </row>
        <row r="831">
          <cell r="A831">
            <v>107402</v>
          </cell>
          <cell r="B831" t="str">
            <v>Martinrea/Nissan</v>
          </cell>
          <cell r="C831">
            <v>40952</v>
          </cell>
          <cell r="D831" t="str">
            <v>76428 9FM1A</v>
          </cell>
          <cell r="E831" t="str">
            <v>107402 Rev1</v>
          </cell>
          <cell r="F831" t="str">
            <v>Stamp&gt;Ship</v>
          </cell>
          <cell r="G831" t="str">
            <v>KENT</v>
          </cell>
          <cell r="H831" t="str">
            <v>KENT</v>
          </cell>
          <cell r="K831" t="str">
            <v>Nissan</v>
          </cell>
          <cell r="L831" t="str">
            <v>BIW</v>
          </cell>
          <cell r="O831">
            <v>41061</v>
          </cell>
          <cell r="P831">
            <v>43717</v>
          </cell>
          <cell r="Q831" t="str">
            <v>&gt;&gt;&gt;</v>
          </cell>
          <cell r="R831" t="str">
            <v>NO GROSS INFO AVAILABLE FOR PART
Updated EAU on 7/30</v>
          </cell>
          <cell r="S831">
            <v>5542</v>
          </cell>
          <cell r="T831">
            <v>0</v>
          </cell>
          <cell r="V831">
            <v>30567</v>
          </cell>
          <cell r="W831">
            <v>3</v>
          </cell>
          <cell r="Y831" t="str">
            <v>&lt;5</v>
          </cell>
          <cell r="AA831" t="str">
            <v>Annualized Volume (3 of 10 mos)</v>
          </cell>
          <cell r="AB831">
            <v>47271</v>
          </cell>
          <cell r="AC831">
            <v>70906.5</v>
          </cell>
          <cell r="AD831">
            <v>70906.5</v>
          </cell>
          <cell r="AE831">
            <v>0</v>
          </cell>
          <cell r="AF831">
            <v>5908.875</v>
          </cell>
        </row>
        <row r="832">
          <cell r="A832">
            <v>105929</v>
          </cell>
          <cell r="B832" t="str">
            <v>Benteler</v>
          </cell>
          <cell r="C832">
            <v>38867</v>
          </cell>
          <cell r="D832">
            <v>13003865</v>
          </cell>
          <cell r="E832" t="str">
            <v>2-OUT</v>
          </cell>
          <cell r="F832" t="str">
            <v>Stamp&gt;Ship</v>
          </cell>
          <cell r="G832" t="str">
            <v>GR: PR</v>
          </cell>
          <cell r="H832" t="str">
            <v>GR</v>
          </cell>
          <cell r="I832" t="str">
            <v>200L SEQUIA</v>
          </cell>
          <cell r="J832" t="str">
            <v>New Domestics</v>
          </cell>
          <cell r="K832" t="str">
            <v>Toyota</v>
          </cell>
          <cell r="L832" t="str">
            <v>BIW</v>
          </cell>
          <cell r="M832">
            <v>39634</v>
          </cell>
          <cell r="N832" t="str">
            <v>EXT RR DR LH</v>
          </cell>
          <cell r="O832">
            <v>39634</v>
          </cell>
          <cell r="P832">
            <v>43252</v>
          </cell>
          <cell r="Q832" t="str">
            <v>&gt;&gt;&gt;</v>
          </cell>
          <cell r="S832">
            <v>2400</v>
          </cell>
          <cell r="T832">
            <v>13031181</v>
          </cell>
          <cell r="V832">
            <v>13670</v>
          </cell>
          <cell r="W832">
            <v>10</v>
          </cell>
          <cell r="Y832">
            <v>28860</v>
          </cell>
          <cell r="Z832">
            <v>-0.18720000000000001</v>
          </cell>
          <cell r="AA832" t="str">
            <v>last 5 mos x IHS%</v>
          </cell>
          <cell r="AB832">
            <v>16929</v>
          </cell>
          <cell r="AC832">
            <v>25393.5</v>
          </cell>
          <cell r="AD832">
            <v>22221.951999999997</v>
          </cell>
          <cell r="AE832">
            <v>0.14272139549216933</v>
          </cell>
          <cell r="AF832">
            <v>1851.8293333333331</v>
          </cell>
        </row>
        <row r="833">
          <cell r="A833">
            <v>105928</v>
          </cell>
          <cell r="B833" t="str">
            <v>Benteler</v>
          </cell>
          <cell r="C833">
            <v>38867</v>
          </cell>
          <cell r="D833">
            <v>13003864</v>
          </cell>
          <cell r="E833" t="str">
            <v>105928/29 Rev-</v>
          </cell>
          <cell r="F833" t="str">
            <v>Stamp&gt;Ship</v>
          </cell>
          <cell r="G833" t="str">
            <v>GR: PR</v>
          </cell>
          <cell r="H833" t="str">
            <v>GR</v>
          </cell>
          <cell r="I833" t="str">
            <v>200L SEQUIA</v>
          </cell>
          <cell r="J833" t="str">
            <v>New Domestics</v>
          </cell>
          <cell r="K833" t="str">
            <v>Toyota</v>
          </cell>
          <cell r="L833" t="str">
            <v>BIW</v>
          </cell>
          <cell r="M833">
            <v>39634</v>
          </cell>
          <cell r="N833" t="str">
            <v>EXT RR DR RH</v>
          </cell>
          <cell r="O833">
            <v>39634</v>
          </cell>
          <cell r="P833">
            <v>43252</v>
          </cell>
          <cell r="Q833" t="str">
            <v>&gt;&gt;&gt;</v>
          </cell>
          <cell r="S833">
            <v>2430</v>
          </cell>
          <cell r="T833">
            <v>13031597</v>
          </cell>
          <cell r="V833">
            <v>13659</v>
          </cell>
          <cell r="W833">
            <v>10</v>
          </cell>
          <cell r="Y833">
            <v>28920</v>
          </cell>
          <cell r="Z833">
            <v>-0.18720000000000001</v>
          </cell>
          <cell r="AA833" t="str">
            <v>last 5 mos x IHS%</v>
          </cell>
          <cell r="AB833">
            <v>17075</v>
          </cell>
          <cell r="AC833">
            <v>25612.5</v>
          </cell>
          <cell r="AD833">
            <v>22204.070400000001</v>
          </cell>
          <cell r="AE833">
            <v>0.15350471956709333</v>
          </cell>
          <cell r="AF833">
            <v>1850.3392000000001</v>
          </cell>
        </row>
        <row r="834">
          <cell r="A834">
            <v>106524</v>
          </cell>
          <cell r="B834" t="str">
            <v>Bowling Green Metalforming</v>
          </cell>
          <cell r="C834">
            <v>39792</v>
          </cell>
          <cell r="D834" t="str">
            <v>11M102AA</v>
          </cell>
          <cell r="E834" t="str">
            <v>106524/5</v>
          </cell>
          <cell r="F834" t="str">
            <v>Stamp&gt;Ship</v>
          </cell>
          <cell r="G834" t="str">
            <v>KENT</v>
          </cell>
          <cell r="H834" t="str">
            <v>KENT</v>
          </cell>
          <cell r="I834" t="str">
            <v>Highlander 397</v>
          </cell>
          <cell r="J834" t="str">
            <v>New Domestics</v>
          </cell>
          <cell r="K834" t="str">
            <v>Toyota</v>
          </cell>
          <cell r="L834" t="str">
            <v>BIW</v>
          </cell>
          <cell r="M834">
            <v>39995</v>
          </cell>
          <cell r="N834" t="str">
            <v>BRACE COWL TOP TO APRON RH</v>
          </cell>
          <cell r="O834">
            <v>39995</v>
          </cell>
          <cell r="P834">
            <v>41579</v>
          </cell>
          <cell r="Q834" t="str">
            <v>&gt;&gt;&gt;</v>
          </cell>
          <cell r="R834" t="str">
            <v xml:space="preserve">MAY 2013 LAST MONTH </v>
          </cell>
          <cell r="S834">
            <v>16000</v>
          </cell>
          <cell r="T834">
            <v>127400</v>
          </cell>
          <cell r="V834">
            <v>75000</v>
          </cell>
          <cell r="W834">
            <v>10</v>
          </cell>
          <cell r="Y834">
            <v>145440</v>
          </cell>
          <cell r="Z834">
            <v>-1.4200000000000001E-2</v>
          </cell>
          <cell r="AA834" t="str">
            <v>last 5 mos x IHS%</v>
          </cell>
          <cell r="AB834">
            <v>50900</v>
          </cell>
          <cell r="AC834">
            <v>76350</v>
          </cell>
          <cell r="AD834">
            <v>147870</v>
          </cell>
          <cell r="AE834">
            <v>-0.48366808683302898</v>
          </cell>
          <cell r="AF834">
            <v>12322.5</v>
          </cell>
        </row>
        <row r="835">
          <cell r="A835">
            <v>106326</v>
          </cell>
          <cell r="B835" t="str">
            <v>Denso</v>
          </cell>
          <cell r="C835" t="e">
            <v>#N/A</v>
          </cell>
          <cell r="D835" t="str">
            <v>AA146510-1750</v>
          </cell>
          <cell r="E835">
            <v>106326</v>
          </cell>
          <cell r="F835" t="str">
            <v>Stamp&gt;Assy&gt;Ship</v>
          </cell>
          <cell r="G835" t="str">
            <v>GR: PR</v>
          </cell>
          <cell r="H835" t="str">
            <v>GR</v>
          </cell>
          <cell r="I835" t="str">
            <v>200L SEQUIA</v>
          </cell>
          <cell r="J835" t="str">
            <v>New Domestics</v>
          </cell>
          <cell r="K835" t="str">
            <v>Toyota</v>
          </cell>
          <cell r="L835" t="str">
            <v>HVAC</v>
          </cell>
          <cell r="O835">
            <v>38081</v>
          </cell>
          <cell r="P835">
            <v>43252</v>
          </cell>
          <cell r="Q835" t="str">
            <v>&gt;&gt;&gt;</v>
          </cell>
          <cell r="S835">
            <v>3200</v>
          </cell>
          <cell r="T835">
            <v>26650</v>
          </cell>
          <cell r="V835">
            <v>13600</v>
          </cell>
          <cell r="W835">
            <v>10</v>
          </cell>
          <cell r="Y835">
            <v>26880</v>
          </cell>
          <cell r="Z835">
            <v>-0.18720000000000001</v>
          </cell>
          <cell r="AA835" t="str">
            <v>last 5 mos x IHS%</v>
          </cell>
          <cell r="AB835">
            <v>15200</v>
          </cell>
          <cell r="AC835">
            <v>22800</v>
          </cell>
          <cell r="AD835">
            <v>22108.16</v>
          </cell>
          <cell r="AE835">
            <v>3.1293422880963373E-2</v>
          </cell>
          <cell r="AF835">
            <v>1842.3466666666666</v>
          </cell>
        </row>
        <row r="836">
          <cell r="A836">
            <v>105926</v>
          </cell>
          <cell r="B836" t="str">
            <v>Benteler</v>
          </cell>
          <cell r="C836">
            <v>38867</v>
          </cell>
          <cell r="D836">
            <v>13003866</v>
          </cell>
          <cell r="E836" t="str">
            <v>105926/27</v>
          </cell>
          <cell r="F836" t="str">
            <v>Stamp&gt;Ship</v>
          </cell>
          <cell r="G836" t="str">
            <v>GR: PR</v>
          </cell>
          <cell r="H836" t="str">
            <v>GR</v>
          </cell>
          <cell r="I836" t="str">
            <v>200L SEQUIA</v>
          </cell>
          <cell r="J836" t="str">
            <v>New Domestics</v>
          </cell>
          <cell r="K836" t="str">
            <v>Toyota</v>
          </cell>
          <cell r="L836" t="str">
            <v>BIW</v>
          </cell>
          <cell r="M836">
            <v>39634</v>
          </cell>
          <cell r="N836" t="str">
            <v>EXT REAR DBM RR-R</v>
          </cell>
          <cell r="O836">
            <v>39634</v>
          </cell>
          <cell r="P836">
            <v>43252</v>
          </cell>
          <cell r="Q836" t="str">
            <v>&gt;&gt;&gt;</v>
          </cell>
          <cell r="S836">
            <v>2372</v>
          </cell>
          <cell r="T836">
            <v>13032382</v>
          </cell>
          <cell r="V836">
            <v>13571</v>
          </cell>
          <cell r="W836">
            <v>10</v>
          </cell>
          <cell r="Y836">
            <v>29088</v>
          </cell>
          <cell r="Z836">
            <v>-0.18720000000000001</v>
          </cell>
          <cell r="AA836" t="str">
            <v>last 5 mos x IHS%</v>
          </cell>
          <cell r="AB836">
            <v>17420</v>
          </cell>
          <cell r="AC836">
            <v>26130</v>
          </cell>
          <cell r="AD836">
            <v>22061.017599999999</v>
          </cell>
          <cell r="AE836">
            <v>0.18444219001031037</v>
          </cell>
          <cell r="AF836">
            <v>1838.4181333333333</v>
          </cell>
        </row>
        <row r="837">
          <cell r="A837">
            <v>105378</v>
          </cell>
          <cell r="B837" t="str">
            <v>NISSAN</v>
          </cell>
          <cell r="C837">
            <v>38180</v>
          </cell>
          <cell r="D837" t="str">
            <v>74861 7S000</v>
          </cell>
          <cell r="E837" t="e">
            <v>#N/A</v>
          </cell>
          <cell r="F837" t="str">
            <v>STAMP&gt;ASSY&gt;SHIP</v>
          </cell>
          <cell r="G837" t="str">
            <v>GR: OP</v>
          </cell>
          <cell r="H837" t="str">
            <v>GR</v>
          </cell>
          <cell r="I837" t="str">
            <v>ARMADA / WZW</v>
          </cell>
          <cell r="J837" t="str">
            <v>New Domestics</v>
          </cell>
          <cell r="K837" t="str">
            <v>NISSAN</v>
          </cell>
          <cell r="L837" t="str">
            <v>Trim &amp; Chassis</v>
          </cell>
          <cell r="M837">
            <v>38261</v>
          </cell>
          <cell r="N837" t="str">
            <v>STAY--SEAT BELT ANCHOR</v>
          </cell>
          <cell r="O837">
            <v>38261</v>
          </cell>
          <cell r="P837">
            <v>43160</v>
          </cell>
          <cell r="Q837" t="str">
            <v>&gt;&gt;&gt;</v>
          </cell>
          <cell r="S837" t="e">
            <v>#REF!</v>
          </cell>
          <cell r="T837">
            <v>15200</v>
          </cell>
          <cell r="V837">
            <v>8400</v>
          </cell>
          <cell r="W837">
            <v>12</v>
          </cell>
          <cell r="Y837">
            <v>17300</v>
          </cell>
          <cell r="Z837">
            <v>0.2979</v>
          </cell>
          <cell r="AA837" t="str">
            <v>last 5 mos x IHS%</v>
          </cell>
          <cell r="AB837">
            <v>11450</v>
          </cell>
          <cell r="AC837">
            <v>17175</v>
          </cell>
          <cell r="AD837">
            <v>21804.720000000001</v>
          </cell>
          <cell r="AE837">
            <v>-0.21232650545386511</v>
          </cell>
          <cell r="AF837">
            <v>1817.0600000000002</v>
          </cell>
        </row>
        <row r="838">
          <cell r="A838">
            <v>104653</v>
          </cell>
          <cell r="B838" t="str">
            <v>NISSAN</v>
          </cell>
          <cell r="C838">
            <v>37508</v>
          </cell>
          <cell r="D838" t="str">
            <v>57225 7S000</v>
          </cell>
          <cell r="E838">
            <v>104653</v>
          </cell>
          <cell r="F838" t="str">
            <v>Stamp&gt;Plate/Paint&gt;Ship</v>
          </cell>
          <cell r="G838" t="str">
            <v>KENT</v>
          </cell>
          <cell r="H838" t="str">
            <v>KENT</v>
          </cell>
          <cell r="I838" t="str">
            <v>ARMADA / WZW</v>
          </cell>
          <cell r="J838" t="str">
            <v>New Domestics</v>
          </cell>
          <cell r="K838" t="str">
            <v>NISSAN</v>
          </cell>
          <cell r="L838" t="str">
            <v>BIW</v>
          </cell>
          <cell r="M838">
            <v>37681</v>
          </cell>
          <cell r="N838" t="str">
            <v>SPARE TIRE-BRACE</v>
          </cell>
          <cell r="O838">
            <v>37681</v>
          </cell>
          <cell r="P838">
            <v>43160</v>
          </cell>
          <cell r="Q838" t="str">
            <v>&gt;&gt;&gt;</v>
          </cell>
          <cell r="S838" t="e">
            <v>#REF!</v>
          </cell>
          <cell r="T838">
            <v>14985</v>
          </cell>
          <cell r="V838">
            <v>8395</v>
          </cell>
          <cell r="W838">
            <v>12</v>
          </cell>
          <cell r="Y838">
            <v>16900</v>
          </cell>
          <cell r="Z838">
            <v>0.2979</v>
          </cell>
          <cell r="AA838" t="str">
            <v>last 5 mos x IHS%</v>
          </cell>
          <cell r="AB838">
            <v>11340</v>
          </cell>
          <cell r="AC838">
            <v>17010</v>
          </cell>
          <cell r="AD838">
            <v>21791.741000000002</v>
          </cell>
          <cell r="AE838">
            <v>-0.21942904883093106</v>
          </cell>
          <cell r="AF838">
            <v>1815.9784166666668</v>
          </cell>
        </row>
        <row r="839">
          <cell r="A839">
            <v>106533</v>
          </cell>
          <cell r="B839" t="str">
            <v>Bowling Green Metalforming</v>
          </cell>
          <cell r="C839">
            <v>39793</v>
          </cell>
          <cell r="D839" t="str">
            <v>11L312AA</v>
          </cell>
          <cell r="E839" t="str">
            <v>106533/4</v>
          </cell>
          <cell r="F839" t="str">
            <v>Stamp&gt;Ship</v>
          </cell>
          <cell r="G839" t="str">
            <v>KENT</v>
          </cell>
          <cell r="H839" t="str">
            <v>KENT</v>
          </cell>
          <cell r="I839" t="str">
            <v>Highlander 397</v>
          </cell>
          <cell r="J839" t="str">
            <v>New Domestics</v>
          </cell>
          <cell r="K839" t="str">
            <v>Toyota</v>
          </cell>
          <cell r="L839" t="str">
            <v>BIW</v>
          </cell>
          <cell r="M839">
            <v>39995</v>
          </cell>
          <cell r="N839" t="str">
            <v>REINF.RR#1 SEAT LEG, RR #3</v>
          </cell>
          <cell r="O839">
            <v>39995</v>
          </cell>
          <cell r="P839">
            <v>41579</v>
          </cell>
          <cell r="Q839" t="str">
            <v>&gt;&gt;&gt;</v>
          </cell>
          <cell r="R839" t="str">
            <v xml:space="preserve">MAY 2013 LAST MONTH </v>
          </cell>
          <cell r="S839">
            <v>18720</v>
          </cell>
          <cell r="T839">
            <v>125580</v>
          </cell>
          <cell r="V839">
            <v>73840</v>
          </cell>
          <cell r="W839">
            <v>10</v>
          </cell>
          <cell r="Y839">
            <v>142584</v>
          </cell>
          <cell r="Z839">
            <v>-1.4200000000000001E-2</v>
          </cell>
          <cell r="AA839" t="str">
            <v>last 5 mos x IHS%</v>
          </cell>
          <cell r="AB839">
            <v>50180</v>
          </cell>
          <cell r="AC839">
            <v>75270</v>
          </cell>
          <cell r="AD839">
            <v>145582.94399999999</v>
          </cell>
          <cell r="AE839">
            <v>-0.48297514851739776</v>
          </cell>
          <cell r="AF839">
            <v>12131.911999999998</v>
          </cell>
        </row>
        <row r="840">
          <cell r="A840">
            <v>106526</v>
          </cell>
          <cell r="B840" t="str">
            <v>Bowling Green Metalforming</v>
          </cell>
          <cell r="C840">
            <v>39793</v>
          </cell>
          <cell r="D840" t="str">
            <v>11L305AA</v>
          </cell>
          <cell r="E840" t="str">
            <v>106526/7</v>
          </cell>
          <cell r="F840" t="str">
            <v>Stamp&gt;Ship</v>
          </cell>
          <cell r="G840" t="str">
            <v>KENT</v>
          </cell>
          <cell r="H840" t="str">
            <v>KENT</v>
          </cell>
          <cell r="I840" t="str">
            <v>Highlander 397</v>
          </cell>
          <cell r="J840" t="str">
            <v>New Domestics</v>
          </cell>
          <cell r="K840" t="str">
            <v>Toyota</v>
          </cell>
          <cell r="L840" t="str">
            <v>BIW</v>
          </cell>
          <cell r="M840">
            <v>39995</v>
          </cell>
          <cell r="N840" t="str">
            <v>BRACKET-FRONT PANEL #1</v>
          </cell>
          <cell r="O840">
            <v>39995</v>
          </cell>
          <cell r="P840">
            <v>41579</v>
          </cell>
          <cell r="Q840" t="str">
            <v>&gt;&gt;&gt;</v>
          </cell>
          <cell r="R840" t="str">
            <v xml:space="preserve">MAY 2013 LAST MONTH </v>
          </cell>
          <cell r="S840">
            <v>15200</v>
          </cell>
          <cell r="T840">
            <v>124000</v>
          </cell>
          <cell r="V840">
            <v>74400</v>
          </cell>
          <cell r="W840">
            <v>10</v>
          </cell>
          <cell r="Y840">
            <v>138720</v>
          </cell>
          <cell r="Z840">
            <v>-1.4200000000000001E-2</v>
          </cell>
          <cell r="AA840" t="str">
            <v>last 5 mos x IHS%</v>
          </cell>
          <cell r="AB840">
            <v>50900</v>
          </cell>
          <cell r="AC840">
            <v>76350</v>
          </cell>
          <cell r="AD840">
            <v>146687.04000000001</v>
          </cell>
          <cell r="AE840">
            <v>-0.47950411979135987</v>
          </cell>
          <cell r="AF840">
            <v>12223.92</v>
          </cell>
        </row>
        <row r="841">
          <cell r="A841">
            <v>104861</v>
          </cell>
          <cell r="B841" t="str">
            <v>NISSAN</v>
          </cell>
          <cell r="C841">
            <v>37726</v>
          </cell>
          <cell r="D841" t="str">
            <v>76649 EA000</v>
          </cell>
          <cell r="E841" t="str">
            <v>2-OUT</v>
          </cell>
          <cell r="F841" t="str">
            <v>Stamp&gt;Assy&gt;Plate/Paint&gt;Ship</v>
          </cell>
          <cell r="G841" t="str">
            <v>KENT</v>
          </cell>
          <cell r="H841" t="str">
            <v>KENT</v>
          </cell>
          <cell r="I841" t="str">
            <v xml:space="preserve">Nissan        | Frontier | H61B/D40        </v>
          </cell>
          <cell r="J841" t="str">
            <v>New Domestics</v>
          </cell>
          <cell r="K841" t="str">
            <v>NISSAN</v>
          </cell>
          <cell r="L841" t="str">
            <v>BIW</v>
          </cell>
          <cell r="M841">
            <v>37956</v>
          </cell>
          <cell r="N841" t="str">
            <v>BRKT ASSY-R/L BACK DOOR STAY</v>
          </cell>
          <cell r="O841">
            <v>37956</v>
          </cell>
          <cell r="P841">
            <v>42248</v>
          </cell>
          <cell r="Q841" t="str">
            <v>&gt;&gt;&gt;</v>
          </cell>
          <cell r="S841" t="e">
            <v>#REF!</v>
          </cell>
          <cell r="T841">
            <v>14396</v>
          </cell>
          <cell r="V841">
            <v>11850</v>
          </cell>
          <cell r="W841">
            <v>12</v>
          </cell>
          <cell r="Y841">
            <v>18057</v>
          </cell>
          <cell r="Z841">
            <v>-8.7400000000000005E-2</v>
          </cell>
          <cell r="AA841" t="str">
            <v>last 5 mos x IHS%</v>
          </cell>
          <cell r="AB841">
            <v>15219</v>
          </cell>
          <cell r="AC841">
            <v>22828.5</v>
          </cell>
          <cell r="AD841">
            <v>21628.62</v>
          </cell>
          <cell r="AE841">
            <v>5.5476493645919112E-2</v>
          </cell>
          <cell r="AF841">
            <v>1802.385</v>
          </cell>
        </row>
        <row r="842">
          <cell r="A842">
            <v>105943</v>
          </cell>
          <cell r="B842" t="str">
            <v>Denso</v>
          </cell>
          <cell r="C842">
            <v>38884</v>
          </cell>
          <cell r="D842" t="str">
            <v>AA146542-0970</v>
          </cell>
          <cell r="E842">
            <v>105943</v>
          </cell>
          <cell r="F842" t="str">
            <v>Stamp&gt;Ship</v>
          </cell>
          <cell r="G842" t="str">
            <v>GR: PR</v>
          </cell>
          <cell r="H842" t="str">
            <v>GR</v>
          </cell>
          <cell r="I842" t="str">
            <v>200L SEQUIA</v>
          </cell>
          <cell r="J842" t="str">
            <v>New Domestics</v>
          </cell>
          <cell r="K842" t="str">
            <v>Toyota</v>
          </cell>
          <cell r="L842" t="str">
            <v>BIW</v>
          </cell>
          <cell r="M842">
            <v>39270</v>
          </cell>
          <cell r="N842" t="str">
            <v>BRACKET</v>
          </cell>
          <cell r="O842">
            <v>39270</v>
          </cell>
          <cell r="P842">
            <v>43252</v>
          </cell>
          <cell r="Q842" t="str">
            <v>&gt;&gt;&gt;</v>
          </cell>
          <cell r="S842">
            <v>2576</v>
          </cell>
          <cell r="T842">
            <v>25648</v>
          </cell>
          <cell r="V842">
            <v>13048</v>
          </cell>
          <cell r="W842">
            <v>10</v>
          </cell>
          <cell r="Y842">
            <v>25401.600000000002</v>
          </cell>
          <cell r="Z842">
            <v>-0.18720000000000001</v>
          </cell>
          <cell r="AA842" t="str">
            <v>last 5 mos x IHS%</v>
          </cell>
          <cell r="AB842">
            <v>15624</v>
          </cell>
          <cell r="AC842">
            <v>23436</v>
          </cell>
          <cell r="AD842">
            <v>21210.828799999999</v>
          </cell>
          <cell r="AE842">
            <v>0.10490731979318046</v>
          </cell>
          <cell r="AF842">
            <v>1767.5690666666667</v>
          </cell>
        </row>
        <row r="843">
          <cell r="A843">
            <v>106910</v>
          </cell>
          <cell r="B843" t="str">
            <v>Calsonic</v>
          </cell>
          <cell r="C843">
            <v>40322</v>
          </cell>
          <cell r="D843" t="str">
            <v>28038 9N02A</v>
          </cell>
          <cell r="E843" t="str">
            <v>106910/11</v>
          </cell>
          <cell r="F843" t="str">
            <v>Stamp&gt;Ship</v>
          </cell>
          <cell r="G843" t="str">
            <v>GR: PR</v>
          </cell>
          <cell r="H843" t="str">
            <v>GR</v>
          </cell>
          <cell r="I843" t="str">
            <v>L42C</v>
          </cell>
          <cell r="J843" t="str">
            <v>New Domestics</v>
          </cell>
          <cell r="K843" t="str">
            <v>NISSAN</v>
          </cell>
          <cell r="L843" t="str">
            <v>Vehicle Electronics</v>
          </cell>
          <cell r="M843">
            <v>40369</v>
          </cell>
          <cell r="N843" t="str">
            <v>BRKTS RADIO RP</v>
          </cell>
          <cell r="O843">
            <v>40369</v>
          </cell>
          <cell r="P843">
            <v>42036</v>
          </cell>
          <cell r="Q843" t="str">
            <v>&gt;&gt;&gt;</v>
          </cell>
          <cell r="S843">
            <v>1900</v>
          </cell>
          <cell r="T843">
            <v>25800</v>
          </cell>
          <cell r="V843">
            <v>10700</v>
          </cell>
          <cell r="W843">
            <v>10</v>
          </cell>
          <cell r="Y843">
            <v>22200</v>
          </cell>
          <cell r="Z843">
            <v>-9.7000000000000419E-3</v>
          </cell>
          <cell r="AA843" t="str">
            <v>last 5 mos x IHS%</v>
          </cell>
          <cell r="AB843">
            <v>23500</v>
          </cell>
          <cell r="AC843">
            <v>35250</v>
          </cell>
          <cell r="AD843">
            <v>35250</v>
          </cell>
          <cell r="AE843">
            <v>0</v>
          </cell>
          <cell r="AF843">
            <v>2937.5</v>
          </cell>
        </row>
        <row r="844">
          <cell r="A844">
            <v>106075</v>
          </cell>
          <cell r="B844" t="str">
            <v>NISSAN</v>
          </cell>
          <cell r="C844">
            <v>39052</v>
          </cell>
          <cell r="D844" t="str">
            <v>43115 ZR00A</v>
          </cell>
          <cell r="E844" t="str">
            <v>106075-2</v>
          </cell>
          <cell r="F844" t="str">
            <v>Stamp&gt;Ship</v>
          </cell>
          <cell r="G844" t="str">
            <v>KENT</v>
          </cell>
          <cell r="H844" t="str">
            <v>KENT</v>
          </cell>
          <cell r="I844" t="str">
            <v>ARMADA / WZW</v>
          </cell>
          <cell r="J844" t="str">
            <v>New Domestics</v>
          </cell>
          <cell r="K844" t="str">
            <v>NISSAN</v>
          </cell>
          <cell r="L844" t="str">
            <v>BIW</v>
          </cell>
          <cell r="M844">
            <v>39203</v>
          </cell>
          <cell r="N844" t="str">
            <v>PROTR BRAKE TUBE</v>
          </cell>
          <cell r="O844">
            <v>39203</v>
          </cell>
          <cell r="P844">
            <v>43160</v>
          </cell>
          <cell r="Q844" t="str">
            <v>&gt;&gt;&gt;</v>
          </cell>
          <cell r="S844">
            <v>1950</v>
          </cell>
          <cell r="T844">
            <v>15909</v>
          </cell>
          <cell r="V844">
            <v>8150</v>
          </cell>
          <cell r="W844">
            <v>8</v>
          </cell>
          <cell r="Y844">
            <v>12000</v>
          </cell>
          <cell r="Z844">
            <v>0.2979</v>
          </cell>
          <cell r="AA844" t="str">
            <v>last 5 mos x IHS%</v>
          </cell>
          <cell r="AB844">
            <v>14250</v>
          </cell>
          <cell r="AC844">
            <v>21375</v>
          </cell>
          <cell r="AD844">
            <v>21155.77</v>
          </cell>
          <cell r="AE844">
            <v>1.0362657563397493E-2</v>
          </cell>
          <cell r="AF844">
            <v>1762.9808333333333</v>
          </cell>
        </row>
        <row r="845">
          <cell r="A845">
            <v>104994</v>
          </cell>
          <cell r="B845" t="str">
            <v>NISSAN</v>
          </cell>
          <cell r="C845">
            <v>37916</v>
          </cell>
          <cell r="D845" t="str">
            <v>76892 EA510</v>
          </cell>
          <cell r="E845">
            <v>104994</v>
          </cell>
          <cell r="F845" t="str">
            <v>Stamp&gt;Ship</v>
          </cell>
          <cell r="G845" t="str">
            <v>KENT</v>
          </cell>
          <cell r="H845" t="str">
            <v>KENT</v>
          </cell>
          <cell r="I845" t="str">
            <v xml:space="preserve">Nissan        | Frontier | H61B/D40        </v>
          </cell>
          <cell r="J845" t="str">
            <v>New Domestics</v>
          </cell>
          <cell r="K845" t="str">
            <v>NISSAN</v>
          </cell>
          <cell r="L845" t="str">
            <v>BIW</v>
          </cell>
          <cell r="M845">
            <v>38018</v>
          </cell>
          <cell r="N845" t="str">
            <v>BRACKET-SUNROOF</v>
          </cell>
          <cell r="O845">
            <v>38018</v>
          </cell>
          <cell r="P845">
            <v>42248</v>
          </cell>
          <cell r="Q845" t="str">
            <v>&gt;&gt;&gt;</v>
          </cell>
          <cell r="S845" t="e">
            <v>#REF!</v>
          </cell>
          <cell r="T845">
            <v>24800</v>
          </cell>
          <cell r="V845">
            <v>10600</v>
          </cell>
          <cell r="W845">
            <v>9</v>
          </cell>
          <cell r="Y845">
            <v>26800</v>
          </cell>
          <cell r="Z845">
            <v>-8.7400000000000005E-2</v>
          </cell>
          <cell r="AA845" t="str">
            <v>last 5 mos x IHS%</v>
          </cell>
          <cell r="AB845">
            <v>14100</v>
          </cell>
          <cell r="AC845">
            <v>21150</v>
          </cell>
          <cell r="AD845">
            <v>21150</v>
          </cell>
          <cell r="AE845">
            <v>0</v>
          </cell>
          <cell r="AF845">
            <v>1762.5</v>
          </cell>
        </row>
        <row r="846">
          <cell r="A846">
            <v>106341</v>
          </cell>
          <cell r="B846" t="str">
            <v>Calsonic</v>
          </cell>
          <cell r="C846">
            <v>39573</v>
          </cell>
          <cell r="D846" t="str">
            <v>26040 ZL01A</v>
          </cell>
          <cell r="E846" t="str">
            <v>2-OUT</v>
          </cell>
          <cell r="F846" t="str">
            <v>Stamp&gt;Plate/Paint&gt;Ship</v>
          </cell>
          <cell r="G846" t="str">
            <v>GR: PR</v>
          </cell>
          <cell r="H846" t="str">
            <v>GR</v>
          </cell>
          <cell r="I846" t="str">
            <v xml:space="preserve">Nissan        | Frontier | H61B/D40        </v>
          </cell>
          <cell r="J846" t="str">
            <v>New Domestics</v>
          </cell>
          <cell r="K846" t="str">
            <v>NISSAN</v>
          </cell>
          <cell r="L846" t="str">
            <v>Trim &amp; Chassis</v>
          </cell>
          <cell r="M846">
            <v>39692</v>
          </cell>
          <cell r="N846" t="str">
            <v>BKTS-LH</v>
          </cell>
          <cell r="O846">
            <v>39692</v>
          </cell>
          <cell r="P846">
            <v>42248</v>
          </cell>
          <cell r="Q846" t="str">
            <v>&gt;&gt;&gt;</v>
          </cell>
          <cell r="S846">
            <v>2717</v>
          </cell>
          <cell r="T846">
            <v>15188</v>
          </cell>
          <cell r="V846">
            <v>12433</v>
          </cell>
          <cell r="W846">
            <v>10</v>
          </cell>
          <cell r="Y846">
            <v>16528.800000000003</v>
          </cell>
          <cell r="Z846">
            <v>-8.7400000000000005E-2</v>
          </cell>
          <cell r="AA846" t="str">
            <v>last 5 mos x IHS%</v>
          </cell>
          <cell r="AB846">
            <v>14086</v>
          </cell>
          <cell r="AC846">
            <v>21129</v>
          </cell>
          <cell r="AD846">
            <v>21129</v>
          </cell>
          <cell r="AE846">
            <v>0</v>
          </cell>
          <cell r="AF846">
            <v>1760.75</v>
          </cell>
        </row>
        <row r="847">
          <cell r="A847">
            <v>104860</v>
          </cell>
          <cell r="B847" t="str">
            <v>NISSAN</v>
          </cell>
          <cell r="C847">
            <v>37726</v>
          </cell>
          <cell r="D847" t="str">
            <v>76648 EA000</v>
          </cell>
          <cell r="E847" t="str">
            <v>104860/61</v>
          </cell>
          <cell r="F847" t="str">
            <v>Stamp&gt;Assy&gt;Plate/Paint&gt;Ship</v>
          </cell>
          <cell r="G847" t="str">
            <v>GR: PR</v>
          </cell>
          <cell r="H847" t="str">
            <v>GR</v>
          </cell>
          <cell r="I847" t="str">
            <v xml:space="preserve">Nissan        | Frontier | H61B/D40        </v>
          </cell>
          <cell r="J847" t="str">
            <v>New Domestics</v>
          </cell>
          <cell r="K847" t="str">
            <v>NISSAN</v>
          </cell>
          <cell r="L847" t="str">
            <v>BIW</v>
          </cell>
          <cell r="M847">
            <v>37956</v>
          </cell>
          <cell r="N847" t="str">
            <v>BRKT ASSY-R/L BACK DOOR STAY</v>
          </cell>
          <cell r="O847">
            <v>37956</v>
          </cell>
          <cell r="P847">
            <v>42248</v>
          </cell>
          <cell r="Q847" t="str">
            <v>&gt;&gt;&gt;</v>
          </cell>
          <cell r="S847" t="e">
            <v>#REF!</v>
          </cell>
          <cell r="T847">
            <v>14521</v>
          </cell>
          <cell r="V847">
            <v>11475</v>
          </cell>
          <cell r="W847">
            <v>12</v>
          </cell>
          <cell r="Y847">
            <v>18156</v>
          </cell>
          <cell r="Z847">
            <v>-8.7400000000000005E-2</v>
          </cell>
          <cell r="AA847" t="str">
            <v>last 5 mos x IHS%</v>
          </cell>
          <cell r="AB847">
            <v>15143</v>
          </cell>
          <cell r="AC847">
            <v>22714.5</v>
          </cell>
          <cell r="AD847">
            <v>20944.169999999998</v>
          </cell>
          <cell r="AE847">
            <v>8.4526147371798643E-2</v>
          </cell>
          <cell r="AF847">
            <v>1745.3474999999999</v>
          </cell>
        </row>
        <row r="848">
          <cell r="A848">
            <v>106911</v>
          </cell>
          <cell r="B848" t="str">
            <v>Calsonic</v>
          </cell>
          <cell r="C848">
            <v>40322</v>
          </cell>
          <cell r="D848" t="str">
            <v>28039 9N02A</v>
          </cell>
          <cell r="E848">
            <v>106911</v>
          </cell>
          <cell r="F848" t="str">
            <v>Stamp&gt;Ship</v>
          </cell>
          <cell r="G848" t="str">
            <v>GR: PR</v>
          </cell>
          <cell r="H848" t="str">
            <v>GR</v>
          </cell>
          <cell r="I848" t="str">
            <v>L42C</v>
          </cell>
          <cell r="J848" t="str">
            <v>New Domestics</v>
          </cell>
          <cell r="K848" t="str">
            <v>NISSAN</v>
          </cell>
          <cell r="L848" t="str">
            <v>Vehicle Electronics</v>
          </cell>
          <cell r="M848">
            <v>40369</v>
          </cell>
          <cell r="N848" t="str">
            <v>BRKTS RADIO LP</v>
          </cell>
          <cell r="O848">
            <v>40369</v>
          </cell>
          <cell r="P848">
            <v>42036</v>
          </cell>
          <cell r="Q848" t="str">
            <v>&gt;&gt;&gt;</v>
          </cell>
          <cell r="S848">
            <v>1900</v>
          </cell>
          <cell r="T848">
            <v>25750</v>
          </cell>
          <cell r="V848">
            <v>10550</v>
          </cell>
          <cell r="W848">
            <v>10</v>
          </cell>
          <cell r="Y848">
            <v>22320</v>
          </cell>
          <cell r="Z848">
            <v>-9.7000000000000419E-3</v>
          </cell>
          <cell r="AA848" t="str">
            <v>last 5 mos x IHS%</v>
          </cell>
          <cell r="AB848">
            <v>23000</v>
          </cell>
          <cell r="AC848">
            <v>34500</v>
          </cell>
          <cell r="AD848">
            <v>34500</v>
          </cell>
          <cell r="AE848">
            <v>0</v>
          </cell>
          <cell r="AF848">
            <v>2875</v>
          </cell>
        </row>
        <row r="849">
          <cell r="A849">
            <v>107320</v>
          </cell>
          <cell r="B849" t="str">
            <v>NISSAN</v>
          </cell>
          <cell r="C849">
            <v>40800</v>
          </cell>
          <cell r="D849" t="str">
            <v>74530 4BA0A</v>
          </cell>
          <cell r="E849" t="str">
            <v>107320-1/21-1 Rev4</v>
          </cell>
          <cell r="F849" t="str">
            <v>Stamp&gt;Assy&gt;Ship</v>
          </cell>
          <cell r="G849" t="str">
            <v>GR</v>
          </cell>
          <cell r="H849" t="str">
            <v>GR</v>
          </cell>
          <cell r="I849" t="str">
            <v>P32R ROGUE</v>
          </cell>
          <cell r="J849" t="str">
            <v>New Domestics</v>
          </cell>
          <cell r="K849" t="str">
            <v>NISSAN</v>
          </cell>
          <cell r="L849" t="str">
            <v>BIW</v>
          </cell>
          <cell r="M849">
            <v>41518</v>
          </cell>
          <cell r="N849" t="str">
            <v>FLR SIDE ASSY, RR--RH/LH</v>
          </cell>
          <cell r="O849">
            <v>41548</v>
          </cell>
          <cell r="P849">
            <v>43435</v>
          </cell>
          <cell r="Q849" t="str">
            <v>&gt;&gt;&gt;</v>
          </cell>
          <cell r="R849" t="str">
            <v>NOT AUTHORIZED TO VIEW PART</v>
          </cell>
          <cell r="S849">
            <v>0</v>
          </cell>
          <cell r="T849">
            <v>101</v>
          </cell>
          <cell r="V849">
            <v>108</v>
          </cell>
          <cell r="W849">
            <v>2</v>
          </cell>
          <cell r="Y849" t="str">
            <v>&lt;5</v>
          </cell>
          <cell r="AA849" t="str">
            <v>NEW</v>
          </cell>
          <cell r="AB849">
            <v>46850</v>
          </cell>
          <cell r="AC849">
            <v>70275</v>
          </cell>
          <cell r="AD849">
            <v>145000</v>
          </cell>
          <cell r="AE849">
            <v>-0.51534482758620692</v>
          </cell>
          <cell r="AF849">
            <v>12083.333333333334</v>
          </cell>
        </row>
        <row r="850">
          <cell r="A850">
            <v>106340</v>
          </cell>
          <cell r="B850" t="str">
            <v>Calsonic</v>
          </cell>
          <cell r="C850">
            <v>39573</v>
          </cell>
          <cell r="D850" t="str">
            <v>26040 ZL00A</v>
          </cell>
          <cell r="E850" t="str">
            <v>106340/41</v>
          </cell>
          <cell r="F850" t="str">
            <v>Stamp&gt;Plate/Paint&gt;Ship</v>
          </cell>
          <cell r="G850" t="str">
            <v>GR: PR</v>
          </cell>
          <cell r="H850" t="str">
            <v>GR</v>
          </cell>
          <cell r="I850" t="str">
            <v xml:space="preserve">Nissan        | Frontier | H61B/D40        </v>
          </cell>
          <cell r="J850" t="str">
            <v>New Domestics</v>
          </cell>
          <cell r="K850" t="str">
            <v>NISSAN</v>
          </cell>
          <cell r="L850" t="str">
            <v>Trim &amp; Chassis</v>
          </cell>
          <cell r="M850">
            <v>39692</v>
          </cell>
          <cell r="N850" t="str">
            <v>BKTS-RH</v>
          </cell>
          <cell r="O850">
            <v>39692</v>
          </cell>
          <cell r="P850">
            <v>42248</v>
          </cell>
          <cell r="Q850" t="str">
            <v>&gt;&gt;&gt;</v>
          </cell>
          <cell r="S850">
            <v>2747</v>
          </cell>
          <cell r="T850">
            <v>14868</v>
          </cell>
          <cell r="V850">
            <v>12407</v>
          </cell>
          <cell r="W850">
            <v>10</v>
          </cell>
          <cell r="Y850">
            <v>16531.199999999997</v>
          </cell>
          <cell r="Z850">
            <v>-8.7400000000000005E-2</v>
          </cell>
          <cell r="AA850" t="str">
            <v>last 5 mos x IHS%</v>
          </cell>
          <cell r="AB850">
            <v>13843</v>
          </cell>
          <cell r="AC850">
            <v>20764.5</v>
          </cell>
          <cell r="AD850">
            <v>20764.5</v>
          </cell>
          <cell r="AE850">
            <v>0</v>
          </cell>
          <cell r="AF850">
            <v>1730.375</v>
          </cell>
        </row>
        <row r="851">
          <cell r="A851">
            <v>106216</v>
          </cell>
          <cell r="B851" t="str">
            <v>Calsonic</v>
          </cell>
          <cell r="C851">
            <v>39300</v>
          </cell>
          <cell r="D851" t="str">
            <v>62298 ZL00A</v>
          </cell>
          <cell r="E851" t="str">
            <v>106216-2</v>
          </cell>
          <cell r="F851" t="str">
            <v>Stamp&gt;Assy&gt;Plate/Paint&gt;Ship</v>
          </cell>
          <cell r="G851" t="str">
            <v>GR: PR</v>
          </cell>
          <cell r="H851" t="str">
            <v>GR</v>
          </cell>
          <cell r="I851" t="str">
            <v xml:space="preserve">Nissan        | Frontier | H61B/D40        </v>
          </cell>
          <cell r="J851" t="str">
            <v>New Domestics</v>
          </cell>
          <cell r="K851" t="str">
            <v>NISSAN</v>
          </cell>
          <cell r="L851" t="str">
            <v>Trim &amp; Chassis</v>
          </cell>
          <cell r="M851">
            <v>39569</v>
          </cell>
          <cell r="N851" t="str">
            <v>BUMPER ASSY-(N61B)</v>
          </cell>
          <cell r="O851">
            <v>39569</v>
          </cell>
          <cell r="P851">
            <v>42248</v>
          </cell>
          <cell r="Q851" t="str">
            <v>&gt;&gt;&gt;</v>
          </cell>
          <cell r="S851">
            <v>2960</v>
          </cell>
          <cell r="T851">
            <v>14433</v>
          </cell>
          <cell r="V851">
            <v>12040</v>
          </cell>
          <cell r="W851">
            <v>10</v>
          </cell>
          <cell r="Y851">
            <v>15360</v>
          </cell>
          <cell r="Z851">
            <v>-8.7400000000000005E-2</v>
          </cell>
          <cell r="AA851" t="str">
            <v>last 5 mos x IHS%</v>
          </cell>
          <cell r="AB851">
            <v>13840</v>
          </cell>
          <cell r="AC851">
            <v>20760</v>
          </cell>
          <cell r="AD851">
            <v>20760</v>
          </cell>
          <cell r="AE851">
            <v>0</v>
          </cell>
          <cell r="AF851">
            <v>1730</v>
          </cell>
        </row>
        <row r="852">
          <cell r="A852">
            <v>106541</v>
          </cell>
          <cell r="B852" t="str">
            <v>Bowling Green Metalforming</v>
          </cell>
          <cell r="C852">
            <v>39793</v>
          </cell>
          <cell r="D852" t="str">
            <v>11L331AA</v>
          </cell>
          <cell r="E852">
            <v>106541</v>
          </cell>
          <cell r="F852" t="str">
            <v>Stamp&gt;Ship</v>
          </cell>
          <cell r="G852" t="str">
            <v>KENT</v>
          </cell>
          <cell r="H852" t="str">
            <v>KENT</v>
          </cell>
          <cell r="I852" t="str">
            <v>Highlander 397</v>
          </cell>
          <cell r="J852" t="str">
            <v>New Domestics</v>
          </cell>
          <cell r="K852" t="str">
            <v>Toyota</v>
          </cell>
          <cell r="L852" t="str">
            <v>Trim &amp; Chassis</v>
          </cell>
          <cell r="M852">
            <v>39995</v>
          </cell>
          <cell r="N852" t="str">
            <v>BKT-SPARE WHEEL CARRIER HOLDER GDE, LOCK</v>
          </cell>
          <cell r="O852">
            <v>39995</v>
          </cell>
          <cell r="P852">
            <v>41579</v>
          </cell>
          <cell r="Q852" t="str">
            <v>&gt;&gt;&gt;</v>
          </cell>
          <cell r="R852" t="str">
            <v xml:space="preserve">MAY 2013 LAST MONTH </v>
          </cell>
          <cell r="S852">
            <v>16575</v>
          </cell>
          <cell r="T852">
            <v>125385</v>
          </cell>
          <cell r="V852">
            <v>75490</v>
          </cell>
          <cell r="W852">
            <v>10</v>
          </cell>
          <cell r="Y852">
            <v>140088</v>
          </cell>
          <cell r="Z852">
            <v>-1.4200000000000001E-2</v>
          </cell>
          <cell r="AA852" t="str">
            <v>last 5 mos x IHS%</v>
          </cell>
          <cell r="AB852">
            <v>51770</v>
          </cell>
          <cell r="AC852">
            <v>77655</v>
          </cell>
          <cell r="AD852">
            <v>148836.084</v>
          </cell>
          <cell r="AE852">
            <v>-0.4782515240054287</v>
          </cell>
          <cell r="AF852">
            <v>12403.007</v>
          </cell>
        </row>
        <row r="853">
          <cell r="A853">
            <v>107234</v>
          </cell>
          <cell r="B853" t="str">
            <v>NISSAN</v>
          </cell>
          <cell r="C853">
            <v>40673</v>
          </cell>
          <cell r="D853" t="str">
            <v>41151 3NF0A</v>
          </cell>
          <cell r="E853" t="str">
            <v>107234/35</v>
          </cell>
          <cell r="F853" t="str">
            <v>Stamp&gt;Plate/Paint&gt;Ship</v>
          </cell>
          <cell r="G853" t="str">
            <v>KENT</v>
          </cell>
          <cell r="H853" t="str">
            <v>KENT</v>
          </cell>
          <cell r="I853" t="str">
            <v>'13 LEAF B12G</v>
          </cell>
          <cell r="J853" t="str">
            <v>New Domestics</v>
          </cell>
          <cell r="K853" t="str">
            <v>NISSAN</v>
          </cell>
          <cell r="L853" t="str">
            <v>Trim &amp; Chassis</v>
          </cell>
          <cell r="M853">
            <v>41244</v>
          </cell>
          <cell r="N853" t="str">
            <v>SPLASH GUARDS</v>
          </cell>
          <cell r="O853">
            <v>41244</v>
          </cell>
          <cell r="P853">
            <v>42979</v>
          </cell>
          <cell r="Q853" t="str">
            <v>&gt;&gt;&gt;</v>
          </cell>
          <cell r="S853">
            <v>3120</v>
          </cell>
          <cell r="T853">
            <v>8787</v>
          </cell>
          <cell r="V853">
            <v>10635</v>
          </cell>
          <cell r="W853">
            <v>6</v>
          </cell>
          <cell r="Y853">
            <v>21028.800000000003</v>
          </cell>
          <cell r="Z853">
            <v>-6.3299999999999995E-2</v>
          </cell>
          <cell r="AA853" t="str">
            <v>last 5 mos x IHS%</v>
          </cell>
          <cell r="AB853">
            <v>13730</v>
          </cell>
          <cell r="AC853">
            <v>20595</v>
          </cell>
          <cell r="AD853">
            <v>20595</v>
          </cell>
          <cell r="AE853">
            <v>0</v>
          </cell>
          <cell r="AF853">
            <v>1716.25</v>
          </cell>
        </row>
        <row r="854">
          <cell r="A854">
            <v>107235</v>
          </cell>
          <cell r="B854" t="str">
            <v>NISSAN</v>
          </cell>
          <cell r="C854">
            <v>40673</v>
          </cell>
          <cell r="D854" t="str">
            <v>41161 3NF0A</v>
          </cell>
          <cell r="E854" t="str">
            <v>2-OUT</v>
          </cell>
          <cell r="F854" t="str">
            <v>Stamp&gt;Plate/Paint&gt;Ship</v>
          </cell>
          <cell r="G854" t="str">
            <v>KENT</v>
          </cell>
          <cell r="H854" t="str">
            <v>KENT</v>
          </cell>
          <cell r="I854" t="str">
            <v>'13 LEAF B12G</v>
          </cell>
          <cell r="J854" t="str">
            <v>New Domestics</v>
          </cell>
          <cell r="K854" t="str">
            <v>NISSAN</v>
          </cell>
          <cell r="L854" t="str">
            <v>Trim &amp; Chassis</v>
          </cell>
          <cell r="M854">
            <v>41244</v>
          </cell>
          <cell r="N854" t="str">
            <v>SPLASH GUARDS</v>
          </cell>
          <cell r="O854">
            <v>41244</v>
          </cell>
          <cell r="P854">
            <v>42979</v>
          </cell>
          <cell r="Q854" t="str">
            <v>&gt;&gt;&gt;</v>
          </cell>
          <cell r="S854">
            <v>3120</v>
          </cell>
          <cell r="T854">
            <v>8787</v>
          </cell>
          <cell r="V854">
            <v>10634</v>
          </cell>
          <cell r="W854">
            <v>6</v>
          </cell>
          <cell r="Y854">
            <v>21028.800000000003</v>
          </cell>
          <cell r="Z854">
            <v>-6.3299999999999995E-2</v>
          </cell>
          <cell r="AA854" t="str">
            <v>last 5 mos x IHS%</v>
          </cell>
          <cell r="AB854">
            <v>13729</v>
          </cell>
          <cell r="AC854">
            <v>20593.5</v>
          </cell>
          <cell r="AD854">
            <v>20593.5</v>
          </cell>
          <cell r="AE854">
            <v>0</v>
          </cell>
          <cell r="AF854">
            <v>1716.125</v>
          </cell>
        </row>
        <row r="855">
          <cell r="A855">
            <v>107040</v>
          </cell>
          <cell r="B855" t="str">
            <v>Denso</v>
          </cell>
          <cell r="C855">
            <v>40436</v>
          </cell>
          <cell r="D855" t="str">
            <v>aa116620-5480</v>
          </cell>
          <cell r="E855" t="str">
            <v>107040-2 (A)</v>
          </cell>
          <cell r="F855" t="str">
            <v>Stamp&gt;Assy&gt;Plate/Paint&gt;Ship</v>
          </cell>
          <cell r="G855" t="str">
            <v>GR: PR/VA</v>
          </cell>
          <cell r="H855" t="str">
            <v>GR</v>
          </cell>
          <cell r="I855" t="str">
            <v>Highlander 397 / 440</v>
          </cell>
          <cell r="J855" t="str">
            <v>New Domestics</v>
          </cell>
          <cell r="K855" t="str">
            <v>Toyota</v>
          </cell>
          <cell r="L855" t="str">
            <v>heat shield</v>
          </cell>
          <cell r="M855">
            <v>40664</v>
          </cell>
          <cell r="N855" t="str">
            <v>COVER SUB-ASSY</v>
          </cell>
          <cell r="O855">
            <v>40878</v>
          </cell>
          <cell r="P855">
            <v>41601</v>
          </cell>
          <cell r="Q855" t="str">
            <v>&gt;&gt;&gt;</v>
          </cell>
          <cell r="S855">
            <v>14904</v>
          </cell>
          <cell r="T855">
            <v>42680</v>
          </cell>
          <cell r="V855">
            <v>72864</v>
          </cell>
          <cell r="W855">
            <v>10</v>
          </cell>
          <cell r="Y855">
            <v>136857.59999999998</v>
          </cell>
          <cell r="Z855">
            <v>-1.4200000000000001E-2</v>
          </cell>
          <cell r="AA855" t="str">
            <v>last 5 mos x IHS%</v>
          </cell>
          <cell r="AB855">
            <v>50222</v>
          </cell>
          <cell r="AC855">
            <v>75333</v>
          </cell>
          <cell r="AD855">
            <v>143658.6624</v>
          </cell>
          <cell r="AE855">
            <v>-0.47561115534930665</v>
          </cell>
          <cell r="AF855">
            <v>11971.555200000001</v>
          </cell>
        </row>
        <row r="856">
          <cell r="A856">
            <v>104804</v>
          </cell>
          <cell r="B856" t="str">
            <v>NISSAN</v>
          </cell>
          <cell r="C856">
            <v>37655</v>
          </cell>
          <cell r="D856" t="str">
            <v>82107 8S500</v>
          </cell>
          <cell r="E856" t="str">
            <v>2-OUT</v>
          </cell>
          <cell r="F856" t="str">
            <v>Stamp&gt;Ship</v>
          </cell>
          <cell r="G856" t="str">
            <v>KENT</v>
          </cell>
          <cell r="H856" t="str">
            <v>KENT</v>
          </cell>
          <cell r="I856" t="str">
            <v>ARMADA / TITAN</v>
          </cell>
          <cell r="J856" t="str">
            <v>New Domestics</v>
          </cell>
          <cell r="K856" t="str">
            <v>NISSAN</v>
          </cell>
          <cell r="L856" t="str">
            <v>BIW</v>
          </cell>
          <cell r="O856">
            <v>38081</v>
          </cell>
          <cell r="P856">
            <v>43717</v>
          </cell>
          <cell r="Q856" t="str">
            <v>&gt;&gt;&gt;</v>
          </cell>
          <cell r="S856" t="e">
            <v>#REF!</v>
          </cell>
          <cell r="T856">
            <v>17000</v>
          </cell>
          <cell r="V856">
            <v>7480</v>
          </cell>
          <cell r="W856">
            <v>12</v>
          </cell>
          <cell r="Y856">
            <v>18360</v>
          </cell>
          <cell r="Z856">
            <v>0.36199999999999999</v>
          </cell>
          <cell r="AA856" t="str">
            <v>last 5 mos x IHS%</v>
          </cell>
          <cell r="AB856">
            <v>14280</v>
          </cell>
          <cell r="AC856">
            <v>21420</v>
          </cell>
          <cell r="AD856">
            <v>20375.52</v>
          </cell>
          <cell r="AE856">
            <v>5.1261513816579951E-2</v>
          </cell>
          <cell r="AF856">
            <v>1697.96</v>
          </cell>
        </row>
        <row r="857">
          <cell r="A857">
            <v>106907</v>
          </cell>
          <cell r="B857" t="str">
            <v>Calsonic</v>
          </cell>
          <cell r="C857">
            <v>40324</v>
          </cell>
          <cell r="D857" t="str">
            <v>28039 9N00A</v>
          </cell>
          <cell r="E857">
            <v>106907</v>
          </cell>
          <cell r="F857" t="str">
            <v>Stamp&gt;Ship</v>
          </cell>
          <cell r="G857" t="str">
            <v>GR: PR</v>
          </cell>
          <cell r="H857" t="str">
            <v>GR</v>
          </cell>
          <cell r="I857" t="str">
            <v>L42C</v>
          </cell>
          <cell r="J857" t="str">
            <v>New Domestics</v>
          </cell>
          <cell r="K857" t="str">
            <v>NISSAN</v>
          </cell>
          <cell r="L857" t="str">
            <v>Vehicle Electronics</v>
          </cell>
          <cell r="M857">
            <v>40350</v>
          </cell>
          <cell r="N857" t="str">
            <v>BRKT-RADIO LS</v>
          </cell>
          <cell r="O857">
            <v>40350</v>
          </cell>
          <cell r="P857">
            <v>42036</v>
          </cell>
          <cell r="Q857" t="str">
            <v>&gt;&gt;&gt;</v>
          </cell>
          <cell r="S857">
            <v>1500</v>
          </cell>
          <cell r="T857">
            <v>24600</v>
          </cell>
          <cell r="V857">
            <v>10250</v>
          </cell>
          <cell r="W857">
            <v>10</v>
          </cell>
          <cell r="Y857">
            <v>27360</v>
          </cell>
          <cell r="Z857">
            <v>-9.7000000000000419E-3</v>
          </cell>
          <cell r="AA857" t="str">
            <v>last 5 mos x IHS%</v>
          </cell>
          <cell r="AB857">
            <v>20150</v>
          </cell>
          <cell r="AC857">
            <v>30225</v>
          </cell>
          <cell r="AD857">
            <v>30225</v>
          </cell>
          <cell r="AE857">
            <v>0</v>
          </cell>
          <cell r="AF857">
            <v>2518.75</v>
          </cell>
        </row>
        <row r="858">
          <cell r="A858">
            <v>106906</v>
          </cell>
          <cell r="B858" t="str">
            <v>Calsonic</v>
          </cell>
          <cell r="C858">
            <v>40324</v>
          </cell>
          <cell r="D858" t="str">
            <v>28038 9N00A</v>
          </cell>
          <cell r="E858" t="str">
            <v>106906/07</v>
          </cell>
          <cell r="F858" t="str">
            <v>Stamp&gt;Ship</v>
          </cell>
          <cell r="G858" t="str">
            <v>GR: PR</v>
          </cell>
          <cell r="H858" t="str">
            <v>GR</v>
          </cell>
          <cell r="I858" t="str">
            <v>L42C</v>
          </cell>
          <cell r="J858" t="str">
            <v>New Domestics</v>
          </cell>
          <cell r="K858" t="str">
            <v>NISSAN</v>
          </cell>
          <cell r="L858" t="str">
            <v>Vehicle Electronics</v>
          </cell>
          <cell r="M858">
            <v>40350</v>
          </cell>
          <cell r="N858" t="str">
            <v>BRKT-RADIO RS</v>
          </cell>
          <cell r="O858">
            <v>40350</v>
          </cell>
          <cell r="P858">
            <v>42036</v>
          </cell>
          <cell r="Q858" t="str">
            <v>&gt;&gt;&gt;</v>
          </cell>
          <cell r="S858">
            <v>1500</v>
          </cell>
          <cell r="T858">
            <v>24950</v>
          </cell>
          <cell r="V858">
            <v>10250</v>
          </cell>
          <cell r="W858">
            <v>10</v>
          </cell>
          <cell r="Y858">
            <v>26880</v>
          </cell>
          <cell r="Z858">
            <v>-9.7000000000000419E-3</v>
          </cell>
          <cell r="AA858" t="str">
            <v>last 5 mos x IHS%</v>
          </cell>
          <cell r="AB858">
            <v>20150</v>
          </cell>
          <cell r="AC858">
            <v>30225</v>
          </cell>
          <cell r="AD858">
            <v>30225</v>
          </cell>
          <cell r="AE858">
            <v>0</v>
          </cell>
          <cell r="AF858">
            <v>2518.75</v>
          </cell>
        </row>
        <row r="859">
          <cell r="A859">
            <v>107321</v>
          </cell>
          <cell r="B859" t="str">
            <v>NISSAN</v>
          </cell>
          <cell r="C859">
            <v>40800</v>
          </cell>
          <cell r="D859" t="str">
            <v>74531 4BA0A</v>
          </cell>
          <cell r="E859" t="str">
            <v>2-OUT</v>
          </cell>
          <cell r="F859" t="str">
            <v>Stamp&gt;Assy&gt;Ship</v>
          </cell>
          <cell r="G859" t="str">
            <v>GR</v>
          </cell>
          <cell r="H859" t="str">
            <v>GR</v>
          </cell>
          <cell r="I859" t="str">
            <v>P32R ROGUE</v>
          </cell>
          <cell r="J859" t="str">
            <v>New Domestics</v>
          </cell>
          <cell r="K859" t="str">
            <v>NISSAN</v>
          </cell>
          <cell r="L859" t="str">
            <v>BIW</v>
          </cell>
          <cell r="M859">
            <v>41518</v>
          </cell>
          <cell r="N859" t="str">
            <v>FLR SIDE ASSY, RR--RH/LH</v>
          </cell>
          <cell r="O859">
            <v>41548</v>
          </cell>
          <cell r="P859">
            <v>43435</v>
          </cell>
          <cell r="Q859" t="str">
            <v>&gt;&gt;&gt;</v>
          </cell>
          <cell r="R859" t="str">
            <v>NOT AUTHORIZED TO VIEW PART</v>
          </cell>
          <cell r="S859">
            <v>0</v>
          </cell>
          <cell r="T859">
            <v>101</v>
          </cell>
          <cell r="V859">
            <v>108</v>
          </cell>
          <cell r="W859">
            <v>2</v>
          </cell>
          <cell r="Y859" t="str">
            <v>&lt;5</v>
          </cell>
          <cell r="AA859" t="str">
            <v>NEW</v>
          </cell>
          <cell r="AB859">
            <v>46850</v>
          </cell>
          <cell r="AC859">
            <v>70275</v>
          </cell>
          <cell r="AD859">
            <v>163000</v>
          </cell>
          <cell r="AE859">
            <v>-0.56886503067484662</v>
          </cell>
          <cell r="AF859">
            <v>13583.333333333334</v>
          </cell>
        </row>
        <row r="860">
          <cell r="A860">
            <v>107322</v>
          </cell>
          <cell r="B860" t="str">
            <v>NISSAN</v>
          </cell>
          <cell r="C860">
            <v>40800</v>
          </cell>
          <cell r="D860" t="str">
            <v>673A5 4BA0A</v>
          </cell>
          <cell r="E860" t="str">
            <v>107322-1 RevN</v>
          </cell>
          <cell r="F860" t="str">
            <v>Stamp&gt;Assy&gt;Ship</v>
          </cell>
          <cell r="G860" t="str">
            <v>GR</v>
          </cell>
          <cell r="H860" t="str">
            <v>GR</v>
          </cell>
          <cell r="I860" t="str">
            <v>P32R ROGUE</v>
          </cell>
          <cell r="J860" t="str">
            <v>New Domestics</v>
          </cell>
          <cell r="K860" t="str">
            <v>NISSAN</v>
          </cell>
          <cell r="L860" t="str">
            <v>BIW</v>
          </cell>
          <cell r="M860">
            <v>41518</v>
          </cell>
          <cell r="N860" t="str">
            <v>COVER ASSY-STORAGE HOLE</v>
          </cell>
          <cell r="O860">
            <v>41548</v>
          </cell>
          <cell r="P860">
            <v>43435</v>
          </cell>
          <cell r="Q860" t="str">
            <v>&gt;&gt;&gt;</v>
          </cell>
          <cell r="R860" t="str">
            <v>NO GROSS INFO AVAILABLE FOR PART
Updated EAU on 11/20 from 195k to 218k</v>
          </cell>
          <cell r="S860">
            <v>0</v>
          </cell>
          <cell r="T860">
            <v>207</v>
          </cell>
          <cell r="V860">
            <v>203</v>
          </cell>
          <cell r="W860">
            <v>3</v>
          </cell>
          <cell r="Y860" t="str">
            <v>&lt;5</v>
          </cell>
          <cell r="AA860" t="str">
            <v>NEW</v>
          </cell>
          <cell r="AB860">
            <v>52404</v>
          </cell>
          <cell r="AC860">
            <v>78606</v>
          </cell>
          <cell r="AD860">
            <v>163000</v>
          </cell>
          <cell r="AE860">
            <v>-0.51775460122699379</v>
          </cell>
          <cell r="AF860">
            <v>13583.333333333334</v>
          </cell>
        </row>
        <row r="861">
          <cell r="A861">
            <v>107323</v>
          </cell>
          <cell r="B861" t="str">
            <v>NISSAN</v>
          </cell>
          <cell r="C861">
            <v>40800</v>
          </cell>
          <cell r="D861" t="str">
            <v>75420 4BA0A</v>
          </cell>
          <cell r="E861" t="str">
            <v>107323-1 RevN</v>
          </cell>
          <cell r="F861" t="str">
            <v>Stamp&gt;Assy&gt;Ship</v>
          </cell>
          <cell r="G861" t="str">
            <v>GR</v>
          </cell>
          <cell r="H861" t="str">
            <v>GR</v>
          </cell>
          <cell r="I861" t="str">
            <v>P32R ROGUE</v>
          </cell>
          <cell r="J861" t="str">
            <v>New Domestics</v>
          </cell>
          <cell r="K861" t="str">
            <v>NISSAN</v>
          </cell>
          <cell r="L861" t="str">
            <v>BIW</v>
          </cell>
          <cell r="M861">
            <v>41518</v>
          </cell>
          <cell r="N861" t="str">
            <v>MBR ASSY-CROSS CTR, WINDOW</v>
          </cell>
          <cell r="O861">
            <v>41548</v>
          </cell>
          <cell r="P861">
            <v>43435</v>
          </cell>
          <cell r="Q861" t="str">
            <v>&gt;&gt;&gt;</v>
          </cell>
          <cell r="R861" t="str">
            <v>NO GROSS INFO AVAILABLE FOR PART</v>
          </cell>
          <cell r="S861">
            <v>0</v>
          </cell>
          <cell r="T861">
            <v>204</v>
          </cell>
          <cell r="V861">
            <v>203</v>
          </cell>
          <cell r="W861">
            <v>3</v>
          </cell>
          <cell r="Y861" t="str">
            <v>&lt;5</v>
          </cell>
          <cell r="AA861" t="str">
            <v>NEW</v>
          </cell>
          <cell r="AB861">
            <v>52424</v>
          </cell>
          <cell r="AC861">
            <v>78636</v>
          </cell>
          <cell r="AD861">
            <v>163000</v>
          </cell>
          <cell r="AE861">
            <v>-0.51757055214723924</v>
          </cell>
          <cell r="AF861">
            <v>13583.333333333334</v>
          </cell>
        </row>
        <row r="862">
          <cell r="A862">
            <v>107694</v>
          </cell>
          <cell r="B862" t="str">
            <v>NISSAN</v>
          </cell>
          <cell r="C862">
            <v>41597</v>
          </cell>
          <cell r="D862" t="str">
            <v xml:space="preserve">74520 4BC0A </v>
          </cell>
          <cell r="E862" t="str">
            <v>107694-1</v>
          </cell>
          <cell r="F862" t="str">
            <v>STAMP&gt;WELD&gt;SHIP</v>
          </cell>
          <cell r="G862" t="str">
            <v>PR/VA</v>
          </cell>
          <cell r="I862" t="str">
            <v>P32R ROGUE HEV</v>
          </cell>
          <cell r="K862" t="str">
            <v>NISSAN</v>
          </cell>
          <cell r="L862" t="str">
            <v>BIW</v>
          </cell>
          <cell r="O862">
            <v>42036</v>
          </cell>
          <cell r="P862">
            <v>43525</v>
          </cell>
          <cell r="Q862" t="str">
            <v>&gt;&gt;&gt;</v>
          </cell>
          <cell r="AA862" t="str">
            <v>CHANGEOVER</v>
          </cell>
          <cell r="AB862" t="e">
            <v>#N/A</v>
          </cell>
          <cell r="AC862" t="e">
            <v>#N/A</v>
          </cell>
          <cell r="AD862">
            <v>20000</v>
          </cell>
          <cell r="AE862" t="e">
            <v>#N/A</v>
          </cell>
          <cell r="AF862">
            <v>1666.6666666666667</v>
          </cell>
        </row>
        <row r="863">
          <cell r="A863">
            <v>107324</v>
          </cell>
          <cell r="B863" t="str">
            <v>NISSAN</v>
          </cell>
          <cell r="C863">
            <v>40800</v>
          </cell>
          <cell r="D863" t="str">
            <v>66318 4BA0B</v>
          </cell>
          <cell r="E863" t="str">
            <v>107324-2 Rev2</v>
          </cell>
          <cell r="F863" t="str">
            <v>Stamp&gt;Assy&gt;Plate/Paint&gt;Ship</v>
          </cell>
          <cell r="G863" t="str">
            <v>GR</v>
          </cell>
          <cell r="H863" t="str">
            <v>GR</v>
          </cell>
          <cell r="I863" t="str">
            <v>P32R ROGUE</v>
          </cell>
          <cell r="J863" t="str">
            <v>New Domestics</v>
          </cell>
          <cell r="K863" t="str">
            <v>NISSAN</v>
          </cell>
          <cell r="L863" t="str">
            <v>BIW</v>
          </cell>
          <cell r="M863">
            <v>41518</v>
          </cell>
          <cell r="N863" t="str">
            <v>EXT ASSY COWL TOP</v>
          </cell>
          <cell r="O863">
            <v>41548</v>
          </cell>
          <cell r="P863">
            <v>43435</v>
          </cell>
          <cell r="Q863" t="str">
            <v>&gt;&gt;&gt;</v>
          </cell>
          <cell r="R863" t="str">
            <v>PART NUMBER IS INVALID
Updated EAU on 11/20 from 195k to 218k</v>
          </cell>
          <cell r="S863">
            <v>85</v>
          </cell>
          <cell r="T863">
            <v>14</v>
          </cell>
          <cell r="V863">
            <v>92</v>
          </cell>
          <cell r="W863">
            <v>2</v>
          </cell>
          <cell r="Y863" t="str">
            <v>&lt;5</v>
          </cell>
          <cell r="AA863" t="str">
            <v>NEW</v>
          </cell>
          <cell r="AB863">
            <v>51274</v>
          </cell>
          <cell r="AC863">
            <v>76911</v>
          </cell>
          <cell r="AD863">
            <v>163000</v>
          </cell>
          <cell r="AE863">
            <v>-0.5281533742331288</v>
          </cell>
          <cell r="AF863">
            <v>13583.333333333334</v>
          </cell>
        </row>
        <row r="864">
          <cell r="A864">
            <v>106539</v>
          </cell>
          <cell r="B864" t="str">
            <v>Bowling Green Metalforming</v>
          </cell>
          <cell r="C864">
            <v>39793</v>
          </cell>
          <cell r="D864" t="str">
            <v>11M129AA</v>
          </cell>
          <cell r="E864">
            <v>106539</v>
          </cell>
          <cell r="F864" t="str">
            <v>Stamp&gt;Ship</v>
          </cell>
          <cell r="G864" t="str">
            <v>KENT</v>
          </cell>
          <cell r="H864" t="str">
            <v>KENT</v>
          </cell>
          <cell r="I864" t="str">
            <v>Highlander 397</v>
          </cell>
          <cell r="J864" t="str">
            <v>New Domestics</v>
          </cell>
          <cell r="K864" t="str">
            <v>Toyota</v>
          </cell>
          <cell r="L864" t="str">
            <v>BIW</v>
          </cell>
          <cell r="M864">
            <v>39995</v>
          </cell>
          <cell r="N864" t="str">
            <v>REINF., BACK DOOR LOCK STRIKER</v>
          </cell>
          <cell r="O864">
            <v>39995</v>
          </cell>
          <cell r="P864">
            <v>41579</v>
          </cell>
          <cell r="Q864" t="str">
            <v>&gt;&gt;&gt;</v>
          </cell>
          <cell r="R864" t="str">
            <v xml:space="preserve">MAY 2013 LAST MONTH </v>
          </cell>
          <cell r="S864">
            <v>16875</v>
          </cell>
          <cell r="T864">
            <v>127025</v>
          </cell>
          <cell r="V864">
            <v>75825</v>
          </cell>
          <cell r="W864">
            <v>10</v>
          </cell>
          <cell r="Y864">
            <v>141180</v>
          </cell>
          <cell r="Z864">
            <v>-1.4200000000000001E-2</v>
          </cell>
          <cell r="AA864" t="str">
            <v>last 5 mos x IHS%</v>
          </cell>
          <cell r="AB864">
            <v>52993</v>
          </cell>
          <cell r="AC864">
            <v>79489.5</v>
          </cell>
          <cell r="AD864">
            <v>149496.57</v>
          </cell>
          <cell r="AE864">
            <v>-0.46828545965970991</v>
          </cell>
          <cell r="AF864">
            <v>12458.047500000001</v>
          </cell>
        </row>
        <row r="865">
          <cell r="A865">
            <v>107326</v>
          </cell>
          <cell r="B865" t="str">
            <v>IB TECH</v>
          </cell>
          <cell r="C865">
            <v>40814</v>
          </cell>
          <cell r="D865" t="str">
            <v>23-4582821-2-00</v>
          </cell>
          <cell r="E865">
            <v>107326</v>
          </cell>
          <cell r="F865" t="str">
            <v>Stamp&gt;Ship</v>
          </cell>
          <cell r="G865" t="str">
            <v>GR:PR</v>
          </cell>
          <cell r="H865" t="str">
            <v>GR</v>
          </cell>
          <cell r="I865" t="str">
            <v>'12 ACCORD 2GA</v>
          </cell>
          <cell r="J865" t="str">
            <v>New Domestics</v>
          </cell>
          <cell r="K865" t="str">
            <v>HONDA</v>
          </cell>
          <cell r="L865" t="str">
            <v>SEATING</v>
          </cell>
          <cell r="M865">
            <v>41122</v>
          </cell>
          <cell r="N865" t="str">
            <v>UPPER BRACKET A R</v>
          </cell>
          <cell r="O865">
            <v>41122</v>
          </cell>
          <cell r="P865">
            <v>42887</v>
          </cell>
          <cell r="Q865" t="str">
            <v>&gt;&gt;&gt;</v>
          </cell>
          <cell r="S865">
            <v>2650</v>
          </cell>
          <cell r="T865">
            <v>26550</v>
          </cell>
          <cell r="V865">
            <v>17850</v>
          </cell>
          <cell r="W865">
            <v>5</v>
          </cell>
          <cell r="Y865">
            <v>63720</v>
          </cell>
          <cell r="Z865">
            <v>6.0601135610229173E-2</v>
          </cell>
          <cell r="AA865" t="str">
            <v>last 5 mos x IHS%</v>
          </cell>
          <cell r="AB865">
            <v>18550</v>
          </cell>
          <cell r="AC865">
            <v>27825</v>
          </cell>
          <cell r="AD865">
            <v>37863.460541285182</v>
          </cell>
          <cell r="AE865">
            <v>-0.26512263796753455</v>
          </cell>
          <cell r="AF865">
            <v>3155.2883784404316</v>
          </cell>
        </row>
        <row r="866">
          <cell r="A866">
            <v>106499</v>
          </cell>
          <cell r="B866" t="str">
            <v>Denso</v>
          </cell>
          <cell r="C866">
            <v>39764</v>
          </cell>
          <cell r="D866" t="str">
            <v>AA146511-0910</v>
          </cell>
          <cell r="E866">
            <v>106499</v>
          </cell>
          <cell r="F866" t="str">
            <v>Stamp&gt;Ship</v>
          </cell>
          <cell r="G866" t="str">
            <v>GR: PR</v>
          </cell>
          <cell r="H866" t="str">
            <v>GR</v>
          </cell>
          <cell r="I866" t="str">
            <v>Highlander 397</v>
          </cell>
          <cell r="J866" t="str">
            <v>New Domestics</v>
          </cell>
          <cell r="K866" t="str">
            <v>Toyota</v>
          </cell>
          <cell r="L866" t="str">
            <v>HVAC</v>
          </cell>
          <cell r="M866">
            <v>40087</v>
          </cell>
          <cell r="N866" t="str">
            <v>BRACKET</v>
          </cell>
          <cell r="O866">
            <v>40087</v>
          </cell>
          <cell r="P866">
            <v>41579</v>
          </cell>
          <cell r="Q866" t="str">
            <v>&gt;&gt;&gt;</v>
          </cell>
          <cell r="S866">
            <v>13110</v>
          </cell>
          <cell r="T866">
            <v>123880</v>
          </cell>
          <cell r="V866">
            <v>72390</v>
          </cell>
          <cell r="W866">
            <v>10</v>
          </cell>
          <cell r="Y866">
            <v>132240</v>
          </cell>
          <cell r="Z866">
            <v>-1.4200000000000001E-2</v>
          </cell>
          <cell r="AA866" t="str">
            <v>last 5 mos x IHS%</v>
          </cell>
          <cell r="AB866">
            <v>52033</v>
          </cell>
          <cell r="AC866">
            <v>78049.5</v>
          </cell>
          <cell r="AD866">
            <v>142724.12400000001</v>
          </cell>
          <cell r="AE866">
            <v>-0.45314430516315518</v>
          </cell>
          <cell r="AF866">
            <v>11893.677000000001</v>
          </cell>
        </row>
        <row r="867">
          <cell r="A867">
            <v>105973</v>
          </cell>
          <cell r="B867" t="str">
            <v>NISSAN</v>
          </cell>
          <cell r="C867">
            <v>38917</v>
          </cell>
          <cell r="D867" t="str">
            <v>51151 JB50A</v>
          </cell>
          <cell r="E867" t="str">
            <v>105973-3</v>
          </cell>
          <cell r="F867" t="str">
            <v>Stamp&gt;Assy&gt;Ship</v>
          </cell>
          <cell r="G867" t="str">
            <v>GR: PR</v>
          </cell>
          <cell r="H867" t="str">
            <v>GR</v>
          </cell>
          <cell r="I867" t="str">
            <v>L42L</v>
          </cell>
          <cell r="J867" t="str">
            <v>New Domestics</v>
          </cell>
          <cell r="K867" t="str">
            <v>NISSAN</v>
          </cell>
          <cell r="L867" t="str">
            <v>BIW</v>
          </cell>
          <cell r="M867">
            <v>39457</v>
          </cell>
          <cell r="N867" t="str">
            <v>HOOK ASSY RR TIE DOWN, LH</v>
          </cell>
          <cell r="O867">
            <v>39457</v>
          </cell>
          <cell r="P867">
            <v>42856</v>
          </cell>
          <cell r="Q867" t="str">
            <v>&gt;&gt;&gt;</v>
          </cell>
          <cell r="S867">
            <v>875</v>
          </cell>
          <cell r="T867">
            <v>22125</v>
          </cell>
          <cell r="V867">
            <v>9375</v>
          </cell>
          <cell r="W867">
            <v>10</v>
          </cell>
          <cell r="Y867">
            <v>27300</v>
          </cell>
          <cell r="Z867">
            <v>6.0000000000000053E-2</v>
          </cell>
          <cell r="AA867" t="str">
            <v>last 5 mos x IHS%</v>
          </cell>
          <cell r="AB867">
            <v>18281</v>
          </cell>
          <cell r="AC867">
            <v>27421.5</v>
          </cell>
          <cell r="AD867">
            <v>27421.5</v>
          </cell>
          <cell r="AE867">
            <v>0</v>
          </cell>
          <cell r="AF867">
            <v>2285.125</v>
          </cell>
        </row>
        <row r="868">
          <cell r="A868">
            <v>104899</v>
          </cell>
          <cell r="B868" t="str">
            <v>NISSAN</v>
          </cell>
          <cell r="C868">
            <v>37775</v>
          </cell>
          <cell r="D868" t="str">
            <v>84966 EA000</v>
          </cell>
          <cell r="E868" t="str">
            <v>104899 Rev2</v>
          </cell>
          <cell r="F868" t="str">
            <v>Stamp&gt;Ship</v>
          </cell>
          <cell r="G868" t="str">
            <v>KENT</v>
          </cell>
          <cell r="H868" t="str">
            <v>KENT</v>
          </cell>
          <cell r="I868" t="str">
            <v>N61B Xterra</v>
          </cell>
          <cell r="J868" t="str">
            <v>New Domestics</v>
          </cell>
          <cell r="K868" t="str">
            <v>NISSAN</v>
          </cell>
          <cell r="L868" t="str">
            <v>BIW</v>
          </cell>
          <cell r="M868">
            <v>38328</v>
          </cell>
          <cell r="N868" t="str">
            <v>BRACKET-LATCH RR</v>
          </cell>
          <cell r="O868">
            <v>38328</v>
          </cell>
          <cell r="P868">
            <v>41671</v>
          </cell>
          <cell r="Q868" t="str">
            <v>&gt;&gt;&gt;</v>
          </cell>
          <cell r="S868" t="e">
            <v>#REF!</v>
          </cell>
          <cell r="T868">
            <v>13369</v>
          </cell>
          <cell r="V868">
            <v>12600</v>
          </cell>
          <cell r="W868">
            <v>8</v>
          </cell>
          <cell r="Y868">
            <v>16969</v>
          </cell>
          <cell r="Z868">
            <v>-0.216</v>
          </cell>
          <cell r="AA868" t="str">
            <v>last 5 mos x IHS%</v>
          </cell>
          <cell r="AB868">
            <v>14400</v>
          </cell>
          <cell r="AC868">
            <v>21600.000000000004</v>
          </cell>
          <cell r="AD868">
            <v>19756.8</v>
          </cell>
          <cell r="AE868">
            <v>9.3294460641399679E-2</v>
          </cell>
          <cell r="AF868">
            <v>1646.3999999999999</v>
          </cell>
        </row>
        <row r="869">
          <cell r="A869">
            <v>104814</v>
          </cell>
          <cell r="B869" t="str">
            <v>NISSAN</v>
          </cell>
          <cell r="C869">
            <v>37676</v>
          </cell>
          <cell r="D869" t="str">
            <v>93556 7S205</v>
          </cell>
          <cell r="E869" t="str">
            <v>104814-1 Rev2</v>
          </cell>
          <cell r="F869" t="str">
            <v>Stamp&gt;Assy&gt;Ship</v>
          </cell>
          <cell r="G869" t="str">
            <v>GR: PR</v>
          </cell>
          <cell r="H869" t="str">
            <v>GR</v>
          </cell>
          <cell r="I869" t="str">
            <v>ARMADA / WZW</v>
          </cell>
          <cell r="J869" t="str">
            <v>New Domestics</v>
          </cell>
          <cell r="K869" t="str">
            <v>NISSAN</v>
          </cell>
          <cell r="L869" t="str">
            <v>BIW</v>
          </cell>
          <cell r="O869">
            <v>38081</v>
          </cell>
          <cell r="P869">
            <v>43160</v>
          </cell>
          <cell r="Q869" t="str">
            <v>&gt;&gt;&gt;</v>
          </cell>
          <cell r="S869" t="e">
            <v>#REF!</v>
          </cell>
          <cell r="T869">
            <v>17710</v>
          </cell>
          <cell r="V869">
            <v>7560</v>
          </cell>
          <cell r="W869">
            <v>10</v>
          </cell>
          <cell r="Y869">
            <v>19390</v>
          </cell>
          <cell r="Z869">
            <v>0.2979</v>
          </cell>
          <cell r="AA869" t="str">
            <v>last 5 mos x IHS%</v>
          </cell>
          <cell r="AB869">
            <v>15120</v>
          </cell>
          <cell r="AC869">
            <v>22680</v>
          </cell>
          <cell r="AD869">
            <v>19624.248</v>
          </cell>
          <cell r="AE869">
            <v>0.15571307496725484</v>
          </cell>
          <cell r="AF869">
            <v>1635.354</v>
          </cell>
        </row>
        <row r="870">
          <cell r="A870">
            <v>107655</v>
          </cell>
          <cell r="B870" t="str">
            <v>NISSAN</v>
          </cell>
          <cell r="C870">
            <v>41501.842361111114</v>
          </cell>
          <cell r="D870" t="str">
            <v>64830 EZ10B</v>
          </cell>
          <cell r="E870">
            <v>107655</v>
          </cell>
          <cell r="F870" t="str">
            <v>STAMP&gt;WELD&gt;SHIP</v>
          </cell>
          <cell r="G870" t="str">
            <v>KENT:  PR/VA</v>
          </cell>
          <cell r="I870" t="str">
            <v>H61L TITAN</v>
          </cell>
          <cell r="K870" t="str">
            <v>Nissan</v>
          </cell>
          <cell r="L870" t="str">
            <v>BIW</v>
          </cell>
          <cell r="O870">
            <v>42309</v>
          </cell>
          <cell r="P870">
            <v>44501</v>
          </cell>
          <cell r="Q870" t="str">
            <v>&gt;&gt;&gt;</v>
          </cell>
          <cell r="T870" t="e">
            <v>#N/A</v>
          </cell>
          <cell r="V870" t="e">
            <v>#N/A</v>
          </cell>
          <cell r="AA870" t="str">
            <v>NEW</v>
          </cell>
          <cell r="AB870" t="e">
            <v>#N/A</v>
          </cell>
          <cell r="AC870" t="e">
            <v>#N/A</v>
          </cell>
          <cell r="AD870">
            <v>19311</v>
          </cell>
          <cell r="AE870" t="e">
            <v>#N/A</v>
          </cell>
          <cell r="AF870">
            <v>1609.25</v>
          </cell>
        </row>
        <row r="871">
          <cell r="A871">
            <v>107564</v>
          </cell>
          <cell r="B871" t="str">
            <v>NISSAN</v>
          </cell>
          <cell r="C871">
            <v>41305</v>
          </cell>
          <cell r="D871" t="str">
            <v>92552 EZ40C</v>
          </cell>
          <cell r="E871">
            <v>107564</v>
          </cell>
          <cell r="F871" t="str">
            <v>Stamp&gt;Assy&gt;Plate/Paint&gt;Ship</v>
          </cell>
          <cell r="G871" t="str">
            <v>GR: PR/VA</v>
          </cell>
          <cell r="H871" t="str">
            <v>GR</v>
          </cell>
          <cell r="I871" t="str">
            <v>H61L TITAN</v>
          </cell>
          <cell r="K871" t="str">
            <v>Nissan</v>
          </cell>
          <cell r="L871" t="str">
            <v>BIW</v>
          </cell>
          <cell r="N871" t="str">
            <v>BRKT PIPE</v>
          </cell>
          <cell r="O871">
            <v>42309</v>
          </cell>
          <cell r="P871">
            <v>44501</v>
          </cell>
          <cell r="Q871" t="str">
            <v>&gt;&gt;&gt;</v>
          </cell>
          <cell r="S871" t="e">
            <v>#N/A</v>
          </cell>
          <cell r="T871" t="e">
            <v>#N/A</v>
          </cell>
          <cell r="V871" t="e">
            <v>#N/A</v>
          </cell>
          <cell r="W871" t="e">
            <v>#N/A</v>
          </cell>
          <cell r="Y871" t="e">
            <v>#N/A</v>
          </cell>
          <cell r="AA871" t="str">
            <v>NEW</v>
          </cell>
          <cell r="AB871" t="e">
            <v>#N/A</v>
          </cell>
          <cell r="AC871" t="e">
            <v>#N/A</v>
          </cell>
          <cell r="AD871">
            <v>19310</v>
          </cell>
          <cell r="AE871" t="e">
            <v>#N/A</v>
          </cell>
          <cell r="AF871">
            <v>1609.1666666666667</v>
          </cell>
        </row>
        <row r="872">
          <cell r="A872">
            <v>107563</v>
          </cell>
          <cell r="B872" t="str">
            <v>NISSAN</v>
          </cell>
          <cell r="C872">
            <v>41305</v>
          </cell>
          <cell r="D872" t="str">
            <v>92552 EZ40B</v>
          </cell>
          <cell r="E872">
            <v>107563</v>
          </cell>
          <cell r="F872" t="str">
            <v>Stamp&gt;Assy&gt;Plate/Paint&gt;Ship</v>
          </cell>
          <cell r="G872" t="str">
            <v>GR: PR/VA</v>
          </cell>
          <cell r="H872" t="str">
            <v>GR</v>
          </cell>
          <cell r="I872" t="str">
            <v>H61L TITAN</v>
          </cell>
          <cell r="K872" t="str">
            <v>Nissan</v>
          </cell>
          <cell r="L872" t="str">
            <v>BIW</v>
          </cell>
          <cell r="N872" t="str">
            <v>BRKT PIPE</v>
          </cell>
          <cell r="O872">
            <v>42309</v>
          </cell>
          <cell r="P872">
            <v>44501</v>
          </cell>
          <cell r="Q872" t="str">
            <v>&gt;&gt;&gt;</v>
          </cell>
          <cell r="S872" t="e">
            <v>#N/A</v>
          </cell>
          <cell r="T872" t="e">
            <v>#N/A</v>
          </cell>
          <cell r="V872" t="e">
            <v>#N/A</v>
          </cell>
          <cell r="W872" t="e">
            <v>#N/A</v>
          </cell>
          <cell r="Y872" t="e">
            <v>#N/A</v>
          </cell>
          <cell r="AA872" t="str">
            <v>NEW</v>
          </cell>
          <cell r="AB872" t="e">
            <v>#N/A</v>
          </cell>
          <cell r="AC872" t="e">
            <v>#N/A</v>
          </cell>
          <cell r="AD872">
            <v>19310</v>
          </cell>
          <cell r="AE872" t="e">
            <v>#N/A</v>
          </cell>
          <cell r="AF872">
            <v>1609.1666666666667</v>
          </cell>
        </row>
        <row r="873">
          <cell r="A873">
            <v>106912</v>
          </cell>
          <cell r="B873" t="str">
            <v>Calsonic</v>
          </cell>
          <cell r="C873">
            <v>40322</v>
          </cell>
          <cell r="D873" t="str">
            <v>68153 9N00A</v>
          </cell>
          <cell r="E873">
            <v>106912</v>
          </cell>
          <cell r="F873" t="str">
            <v>Stamp&gt;Ship</v>
          </cell>
          <cell r="G873" t="str">
            <v>GR: PR</v>
          </cell>
          <cell r="H873" t="str">
            <v>GR</v>
          </cell>
          <cell r="I873" t="str">
            <v>L42C</v>
          </cell>
          <cell r="J873" t="str">
            <v>New Domestics</v>
          </cell>
          <cell r="K873" t="str">
            <v>NISSAN</v>
          </cell>
          <cell r="L873" t="str">
            <v>Vehicle Electronics</v>
          </cell>
          <cell r="M873">
            <v>40369</v>
          </cell>
          <cell r="N873" t="str">
            <v>BRKT-RADIO MTG, RH</v>
          </cell>
          <cell r="O873">
            <v>40369</v>
          </cell>
          <cell r="P873">
            <v>42036</v>
          </cell>
          <cell r="Q873" t="str">
            <v>&gt;&gt;&gt;</v>
          </cell>
          <cell r="S873">
            <v>1625</v>
          </cell>
          <cell r="T873">
            <v>24400</v>
          </cell>
          <cell r="V873">
            <v>9675</v>
          </cell>
          <cell r="W873">
            <v>10</v>
          </cell>
          <cell r="Y873">
            <v>28740</v>
          </cell>
          <cell r="Z873">
            <v>-9.7000000000000419E-3</v>
          </cell>
          <cell r="AA873" t="str">
            <v>last 5 mos x IHS%</v>
          </cell>
          <cell r="AB873">
            <v>20150</v>
          </cell>
          <cell r="AC873">
            <v>30225</v>
          </cell>
          <cell r="AD873">
            <v>30225</v>
          </cell>
          <cell r="AE873">
            <v>0</v>
          </cell>
          <cell r="AF873">
            <v>2518.75</v>
          </cell>
        </row>
        <row r="874">
          <cell r="A874">
            <v>107578</v>
          </cell>
          <cell r="B874" t="str">
            <v>NISSAN</v>
          </cell>
          <cell r="C874">
            <v>41317</v>
          </cell>
          <cell r="D874" t="str">
            <v>20439 EZ40A</v>
          </cell>
          <cell r="E874">
            <v>107578</v>
          </cell>
          <cell r="F874" t="str">
            <v>Stamp&gt;Ship</v>
          </cell>
          <cell r="G874" t="str">
            <v>KENT</v>
          </cell>
          <cell r="H874" t="str">
            <v>KENT</v>
          </cell>
          <cell r="I874" t="str">
            <v>Titan H61L</v>
          </cell>
          <cell r="J874" t="str">
            <v>New Domestic</v>
          </cell>
          <cell r="K874" t="str">
            <v>NISSAN</v>
          </cell>
          <cell r="L874" t="str">
            <v>Fuel Sytems</v>
          </cell>
          <cell r="O874">
            <v>42309</v>
          </cell>
          <cell r="P874">
            <v>44501</v>
          </cell>
          <cell r="Q874" t="str">
            <v>&gt;&gt;&gt;</v>
          </cell>
          <cell r="S874" t="e">
            <v>#N/A</v>
          </cell>
          <cell r="T874" t="e">
            <v>#N/A</v>
          </cell>
          <cell r="V874" t="e">
            <v>#N/A</v>
          </cell>
          <cell r="W874" t="e">
            <v>#N/A</v>
          </cell>
          <cell r="Y874" t="e">
            <v>#N/A</v>
          </cell>
          <cell r="AA874" t="str">
            <v>NEW</v>
          </cell>
          <cell r="AB874" t="e">
            <v>#N/A</v>
          </cell>
          <cell r="AC874" t="e">
            <v>#N/A</v>
          </cell>
          <cell r="AD874">
            <v>19000</v>
          </cell>
          <cell r="AE874" t="e">
            <v>#N/A</v>
          </cell>
          <cell r="AF874">
            <v>1583.3333333333333</v>
          </cell>
        </row>
        <row r="875">
          <cell r="A875">
            <v>107577</v>
          </cell>
          <cell r="B875" t="str">
            <v>NISSAN</v>
          </cell>
          <cell r="C875">
            <v>41317</v>
          </cell>
          <cell r="D875" t="str">
            <v xml:space="preserve">20415 EZ40B </v>
          </cell>
          <cell r="E875" t="e">
            <v>#N/A</v>
          </cell>
          <cell r="F875" t="str">
            <v>STAMP&gt;WELD&gt;PAINT&gt;SHIP</v>
          </cell>
          <cell r="G875" t="str">
            <v>GR: PR/VA</v>
          </cell>
          <cell r="H875" t="str">
            <v>GR</v>
          </cell>
          <cell r="I875" t="str">
            <v>Titan H61L</v>
          </cell>
          <cell r="J875" t="str">
            <v>New Domestic</v>
          </cell>
          <cell r="K875" t="str">
            <v>NISSAN</v>
          </cell>
          <cell r="L875" t="str">
            <v>Fuel Sytems</v>
          </cell>
          <cell r="O875">
            <v>42309</v>
          </cell>
          <cell r="P875">
            <v>44501</v>
          </cell>
          <cell r="Q875" t="str">
            <v>&gt;&gt;&gt;</v>
          </cell>
          <cell r="S875" t="e">
            <v>#N/A</v>
          </cell>
          <cell r="T875" t="e">
            <v>#N/A</v>
          </cell>
          <cell r="V875" t="e">
            <v>#N/A</v>
          </cell>
          <cell r="W875" t="e">
            <v>#N/A</v>
          </cell>
          <cell r="Y875" t="e">
            <v>#N/A</v>
          </cell>
          <cell r="AA875" t="str">
            <v>NEW</v>
          </cell>
          <cell r="AB875" t="e">
            <v>#N/A</v>
          </cell>
          <cell r="AC875" t="e">
            <v>#N/A</v>
          </cell>
          <cell r="AD875">
            <v>19000</v>
          </cell>
          <cell r="AE875" t="e">
            <v>#N/A</v>
          </cell>
          <cell r="AF875">
            <v>1583.3333333333333</v>
          </cell>
        </row>
        <row r="876">
          <cell r="A876">
            <v>107576</v>
          </cell>
          <cell r="B876" t="str">
            <v>NISSAN</v>
          </cell>
          <cell r="C876">
            <v>41317</v>
          </cell>
          <cell r="D876" t="str">
            <v>20415 EZ40A</v>
          </cell>
          <cell r="E876" t="e">
            <v>#N/A</v>
          </cell>
          <cell r="F876" t="str">
            <v>STAMP&gt;WELD&gt;PAINT&gt;SHIP</v>
          </cell>
          <cell r="G876" t="str">
            <v>GR: PR/VA</v>
          </cell>
          <cell r="H876" t="str">
            <v>GR</v>
          </cell>
          <cell r="I876" t="str">
            <v>Titan H61L</v>
          </cell>
          <cell r="J876" t="str">
            <v>New Domestic</v>
          </cell>
          <cell r="K876" t="str">
            <v>NISSAN</v>
          </cell>
          <cell r="L876" t="str">
            <v>Fuel Sytems</v>
          </cell>
          <cell r="O876">
            <v>42309</v>
          </cell>
          <cell r="P876">
            <v>44501</v>
          </cell>
          <cell r="Q876" t="str">
            <v>&gt;&gt;&gt;</v>
          </cell>
          <cell r="S876" t="e">
            <v>#N/A</v>
          </cell>
          <cell r="T876" t="e">
            <v>#N/A</v>
          </cell>
          <cell r="V876" t="e">
            <v>#N/A</v>
          </cell>
          <cell r="W876" t="e">
            <v>#N/A</v>
          </cell>
          <cell r="Y876" t="e">
            <v>#N/A</v>
          </cell>
          <cell r="AA876" t="str">
            <v>NEW</v>
          </cell>
          <cell r="AB876" t="e">
            <v>#N/A</v>
          </cell>
          <cell r="AC876" t="e">
            <v>#N/A</v>
          </cell>
          <cell r="AD876">
            <v>19000</v>
          </cell>
          <cell r="AE876" t="e">
            <v>#N/A</v>
          </cell>
          <cell r="AF876">
            <v>1583.3333333333333</v>
          </cell>
        </row>
        <row r="877">
          <cell r="A877">
            <v>107574</v>
          </cell>
          <cell r="B877" t="str">
            <v>NISSAN</v>
          </cell>
          <cell r="C877">
            <v>41317</v>
          </cell>
          <cell r="D877" t="str">
            <v>16419 EZ40A</v>
          </cell>
          <cell r="E877">
            <v>107574</v>
          </cell>
          <cell r="F877" t="str">
            <v>STAMP&gt;PAINT&gt;SHIP</v>
          </cell>
          <cell r="G877" t="str">
            <v>GR: PR/VA</v>
          </cell>
          <cell r="H877" t="str">
            <v>GR</v>
          </cell>
          <cell r="I877" t="str">
            <v>Titan H61L</v>
          </cell>
          <cell r="J877" t="str">
            <v>New Domestic</v>
          </cell>
          <cell r="K877" t="str">
            <v>NISSAN</v>
          </cell>
          <cell r="L877" t="str">
            <v>Fuel Sytems</v>
          </cell>
          <cell r="O877">
            <v>42309</v>
          </cell>
          <cell r="P877">
            <v>44501</v>
          </cell>
          <cell r="Q877" t="str">
            <v>&gt;&gt;&gt;</v>
          </cell>
          <cell r="S877" t="e">
            <v>#N/A</v>
          </cell>
          <cell r="T877" t="e">
            <v>#N/A</v>
          </cell>
          <cell r="V877" t="e">
            <v>#N/A</v>
          </cell>
          <cell r="W877" t="e">
            <v>#N/A</v>
          </cell>
          <cell r="Y877" t="e">
            <v>#N/A</v>
          </cell>
          <cell r="AA877" t="str">
            <v>NEW</v>
          </cell>
          <cell r="AB877" t="e">
            <v>#N/A</v>
          </cell>
          <cell r="AC877" t="e">
            <v>#N/A</v>
          </cell>
          <cell r="AD877">
            <v>19000</v>
          </cell>
          <cell r="AE877" t="e">
            <v>#N/A</v>
          </cell>
          <cell r="AF877">
            <v>1583.3333333333333</v>
          </cell>
        </row>
        <row r="878">
          <cell r="A878">
            <v>107573</v>
          </cell>
          <cell r="B878" t="str">
            <v>NISSAN</v>
          </cell>
          <cell r="C878">
            <v>41317</v>
          </cell>
          <cell r="D878" t="str">
            <v>16411 EZ40A</v>
          </cell>
          <cell r="E878">
            <v>107573</v>
          </cell>
          <cell r="F878" t="str">
            <v>STAMP&gt;PAINT&gt;SHIP</v>
          </cell>
          <cell r="G878" t="str">
            <v>GR: PR/VA</v>
          </cell>
          <cell r="H878" t="str">
            <v>GR</v>
          </cell>
          <cell r="I878" t="str">
            <v>Titan H61L</v>
          </cell>
          <cell r="J878" t="str">
            <v>New Domestic</v>
          </cell>
          <cell r="K878" t="str">
            <v>NISSAN</v>
          </cell>
          <cell r="L878" t="str">
            <v>Fuel Sytems</v>
          </cell>
          <cell r="O878">
            <v>42309</v>
          </cell>
          <cell r="P878">
            <v>44501</v>
          </cell>
          <cell r="Q878" t="str">
            <v>&gt;&gt;&gt;</v>
          </cell>
          <cell r="S878" t="e">
            <v>#N/A</v>
          </cell>
          <cell r="T878" t="e">
            <v>#N/A</v>
          </cell>
          <cell r="V878" t="e">
            <v>#N/A</v>
          </cell>
          <cell r="W878" t="e">
            <v>#N/A</v>
          </cell>
          <cell r="Y878" t="e">
            <v>#N/A</v>
          </cell>
          <cell r="AA878" t="str">
            <v>NEW</v>
          </cell>
          <cell r="AB878" t="e">
            <v>#N/A</v>
          </cell>
          <cell r="AC878" t="e">
            <v>#N/A</v>
          </cell>
          <cell r="AD878">
            <v>19000</v>
          </cell>
          <cell r="AE878" t="e">
            <v>#N/A</v>
          </cell>
          <cell r="AF878">
            <v>1583.3333333333333</v>
          </cell>
        </row>
        <row r="879">
          <cell r="A879">
            <v>105358</v>
          </cell>
          <cell r="B879" t="str">
            <v>Alpha Tech</v>
          </cell>
          <cell r="C879" t="e">
            <v>#N/A</v>
          </cell>
          <cell r="D879" t="str">
            <v>GN90210000000M10</v>
          </cell>
          <cell r="E879">
            <v>105358</v>
          </cell>
          <cell r="F879" t="str">
            <v>Stamp&gt;Plate&gt;Ship</v>
          </cell>
          <cell r="G879" t="str">
            <v>GR: PR</v>
          </cell>
          <cell r="H879" t="str">
            <v>GR</v>
          </cell>
          <cell r="I879" t="str">
            <v>AUTO INDUSTRY</v>
          </cell>
          <cell r="K879" t="str">
            <v>UNKNOWN</v>
          </cell>
          <cell r="L879" t="str">
            <v>Trim &amp; Chassis</v>
          </cell>
          <cell r="O879">
            <v>38081</v>
          </cell>
          <cell r="P879">
            <v>43717</v>
          </cell>
          <cell r="Q879" t="str">
            <v>&gt;&gt;&gt;</v>
          </cell>
          <cell r="S879" t="e">
            <v>#REF!</v>
          </cell>
          <cell r="T879">
            <v>27000</v>
          </cell>
          <cell r="V879">
            <v>9000</v>
          </cell>
          <cell r="W879">
            <v>5</v>
          </cell>
          <cell r="Y879">
            <v>27000</v>
          </cell>
          <cell r="Z879">
            <v>0.05</v>
          </cell>
          <cell r="AA879" t="str">
            <v>last 5 mos x IHS%</v>
          </cell>
          <cell r="AB879">
            <v>24000</v>
          </cell>
          <cell r="AC879">
            <v>36000</v>
          </cell>
          <cell r="AD879">
            <v>36000</v>
          </cell>
          <cell r="AE879">
            <v>0</v>
          </cell>
          <cell r="AF879">
            <v>3000</v>
          </cell>
        </row>
        <row r="880">
          <cell r="A880">
            <v>106498</v>
          </cell>
          <cell r="B880" t="str">
            <v>Denso</v>
          </cell>
          <cell r="C880">
            <v>39764</v>
          </cell>
          <cell r="D880" t="str">
            <v>AA146511-0900</v>
          </cell>
          <cell r="E880">
            <v>106498</v>
          </cell>
          <cell r="F880" t="str">
            <v>Stamp&gt;Ship</v>
          </cell>
          <cell r="G880" t="str">
            <v>GR: PR</v>
          </cell>
          <cell r="H880" t="str">
            <v>GR</v>
          </cell>
          <cell r="I880" t="str">
            <v>Highlander 397</v>
          </cell>
          <cell r="J880" t="str">
            <v>New Domestics</v>
          </cell>
          <cell r="K880" t="str">
            <v>Toyota</v>
          </cell>
          <cell r="L880" t="str">
            <v>HVAC</v>
          </cell>
          <cell r="M880">
            <v>40087</v>
          </cell>
          <cell r="N880" t="str">
            <v>BRACKET</v>
          </cell>
          <cell r="O880">
            <v>40087</v>
          </cell>
          <cell r="P880">
            <v>41579</v>
          </cell>
          <cell r="Q880" t="str">
            <v>&gt;&gt;&gt;</v>
          </cell>
          <cell r="S880">
            <v>13800</v>
          </cell>
          <cell r="T880">
            <v>124200</v>
          </cell>
          <cell r="V880">
            <v>73400</v>
          </cell>
          <cell r="W880">
            <v>10</v>
          </cell>
          <cell r="Y880">
            <v>134400</v>
          </cell>
          <cell r="Z880">
            <v>-1.4200000000000001E-2</v>
          </cell>
          <cell r="AA880" t="str">
            <v>last 5 mos x IHS%</v>
          </cell>
          <cell r="AB880">
            <v>53200</v>
          </cell>
          <cell r="AC880">
            <v>79800</v>
          </cell>
          <cell r="AD880">
            <v>144715.44</v>
          </cell>
          <cell r="AE880">
            <v>-0.44857300644630593</v>
          </cell>
          <cell r="AF880">
            <v>12059.62</v>
          </cell>
        </row>
        <row r="881">
          <cell r="A881">
            <v>104803</v>
          </cell>
          <cell r="B881" t="str">
            <v>NISSAN</v>
          </cell>
          <cell r="C881">
            <v>37655</v>
          </cell>
          <cell r="D881" t="str">
            <v>82106 8S500</v>
          </cell>
          <cell r="E881" t="str">
            <v>104803/04</v>
          </cell>
          <cell r="F881" t="str">
            <v>Stamp&gt;Ship</v>
          </cell>
          <cell r="G881" t="str">
            <v>KENT</v>
          </cell>
          <cell r="H881" t="str">
            <v>KENT</v>
          </cell>
          <cell r="I881" t="str">
            <v>ARMADA / TITAN</v>
          </cell>
          <cell r="J881" t="str">
            <v>New Domestics</v>
          </cell>
          <cell r="K881" t="str">
            <v>NISSAN</v>
          </cell>
          <cell r="L881" t="str">
            <v>BIW</v>
          </cell>
          <cell r="O881">
            <v>38081</v>
          </cell>
          <cell r="P881">
            <v>43717</v>
          </cell>
          <cell r="Q881" t="str">
            <v>&gt;&gt;&gt;</v>
          </cell>
          <cell r="S881" t="e">
            <v>#REF!</v>
          </cell>
          <cell r="T881">
            <v>16320</v>
          </cell>
          <cell r="V881">
            <v>6800</v>
          </cell>
          <cell r="W881">
            <v>11</v>
          </cell>
          <cell r="Y881">
            <v>17680</v>
          </cell>
          <cell r="Z881">
            <v>0.36199999999999999</v>
          </cell>
          <cell r="AA881" t="str">
            <v>last 5 mos x IHS%</v>
          </cell>
          <cell r="AB881">
            <v>13600</v>
          </cell>
          <cell r="AC881">
            <v>20400</v>
          </cell>
          <cell r="AD881">
            <v>18523.2</v>
          </cell>
          <cell r="AE881">
            <v>0.1013215859030836</v>
          </cell>
          <cell r="AF881">
            <v>1543.6000000000001</v>
          </cell>
        </row>
        <row r="882">
          <cell r="A882">
            <v>105218</v>
          </cell>
          <cell r="B882" t="str">
            <v>Benteler</v>
          </cell>
          <cell r="C882">
            <v>38001</v>
          </cell>
          <cell r="D882">
            <v>13002298</v>
          </cell>
          <cell r="E882" t="str">
            <v>2-OUT</v>
          </cell>
          <cell r="F882" t="str">
            <v>Stamp&gt;Ship</v>
          </cell>
          <cell r="G882" t="str">
            <v>GR: PR</v>
          </cell>
          <cell r="H882" t="str">
            <v>GR</v>
          </cell>
          <cell r="I882" t="str">
            <v xml:space="preserve">Toyota | Tacoma | 635N            </v>
          </cell>
          <cell r="J882" t="str">
            <v>New Domestics</v>
          </cell>
          <cell r="K882" t="str">
            <v>Toyota</v>
          </cell>
          <cell r="L882" t="str">
            <v>BIW</v>
          </cell>
          <cell r="M882">
            <v>38108</v>
          </cell>
          <cell r="N882" t="str">
            <v>REAR EXT. BTKS--R/L</v>
          </cell>
          <cell r="O882">
            <v>38108</v>
          </cell>
          <cell r="P882">
            <v>43717</v>
          </cell>
          <cell r="Q882" t="str">
            <v>&gt;&gt;&gt;</v>
          </cell>
          <cell r="S882" t="e">
            <v>#REF!</v>
          </cell>
          <cell r="T882">
            <v>13023938</v>
          </cell>
          <cell r="V882">
            <v>9006</v>
          </cell>
          <cell r="W882">
            <v>12</v>
          </cell>
          <cell r="Y882">
            <v>24130</v>
          </cell>
          <cell r="Z882">
            <v>2.1399999999999999E-2</v>
          </cell>
          <cell r="AA882" t="str">
            <v>last 5 mos x IHS%</v>
          </cell>
          <cell r="AB882">
            <v>14190</v>
          </cell>
          <cell r="AC882">
            <v>21285</v>
          </cell>
          <cell r="AD882">
            <v>18397.4568</v>
          </cell>
          <cell r="AE882">
            <v>0.15695338934020486</v>
          </cell>
          <cell r="AF882">
            <v>1533.1214</v>
          </cell>
        </row>
        <row r="883">
          <cell r="A883">
            <v>105217</v>
          </cell>
          <cell r="B883" t="str">
            <v>Benteler</v>
          </cell>
          <cell r="C883">
            <v>38001</v>
          </cell>
          <cell r="D883">
            <v>13002297</v>
          </cell>
          <cell r="E883" t="str">
            <v>105217/18 Rev-</v>
          </cell>
          <cell r="F883" t="str">
            <v>Stamp&gt;Ship</v>
          </cell>
          <cell r="G883" t="str">
            <v>GR: PR</v>
          </cell>
          <cell r="H883" t="str">
            <v>GR</v>
          </cell>
          <cell r="I883" t="str">
            <v xml:space="preserve">Toyota | Tacoma | 635N            </v>
          </cell>
          <cell r="J883" t="str">
            <v>New Domestics</v>
          </cell>
          <cell r="K883" t="str">
            <v>Toyota</v>
          </cell>
          <cell r="L883" t="str">
            <v>BIW</v>
          </cell>
          <cell r="M883">
            <v>38108</v>
          </cell>
          <cell r="N883" t="str">
            <v>REAR EXT. BTKS--R/L</v>
          </cell>
          <cell r="O883">
            <v>38108</v>
          </cell>
          <cell r="P883">
            <v>43717</v>
          </cell>
          <cell r="Q883" t="str">
            <v>&gt;&gt;&gt;</v>
          </cell>
          <cell r="S883" t="e">
            <v>#REF!</v>
          </cell>
          <cell r="T883">
            <v>13023476</v>
          </cell>
          <cell r="V883">
            <v>8994</v>
          </cell>
          <cell r="W883">
            <v>12</v>
          </cell>
          <cell r="Y883">
            <v>23638</v>
          </cell>
          <cell r="Z883">
            <v>2.1399999999999999E-2</v>
          </cell>
          <cell r="AA883" t="str">
            <v>last 5 mos x IHS%</v>
          </cell>
          <cell r="AB883">
            <v>13494</v>
          </cell>
          <cell r="AC883">
            <v>20241</v>
          </cell>
          <cell r="AD883">
            <v>18372.943200000002</v>
          </cell>
          <cell r="AE883">
            <v>0.1016743359877148</v>
          </cell>
          <cell r="AF883">
            <v>1531.0786000000001</v>
          </cell>
        </row>
        <row r="884">
          <cell r="A884">
            <v>106445</v>
          </cell>
          <cell r="B884" t="str">
            <v>NISSAN</v>
          </cell>
          <cell r="C884">
            <v>39681</v>
          </cell>
          <cell r="D884" t="str">
            <v>22650 1LU0A</v>
          </cell>
          <cell r="E884" t="str">
            <v>106445-1</v>
          </cell>
          <cell r="F884" t="str">
            <v>Stamp&gt;Plate/Paint&gt;Ship</v>
          </cell>
          <cell r="G884" t="str">
            <v>GR: PR</v>
          </cell>
          <cell r="H884" t="str">
            <v>GR</v>
          </cell>
          <cell r="I884" t="str">
            <v>ZH2k1 ENGINE</v>
          </cell>
          <cell r="J884" t="str">
            <v>New Domestics</v>
          </cell>
          <cell r="K884" t="str">
            <v>NISSAN</v>
          </cell>
          <cell r="L884" t="str">
            <v>Powertrain/Exhaust</v>
          </cell>
          <cell r="M884">
            <v>39845</v>
          </cell>
          <cell r="N884" t="str">
            <v>BRKT ASSY OXYGEN SENSOR CONN. LH</v>
          </cell>
          <cell r="O884">
            <v>39845</v>
          </cell>
          <cell r="P884">
            <v>43717</v>
          </cell>
          <cell r="Q884" t="str">
            <v>&gt;&gt;&gt;</v>
          </cell>
          <cell r="S884">
            <v>1090</v>
          </cell>
          <cell r="T884">
            <v>4644</v>
          </cell>
          <cell r="V884">
            <v>8670</v>
          </cell>
          <cell r="W884">
            <v>10</v>
          </cell>
          <cell r="Y884">
            <v>17097.599999999999</v>
          </cell>
          <cell r="Z884">
            <v>0.05</v>
          </cell>
          <cell r="AA884" t="str">
            <v>last 5 mos x IHS%</v>
          </cell>
          <cell r="AB884">
            <v>21070</v>
          </cell>
          <cell r="AC884">
            <v>31605</v>
          </cell>
          <cell r="AD884">
            <v>31605</v>
          </cell>
          <cell r="AE884">
            <v>0</v>
          </cell>
          <cell r="AF884">
            <v>2633.75</v>
          </cell>
        </row>
        <row r="885">
          <cell r="A885">
            <v>106573</v>
          </cell>
          <cell r="B885" t="str">
            <v>Calsonic</v>
          </cell>
          <cell r="C885">
            <v>39847</v>
          </cell>
          <cell r="D885" t="str">
            <v>28039 1PA0A</v>
          </cell>
          <cell r="E885" t="str">
            <v>2-OUT</v>
          </cell>
          <cell r="F885" t="str">
            <v>Stamp&gt;Ship</v>
          </cell>
          <cell r="G885" t="str">
            <v>KENT</v>
          </cell>
          <cell r="H885" t="str">
            <v>KENT</v>
          </cell>
          <cell r="I885" t="str">
            <v>X61F</v>
          </cell>
          <cell r="J885" t="str">
            <v>New Domestics</v>
          </cell>
          <cell r="K885" t="str">
            <v>NISSAN</v>
          </cell>
          <cell r="L885" t="str">
            <v>Vehicle Electronics</v>
          </cell>
          <cell r="M885">
            <v>40087</v>
          </cell>
          <cell r="N885" t="str">
            <v>BRACKET-RADIO, LH</v>
          </cell>
          <cell r="O885">
            <v>40087</v>
          </cell>
          <cell r="P885">
            <v>43717</v>
          </cell>
          <cell r="Q885" t="str">
            <v>&gt;&gt;&gt;</v>
          </cell>
          <cell r="S885">
            <v>1500</v>
          </cell>
          <cell r="T885">
            <v>11500</v>
          </cell>
          <cell r="V885">
            <v>8500</v>
          </cell>
          <cell r="W885">
            <v>10</v>
          </cell>
          <cell r="Y885">
            <v>13800</v>
          </cell>
          <cell r="Z885">
            <v>6.6810530858869122E-2</v>
          </cell>
          <cell r="AA885" t="str">
            <v>last 5 mos x IHS%</v>
          </cell>
          <cell r="AB885">
            <v>11102</v>
          </cell>
          <cell r="AC885">
            <v>16653</v>
          </cell>
          <cell r="AD885">
            <v>18135.779024600775</v>
          </cell>
          <cell r="AE885">
            <v>-8.1759874918492237E-2</v>
          </cell>
          <cell r="AF885">
            <v>1511.3149187167312</v>
          </cell>
        </row>
        <row r="886">
          <cell r="A886">
            <v>106572</v>
          </cell>
          <cell r="B886" t="str">
            <v>Calsonic</v>
          </cell>
          <cell r="C886">
            <v>39847</v>
          </cell>
          <cell r="D886" t="str">
            <v>28038 1PA0A</v>
          </cell>
          <cell r="E886" t="str">
            <v>106572/73</v>
          </cell>
          <cell r="F886" t="str">
            <v>Stamp&gt;Ship</v>
          </cell>
          <cell r="G886" t="str">
            <v>KENT</v>
          </cell>
          <cell r="H886" t="str">
            <v>KENT</v>
          </cell>
          <cell r="I886" t="str">
            <v>X61F</v>
          </cell>
          <cell r="J886" t="str">
            <v>New Domestics</v>
          </cell>
          <cell r="K886" t="str">
            <v>NISSAN</v>
          </cell>
          <cell r="L886" t="str">
            <v>Vehicle Electronics</v>
          </cell>
          <cell r="M886">
            <v>40087</v>
          </cell>
          <cell r="N886" t="str">
            <v>BRACKET-RADIO, RH</v>
          </cell>
          <cell r="O886">
            <v>40087</v>
          </cell>
          <cell r="P886">
            <v>43717</v>
          </cell>
          <cell r="Q886" t="str">
            <v>&gt;&gt;&gt;</v>
          </cell>
          <cell r="S886">
            <v>1250</v>
          </cell>
          <cell r="T886">
            <v>12500</v>
          </cell>
          <cell r="V886">
            <v>8500</v>
          </cell>
          <cell r="W886">
            <v>10</v>
          </cell>
          <cell r="Y886">
            <v>15000</v>
          </cell>
          <cell r="Z886">
            <v>6.6810530858869122E-2</v>
          </cell>
          <cell r="AA886" t="str">
            <v>last 5 mos x IHS%</v>
          </cell>
          <cell r="AB886">
            <v>11051</v>
          </cell>
          <cell r="AC886">
            <v>16576.5</v>
          </cell>
          <cell r="AD886">
            <v>18135.779024600775</v>
          </cell>
          <cell r="AE886">
            <v>-8.5978056001104086E-2</v>
          </cell>
          <cell r="AF886">
            <v>1511.3149187167312</v>
          </cell>
        </row>
        <row r="887">
          <cell r="A887">
            <v>107441</v>
          </cell>
          <cell r="B887" t="str">
            <v>NISSAN</v>
          </cell>
          <cell r="C887">
            <v>41045</v>
          </cell>
          <cell r="D887" t="str">
            <v>93446 9FM0A</v>
          </cell>
          <cell r="E887">
            <v>107441</v>
          </cell>
          <cell r="F887" t="str">
            <v>Stamp&gt;Ship</v>
          </cell>
          <cell r="G887" t="str">
            <v>KENT</v>
          </cell>
          <cell r="H887" t="str">
            <v>KENT</v>
          </cell>
          <cell r="I887" t="str">
            <v>13 TITAN X61A</v>
          </cell>
          <cell r="K887" t="str">
            <v>Nissan</v>
          </cell>
          <cell r="L887" t="str">
            <v>BIW</v>
          </cell>
          <cell r="M887">
            <v>41134</v>
          </cell>
          <cell r="N887" t="str">
            <v>REAR GATE REINF BRKT</v>
          </cell>
          <cell r="O887">
            <v>41134</v>
          </cell>
          <cell r="P887">
            <v>41974</v>
          </cell>
          <cell r="Q887" t="str">
            <v>&gt;&gt;&gt;</v>
          </cell>
          <cell r="S887">
            <v>1800</v>
          </cell>
          <cell r="T887">
            <v>0</v>
          </cell>
          <cell r="V887">
            <v>6400</v>
          </cell>
          <cell r="W887">
            <v>5</v>
          </cell>
          <cell r="Y887">
            <v>8400</v>
          </cell>
          <cell r="Z887">
            <v>0.41048723897911832</v>
          </cell>
          <cell r="AA887" t="str">
            <v>last 5 mos x IHS%</v>
          </cell>
          <cell r="AB887">
            <v>16000</v>
          </cell>
          <cell r="AC887">
            <v>24000</v>
          </cell>
          <cell r="AD887">
            <v>24000</v>
          </cell>
          <cell r="AE887">
            <v>0</v>
          </cell>
          <cell r="AF887">
            <v>2000</v>
          </cell>
        </row>
        <row r="888">
          <cell r="A888">
            <v>106262</v>
          </cell>
          <cell r="B888" t="str">
            <v>Benteler</v>
          </cell>
          <cell r="C888">
            <v>39423</v>
          </cell>
          <cell r="D888">
            <v>13002653</v>
          </cell>
          <cell r="E888" t="str">
            <v>106262/3</v>
          </cell>
          <cell r="F888" t="str">
            <v>Stamp&gt;Ship</v>
          </cell>
          <cell r="G888" t="str">
            <v>GR: PR</v>
          </cell>
          <cell r="H888" t="str">
            <v>GR</v>
          </cell>
          <cell r="I888" t="str">
            <v>Highlander 397</v>
          </cell>
          <cell r="J888" t="str">
            <v>New Domestics</v>
          </cell>
          <cell r="K888" t="str">
            <v>Toyota</v>
          </cell>
          <cell r="L888" t="str">
            <v>BIW</v>
          </cell>
          <cell r="M888">
            <v>40087</v>
          </cell>
          <cell r="N888" t="str">
            <v>FRT DOOR, FRT EXTENSIONS-R</v>
          </cell>
          <cell r="O888">
            <v>40087</v>
          </cell>
          <cell r="P888">
            <v>41579</v>
          </cell>
          <cell r="Q888" t="str">
            <v>&gt;&gt;&gt;</v>
          </cell>
          <cell r="S888">
            <v>14000</v>
          </cell>
          <cell r="T888">
            <v>13132138</v>
          </cell>
          <cell r="V888">
            <v>76352</v>
          </cell>
          <cell r="W888">
            <v>10</v>
          </cell>
          <cell r="Y888">
            <v>143858.40000000002</v>
          </cell>
          <cell r="Z888">
            <v>-1.4200000000000001E-2</v>
          </cell>
          <cell r="AA888" t="str">
            <v>last 5 mos x IHS%</v>
          </cell>
          <cell r="AB888">
            <v>55621</v>
          </cell>
          <cell r="AC888">
            <v>83431.5</v>
          </cell>
          <cell r="AD888">
            <v>150535.60320000001</v>
          </cell>
          <cell r="AE888">
            <v>-0.44576898603080772</v>
          </cell>
          <cell r="AF888">
            <v>12544.633600000001</v>
          </cell>
        </row>
        <row r="889">
          <cell r="A889">
            <v>106046</v>
          </cell>
          <cell r="B889" t="str">
            <v>NISSAN</v>
          </cell>
          <cell r="C889">
            <v>39023</v>
          </cell>
          <cell r="D889" t="str">
            <v>91316 9N02A</v>
          </cell>
          <cell r="E889">
            <v>106046</v>
          </cell>
          <cell r="F889" t="str">
            <v>Stamp&gt;Ship</v>
          </cell>
          <cell r="G889" t="str">
            <v>KENT</v>
          </cell>
          <cell r="H889" t="str">
            <v>KENT</v>
          </cell>
          <cell r="I889" t="str">
            <v>L42C</v>
          </cell>
          <cell r="K889" t="str">
            <v>NISSAN</v>
          </cell>
          <cell r="L889" t="str">
            <v>BIW</v>
          </cell>
          <cell r="M889" t="str">
            <v>L42C</v>
          </cell>
          <cell r="N889" t="str">
            <v>L42C</v>
          </cell>
          <cell r="O889">
            <v>39600</v>
          </cell>
          <cell r="P889">
            <v>42036</v>
          </cell>
          <cell r="Q889" t="str">
            <v>&gt;&gt;&gt;</v>
          </cell>
          <cell r="S889">
            <v>1440</v>
          </cell>
          <cell r="T889">
            <v>23280</v>
          </cell>
          <cell r="V889">
            <v>9001</v>
          </cell>
          <cell r="W889">
            <v>10</v>
          </cell>
          <cell r="Y889">
            <v>18727.199999999997</v>
          </cell>
          <cell r="Z889">
            <v>-9.6999999999999309E-3</v>
          </cell>
          <cell r="AA889" t="str">
            <v>last 5 mos x IHS%</v>
          </cell>
          <cell r="AB889">
            <v>18364</v>
          </cell>
          <cell r="AC889">
            <v>27546</v>
          </cell>
          <cell r="AD889">
            <v>27546</v>
          </cell>
          <cell r="AE889">
            <v>0</v>
          </cell>
          <cell r="AF889">
            <v>2295.5</v>
          </cell>
        </row>
        <row r="890">
          <cell r="A890">
            <v>106050</v>
          </cell>
          <cell r="B890" t="str">
            <v>NISSAN</v>
          </cell>
          <cell r="C890">
            <v>39101</v>
          </cell>
          <cell r="D890" t="str">
            <v>14953 ZP70A</v>
          </cell>
          <cell r="E890">
            <v>106050</v>
          </cell>
          <cell r="F890" t="str">
            <v>Stamp&gt;Plate/Paint&gt;Ship</v>
          </cell>
          <cell r="G890" t="str">
            <v>KENT</v>
          </cell>
          <cell r="H890" t="str">
            <v>KENT</v>
          </cell>
          <cell r="I890" t="str">
            <v xml:space="preserve">Nissan        | Pathfinder | P61B/R51        </v>
          </cell>
          <cell r="J890" t="str">
            <v>New Domestics</v>
          </cell>
          <cell r="K890" t="str">
            <v>NISSAN</v>
          </cell>
          <cell r="L890" t="str">
            <v>Powertrain/Exhaust</v>
          </cell>
          <cell r="M890">
            <v>39356</v>
          </cell>
          <cell r="N890" t="str">
            <v>BRACKET-FILTER</v>
          </cell>
          <cell r="O890">
            <v>39356</v>
          </cell>
          <cell r="P890">
            <v>43497</v>
          </cell>
          <cell r="Q890" t="str">
            <v>&gt;&gt;&gt;</v>
          </cell>
          <cell r="S890">
            <v>2881</v>
          </cell>
          <cell r="T890">
            <v>9769</v>
          </cell>
          <cell r="V890">
            <v>9422</v>
          </cell>
          <cell r="W890">
            <v>9</v>
          </cell>
          <cell r="Y890">
            <v>10370.400000000001</v>
          </cell>
          <cell r="Z890">
            <v>0.23319999999999999</v>
          </cell>
          <cell r="AA890" t="str">
            <v>last 5 mos x IHS%</v>
          </cell>
          <cell r="AB890">
            <v>11822</v>
          </cell>
          <cell r="AC890">
            <v>17733</v>
          </cell>
          <cell r="AD890">
            <v>17733</v>
          </cell>
          <cell r="AE890">
            <v>0</v>
          </cell>
          <cell r="AF890">
            <v>1477.75</v>
          </cell>
        </row>
        <row r="891">
          <cell r="A891">
            <v>107327</v>
          </cell>
          <cell r="B891" t="str">
            <v>IB TECH</v>
          </cell>
          <cell r="C891">
            <v>40814</v>
          </cell>
          <cell r="D891" t="str">
            <v>23-4582822-2-00</v>
          </cell>
          <cell r="E891">
            <v>107327</v>
          </cell>
          <cell r="F891" t="str">
            <v>Stamp&gt;Ship</v>
          </cell>
          <cell r="G891" t="str">
            <v>GR:PR</v>
          </cell>
          <cell r="H891" t="str">
            <v>GR</v>
          </cell>
          <cell r="I891" t="str">
            <v>'12 ACCORD 2GA</v>
          </cell>
          <cell r="J891" t="str">
            <v>New Domestics</v>
          </cell>
          <cell r="K891" t="str">
            <v>HONDA</v>
          </cell>
          <cell r="L891" t="str">
            <v>SEATING</v>
          </cell>
          <cell r="M891">
            <v>41122</v>
          </cell>
          <cell r="N891" t="str">
            <v>UPPER BRACKET A L</v>
          </cell>
          <cell r="O891">
            <v>41122</v>
          </cell>
          <cell r="P891">
            <v>42887</v>
          </cell>
          <cell r="Q891" t="str">
            <v>&gt;&gt;&gt;</v>
          </cell>
          <cell r="S891">
            <v>3550</v>
          </cell>
          <cell r="T891">
            <v>27200</v>
          </cell>
          <cell r="V891">
            <v>17800</v>
          </cell>
          <cell r="W891">
            <v>5</v>
          </cell>
          <cell r="Y891">
            <v>65280</v>
          </cell>
          <cell r="Z891">
            <v>6.0601135610229173E-2</v>
          </cell>
          <cell r="AA891" t="str">
            <v>last 5 mos x IHS%</v>
          </cell>
          <cell r="AB891">
            <v>17950</v>
          </cell>
          <cell r="AC891">
            <v>26925</v>
          </cell>
          <cell r="AD891">
            <v>37757.400427724162</v>
          </cell>
          <cell r="AE891">
            <v>-0.28689476248397239</v>
          </cell>
          <cell r="AF891">
            <v>3146.4500356436802</v>
          </cell>
        </row>
        <row r="892">
          <cell r="A892">
            <v>104475</v>
          </cell>
          <cell r="B892" t="str">
            <v>AGC Automotive Americas</v>
          </cell>
          <cell r="C892">
            <v>37322</v>
          </cell>
          <cell r="D892">
            <v>95159</v>
          </cell>
          <cell r="E892" t="str">
            <v>104475/76</v>
          </cell>
          <cell r="F892" t="str">
            <v>Stamp&gt;Plate/Paint&gt;Ship</v>
          </cell>
          <cell r="G892" t="str">
            <v>GR: PR</v>
          </cell>
          <cell r="H892" t="str">
            <v>GR</v>
          </cell>
          <cell r="I892" t="str">
            <v>WZW L/G</v>
          </cell>
          <cell r="J892" t="str">
            <v>New Domestics</v>
          </cell>
          <cell r="K892" t="str">
            <v>NISSAN</v>
          </cell>
          <cell r="L892" t="str">
            <v>BIW</v>
          </cell>
          <cell r="O892">
            <v>38081</v>
          </cell>
          <cell r="P892">
            <v>43717</v>
          </cell>
          <cell r="Q892" t="str">
            <v>&gt;&gt;&gt;</v>
          </cell>
          <cell r="S892">
            <v>0</v>
          </cell>
          <cell r="T892">
            <v>109115</v>
          </cell>
          <cell r="V892">
            <v>8650</v>
          </cell>
          <cell r="W892">
            <v>5</v>
          </cell>
          <cell r="Y892">
            <v>1</v>
          </cell>
          <cell r="AA892" t="str">
            <v>ANNUALIZED</v>
          </cell>
          <cell r="AB892">
            <v>17495</v>
          </cell>
          <cell r="AC892">
            <v>26242.5</v>
          </cell>
          <cell r="AD892">
            <v>26242.5</v>
          </cell>
          <cell r="AE892">
            <v>0</v>
          </cell>
          <cell r="AF892">
            <v>2186.875</v>
          </cell>
        </row>
        <row r="893">
          <cell r="A893">
            <v>106404</v>
          </cell>
          <cell r="B893" t="str">
            <v>NISSAN</v>
          </cell>
          <cell r="C893">
            <v>39647</v>
          </cell>
          <cell r="D893" t="str">
            <v>54314 1PA0A</v>
          </cell>
          <cell r="E893" t="str">
            <v>106404/5</v>
          </cell>
          <cell r="F893" t="str">
            <v>Stamp&gt;Assy&gt;Plate/Paint&gt;Ship</v>
          </cell>
          <cell r="G893" t="str">
            <v>GR: PR</v>
          </cell>
          <cell r="H893" t="str">
            <v>GR</v>
          </cell>
          <cell r="I893" t="str">
            <v>X61F</v>
          </cell>
          <cell r="J893" t="str">
            <v>New Domestics</v>
          </cell>
          <cell r="K893" t="str">
            <v>NISSAN</v>
          </cell>
          <cell r="L893" t="str">
            <v>Trim &amp; Chassis</v>
          </cell>
          <cell r="M893">
            <v>40210</v>
          </cell>
          <cell r="N893" t="str">
            <v>BRKT-BRAKE HOSE -RH</v>
          </cell>
          <cell r="O893">
            <v>40210</v>
          </cell>
          <cell r="P893">
            <v>43717</v>
          </cell>
          <cell r="Q893" t="str">
            <v>&gt;&gt;&gt;</v>
          </cell>
          <cell r="S893">
            <v>1380</v>
          </cell>
          <cell r="T893">
            <v>11739</v>
          </cell>
          <cell r="V893">
            <v>8050</v>
          </cell>
          <cell r="W893">
            <v>10</v>
          </cell>
          <cell r="Y893">
            <v>14904</v>
          </cell>
          <cell r="Z893">
            <v>6.6810530858869122E-2</v>
          </cell>
          <cell r="AA893" t="str">
            <v>last 5 mos x IHS%</v>
          </cell>
          <cell r="AB893">
            <v>9200</v>
          </cell>
          <cell r="AC893">
            <v>13800</v>
          </cell>
          <cell r="AD893">
            <v>17175.649546827794</v>
          </cell>
          <cell r="AE893">
            <v>-0.19653693664535965</v>
          </cell>
          <cell r="AF893">
            <v>1431.3041289023161</v>
          </cell>
        </row>
        <row r="894">
          <cell r="A894">
            <v>104477</v>
          </cell>
          <cell r="B894" t="str">
            <v>AGC Automotive Americas</v>
          </cell>
          <cell r="C894">
            <v>37322</v>
          </cell>
          <cell r="D894">
            <v>20623</v>
          </cell>
          <cell r="E894" t="str">
            <v>104477-1</v>
          </cell>
          <cell r="F894" t="str">
            <v>Stamp&gt;Assy&gt;Plate/Paint&gt;Ship</v>
          </cell>
          <cell r="G894" t="str">
            <v>GR: PR</v>
          </cell>
          <cell r="H894" t="str">
            <v>GR</v>
          </cell>
          <cell r="I894" t="str">
            <v>Nissan WZW</v>
          </cell>
          <cell r="J894" t="str">
            <v>New Domestics</v>
          </cell>
          <cell r="K894" t="str">
            <v>NISSAN</v>
          </cell>
          <cell r="L894" t="str">
            <v>Trim &amp; Chassis</v>
          </cell>
          <cell r="O894">
            <v>38081</v>
          </cell>
          <cell r="P894">
            <v>43717</v>
          </cell>
          <cell r="Q894" t="str">
            <v>&gt;&gt;&gt;</v>
          </cell>
          <cell r="S894">
            <v>0</v>
          </cell>
          <cell r="T894">
            <v>34772</v>
          </cell>
          <cell r="V894">
            <v>8443</v>
          </cell>
          <cell r="W894">
            <v>4</v>
          </cell>
          <cell r="Y894">
            <v>1</v>
          </cell>
          <cell r="AA894" t="str">
            <v>ANNUALIZED</v>
          </cell>
          <cell r="AB894">
            <v>31116</v>
          </cell>
          <cell r="AC894">
            <v>46674</v>
          </cell>
          <cell r="AD894">
            <v>46674</v>
          </cell>
          <cell r="AE894">
            <v>0</v>
          </cell>
          <cell r="AF894">
            <v>3889.5</v>
          </cell>
        </row>
        <row r="895">
          <cell r="A895">
            <v>107360</v>
          </cell>
          <cell r="B895" t="str">
            <v>NISSAN</v>
          </cell>
          <cell r="C895">
            <v>40890</v>
          </cell>
          <cell r="D895" t="str">
            <v>17285 4BA0A</v>
          </cell>
          <cell r="E895" t="str">
            <v>107360-2 Rev4</v>
          </cell>
          <cell r="F895" t="str">
            <v>Stamp&gt;Assy&gt;Plate/Paint&gt;Ship</v>
          </cell>
          <cell r="G895" t="str">
            <v>GR: PR</v>
          </cell>
          <cell r="H895" t="str">
            <v>GR</v>
          </cell>
          <cell r="I895" t="str">
            <v>P32R ROGUE</v>
          </cell>
          <cell r="J895" t="str">
            <v>New Domestics</v>
          </cell>
          <cell r="K895" t="str">
            <v>NISSAN</v>
          </cell>
          <cell r="L895" t="str">
            <v>Fuel Sytems</v>
          </cell>
          <cell r="M895">
            <v>41518</v>
          </cell>
          <cell r="O895">
            <v>41548</v>
          </cell>
          <cell r="P895">
            <v>43435</v>
          </cell>
          <cell r="Q895" t="str">
            <v>&gt;&gt;&gt;</v>
          </cell>
          <cell r="R895" t="str">
            <v>NO GROSS INFO AVAILABLE FOR PART
Updated EAU on 11/20 from 195k to 218k</v>
          </cell>
          <cell r="S895">
            <v>64</v>
          </cell>
          <cell r="T895">
            <v>0</v>
          </cell>
          <cell r="V895">
            <v>198</v>
          </cell>
          <cell r="W895">
            <v>2</v>
          </cell>
          <cell r="Y895" t="str">
            <v>&lt;5</v>
          </cell>
          <cell r="AA895" t="str">
            <v>NEW</v>
          </cell>
          <cell r="AB895">
            <v>51021</v>
          </cell>
          <cell r="AC895">
            <v>76531.5</v>
          </cell>
          <cell r="AD895">
            <v>163000</v>
          </cell>
          <cell r="AE895">
            <v>-0.53048159509202453</v>
          </cell>
          <cell r="AF895">
            <v>13583.333333333334</v>
          </cell>
        </row>
        <row r="896">
          <cell r="A896">
            <v>105284</v>
          </cell>
          <cell r="B896" t="str">
            <v>NISSAN</v>
          </cell>
          <cell r="C896">
            <v>38061</v>
          </cell>
          <cell r="D896" t="str">
            <v>79142 ZH000</v>
          </cell>
          <cell r="E896" t="str">
            <v>105284-1</v>
          </cell>
          <cell r="F896" t="str">
            <v>Stamp&gt;Assy&gt;Plate/Paint&gt;Ship</v>
          </cell>
          <cell r="G896" t="str">
            <v>KENT</v>
          </cell>
          <cell r="H896" t="str">
            <v>KENT</v>
          </cell>
          <cell r="I896" t="str">
            <v>ARMADA / WZW</v>
          </cell>
          <cell r="J896" t="str">
            <v>New Domestics</v>
          </cell>
          <cell r="K896" t="str">
            <v>NISSAN</v>
          </cell>
          <cell r="L896" t="str">
            <v>BIW</v>
          </cell>
          <cell r="M896">
            <v>38208</v>
          </cell>
          <cell r="N896" t="str">
            <v>REINF ASSY-BACK PNL, CTR</v>
          </cell>
          <cell r="O896">
            <v>38208</v>
          </cell>
          <cell r="P896">
            <v>43160</v>
          </cell>
          <cell r="Q896" t="str">
            <v>&gt;&gt;&gt;</v>
          </cell>
          <cell r="S896" t="e">
            <v>#REF!</v>
          </cell>
          <cell r="T896">
            <v>15650</v>
          </cell>
          <cell r="V896">
            <v>6450</v>
          </cell>
          <cell r="W896">
            <v>12</v>
          </cell>
          <cell r="Y896">
            <v>17010</v>
          </cell>
          <cell r="Z896">
            <v>0.2979</v>
          </cell>
          <cell r="AA896" t="str">
            <v>last 5 mos x IHS%</v>
          </cell>
          <cell r="AB896">
            <v>12850</v>
          </cell>
          <cell r="AC896">
            <v>19275</v>
          </cell>
          <cell r="AD896">
            <v>16742.91</v>
          </cell>
          <cell r="AE896">
            <v>0.15123356692474599</v>
          </cell>
          <cell r="AF896">
            <v>1395.2425000000001</v>
          </cell>
        </row>
        <row r="897">
          <cell r="A897">
            <v>106405</v>
          </cell>
          <cell r="B897" t="str">
            <v>NISSAN</v>
          </cell>
          <cell r="C897">
            <v>39647</v>
          </cell>
          <cell r="D897" t="str">
            <v>54315 1PA0A</v>
          </cell>
          <cell r="E897" t="str">
            <v>2-OUT</v>
          </cell>
          <cell r="F897" t="str">
            <v>Stamp&gt;Assy&gt;Plate/Paint&gt;Ship</v>
          </cell>
          <cell r="G897" t="str">
            <v>GR: PR</v>
          </cell>
          <cell r="H897" t="str">
            <v>GR</v>
          </cell>
          <cell r="I897" t="str">
            <v>X61F</v>
          </cell>
          <cell r="J897" t="str">
            <v>New Domestics</v>
          </cell>
          <cell r="K897" t="str">
            <v>NISSAN</v>
          </cell>
          <cell r="L897" t="str">
            <v>Trim &amp; Chassis</v>
          </cell>
          <cell r="M897">
            <v>40210</v>
          </cell>
          <cell r="N897" t="str">
            <v>BKT-BRAKE HOSE -LH</v>
          </cell>
          <cell r="O897">
            <v>40210</v>
          </cell>
          <cell r="P897">
            <v>43717</v>
          </cell>
          <cell r="Q897" t="str">
            <v>&gt;&gt;&gt;</v>
          </cell>
          <cell r="S897">
            <v>1380</v>
          </cell>
          <cell r="T897">
            <v>11969</v>
          </cell>
          <cell r="V897">
            <v>7820</v>
          </cell>
          <cell r="W897">
            <v>10</v>
          </cell>
          <cell r="Y897">
            <v>14904</v>
          </cell>
          <cell r="Z897">
            <v>6.6810530858869122E-2</v>
          </cell>
          <cell r="AA897" t="str">
            <v>last 5 mos x IHS%</v>
          </cell>
          <cell r="AB897">
            <v>8740</v>
          </cell>
          <cell r="AC897">
            <v>13110</v>
          </cell>
          <cell r="AD897">
            <v>16684.916702632712</v>
          </cell>
          <cell r="AE897">
            <v>-0.21426038657230018</v>
          </cell>
          <cell r="AF897">
            <v>1390.4097252193926</v>
          </cell>
        </row>
        <row r="898">
          <cell r="A898" t="str">
            <v>LLP001</v>
          </cell>
          <cell r="B898" t="str">
            <v>Nissan (L &amp; L Products)</v>
          </cell>
          <cell r="C898">
            <v>40155</v>
          </cell>
          <cell r="D898" t="str">
            <v>63132 1PA0A</v>
          </cell>
          <cell r="E898" t="e">
            <v>#N/A</v>
          </cell>
          <cell r="F898" t="str">
            <v>Assy&gt;Ship</v>
          </cell>
          <cell r="G898" t="str">
            <v>KENT</v>
          </cell>
          <cell r="H898" t="str">
            <v>KENT</v>
          </cell>
          <cell r="I898" t="str">
            <v>X61F</v>
          </cell>
          <cell r="J898" t="str">
            <v>New Domestics</v>
          </cell>
          <cell r="K898" t="str">
            <v>NISSAN</v>
          </cell>
          <cell r="L898" t="str">
            <v>BIW</v>
          </cell>
          <cell r="M898">
            <v>40452</v>
          </cell>
          <cell r="N898" t="str">
            <v>BAFFLE-FR FDR, RH</v>
          </cell>
          <cell r="O898">
            <v>40452</v>
          </cell>
          <cell r="P898">
            <v>43717</v>
          </cell>
          <cell r="Q898" t="str">
            <v>&gt;&gt;&gt;</v>
          </cell>
          <cell r="S898">
            <v>2400</v>
          </cell>
          <cell r="T898">
            <v>0</v>
          </cell>
          <cell r="V898">
            <v>7800</v>
          </cell>
          <cell r="W898">
            <v>5</v>
          </cell>
          <cell r="Y898">
            <v>14400</v>
          </cell>
          <cell r="Z898">
            <v>6.6810530858869122E-2</v>
          </cell>
          <cell r="AA898" t="str">
            <v>last 5 mos x IHS%</v>
          </cell>
          <cell r="AB898">
            <v>9600</v>
          </cell>
          <cell r="AC898">
            <v>14399.999999999998</v>
          </cell>
          <cell r="AD898">
            <v>16642.244281398358</v>
          </cell>
          <cell r="AE898">
            <v>-0.13473208561807959</v>
          </cell>
          <cell r="AF898">
            <v>1386.8536901165298</v>
          </cell>
        </row>
        <row r="899">
          <cell r="A899">
            <v>106915</v>
          </cell>
          <cell r="B899" t="str">
            <v>Calsonic</v>
          </cell>
          <cell r="C899">
            <v>40343</v>
          </cell>
          <cell r="D899" t="str">
            <v>25238 9N00B</v>
          </cell>
          <cell r="E899" t="e">
            <v>#N/A</v>
          </cell>
          <cell r="F899" t="str">
            <v>Stamp&gt;Ship</v>
          </cell>
          <cell r="G899" t="str">
            <v>GR: PR</v>
          </cell>
          <cell r="H899" t="str">
            <v>GR</v>
          </cell>
          <cell r="I899" t="str">
            <v>L42C</v>
          </cell>
          <cell r="J899" t="str">
            <v>New Domestics</v>
          </cell>
          <cell r="K899" t="str">
            <v>NISSAN</v>
          </cell>
          <cell r="L899" t="str">
            <v>Vehicle Electronics</v>
          </cell>
          <cell r="M899">
            <v>40360</v>
          </cell>
          <cell r="N899" t="str">
            <v>BRACKET-RELAY 450</v>
          </cell>
          <cell r="O899">
            <v>40360</v>
          </cell>
          <cell r="P899">
            <v>42036</v>
          </cell>
          <cell r="Q899" t="str">
            <v>&gt;&gt;&gt;</v>
          </cell>
          <cell r="S899">
            <v>1600</v>
          </cell>
          <cell r="T899">
            <v>18600</v>
          </cell>
          <cell r="V899">
            <v>8400</v>
          </cell>
          <cell r="W899">
            <v>10</v>
          </cell>
          <cell r="Y899">
            <v>16800</v>
          </cell>
          <cell r="Z899">
            <v>-9.6999999999999309E-3</v>
          </cell>
          <cell r="AA899" t="str">
            <v>last 5 mos x IHS%</v>
          </cell>
          <cell r="AB899">
            <v>16610</v>
          </cell>
          <cell r="AC899">
            <v>24915</v>
          </cell>
          <cell r="AD899">
            <v>24915</v>
          </cell>
          <cell r="AE899">
            <v>0</v>
          </cell>
          <cell r="AF899">
            <v>2076.25</v>
          </cell>
        </row>
        <row r="900">
          <cell r="A900">
            <v>104476</v>
          </cell>
          <cell r="B900" t="str">
            <v>AGC Automotive Americas</v>
          </cell>
          <cell r="C900">
            <v>37322</v>
          </cell>
          <cell r="D900">
            <v>95160</v>
          </cell>
          <cell r="E900" t="str">
            <v>2-OUT</v>
          </cell>
          <cell r="F900" t="str">
            <v>Stamp&gt;Plate/Paint&gt;Ship</v>
          </cell>
          <cell r="G900" t="str">
            <v>GR: PR</v>
          </cell>
          <cell r="H900" t="str">
            <v>GR</v>
          </cell>
          <cell r="I900" t="str">
            <v>WZW L/G</v>
          </cell>
          <cell r="J900" t="str">
            <v>New Domestics</v>
          </cell>
          <cell r="K900" t="str">
            <v>NISSAN</v>
          </cell>
          <cell r="L900" t="str">
            <v>BIW</v>
          </cell>
          <cell r="O900">
            <v>38081</v>
          </cell>
          <cell r="P900">
            <v>43717</v>
          </cell>
          <cell r="Q900" t="str">
            <v>&gt;&gt;&gt;</v>
          </cell>
          <cell r="S900">
            <v>0</v>
          </cell>
          <cell r="T900">
            <v>108756</v>
          </cell>
          <cell r="V900">
            <v>8262</v>
          </cell>
          <cell r="W900">
            <v>5</v>
          </cell>
          <cell r="Y900">
            <v>2</v>
          </cell>
          <cell r="AA900" t="str">
            <v>ANNUALIZED</v>
          </cell>
          <cell r="AB900">
            <v>16141</v>
          </cell>
          <cell r="AC900">
            <v>24211.5</v>
          </cell>
          <cell r="AD900">
            <v>24211.5</v>
          </cell>
          <cell r="AE900">
            <v>0</v>
          </cell>
          <cell r="AF900">
            <v>2017.625</v>
          </cell>
        </row>
        <row r="901">
          <cell r="A901">
            <v>106267</v>
          </cell>
          <cell r="B901" t="str">
            <v>Benteler</v>
          </cell>
          <cell r="C901">
            <v>39423</v>
          </cell>
          <cell r="D901">
            <v>13002658</v>
          </cell>
          <cell r="E901" t="str">
            <v>2-OUT</v>
          </cell>
          <cell r="F901" t="str">
            <v>Stamp&gt;Ship</v>
          </cell>
          <cell r="G901" t="str">
            <v>GR: PR</v>
          </cell>
          <cell r="H901" t="str">
            <v>GR</v>
          </cell>
          <cell r="I901" t="str">
            <v>Highlander 397</v>
          </cell>
          <cell r="J901" t="str">
            <v>New Domestics</v>
          </cell>
          <cell r="K901" t="str">
            <v>Toyota</v>
          </cell>
          <cell r="L901" t="str">
            <v>BIW</v>
          </cell>
          <cell r="M901">
            <v>40087</v>
          </cell>
          <cell r="N901" t="str">
            <v>RR DOOR, RR EXTENSION--L</v>
          </cell>
          <cell r="O901">
            <v>40087</v>
          </cell>
          <cell r="P901">
            <v>41579</v>
          </cell>
          <cell r="Q901" t="str">
            <v>&gt;&gt;&gt;</v>
          </cell>
          <cell r="S901">
            <v>13911</v>
          </cell>
          <cell r="T901">
            <v>13132615</v>
          </cell>
          <cell r="V901">
            <v>76093</v>
          </cell>
          <cell r="W901">
            <v>10</v>
          </cell>
          <cell r="Y901">
            <v>142048.79999999999</v>
          </cell>
          <cell r="Z901">
            <v>-1.4200000000000001E-2</v>
          </cell>
          <cell r="AA901" t="str">
            <v>last 5 mos x IHS%</v>
          </cell>
          <cell r="AB901">
            <v>55627</v>
          </cell>
          <cell r="AC901">
            <v>83440.5</v>
          </cell>
          <cell r="AD901">
            <v>150024.95879999999</v>
          </cell>
          <cell r="AE901">
            <v>-0.44382254347934535</v>
          </cell>
          <cell r="AF901">
            <v>12502.079899999999</v>
          </cell>
        </row>
        <row r="902">
          <cell r="A902" t="str">
            <v>106062T</v>
          </cell>
          <cell r="B902" t="str">
            <v>NISSAN</v>
          </cell>
          <cell r="C902" t="e">
            <v>#N/A</v>
          </cell>
          <cell r="D902" t="str">
            <v>76730 9N01A</v>
          </cell>
          <cell r="E902" t="str">
            <v>106062-2</v>
          </cell>
          <cell r="F902" t="str">
            <v>Stamp&gt;Weld&gt;Ship</v>
          </cell>
          <cell r="G902" t="str">
            <v>GR: PR</v>
          </cell>
          <cell r="H902" t="str">
            <v>GR</v>
          </cell>
          <cell r="I902" t="str">
            <v>L42C</v>
          </cell>
          <cell r="J902" t="str">
            <v>New Domestics</v>
          </cell>
          <cell r="K902" t="str">
            <v>NISSAN</v>
          </cell>
          <cell r="L902" t="str">
            <v>BIW</v>
          </cell>
          <cell r="M902">
            <v>39600</v>
          </cell>
          <cell r="N902" t="str">
            <v>BKT ASSY-TRUNK LID</v>
          </cell>
          <cell r="O902">
            <v>39600</v>
          </cell>
          <cell r="P902">
            <v>42036</v>
          </cell>
          <cell r="Q902" t="str">
            <v>&gt;&gt;&gt;</v>
          </cell>
          <cell r="S902">
            <v>1599</v>
          </cell>
          <cell r="T902">
            <v>0</v>
          </cell>
          <cell r="V902">
            <v>8112</v>
          </cell>
          <cell r="W902">
            <v>10</v>
          </cell>
          <cell r="Y902">
            <v>15444</v>
          </cell>
          <cell r="Z902">
            <v>-9.7000000000000419E-3</v>
          </cell>
          <cell r="AA902" t="str">
            <v>last 5 mos x IHS%</v>
          </cell>
          <cell r="AB902">
            <v>16653</v>
          </cell>
          <cell r="AC902">
            <v>24979.5</v>
          </cell>
          <cell r="AD902">
            <v>24979.5</v>
          </cell>
          <cell r="AE902">
            <v>0</v>
          </cell>
          <cell r="AF902">
            <v>2081.625</v>
          </cell>
        </row>
        <row r="903">
          <cell r="A903">
            <v>106269</v>
          </cell>
          <cell r="B903" t="str">
            <v>TOYOTA</v>
          </cell>
          <cell r="C903">
            <v>39427</v>
          </cell>
          <cell r="D903">
            <v>4.6499999999999998E+95</v>
          </cell>
          <cell r="E903" t="str">
            <v>2-OUT</v>
          </cell>
          <cell r="F903" t="str">
            <v>Stamp&gt;Assy&gt;Plate/Paint&gt;Ship</v>
          </cell>
          <cell r="G903" t="str">
            <v>GR: PR</v>
          </cell>
          <cell r="H903" t="str">
            <v>GR</v>
          </cell>
          <cell r="I903" t="str">
            <v>Highlander 397</v>
          </cell>
          <cell r="J903" t="str">
            <v>New Domestics</v>
          </cell>
          <cell r="K903" t="str">
            <v>Toyota</v>
          </cell>
          <cell r="L903" t="str">
            <v>Trim &amp; Chassis</v>
          </cell>
          <cell r="M903">
            <v>40087</v>
          </cell>
          <cell r="N903" t="str">
            <v>CABLE SUPPORT -LH</v>
          </cell>
          <cell r="O903">
            <v>40087</v>
          </cell>
          <cell r="P903">
            <v>41579</v>
          </cell>
          <cell r="Q903" t="str">
            <v>&gt;&gt;&gt;</v>
          </cell>
          <cell r="S903">
            <v>13475</v>
          </cell>
          <cell r="T903">
            <v>4.6451000000000003E+95</v>
          </cell>
          <cell r="V903">
            <v>73150</v>
          </cell>
          <cell r="W903">
            <v>10</v>
          </cell>
          <cell r="Y903">
            <v>138600</v>
          </cell>
          <cell r="Z903">
            <v>-1.4200000000000001E-2</v>
          </cell>
          <cell r="AA903" t="str">
            <v>last 5 mos x IHS%</v>
          </cell>
          <cell r="AB903">
            <v>53596</v>
          </cell>
          <cell r="AC903">
            <v>80394</v>
          </cell>
          <cell r="AD903">
            <v>144222.54</v>
          </cell>
          <cell r="AE903">
            <v>-0.4425697952622385</v>
          </cell>
          <cell r="AF903">
            <v>12018.545</v>
          </cell>
        </row>
        <row r="904">
          <cell r="A904">
            <v>106264</v>
          </cell>
          <cell r="B904" t="str">
            <v>Benteler</v>
          </cell>
          <cell r="C904">
            <v>39423</v>
          </cell>
          <cell r="D904">
            <v>13002655</v>
          </cell>
          <cell r="E904" t="str">
            <v>106264/5</v>
          </cell>
          <cell r="F904" t="str">
            <v>Stamp&gt;Ship</v>
          </cell>
          <cell r="G904" t="str">
            <v>GR: PR</v>
          </cell>
          <cell r="H904" t="str">
            <v>GR</v>
          </cell>
          <cell r="I904" t="str">
            <v>Highlander 397</v>
          </cell>
          <cell r="J904" t="str">
            <v>New Domestics</v>
          </cell>
          <cell r="K904" t="str">
            <v>Toyota</v>
          </cell>
          <cell r="L904" t="str">
            <v>BIW</v>
          </cell>
          <cell r="M904">
            <v>40087</v>
          </cell>
          <cell r="N904" t="str">
            <v>FRT DOOR, RR EXTENSION--R</v>
          </cell>
          <cell r="O904">
            <v>40087</v>
          </cell>
          <cell r="P904">
            <v>41579</v>
          </cell>
          <cell r="Q904" t="str">
            <v>&gt;&gt;&gt;</v>
          </cell>
          <cell r="S904">
            <v>14100</v>
          </cell>
          <cell r="T904">
            <v>13132064</v>
          </cell>
          <cell r="V904">
            <v>76271</v>
          </cell>
          <cell r="W904">
            <v>10</v>
          </cell>
          <cell r="Y904">
            <v>144482.40000000002</v>
          </cell>
          <cell r="Z904">
            <v>-1.4200000000000001E-2</v>
          </cell>
          <cell r="AA904" t="str">
            <v>last 5 mos x IHS%</v>
          </cell>
          <cell r="AB904">
            <v>55913</v>
          </cell>
          <cell r="AC904">
            <v>83869.5</v>
          </cell>
          <cell r="AD904">
            <v>150375.90359999999</v>
          </cell>
          <cell r="AE904">
            <v>-0.44226769055304949</v>
          </cell>
          <cell r="AF904">
            <v>12531.325299999999</v>
          </cell>
        </row>
        <row r="905">
          <cell r="A905">
            <v>106263</v>
          </cell>
          <cell r="B905" t="str">
            <v>Benteler</v>
          </cell>
          <cell r="C905">
            <v>39423</v>
          </cell>
          <cell r="D905">
            <v>13002654</v>
          </cell>
          <cell r="E905" t="str">
            <v>2-OUT</v>
          </cell>
          <cell r="F905" t="str">
            <v>Stamp&gt;Ship</v>
          </cell>
          <cell r="G905" t="str">
            <v>GR: PR</v>
          </cell>
          <cell r="H905" t="str">
            <v>GR</v>
          </cell>
          <cell r="I905" t="str">
            <v>Highlander 397</v>
          </cell>
          <cell r="J905" t="str">
            <v>New Domestics</v>
          </cell>
          <cell r="K905" t="str">
            <v>Toyota</v>
          </cell>
          <cell r="L905" t="str">
            <v>BIW</v>
          </cell>
          <cell r="M905">
            <v>40087</v>
          </cell>
          <cell r="N905" t="str">
            <v>FRT DOOR, FRT EXTENSIONS-L</v>
          </cell>
          <cell r="O905">
            <v>40087</v>
          </cell>
          <cell r="P905">
            <v>41579</v>
          </cell>
          <cell r="Q905" t="str">
            <v>&gt;&gt;&gt;</v>
          </cell>
          <cell r="S905">
            <v>15000</v>
          </cell>
          <cell r="T905">
            <v>13130989</v>
          </cell>
          <cell r="V905">
            <v>75188</v>
          </cell>
          <cell r="W905">
            <v>10</v>
          </cell>
          <cell r="Y905">
            <v>144108</v>
          </cell>
          <cell r="Z905">
            <v>-1.4200000000000001E-2</v>
          </cell>
          <cell r="AA905" t="str">
            <v>last 5 mos x IHS%</v>
          </cell>
          <cell r="AB905">
            <v>55243</v>
          </cell>
          <cell r="AC905">
            <v>82864.5</v>
          </cell>
          <cell r="AD905">
            <v>148240.66080000001</v>
          </cell>
          <cell r="AE905">
            <v>-0.44101368981485278</v>
          </cell>
          <cell r="AF905">
            <v>12353.388400000002</v>
          </cell>
        </row>
        <row r="906">
          <cell r="A906">
            <v>106268</v>
          </cell>
          <cell r="B906" t="str">
            <v>TOYOTA</v>
          </cell>
          <cell r="C906">
            <v>39427</v>
          </cell>
          <cell r="D906">
            <v>4.65E+85</v>
          </cell>
          <cell r="E906" t="str">
            <v>106268/9</v>
          </cell>
          <cell r="F906" t="str">
            <v>Stamp&gt;Assy&gt;Plate/Paint&gt;Ship</v>
          </cell>
          <cell r="G906" t="str">
            <v>GR: PR</v>
          </cell>
          <cell r="H906" t="str">
            <v>GR</v>
          </cell>
          <cell r="I906" t="str">
            <v>Highlander 397</v>
          </cell>
          <cell r="J906" t="str">
            <v>New Domestics</v>
          </cell>
          <cell r="K906" t="str">
            <v>Toyota</v>
          </cell>
          <cell r="L906" t="str">
            <v>Trim &amp; Chassis</v>
          </cell>
          <cell r="M906">
            <v>40087</v>
          </cell>
          <cell r="N906" t="str">
            <v>CABLE SUPPORT -RH</v>
          </cell>
          <cell r="O906">
            <v>40087</v>
          </cell>
          <cell r="P906">
            <v>41579</v>
          </cell>
          <cell r="Q906" t="str">
            <v>&gt;&gt;&gt;</v>
          </cell>
          <cell r="S906">
            <v>13475</v>
          </cell>
          <cell r="T906">
            <v>4.6451000000000001E+85</v>
          </cell>
          <cell r="V906">
            <v>73150</v>
          </cell>
          <cell r="W906">
            <v>10</v>
          </cell>
          <cell r="Y906">
            <v>138600</v>
          </cell>
          <cell r="Z906">
            <v>-1.4200000000000001E-2</v>
          </cell>
          <cell r="AA906" t="str">
            <v>last 5 mos x IHS%</v>
          </cell>
          <cell r="AB906">
            <v>53789</v>
          </cell>
          <cell r="AC906">
            <v>80683.5</v>
          </cell>
          <cell r="AD906">
            <v>144222.54</v>
          </cell>
          <cell r="AE906">
            <v>-0.44056248073290072</v>
          </cell>
          <cell r="AF906">
            <v>12018.545</v>
          </cell>
        </row>
        <row r="907">
          <cell r="A907">
            <v>105357</v>
          </cell>
          <cell r="B907" t="str">
            <v>Alpha Tech</v>
          </cell>
          <cell r="C907" t="e">
            <v>#N/A</v>
          </cell>
          <cell r="D907" t="str">
            <v>GN80210000000M10</v>
          </cell>
          <cell r="E907">
            <v>105357</v>
          </cell>
          <cell r="F907" t="str">
            <v>Stamp&gt;Plate&gt;Ship</v>
          </cell>
          <cell r="G907" t="str">
            <v>GR: PR</v>
          </cell>
          <cell r="H907" t="str">
            <v>GR</v>
          </cell>
          <cell r="I907" t="str">
            <v>AUTO INDUSTRY</v>
          </cell>
          <cell r="K907" t="str">
            <v>UNKNOWN</v>
          </cell>
          <cell r="L907" t="str">
            <v>Trim &amp; Chassis</v>
          </cell>
          <cell r="O907">
            <v>38081</v>
          </cell>
          <cell r="P907">
            <v>43717</v>
          </cell>
          <cell r="Q907" t="str">
            <v>&gt;&gt;&gt;</v>
          </cell>
          <cell r="S907" t="e">
            <v>#REF!</v>
          </cell>
          <cell r="T907">
            <v>25163</v>
          </cell>
          <cell r="V907">
            <v>7163</v>
          </cell>
          <cell r="W907">
            <v>5</v>
          </cell>
          <cell r="Y907">
            <v>25163</v>
          </cell>
          <cell r="Z907">
            <v>0.05</v>
          </cell>
          <cell r="AA907" t="str">
            <v>last 5 mos x IHS%</v>
          </cell>
          <cell r="AB907">
            <v>24000</v>
          </cell>
          <cell r="AC907">
            <v>36000</v>
          </cell>
          <cell r="AD907">
            <v>36000</v>
          </cell>
          <cell r="AE907">
            <v>0</v>
          </cell>
          <cell r="AF907">
            <v>3000</v>
          </cell>
        </row>
        <row r="908">
          <cell r="A908">
            <v>107373</v>
          </cell>
          <cell r="B908" t="str">
            <v>NISSAN</v>
          </cell>
          <cell r="C908">
            <v>40890</v>
          </cell>
          <cell r="D908" t="str">
            <v>51150 4BA0A</v>
          </cell>
          <cell r="E908" t="str">
            <v>107373-1 RevN</v>
          </cell>
          <cell r="F908" t="str">
            <v>Stamp&gt;Assy&gt;Plate/Paint&gt;Ship</v>
          </cell>
          <cell r="G908" t="str">
            <v>GR: PR</v>
          </cell>
          <cell r="H908" t="str">
            <v>GR</v>
          </cell>
          <cell r="I908" t="str">
            <v>P32R ROGUE</v>
          </cell>
          <cell r="J908" t="str">
            <v>New Domestics</v>
          </cell>
          <cell r="K908" t="str">
            <v>NISSAN</v>
          </cell>
          <cell r="L908" t="str">
            <v>BIW</v>
          </cell>
          <cell r="M908">
            <v>41518</v>
          </cell>
          <cell r="O908">
            <v>41548</v>
          </cell>
          <cell r="P908">
            <v>43435</v>
          </cell>
          <cell r="Q908" t="str">
            <v>&gt;&gt;&gt;</v>
          </cell>
          <cell r="S908">
            <v>78</v>
          </cell>
          <cell r="T908">
            <v>0</v>
          </cell>
          <cell r="V908">
            <v>162</v>
          </cell>
          <cell r="W908">
            <v>2</v>
          </cell>
          <cell r="Y908" t="str">
            <v>&lt;5</v>
          </cell>
          <cell r="AA908" t="str">
            <v>NEW</v>
          </cell>
          <cell r="AB908">
            <v>51360</v>
          </cell>
          <cell r="AC908">
            <v>77040</v>
          </cell>
          <cell r="AD908">
            <v>163000</v>
          </cell>
          <cell r="AE908">
            <v>-0.52736196319018402</v>
          </cell>
          <cell r="AF908">
            <v>13583.333333333334</v>
          </cell>
        </row>
        <row r="909">
          <cell r="A909">
            <v>107432</v>
          </cell>
          <cell r="B909" t="str">
            <v>DENSO</v>
          </cell>
          <cell r="C909">
            <v>41038</v>
          </cell>
          <cell r="D909" t="str">
            <v>AA146510-3350</v>
          </cell>
          <cell r="E909" t="str">
            <v>107432 (A Part)</v>
          </cell>
          <cell r="F909" t="str">
            <v>STAMP&gt;ASSY&gt;SHIP</v>
          </cell>
          <cell r="G909" t="str">
            <v>GR:PR/VA</v>
          </cell>
          <cell r="H909" t="str">
            <v>GR</v>
          </cell>
          <cell r="I909" t="str">
            <v>14 TOY HIGH 440A</v>
          </cell>
          <cell r="K909" t="str">
            <v>TOYOTA</v>
          </cell>
          <cell r="L909" t="str">
            <v>HVAC</v>
          </cell>
          <cell r="M909">
            <v>41487</v>
          </cell>
          <cell r="N909" t="str">
            <v>BRACKET</v>
          </cell>
          <cell r="O909">
            <v>41487</v>
          </cell>
          <cell r="P909">
            <v>43070</v>
          </cell>
          <cell r="Q909" t="str">
            <v>&gt;&gt;&gt;</v>
          </cell>
          <cell r="S909" t="e">
            <v>#N/A</v>
          </cell>
          <cell r="T909" t="e">
            <v>#N/A</v>
          </cell>
          <cell r="V909" t="e">
            <v>#N/A</v>
          </cell>
          <cell r="W909" t="e">
            <v>#N/A</v>
          </cell>
          <cell r="Y909" t="e">
            <v>#N/A</v>
          </cell>
          <cell r="AA909" t="str">
            <v>NEW</v>
          </cell>
          <cell r="AB909" t="e">
            <v>#N/A</v>
          </cell>
          <cell r="AC909" t="e">
            <v>#N/A</v>
          </cell>
          <cell r="AD909">
            <v>15000</v>
          </cell>
          <cell r="AE909" t="e">
            <v>#N/A</v>
          </cell>
          <cell r="AF909">
            <v>1250</v>
          </cell>
        </row>
        <row r="910">
          <cell r="A910">
            <v>107431</v>
          </cell>
          <cell r="B910" t="str">
            <v>DENSO</v>
          </cell>
          <cell r="C910">
            <v>41038</v>
          </cell>
          <cell r="D910" t="str">
            <v>AA146511-8510</v>
          </cell>
          <cell r="E910" t="str">
            <v>107431 (A Part)</v>
          </cell>
          <cell r="F910" t="str">
            <v>Stamp&gt;Ship</v>
          </cell>
          <cell r="G910" t="str">
            <v>GR:PR</v>
          </cell>
          <cell r="H910" t="str">
            <v>GR</v>
          </cell>
          <cell r="I910" t="str">
            <v>14 TOY HIGH 440A</v>
          </cell>
          <cell r="K910" t="str">
            <v>TOYOTA</v>
          </cell>
          <cell r="L910" t="str">
            <v>HVAC</v>
          </cell>
          <cell r="M910">
            <v>41487</v>
          </cell>
          <cell r="N910" t="str">
            <v>BRACKET</v>
          </cell>
          <cell r="O910">
            <v>41487</v>
          </cell>
          <cell r="P910">
            <v>43070</v>
          </cell>
          <cell r="Q910" t="str">
            <v>&gt;&gt;&gt;</v>
          </cell>
          <cell r="S910" t="e">
            <v>#N/A</v>
          </cell>
          <cell r="T910" t="e">
            <v>#N/A</v>
          </cell>
          <cell r="V910" t="e">
            <v>#N/A</v>
          </cell>
          <cell r="W910" t="e">
            <v>#N/A</v>
          </cell>
          <cell r="Y910" t="e">
            <v>#N/A</v>
          </cell>
          <cell r="AA910" t="str">
            <v>NEW</v>
          </cell>
          <cell r="AB910" t="e">
            <v>#N/A</v>
          </cell>
          <cell r="AC910" t="e">
            <v>#N/A</v>
          </cell>
          <cell r="AD910">
            <v>15000</v>
          </cell>
          <cell r="AE910" t="e">
            <v>#N/A</v>
          </cell>
          <cell r="AF910">
            <v>1250</v>
          </cell>
        </row>
        <row r="911">
          <cell r="A911">
            <v>106199</v>
          </cell>
          <cell r="B911" t="str">
            <v>Toyotomi America Corp.</v>
          </cell>
          <cell r="C911">
            <v>39281</v>
          </cell>
          <cell r="D911" t="str">
            <v>51729-0C010</v>
          </cell>
          <cell r="E911" t="str">
            <v>106199 Rev0.-</v>
          </cell>
          <cell r="F911" t="str">
            <v>Stamp&gt;Ship</v>
          </cell>
          <cell r="G911" t="str">
            <v>KENT</v>
          </cell>
          <cell r="H911" t="str">
            <v>KENT</v>
          </cell>
          <cell r="I911" t="str">
            <v>200L SEQUIA</v>
          </cell>
          <cell r="J911" t="str">
            <v>New Domestics</v>
          </cell>
          <cell r="K911" t="str">
            <v>Toyota</v>
          </cell>
          <cell r="L911" t="str">
            <v>Trim &amp; Chassis</v>
          </cell>
          <cell r="O911">
            <v>38081</v>
          </cell>
          <cell r="P911">
            <v>43252</v>
          </cell>
          <cell r="Q911" t="str">
            <v>&gt;&gt;&gt;</v>
          </cell>
          <cell r="S911">
            <v>0</v>
          </cell>
          <cell r="T911">
            <v>45400</v>
          </cell>
          <cell r="V911">
            <v>9150</v>
          </cell>
          <cell r="W911">
            <v>9</v>
          </cell>
          <cell r="Y911">
            <v>62700</v>
          </cell>
          <cell r="Z911">
            <v>-0.18720000000000001</v>
          </cell>
          <cell r="AA911" t="str">
            <v>last 5 mos x IHS%</v>
          </cell>
          <cell r="AB911">
            <v>37500</v>
          </cell>
          <cell r="AC911">
            <v>56250</v>
          </cell>
          <cell r="AD911">
            <v>56250</v>
          </cell>
          <cell r="AE911">
            <v>0</v>
          </cell>
          <cell r="AF911">
            <v>4687.5</v>
          </cell>
        </row>
        <row r="912">
          <cell r="A912">
            <v>105273</v>
          </cell>
          <cell r="B912" t="str">
            <v>NISSAN</v>
          </cell>
          <cell r="C912">
            <v>38051</v>
          </cell>
          <cell r="D912" t="str">
            <v>28070 EB000</v>
          </cell>
          <cell r="E912">
            <v>105273</v>
          </cell>
          <cell r="F912" t="str">
            <v>Stamp&gt;Plate/Paint&gt;Ship</v>
          </cell>
          <cell r="G912" t="str">
            <v>KENT</v>
          </cell>
          <cell r="H912" t="str">
            <v>KENT</v>
          </cell>
          <cell r="I912" t="str">
            <v xml:space="preserve">Nissan        | Frontier | H61B/D40        </v>
          </cell>
          <cell r="J912" t="str">
            <v>New Domestics</v>
          </cell>
          <cell r="K912" t="str">
            <v>NISSAN</v>
          </cell>
          <cell r="L912" t="str">
            <v>BIW</v>
          </cell>
          <cell r="M912">
            <v>38261</v>
          </cell>
          <cell r="N912" t="str">
            <v>BRACKET-AMPL</v>
          </cell>
          <cell r="O912">
            <v>38261</v>
          </cell>
          <cell r="P912">
            <v>42248</v>
          </cell>
          <cell r="Q912" t="str">
            <v>&gt;&gt;&gt;</v>
          </cell>
          <cell r="S912" t="e">
            <v>#REF!</v>
          </cell>
          <cell r="T912">
            <v>11088</v>
          </cell>
          <cell r="V912">
            <v>8825</v>
          </cell>
          <cell r="W912">
            <v>12</v>
          </cell>
          <cell r="Y912">
            <v>12888</v>
          </cell>
          <cell r="Z912">
            <v>-8.7400000000000005E-2</v>
          </cell>
          <cell r="AA912" t="str">
            <v>last 5 mos x IHS%</v>
          </cell>
          <cell r="AB912">
            <v>9800</v>
          </cell>
          <cell r="AC912">
            <v>14700</v>
          </cell>
          <cell r="AD912">
            <v>14700</v>
          </cell>
          <cell r="AE912">
            <v>0</v>
          </cell>
          <cell r="AF912">
            <v>1225</v>
          </cell>
        </row>
        <row r="913">
          <cell r="A913">
            <v>106285</v>
          </cell>
          <cell r="B913" t="str">
            <v>TOYOTA</v>
          </cell>
          <cell r="C913">
            <v>39464</v>
          </cell>
          <cell r="D913" t="str">
            <v>FIND OUT</v>
          </cell>
          <cell r="E913" t="str">
            <v>2-OUT</v>
          </cell>
          <cell r="F913" t="str">
            <v>Stamp&gt;Assy&gt;Plate/Paint&gt;Ship</v>
          </cell>
          <cell r="G913" t="str">
            <v>GR: PR</v>
          </cell>
          <cell r="H913" t="str">
            <v>GR</v>
          </cell>
          <cell r="I913" t="str">
            <v>Highlander 397</v>
          </cell>
          <cell r="J913" t="str">
            <v>New Domestics</v>
          </cell>
          <cell r="K913" t="str">
            <v>Toyota</v>
          </cell>
          <cell r="L913" t="str">
            <v>Trim &amp; Chassis</v>
          </cell>
          <cell r="M913">
            <v>40087</v>
          </cell>
          <cell r="N913" t="str">
            <v>BKT ASSY-ROOF SIDE RAIL LH</v>
          </cell>
          <cell r="O913">
            <v>40087</v>
          </cell>
          <cell r="P913">
            <v>41579</v>
          </cell>
          <cell r="Q913" t="str">
            <v>&gt;&gt;&gt;</v>
          </cell>
          <cell r="S913">
            <v>14080</v>
          </cell>
          <cell r="T913">
            <v>6.1728999999999999E+25</v>
          </cell>
          <cell r="V913">
            <v>72920</v>
          </cell>
          <cell r="W913">
            <v>10</v>
          </cell>
          <cell r="Y913">
            <v>138048</v>
          </cell>
          <cell r="Z913">
            <v>-1.4200000000000001E-2</v>
          </cell>
          <cell r="AA913" t="str">
            <v>last 5 mos x IHS%</v>
          </cell>
          <cell r="AB913">
            <v>53678</v>
          </cell>
          <cell r="AC913">
            <v>80517</v>
          </cell>
          <cell r="AD913">
            <v>143769.07200000001</v>
          </cell>
          <cell r="AE913">
            <v>-0.43995604284070222</v>
          </cell>
          <cell r="AF913">
            <v>11980.756000000001</v>
          </cell>
        </row>
        <row r="914">
          <cell r="A914">
            <v>106284</v>
          </cell>
          <cell r="B914" t="str">
            <v>TOYOTA</v>
          </cell>
          <cell r="C914">
            <v>39464</v>
          </cell>
          <cell r="D914" t="str">
            <v>FIND OUT</v>
          </cell>
          <cell r="E914" t="str">
            <v>106284-2</v>
          </cell>
          <cell r="F914" t="str">
            <v>Stamp&gt;Assy&gt;Plate/Paint&gt;Ship</v>
          </cell>
          <cell r="G914" t="str">
            <v>GR: PR</v>
          </cell>
          <cell r="H914" t="str">
            <v>GR</v>
          </cell>
          <cell r="I914" t="str">
            <v>Highlander 397</v>
          </cell>
          <cell r="J914" t="str">
            <v>New Domestics</v>
          </cell>
          <cell r="K914" t="str">
            <v>Toyota</v>
          </cell>
          <cell r="L914" t="str">
            <v>Trim &amp; Chassis</v>
          </cell>
          <cell r="M914">
            <v>40087</v>
          </cell>
          <cell r="N914" t="str">
            <v>BKT ASSY-ROOF SIDE RAIL RH</v>
          </cell>
          <cell r="O914">
            <v>40087</v>
          </cell>
          <cell r="P914">
            <v>41579</v>
          </cell>
          <cell r="Q914" t="str">
            <v>&gt;&gt;&gt;</v>
          </cell>
          <cell r="S914">
            <v>14080</v>
          </cell>
          <cell r="T914">
            <v>6.1719E+35</v>
          </cell>
          <cell r="V914">
            <v>72840</v>
          </cell>
          <cell r="W914">
            <v>10</v>
          </cell>
          <cell r="Y914">
            <v>138048</v>
          </cell>
          <cell r="Z914">
            <v>-1.4200000000000001E-2</v>
          </cell>
          <cell r="AA914" t="str">
            <v>last 5 mos x IHS%</v>
          </cell>
          <cell r="AB914">
            <v>53645</v>
          </cell>
          <cell r="AC914">
            <v>80467.5</v>
          </cell>
          <cell r="AD914">
            <v>143611.34400000001</v>
          </cell>
          <cell r="AE914">
            <v>-0.43968562817711676</v>
          </cell>
          <cell r="AF914">
            <v>11967.612000000001</v>
          </cell>
        </row>
        <row r="915">
          <cell r="A915">
            <v>107374</v>
          </cell>
          <cell r="B915" t="str">
            <v>NISSAN</v>
          </cell>
          <cell r="C915">
            <v>40890</v>
          </cell>
          <cell r="D915" t="str">
            <v>554D2 4BA0A</v>
          </cell>
          <cell r="E915" t="str">
            <v>107374/75 RevN</v>
          </cell>
          <cell r="F915" t="str">
            <v>Stamp&gt;Plate/Paint&gt;Ship</v>
          </cell>
          <cell r="G915" t="str">
            <v>GR: PR</v>
          </cell>
          <cell r="H915" t="str">
            <v>GR</v>
          </cell>
          <cell r="I915" t="str">
            <v>P32R ROGUE</v>
          </cell>
          <cell r="J915" t="str">
            <v>New Domestics</v>
          </cell>
          <cell r="K915" t="str">
            <v>NISSAN</v>
          </cell>
          <cell r="L915" t="str">
            <v>Trim &amp; Chassis</v>
          </cell>
          <cell r="M915">
            <v>41518</v>
          </cell>
          <cell r="O915">
            <v>41548</v>
          </cell>
          <cell r="P915">
            <v>43435</v>
          </cell>
          <cell r="Q915" t="str">
            <v>&gt;&gt;&gt;</v>
          </cell>
          <cell r="S915">
            <v>96</v>
          </cell>
          <cell r="T915">
            <v>0</v>
          </cell>
          <cell r="V915">
            <v>218</v>
          </cell>
          <cell r="W915">
            <v>2</v>
          </cell>
          <cell r="Y915" t="str">
            <v>&lt;5</v>
          </cell>
          <cell r="AA915" t="str">
            <v>NEW</v>
          </cell>
          <cell r="AB915">
            <v>51565</v>
          </cell>
          <cell r="AC915">
            <v>77347.5</v>
          </cell>
          <cell r="AD915">
            <v>163000</v>
          </cell>
          <cell r="AE915">
            <v>-0.52547546012269941</v>
          </cell>
          <cell r="AF915">
            <v>13583.333333333334</v>
          </cell>
        </row>
        <row r="916">
          <cell r="A916">
            <v>107722</v>
          </cell>
          <cell r="B916" t="str">
            <v>NISSAN</v>
          </cell>
          <cell r="C916">
            <v>41687</v>
          </cell>
          <cell r="D916" t="str">
            <v>25233 EZ00A</v>
          </cell>
          <cell r="E916">
            <v>107722</v>
          </cell>
          <cell r="F916" t="str">
            <v>STAMP&gt;PLATE&gt;SHIP</v>
          </cell>
          <cell r="G916" t="str">
            <v>KENT:  PR</v>
          </cell>
          <cell r="H916" t="str">
            <v>KENT</v>
          </cell>
          <cell r="I916" t="str">
            <v>14 NISSAN TITAN H61L</v>
          </cell>
          <cell r="K916" t="str">
            <v>NISSAN</v>
          </cell>
          <cell r="O916">
            <v>41852</v>
          </cell>
          <cell r="P916">
            <v>43678</v>
          </cell>
          <cell r="Q916" t="str">
            <v>&gt;&gt;&gt;</v>
          </cell>
          <cell r="AA916" t="str">
            <v>NEW</v>
          </cell>
          <cell r="AB916" t="e">
            <v>#N/A</v>
          </cell>
          <cell r="AC916" t="e">
            <v>#N/A</v>
          </cell>
          <cell r="AD916">
            <v>14000</v>
          </cell>
          <cell r="AE916" t="e">
            <v>#N/A</v>
          </cell>
          <cell r="AF916">
            <v>1166.6666666666667</v>
          </cell>
        </row>
        <row r="917">
          <cell r="A917">
            <v>107460</v>
          </cell>
          <cell r="B917" t="str">
            <v>DENSO</v>
          </cell>
          <cell r="C917">
            <v>41085</v>
          </cell>
          <cell r="D917" t="str">
            <v>AA116620-5530</v>
          </cell>
          <cell r="E917" t="str">
            <v>107460-2</v>
          </cell>
          <cell r="F917" t="str">
            <v>STAMP&gt;ASSY&gt;SHIP</v>
          </cell>
          <cell r="G917" t="str">
            <v>GR:PR/VA</v>
          </cell>
          <cell r="H917" t="str">
            <v>GR</v>
          </cell>
          <cell r="I917" t="str">
            <v>14 TOY HIGH 440A</v>
          </cell>
          <cell r="K917" t="str">
            <v>TOYOTA</v>
          </cell>
          <cell r="L917" t="str">
            <v>HVAC</v>
          </cell>
          <cell r="M917">
            <v>41913</v>
          </cell>
          <cell r="N917" t="str">
            <v>COVER PLATE</v>
          </cell>
          <cell r="O917">
            <v>41913</v>
          </cell>
          <cell r="P917">
            <v>43495</v>
          </cell>
          <cell r="Q917" t="str">
            <v>&gt;&gt;&gt;</v>
          </cell>
          <cell r="S917" t="e">
            <v>#N/A</v>
          </cell>
          <cell r="T917" t="e">
            <v>#N/A</v>
          </cell>
          <cell r="V917" t="e">
            <v>#N/A</v>
          </cell>
          <cell r="W917" t="e">
            <v>#N/A</v>
          </cell>
          <cell r="Y917" t="e">
            <v>#N/A</v>
          </cell>
          <cell r="AA917" t="str">
            <v>NEW</v>
          </cell>
          <cell r="AB917" t="e">
            <v>#N/A</v>
          </cell>
          <cell r="AC917" t="e">
            <v>#N/A</v>
          </cell>
          <cell r="AD917">
            <v>14000</v>
          </cell>
          <cell r="AE917" t="e">
            <v>#N/A</v>
          </cell>
          <cell r="AF917">
            <v>1166.6666666666667</v>
          </cell>
        </row>
        <row r="918">
          <cell r="A918">
            <v>105808</v>
          </cell>
          <cell r="B918" t="str">
            <v>Calsonic</v>
          </cell>
          <cell r="C918">
            <v>38741</v>
          </cell>
          <cell r="D918" t="str">
            <v>E22182A5203001</v>
          </cell>
          <cell r="E918">
            <v>105808</v>
          </cell>
          <cell r="F918" t="str">
            <v>Stamp&gt;Ship</v>
          </cell>
          <cell r="G918" t="str">
            <v>KENT</v>
          </cell>
          <cell r="H918" t="str">
            <v>KENT</v>
          </cell>
          <cell r="I918" t="str">
            <v>D42A</v>
          </cell>
          <cell r="J918" t="str">
            <v>New Domestics</v>
          </cell>
          <cell r="K918" t="str">
            <v>NISSAN</v>
          </cell>
          <cell r="L918" t="str">
            <v>Trim &amp; Chassis</v>
          </cell>
          <cell r="M918">
            <v>38930</v>
          </cell>
          <cell r="N918" t="str">
            <v>INSULATOR-UPPER</v>
          </cell>
          <cell r="O918">
            <v>39173</v>
          </cell>
          <cell r="P918">
            <v>41456</v>
          </cell>
          <cell r="Q918" t="str">
            <v>&gt;&gt;&gt;</v>
          </cell>
          <cell r="S918">
            <v>0</v>
          </cell>
          <cell r="T918">
            <v>1050</v>
          </cell>
          <cell r="V918">
            <v>700</v>
          </cell>
          <cell r="W918">
            <v>7</v>
          </cell>
          <cell r="Y918">
            <v>3</v>
          </cell>
          <cell r="AA918" t="str">
            <v>per releases, ending 7/1/13</v>
          </cell>
          <cell r="AB918">
            <v>525</v>
          </cell>
          <cell r="AC918">
            <v>787.5</v>
          </cell>
          <cell r="AD918">
            <v>1400</v>
          </cell>
          <cell r="AE918">
            <v>-0.4375</v>
          </cell>
          <cell r="AF918">
            <v>116.66666666666667</v>
          </cell>
        </row>
        <row r="919">
          <cell r="A919">
            <v>107375</v>
          </cell>
          <cell r="B919" t="str">
            <v>NISSAN</v>
          </cell>
          <cell r="C919">
            <v>40890</v>
          </cell>
          <cell r="D919" t="str">
            <v>554D3 4BA0A</v>
          </cell>
          <cell r="E919" t="str">
            <v>2-OUT</v>
          </cell>
          <cell r="F919" t="str">
            <v>Stamp&gt;Plate/Paint&gt;Ship</v>
          </cell>
          <cell r="G919" t="str">
            <v>GR:PR</v>
          </cell>
          <cell r="H919" t="str">
            <v>GR</v>
          </cell>
          <cell r="I919" t="str">
            <v>P32R ROGUE</v>
          </cell>
          <cell r="J919" t="str">
            <v>New Domestics</v>
          </cell>
          <cell r="K919" t="str">
            <v>NISSAN</v>
          </cell>
          <cell r="L919" t="str">
            <v>Trim &amp; Chassis</v>
          </cell>
          <cell r="M919">
            <v>41518</v>
          </cell>
          <cell r="O919">
            <v>41548</v>
          </cell>
          <cell r="P919">
            <v>43435</v>
          </cell>
          <cell r="Q919" t="str">
            <v>&gt;&gt;&gt;</v>
          </cell>
          <cell r="R919" t="str">
            <v>NO GROSS INFO AVAILABLE FOR PART
Updated EAU on 11/20 from 195k to 218k
Update EAU from 219k to 220k on 1/14/13 for DA per Korea</v>
          </cell>
          <cell r="S919">
            <v>96</v>
          </cell>
          <cell r="T919">
            <v>0</v>
          </cell>
          <cell r="V919">
            <v>218</v>
          </cell>
          <cell r="W919">
            <v>2</v>
          </cell>
          <cell r="Y919" t="str">
            <v>&lt;5</v>
          </cell>
          <cell r="AA919" t="str">
            <v>NEW</v>
          </cell>
          <cell r="AB919">
            <v>51799</v>
          </cell>
          <cell r="AC919">
            <v>77698.5</v>
          </cell>
          <cell r="AD919">
            <v>163000</v>
          </cell>
          <cell r="AE919">
            <v>-0.52332208588957063</v>
          </cell>
          <cell r="AF919">
            <v>13583.333333333334</v>
          </cell>
        </row>
        <row r="920">
          <cell r="A920">
            <v>106266</v>
          </cell>
          <cell r="B920" t="str">
            <v>Benteler</v>
          </cell>
          <cell r="C920">
            <v>39423</v>
          </cell>
          <cell r="D920">
            <v>13002657</v>
          </cell>
          <cell r="E920" t="str">
            <v>106266/7</v>
          </cell>
          <cell r="F920" t="str">
            <v>Stamp&gt;Ship</v>
          </cell>
          <cell r="G920" t="str">
            <v>GR: PR</v>
          </cell>
          <cell r="H920" t="str">
            <v>GR</v>
          </cell>
          <cell r="I920" t="str">
            <v>Highlander 397</v>
          </cell>
          <cell r="J920" t="str">
            <v>New Domestics</v>
          </cell>
          <cell r="K920" t="str">
            <v>Toyota</v>
          </cell>
          <cell r="L920" t="str">
            <v>BIW</v>
          </cell>
          <cell r="M920">
            <v>40087</v>
          </cell>
          <cell r="N920" t="str">
            <v>RR DOOR, RR EXTENSION--R</v>
          </cell>
          <cell r="O920">
            <v>40087</v>
          </cell>
          <cell r="P920">
            <v>41579</v>
          </cell>
          <cell r="Q920" t="str">
            <v>&gt;&gt;&gt;</v>
          </cell>
          <cell r="S920">
            <v>13650</v>
          </cell>
          <cell r="T920">
            <v>13132613</v>
          </cell>
          <cell r="V920">
            <v>76310</v>
          </cell>
          <cell r="W920">
            <v>10</v>
          </cell>
          <cell r="Y920">
            <v>143112</v>
          </cell>
          <cell r="Z920">
            <v>-1.4200000000000001E-2</v>
          </cell>
          <cell r="AA920" t="str">
            <v>last 5 mos x IHS%</v>
          </cell>
          <cell r="AB920">
            <v>56613</v>
          </cell>
          <cell r="AC920">
            <v>84919.5</v>
          </cell>
          <cell r="AD920">
            <v>150452.796</v>
          </cell>
          <cell r="AE920">
            <v>-0.43557379950585962</v>
          </cell>
          <cell r="AF920">
            <v>12537.733</v>
          </cell>
        </row>
        <row r="921">
          <cell r="A921">
            <v>106265</v>
          </cell>
          <cell r="B921" t="str">
            <v>Benteler</v>
          </cell>
          <cell r="C921">
            <v>39423</v>
          </cell>
          <cell r="D921">
            <v>13002656</v>
          </cell>
          <cell r="E921" t="str">
            <v>2-OUT</v>
          </cell>
          <cell r="F921" t="str">
            <v>Stamp&gt;Ship</v>
          </cell>
          <cell r="G921" t="str">
            <v>GR: PR</v>
          </cell>
          <cell r="H921" t="str">
            <v>GR</v>
          </cell>
          <cell r="I921" t="str">
            <v>Highlander 397</v>
          </cell>
          <cell r="J921" t="str">
            <v>New Domestics</v>
          </cell>
          <cell r="K921" t="str">
            <v>Toyota</v>
          </cell>
          <cell r="L921" t="str">
            <v>BIW</v>
          </cell>
          <cell r="M921">
            <v>40087</v>
          </cell>
          <cell r="N921" t="str">
            <v>FRT DOOR, RR EXTENSION--L</v>
          </cell>
          <cell r="O921">
            <v>40087</v>
          </cell>
          <cell r="P921">
            <v>41579</v>
          </cell>
          <cell r="Q921" t="str">
            <v>&gt;&gt;&gt;</v>
          </cell>
          <cell r="S921">
            <v>14015</v>
          </cell>
          <cell r="T921">
            <v>13130898</v>
          </cell>
          <cell r="V921">
            <v>75056</v>
          </cell>
          <cell r="W921">
            <v>10</v>
          </cell>
          <cell r="Y921">
            <v>144153.59999999998</v>
          </cell>
          <cell r="Z921">
            <v>-1.4200000000000001E-2</v>
          </cell>
          <cell r="AA921" t="str">
            <v>last 5 mos x IHS%</v>
          </cell>
          <cell r="AB921">
            <v>55947</v>
          </cell>
          <cell r="AC921">
            <v>83920.5</v>
          </cell>
          <cell r="AD921">
            <v>147980.40960000001</v>
          </cell>
          <cell r="AE921">
            <v>-0.43289452822274122</v>
          </cell>
          <cell r="AF921">
            <v>12331.700800000001</v>
          </cell>
        </row>
        <row r="922">
          <cell r="A922">
            <v>107376</v>
          </cell>
          <cell r="B922" t="str">
            <v>NISSAN</v>
          </cell>
          <cell r="C922">
            <v>40890</v>
          </cell>
          <cell r="D922" t="str">
            <v>745A8 4BA0A</v>
          </cell>
          <cell r="E922" t="str">
            <v>107376 Rev1</v>
          </cell>
          <cell r="F922" t="str">
            <v>Stamp&gt;Assy&gt;Ship</v>
          </cell>
          <cell r="G922" t="str">
            <v>GR:PR</v>
          </cell>
          <cell r="H922" t="str">
            <v>GR</v>
          </cell>
          <cell r="I922" t="str">
            <v>P32R ROGUE</v>
          </cell>
          <cell r="J922" t="str">
            <v>New Domestics</v>
          </cell>
          <cell r="K922" t="str">
            <v>NISSAN</v>
          </cell>
          <cell r="L922" t="str">
            <v>BIW</v>
          </cell>
          <cell r="M922">
            <v>41518</v>
          </cell>
          <cell r="O922">
            <v>41548</v>
          </cell>
          <cell r="P922">
            <v>43435</v>
          </cell>
          <cell r="Q922" t="str">
            <v>&gt;&gt;&gt;</v>
          </cell>
          <cell r="R922" t="str">
            <v>NO GROSS INFO AVAILABLE FOR PART
Updated EAU on 11/20 from 195k to 218k</v>
          </cell>
          <cell r="S922">
            <v>0</v>
          </cell>
          <cell r="T922">
            <v>0</v>
          </cell>
          <cell r="V922">
            <v>114</v>
          </cell>
          <cell r="W922">
            <v>3</v>
          </cell>
          <cell r="Y922" t="str">
            <v>&lt;5</v>
          </cell>
          <cell r="AA922" t="str">
            <v>NEW</v>
          </cell>
          <cell r="AB922">
            <v>52212</v>
          </cell>
          <cell r="AC922">
            <v>78318</v>
          </cell>
          <cell r="AD922">
            <v>163000</v>
          </cell>
          <cell r="AE922">
            <v>-0.51952147239263802</v>
          </cell>
          <cell r="AF922">
            <v>13583.333333333334</v>
          </cell>
        </row>
        <row r="923">
          <cell r="A923">
            <v>107377</v>
          </cell>
          <cell r="B923" t="str">
            <v>NISSAN</v>
          </cell>
          <cell r="C923">
            <v>40890</v>
          </cell>
          <cell r="D923" t="str">
            <v>62520 4BA0A</v>
          </cell>
          <cell r="E923" t="str">
            <v>107377-2/78-2 Rev0</v>
          </cell>
          <cell r="F923" t="str">
            <v>Stamp&gt;Assy&gt;Ship</v>
          </cell>
          <cell r="G923" t="str">
            <v>GR:PR</v>
          </cell>
          <cell r="H923" t="str">
            <v>GR</v>
          </cell>
          <cell r="I923" t="str">
            <v>P32R ROGUE</v>
          </cell>
          <cell r="J923" t="str">
            <v>New Domestics</v>
          </cell>
          <cell r="K923" t="str">
            <v>NISSAN</v>
          </cell>
          <cell r="L923" t="str">
            <v>BIW</v>
          </cell>
          <cell r="M923">
            <v>41518</v>
          </cell>
          <cell r="O923">
            <v>41548</v>
          </cell>
          <cell r="P923">
            <v>43435</v>
          </cell>
          <cell r="Q923" t="str">
            <v>&gt;&gt;&gt;</v>
          </cell>
          <cell r="R923" t="str">
            <v>PART NUMBER IS INVALID
Update EAU from 219k to 220k on 1/14/13 for DA per Korea</v>
          </cell>
          <cell r="S923">
            <v>0</v>
          </cell>
          <cell r="T923">
            <v>0</v>
          </cell>
          <cell r="V923">
            <v>205</v>
          </cell>
          <cell r="W923">
            <v>3</v>
          </cell>
          <cell r="Y923" t="str">
            <v>&lt;5</v>
          </cell>
          <cell r="AA923" t="str">
            <v>NEW</v>
          </cell>
          <cell r="AB923">
            <v>52320</v>
          </cell>
          <cell r="AC923">
            <v>78480</v>
          </cell>
          <cell r="AD923">
            <v>163000</v>
          </cell>
          <cell r="AE923">
            <v>-0.51852760736196313</v>
          </cell>
          <cell r="AF923">
            <v>13583.333333333334</v>
          </cell>
        </row>
        <row r="924">
          <cell r="A924" t="str">
            <v>LLP002</v>
          </cell>
          <cell r="B924" t="str">
            <v>Nissan (L &amp; L Products)</v>
          </cell>
          <cell r="C924">
            <v>40155</v>
          </cell>
          <cell r="D924" t="str">
            <v>63133 1PA0A</v>
          </cell>
          <cell r="E924" t="e">
            <v>#N/A</v>
          </cell>
          <cell r="F924" t="str">
            <v>Assy&gt;Ship</v>
          </cell>
          <cell r="G924" t="str">
            <v>KENT</v>
          </cell>
          <cell r="H924" t="str">
            <v>KENT</v>
          </cell>
          <cell r="I924" t="str">
            <v>X61F</v>
          </cell>
          <cell r="J924" t="str">
            <v>New Domestics</v>
          </cell>
          <cell r="K924" t="str">
            <v>NISSAN</v>
          </cell>
          <cell r="L924" t="str">
            <v>BIW</v>
          </cell>
          <cell r="M924">
            <v>40452</v>
          </cell>
          <cell r="N924" t="str">
            <v>BAFFLE-FR FDR, LH</v>
          </cell>
          <cell r="O924">
            <v>40452</v>
          </cell>
          <cell r="P924">
            <v>43717</v>
          </cell>
          <cell r="Q924" t="str">
            <v>&gt;&gt;&gt;</v>
          </cell>
          <cell r="S924">
            <v>1800</v>
          </cell>
          <cell r="T924">
            <v>0</v>
          </cell>
          <cell r="V924">
            <v>6000</v>
          </cell>
          <cell r="W924">
            <v>5</v>
          </cell>
          <cell r="Y924">
            <v>12960</v>
          </cell>
          <cell r="Z924">
            <v>6.6810530858869122E-2</v>
          </cell>
          <cell r="AA924" t="str">
            <v>last 5 mos x IHS%</v>
          </cell>
          <cell r="AB924">
            <v>9600</v>
          </cell>
          <cell r="AC924">
            <v>14399.999999999998</v>
          </cell>
          <cell r="AD924">
            <v>12801.726370306429</v>
          </cell>
          <cell r="AE924">
            <v>0.12484828869649656</v>
          </cell>
          <cell r="AF924">
            <v>1066.810530858869</v>
          </cell>
        </row>
        <row r="925">
          <cell r="A925">
            <v>106917</v>
          </cell>
          <cell r="B925" t="str">
            <v>Calsonic</v>
          </cell>
          <cell r="C925">
            <v>40318</v>
          </cell>
          <cell r="D925" t="str">
            <v>68153 ZX72A</v>
          </cell>
          <cell r="E925" t="e">
            <v>#N/A</v>
          </cell>
          <cell r="F925" t="str">
            <v>Stamp&gt;Ship</v>
          </cell>
          <cell r="G925" t="str">
            <v>GR: PR</v>
          </cell>
          <cell r="H925" t="str">
            <v>GR</v>
          </cell>
          <cell r="I925" t="str">
            <v>L42C</v>
          </cell>
          <cell r="J925" t="str">
            <v>New Domestics</v>
          </cell>
          <cell r="K925" t="str">
            <v>NISSAN</v>
          </cell>
          <cell r="L925" t="str">
            <v>Vehicle Electronics</v>
          </cell>
          <cell r="M925">
            <v>40336</v>
          </cell>
          <cell r="N925" t="str">
            <v>BRACKET-RADIO MTG</v>
          </cell>
          <cell r="O925">
            <v>40336</v>
          </cell>
          <cell r="P925">
            <v>42036</v>
          </cell>
          <cell r="Q925" t="str">
            <v>&gt;&gt;&gt;</v>
          </cell>
          <cell r="S925">
            <v>1200</v>
          </cell>
          <cell r="T925">
            <v>15330</v>
          </cell>
          <cell r="V925">
            <v>6410</v>
          </cell>
          <cell r="W925">
            <v>10</v>
          </cell>
          <cell r="Y925">
            <v>12456</v>
          </cell>
          <cell r="Z925">
            <v>-9.7000000000000419E-3</v>
          </cell>
          <cell r="AA925" t="str">
            <v>last 5 mos x IHS%</v>
          </cell>
          <cell r="AB925">
            <v>14300</v>
          </cell>
          <cell r="AC925">
            <v>21450</v>
          </cell>
          <cell r="AD925">
            <v>21450</v>
          </cell>
          <cell r="AE925">
            <v>0</v>
          </cell>
          <cell r="AF925">
            <v>1787.5</v>
          </cell>
        </row>
        <row r="926">
          <cell r="A926">
            <v>107378</v>
          </cell>
          <cell r="B926" t="str">
            <v>NISSAN</v>
          </cell>
          <cell r="C926">
            <v>40890</v>
          </cell>
          <cell r="D926" t="str">
            <v>62521 4BA0A</v>
          </cell>
          <cell r="E926" t="str">
            <v>2-OUT</v>
          </cell>
          <cell r="F926" t="str">
            <v>Stamp&gt;Assy&gt;Ship</v>
          </cell>
          <cell r="G926" t="str">
            <v>GR:PR</v>
          </cell>
          <cell r="H926" t="str">
            <v>GR</v>
          </cell>
          <cell r="I926" t="str">
            <v>P32R ROGUE</v>
          </cell>
          <cell r="J926" t="str">
            <v>New Domestics</v>
          </cell>
          <cell r="K926" t="str">
            <v>NISSAN</v>
          </cell>
          <cell r="L926" t="str">
            <v>BIW</v>
          </cell>
          <cell r="M926">
            <v>41518</v>
          </cell>
          <cell r="O926">
            <v>41548</v>
          </cell>
          <cell r="P926">
            <v>43435</v>
          </cell>
          <cell r="Q926" t="str">
            <v>&gt;&gt;&gt;</v>
          </cell>
          <cell r="R926" t="str">
            <v>PART NUMBER IS INVALID
Update EAU from 195k to 220k on 1/14/13 for DA per Korea</v>
          </cell>
          <cell r="S926">
            <v>0</v>
          </cell>
          <cell r="T926">
            <v>0</v>
          </cell>
          <cell r="V926">
            <v>205</v>
          </cell>
          <cell r="W926">
            <v>3</v>
          </cell>
          <cell r="Y926" t="str">
            <v>&lt;5</v>
          </cell>
          <cell r="AA926" t="str">
            <v>NEW</v>
          </cell>
          <cell r="AB926">
            <v>52020</v>
          </cell>
          <cell r="AC926">
            <v>78030</v>
          </cell>
          <cell r="AD926">
            <v>163000</v>
          </cell>
          <cell r="AE926">
            <v>-0.52128834355828224</v>
          </cell>
          <cell r="AF926">
            <v>13583.333333333334</v>
          </cell>
        </row>
        <row r="927">
          <cell r="A927">
            <v>107401</v>
          </cell>
          <cell r="B927" t="str">
            <v>Martinrea/Nissan</v>
          </cell>
          <cell r="C927">
            <v>40952</v>
          </cell>
          <cell r="D927" t="str">
            <v>76426 9FM1A</v>
          </cell>
          <cell r="E927" t="str">
            <v>107401 Rev1</v>
          </cell>
          <cell r="F927" t="str">
            <v>Stamp&gt;Ship</v>
          </cell>
          <cell r="G927" t="str">
            <v>KENT</v>
          </cell>
          <cell r="H927" t="str">
            <v>KENT</v>
          </cell>
          <cell r="I927" t="str">
            <v>12 ALTIMA L42L</v>
          </cell>
          <cell r="K927" t="str">
            <v>Nissan</v>
          </cell>
          <cell r="L927" t="str">
            <v>BIW</v>
          </cell>
          <cell r="O927">
            <v>38477</v>
          </cell>
          <cell r="P927">
            <v>43717</v>
          </cell>
          <cell r="Q927" t="str">
            <v>&gt;&gt;&gt;</v>
          </cell>
          <cell r="R927" t="str">
            <v>NO GROSS INFO AVAILABLE FOR PART
Updated EAU on 7/30</v>
          </cell>
          <cell r="S927">
            <v>3846</v>
          </cell>
          <cell r="T927">
            <v>0</v>
          </cell>
          <cell r="V927">
            <v>12722</v>
          </cell>
          <cell r="W927">
            <v>3</v>
          </cell>
          <cell r="Y927" t="str">
            <v>&lt;5</v>
          </cell>
          <cell r="AB927">
            <v>23015</v>
          </cell>
          <cell r="AC927">
            <v>34522.5</v>
          </cell>
          <cell r="AD927">
            <v>50000</v>
          </cell>
          <cell r="AE927">
            <v>-0.30954999999999999</v>
          </cell>
          <cell r="AF927">
            <v>4166.666666666667</v>
          </cell>
        </row>
        <row r="928">
          <cell r="A928">
            <v>107409</v>
          </cell>
          <cell r="B928" t="str">
            <v>Nissan (L&amp;W)</v>
          </cell>
          <cell r="C928">
            <v>41068</v>
          </cell>
          <cell r="D928" t="str">
            <v>63130 4BA0A</v>
          </cell>
          <cell r="E928" t="e">
            <v>#N/A</v>
          </cell>
          <cell r="F928" t="str">
            <v>Assy&gt;Ship</v>
          </cell>
          <cell r="G928" t="str">
            <v>KENT</v>
          </cell>
          <cell r="H928" t="str">
            <v>KENT</v>
          </cell>
          <cell r="I928" t="str">
            <v>P32R ROGUE</v>
          </cell>
          <cell r="J928" t="str">
            <v>New Domestics</v>
          </cell>
          <cell r="K928" t="str">
            <v>NISSAN</v>
          </cell>
          <cell r="L928" t="str">
            <v>BIW</v>
          </cell>
          <cell r="M928">
            <v>39730</v>
          </cell>
          <cell r="N928" t="str">
            <v>FENDER BAFFLE RH (XIP)</v>
          </cell>
          <cell r="O928">
            <v>41548</v>
          </cell>
          <cell r="P928">
            <v>43435</v>
          </cell>
          <cell r="Q928" t="str">
            <v>&gt;&gt;&gt;</v>
          </cell>
          <cell r="R928" t="str">
            <v>apply XIP tape, part from L&amp;W</v>
          </cell>
          <cell r="S928">
            <v>0</v>
          </cell>
          <cell r="T928">
            <v>0</v>
          </cell>
          <cell r="V928">
            <v>249</v>
          </cell>
          <cell r="W928">
            <v>2</v>
          </cell>
          <cell r="Y928" t="str">
            <v>&lt;5</v>
          </cell>
          <cell r="AA928" t="str">
            <v>NEW</v>
          </cell>
          <cell r="AB928">
            <v>53429</v>
          </cell>
          <cell r="AC928">
            <v>80143.5</v>
          </cell>
          <cell r="AD928">
            <v>163000</v>
          </cell>
          <cell r="AE928">
            <v>-0.50832208588957051</v>
          </cell>
          <cell r="AF928">
            <v>13583.333333333334</v>
          </cell>
        </row>
        <row r="929">
          <cell r="A929">
            <v>107410</v>
          </cell>
          <cell r="B929" t="str">
            <v>Nissan (L&amp;W)</v>
          </cell>
          <cell r="C929">
            <v>41068</v>
          </cell>
          <cell r="D929" t="str">
            <v>63131 4BA0A</v>
          </cell>
          <cell r="E929" t="e">
            <v>#N/A</v>
          </cell>
          <cell r="F929" t="str">
            <v>Assy&gt;Ship</v>
          </cell>
          <cell r="G929" t="str">
            <v>KENT</v>
          </cell>
          <cell r="H929" t="str">
            <v>KENT</v>
          </cell>
          <cell r="I929" t="str">
            <v>P32R ROGUE</v>
          </cell>
          <cell r="J929" t="str">
            <v>New Domestics</v>
          </cell>
          <cell r="K929" t="str">
            <v>NISSAN</v>
          </cell>
          <cell r="L929" t="str">
            <v>BIW</v>
          </cell>
          <cell r="M929">
            <v>41537</v>
          </cell>
          <cell r="N929" t="str">
            <v>FENDER BAFFLE RH (XIP)</v>
          </cell>
          <cell r="O929">
            <v>41548</v>
          </cell>
          <cell r="P929">
            <v>43435</v>
          </cell>
          <cell r="Q929" t="str">
            <v>&gt;&gt;&gt;</v>
          </cell>
          <cell r="R929" t="str">
            <v>apply XIP tape, part from L&amp;W</v>
          </cell>
          <cell r="S929">
            <v>0</v>
          </cell>
          <cell r="T929">
            <v>0</v>
          </cell>
          <cell r="V929">
            <v>203</v>
          </cell>
          <cell r="W929">
            <v>2</v>
          </cell>
          <cell r="Y929" t="str">
            <v>&lt;5</v>
          </cell>
          <cell r="AA929" t="str">
            <v>NEW</v>
          </cell>
          <cell r="AB929">
            <v>53750</v>
          </cell>
          <cell r="AC929">
            <v>80625</v>
          </cell>
          <cell r="AD929">
            <v>163000</v>
          </cell>
          <cell r="AE929">
            <v>-0.50536809815950923</v>
          </cell>
          <cell r="AF929">
            <v>13583.333333333334</v>
          </cell>
        </row>
        <row r="930">
          <cell r="A930">
            <v>107418</v>
          </cell>
          <cell r="B930" t="str">
            <v>CALSONIC KANSEI</v>
          </cell>
          <cell r="C930">
            <v>41001</v>
          </cell>
          <cell r="D930" t="str">
            <v>20516 4BA4D</v>
          </cell>
          <cell r="E930">
            <v>107418</v>
          </cell>
          <cell r="F930" t="str">
            <v>Stamp&gt;Ship</v>
          </cell>
          <cell r="G930" t="str">
            <v>GR:PR</v>
          </cell>
          <cell r="H930" t="str">
            <v>GR</v>
          </cell>
          <cell r="I930" t="str">
            <v>P32R ROGUE</v>
          </cell>
          <cell r="J930" t="str">
            <v>New Domestics</v>
          </cell>
          <cell r="K930" t="str">
            <v>NISSAN</v>
          </cell>
          <cell r="L930" t="str">
            <v>Powertrain/Exhaust</v>
          </cell>
          <cell r="M930">
            <v>41487</v>
          </cell>
          <cell r="N930" t="str">
            <v>INSUL UPR</v>
          </cell>
          <cell r="O930">
            <v>41548</v>
          </cell>
          <cell r="P930">
            <v>43435</v>
          </cell>
          <cell r="Q930" t="str">
            <v>&gt;&gt;&gt;</v>
          </cell>
          <cell r="S930">
            <v>0</v>
          </cell>
          <cell r="T930">
            <v>0</v>
          </cell>
          <cell r="V930">
            <v>1575</v>
          </cell>
          <cell r="W930">
            <v>2</v>
          </cell>
          <cell r="Y930" t="str">
            <v>&lt;5</v>
          </cell>
          <cell r="AA930" t="str">
            <v>NEW</v>
          </cell>
          <cell r="AB930">
            <v>54900</v>
          </cell>
          <cell r="AC930">
            <v>82350</v>
          </cell>
          <cell r="AD930">
            <v>163000</v>
          </cell>
          <cell r="AE930">
            <v>-0.49478527607361966</v>
          </cell>
          <cell r="AF930">
            <v>13583.333333333334</v>
          </cell>
        </row>
        <row r="931">
          <cell r="A931">
            <v>107419</v>
          </cell>
          <cell r="B931" t="str">
            <v>Calsonic</v>
          </cell>
          <cell r="C931">
            <v>41001</v>
          </cell>
          <cell r="D931" t="str">
            <v>in-die</v>
          </cell>
          <cell r="E931" t="str">
            <v>107419 RevN</v>
          </cell>
          <cell r="F931" t="str">
            <v>Stamp&gt;Ship</v>
          </cell>
          <cell r="G931" t="str">
            <v>KENT</v>
          </cell>
          <cell r="H931" t="str">
            <v>KENT</v>
          </cell>
          <cell r="K931" t="str">
            <v>Nissan</v>
          </cell>
          <cell r="L931" t="str">
            <v>Trim &amp; Chassis</v>
          </cell>
          <cell r="O931">
            <v>41487</v>
          </cell>
          <cell r="P931">
            <v>43313</v>
          </cell>
          <cell r="Q931" t="str">
            <v>&gt;&gt;&gt;</v>
          </cell>
          <cell r="S931">
            <v>0</v>
          </cell>
          <cell r="T931">
            <v>0</v>
          </cell>
          <cell r="V931">
            <v>2400</v>
          </cell>
          <cell r="W931">
            <v>2</v>
          </cell>
          <cell r="Y931" t="str">
            <v>&lt;5</v>
          </cell>
          <cell r="AA931" t="str">
            <v>NEW</v>
          </cell>
          <cell r="AB931">
            <v>55000</v>
          </cell>
          <cell r="AC931">
            <v>82500</v>
          </cell>
          <cell r="AD931">
            <v>163000</v>
          </cell>
          <cell r="AE931">
            <v>-0.49386503067484666</v>
          </cell>
          <cell r="AF931">
            <v>13583.333333333334</v>
          </cell>
        </row>
        <row r="932">
          <cell r="A932">
            <v>107420</v>
          </cell>
          <cell r="B932" t="str">
            <v>Calsonic</v>
          </cell>
          <cell r="C932">
            <v>41001</v>
          </cell>
          <cell r="D932" t="str">
            <v>in-die</v>
          </cell>
          <cell r="E932" t="str">
            <v>107420 RevN</v>
          </cell>
          <cell r="F932" t="str">
            <v>Stamp&gt;Ship</v>
          </cell>
          <cell r="G932" t="str">
            <v>KENT</v>
          </cell>
          <cell r="H932" t="str">
            <v>KENT</v>
          </cell>
          <cell r="K932" t="str">
            <v>Nissan</v>
          </cell>
          <cell r="L932" t="str">
            <v>Trim &amp; Chassis</v>
          </cell>
          <cell r="O932">
            <v>41487</v>
          </cell>
          <cell r="P932">
            <v>43313</v>
          </cell>
          <cell r="Q932" t="str">
            <v>&gt;&gt;&gt;</v>
          </cell>
          <cell r="S932">
            <v>200</v>
          </cell>
          <cell r="T932">
            <v>0</v>
          </cell>
          <cell r="V932">
            <v>2400</v>
          </cell>
          <cell r="W932">
            <v>2</v>
          </cell>
          <cell r="Y932" t="str">
            <v>&lt;5</v>
          </cell>
          <cell r="AA932" t="str">
            <v>NEW</v>
          </cell>
          <cell r="AB932">
            <v>56200</v>
          </cell>
          <cell r="AC932">
            <v>84300</v>
          </cell>
          <cell r="AD932">
            <v>163000</v>
          </cell>
          <cell r="AE932">
            <v>-0.48282208588957054</v>
          </cell>
          <cell r="AF932">
            <v>13583.333333333334</v>
          </cell>
        </row>
        <row r="933">
          <cell r="A933">
            <v>107421</v>
          </cell>
          <cell r="B933" t="str">
            <v>NISSAN</v>
          </cell>
          <cell r="C933" t="e">
            <v>#N/A</v>
          </cell>
          <cell r="D933" t="str">
            <v>74520 4BA0B</v>
          </cell>
          <cell r="E933" t="e">
            <v>#N/A</v>
          </cell>
          <cell r="F933" t="str">
            <v>Stamp&gt;Assy&gt;Ship</v>
          </cell>
          <cell r="G933" t="str">
            <v>GR</v>
          </cell>
          <cell r="H933" t="str">
            <v>GR</v>
          </cell>
          <cell r="I933" t="str">
            <v>P32R ROGUE</v>
          </cell>
          <cell r="J933" t="str">
            <v>New Domestics</v>
          </cell>
          <cell r="K933" t="str">
            <v>NISSAN</v>
          </cell>
          <cell r="L933" t="str">
            <v>BIW</v>
          </cell>
          <cell r="O933">
            <v>41548</v>
          </cell>
          <cell r="P933">
            <v>41640</v>
          </cell>
          <cell r="Q933" t="str">
            <v>&gt;&gt;&gt;</v>
          </cell>
          <cell r="R933" t="str">
            <v>1.8.14 - updated to reflect shared HEV volume with 107694</v>
          </cell>
          <cell r="S933">
            <v>15</v>
          </cell>
          <cell r="T933">
            <v>0</v>
          </cell>
          <cell r="V933">
            <v>27</v>
          </cell>
          <cell r="W933">
            <v>2</v>
          </cell>
          <cell r="Y933" t="str">
            <v>&lt;5</v>
          </cell>
          <cell r="AA933" t="str">
            <v>NEW</v>
          </cell>
          <cell r="AB933">
            <v>0</v>
          </cell>
          <cell r="AC933">
            <v>0</v>
          </cell>
          <cell r="AD933">
            <v>0</v>
          </cell>
          <cell r="AE933" t="e">
            <v>#DIV/0!</v>
          </cell>
          <cell r="AF933">
            <v>0</v>
          </cell>
        </row>
        <row r="934">
          <cell r="A934">
            <v>106538</v>
          </cell>
          <cell r="B934" t="str">
            <v>Bowling Green Metalforming</v>
          </cell>
          <cell r="C934">
            <v>39793</v>
          </cell>
          <cell r="D934" t="str">
            <v>11M128AA</v>
          </cell>
          <cell r="E934">
            <v>106538</v>
          </cell>
          <cell r="F934" t="str">
            <v>Stamp&gt;Ship</v>
          </cell>
          <cell r="G934" t="str">
            <v>KENT</v>
          </cell>
          <cell r="H934" t="str">
            <v>KENT</v>
          </cell>
          <cell r="I934" t="str">
            <v>Highlander 397</v>
          </cell>
          <cell r="J934" t="str">
            <v>New Domestics</v>
          </cell>
          <cell r="K934" t="str">
            <v>Toyota</v>
          </cell>
          <cell r="L934" t="str">
            <v>Trim &amp; Chassis</v>
          </cell>
          <cell r="M934">
            <v>39995</v>
          </cell>
          <cell r="N934" t="str">
            <v>RET. BACK DOOR LOCK STRIKER</v>
          </cell>
          <cell r="O934">
            <v>39995</v>
          </cell>
          <cell r="P934">
            <v>41579</v>
          </cell>
          <cell r="Q934" t="str">
            <v>&gt;&gt;&gt;</v>
          </cell>
          <cell r="R934" t="str">
            <v xml:space="preserve">MAY 2013 LAST MONTH </v>
          </cell>
          <cell r="S934">
            <v>14350</v>
          </cell>
          <cell r="T934">
            <v>113400</v>
          </cell>
          <cell r="V934">
            <v>66150</v>
          </cell>
          <cell r="W934">
            <v>10</v>
          </cell>
          <cell r="Y934">
            <v>131880</v>
          </cell>
          <cell r="Z934">
            <v>-1.4200000000000001E-2</v>
          </cell>
          <cell r="AA934" t="str">
            <v>last 5 mos x IHS%</v>
          </cell>
          <cell r="AB934">
            <v>53550</v>
          </cell>
          <cell r="AC934">
            <v>80325</v>
          </cell>
          <cell r="AD934">
            <v>130421.34</v>
          </cell>
          <cell r="AE934">
            <v>-0.38411152653392455</v>
          </cell>
          <cell r="AF934">
            <v>10868.445</v>
          </cell>
        </row>
        <row r="935">
          <cell r="A935">
            <v>107422</v>
          </cell>
          <cell r="B935" t="str">
            <v>NISSAN</v>
          </cell>
          <cell r="C935" t="e">
            <v>#N/A</v>
          </cell>
          <cell r="D935" t="str">
            <v>74520 4BA0A</v>
          </cell>
          <cell r="E935" t="str">
            <v>107422-1 RevZ</v>
          </cell>
          <cell r="F935" t="str">
            <v>Stamp&gt;Assy&gt;Ship</v>
          </cell>
          <cell r="G935" t="str">
            <v>GR</v>
          </cell>
          <cell r="H935" t="str">
            <v>GR</v>
          </cell>
          <cell r="I935" t="str">
            <v>P32R ROGUE</v>
          </cell>
          <cell r="J935" t="str">
            <v>New Domestics</v>
          </cell>
          <cell r="K935" t="str">
            <v>NISSAN</v>
          </cell>
          <cell r="L935" t="str">
            <v>BIW</v>
          </cell>
          <cell r="O935">
            <v>41548</v>
          </cell>
          <cell r="P935">
            <v>43435</v>
          </cell>
          <cell r="Q935" t="str">
            <v>&gt;&gt;&gt;</v>
          </cell>
          <cell r="R935" t="str">
            <v>1.8.14 - updated to reflect shared HEV volume with 107694</v>
          </cell>
          <cell r="S935">
            <v>78</v>
          </cell>
          <cell r="T935">
            <v>0</v>
          </cell>
          <cell r="V935">
            <v>175</v>
          </cell>
          <cell r="W935">
            <v>2</v>
          </cell>
          <cell r="Y935" t="str">
            <v>&lt;5</v>
          </cell>
          <cell r="AA935" t="str">
            <v>NEW</v>
          </cell>
          <cell r="AB935">
            <v>45360</v>
          </cell>
          <cell r="AC935">
            <v>68040</v>
          </cell>
          <cell r="AD935">
            <v>125312</v>
          </cell>
          <cell r="AE935">
            <v>-0.45703524004085805</v>
          </cell>
          <cell r="AF935">
            <v>10442.666666666666</v>
          </cell>
        </row>
        <row r="936">
          <cell r="A936">
            <v>106227</v>
          </cell>
          <cell r="B936" t="str">
            <v>Denso</v>
          </cell>
          <cell r="C936">
            <v>39342</v>
          </cell>
          <cell r="D936" t="str">
            <v>AA422424-8090</v>
          </cell>
          <cell r="E936">
            <v>106227</v>
          </cell>
          <cell r="F936" t="str">
            <v>Stamp&gt;Plate/Paint&gt;Ship</v>
          </cell>
          <cell r="G936" t="str">
            <v>GR: PR</v>
          </cell>
          <cell r="H936" t="str">
            <v>GR</v>
          </cell>
          <cell r="I936" t="str">
            <v>Acura  TL (2FC)</v>
          </cell>
          <cell r="J936" t="str">
            <v>New Domestics</v>
          </cell>
          <cell r="K936" t="str">
            <v>HONDA</v>
          </cell>
          <cell r="L936" t="str">
            <v>HVAC</v>
          </cell>
          <cell r="M936">
            <v>39630</v>
          </cell>
          <cell r="N936" t="str">
            <v>ANGLE, B</v>
          </cell>
          <cell r="O936">
            <v>39630</v>
          </cell>
          <cell r="P936">
            <v>41730</v>
          </cell>
          <cell r="Q936" t="str">
            <v>&gt;&gt;&gt;</v>
          </cell>
          <cell r="S936">
            <v>576</v>
          </cell>
          <cell r="T936">
            <v>29952</v>
          </cell>
          <cell r="V936">
            <v>7488</v>
          </cell>
          <cell r="W936">
            <v>10</v>
          </cell>
          <cell r="Y936">
            <v>39398.399999999994</v>
          </cell>
          <cell r="Z936">
            <v>-0.25090000000000001</v>
          </cell>
          <cell r="AA936" t="str">
            <v>last 5 mos x IHS%</v>
          </cell>
          <cell r="AB936">
            <v>14400</v>
          </cell>
          <cell r="AC936">
            <v>21600</v>
          </cell>
          <cell r="AD936">
            <v>21600</v>
          </cell>
          <cell r="AE936">
            <v>0</v>
          </cell>
          <cell r="AF936">
            <v>1800</v>
          </cell>
        </row>
        <row r="937">
          <cell r="A937">
            <v>107426</v>
          </cell>
          <cell r="B937" t="str">
            <v>NISSAN</v>
          </cell>
          <cell r="C937">
            <v>41023</v>
          </cell>
          <cell r="D937" t="str">
            <v>23714 1ZROA</v>
          </cell>
          <cell r="E937" t="e">
            <v>#N/A</v>
          </cell>
          <cell r="F937" t="str">
            <v>STAMP&gt;ASSY&gt;SHIP</v>
          </cell>
          <cell r="G937" t="str">
            <v>GR:  PR/VA</v>
          </cell>
          <cell r="H937" t="str">
            <v>GR</v>
          </cell>
          <cell r="I937" t="str">
            <v>13 QX56 P61G</v>
          </cell>
          <cell r="K937" t="str">
            <v>NISAN</v>
          </cell>
          <cell r="L937" t="str">
            <v>Powertrain/Exhaust</v>
          </cell>
          <cell r="M937">
            <v>41244</v>
          </cell>
          <cell r="N937" t="str">
            <v>ECM BRKT ASSY</v>
          </cell>
          <cell r="O937">
            <v>41244</v>
          </cell>
          <cell r="P937">
            <v>41640</v>
          </cell>
          <cell r="Q937" t="str">
            <v>&gt;&gt;&gt;</v>
          </cell>
          <cell r="S937">
            <v>0</v>
          </cell>
          <cell r="T937">
            <v>0</v>
          </cell>
          <cell r="V937">
            <v>293</v>
          </cell>
          <cell r="W937">
            <v>4</v>
          </cell>
          <cell r="Y937" t="str">
            <v>&lt;5</v>
          </cell>
          <cell r="AA937" t="str">
            <v>Annualized Volume (4 of 10 mos)</v>
          </cell>
          <cell r="AB937">
            <v>0</v>
          </cell>
          <cell r="AC937">
            <v>0</v>
          </cell>
          <cell r="AD937">
            <v>0</v>
          </cell>
          <cell r="AE937" t="e">
            <v>#DIV/0!</v>
          </cell>
          <cell r="AF937">
            <v>0</v>
          </cell>
        </row>
        <row r="938">
          <cell r="A938">
            <v>106196</v>
          </cell>
          <cell r="B938" t="str">
            <v>TOYOTA</v>
          </cell>
          <cell r="C938">
            <v>39311</v>
          </cell>
          <cell r="D938" t="str">
            <v>520850R020</v>
          </cell>
          <cell r="E938" t="str">
            <v>106196-2</v>
          </cell>
          <cell r="F938" t="str">
            <v>Stamp&gt;Assy&gt;Plate/Paint&gt;Ship</v>
          </cell>
          <cell r="G938" t="str">
            <v>GR: PR</v>
          </cell>
          <cell r="H938" t="str">
            <v>GR</v>
          </cell>
          <cell r="I938" t="str">
            <v>RAV4  / 120L / 420</v>
          </cell>
          <cell r="J938" t="str">
            <v>New Domestics</v>
          </cell>
          <cell r="K938" t="str">
            <v>Toyota</v>
          </cell>
          <cell r="L938" t="str">
            <v>BIW</v>
          </cell>
          <cell r="M938">
            <v>39539</v>
          </cell>
          <cell r="N938" t="str">
            <v>STAY-SUB ASSY</v>
          </cell>
          <cell r="O938">
            <v>39539</v>
          </cell>
          <cell r="P938">
            <v>43070</v>
          </cell>
          <cell r="Q938" t="str">
            <v>&gt;&gt;&gt;</v>
          </cell>
          <cell r="S938">
            <v>835</v>
          </cell>
          <cell r="T938">
            <v>89631</v>
          </cell>
          <cell r="V938">
            <v>4548</v>
          </cell>
          <cell r="W938">
            <v>10</v>
          </cell>
          <cell r="Y938">
            <v>38808</v>
          </cell>
          <cell r="Z938">
            <v>0.19400000000000001</v>
          </cell>
          <cell r="AA938" t="str">
            <v>last 5 mos x IHS%</v>
          </cell>
          <cell r="AB938">
            <v>6171</v>
          </cell>
          <cell r="AC938">
            <v>9256.5</v>
          </cell>
          <cell r="AD938">
            <v>10860.624</v>
          </cell>
          <cell r="AE938">
            <v>-0.1477009055833256</v>
          </cell>
          <cell r="AF938">
            <v>905.05200000000002</v>
          </cell>
        </row>
        <row r="939">
          <cell r="A939">
            <v>107433</v>
          </cell>
          <cell r="B939" t="str">
            <v>DENSO</v>
          </cell>
          <cell r="C939">
            <v>41038</v>
          </cell>
          <cell r="D939" t="str">
            <v>AA246750-0950</v>
          </cell>
          <cell r="E939">
            <v>107433</v>
          </cell>
          <cell r="F939" t="str">
            <v>Stamp&gt;Assy&gt;Plate/Paint&gt;Ship</v>
          </cell>
          <cell r="G939" t="str">
            <v>GR:PR/VA</v>
          </cell>
          <cell r="H939" t="str">
            <v>GR</v>
          </cell>
          <cell r="I939" t="str">
            <v>14 TOY HIGH 440A</v>
          </cell>
          <cell r="K939" t="str">
            <v>TOYOTA</v>
          </cell>
          <cell r="L939" t="str">
            <v>HVAC</v>
          </cell>
          <cell r="M939">
            <v>41487</v>
          </cell>
          <cell r="N939" t="str">
            <v>CLAMP PIPING</v>
          </cell>
          <cell r="O939">
            <v>41487</v>
          </cell>
          <cell r="P939">
            <v>43070</v>
          </cell>
          <cell r="Q939" t="str">
            <v>&gt;&gt;&gt;</v>
          </cell>
          <cell r="S939">
            <v>0</v>
          </cell>
          <cell r="T939">
            <v>0</v>
          </cell>
          <cell r="V939">
            <v>50</v>
          </cell>
          <cell r="W939">
            <v>2</v>
          </cell>
          <cell r="Y939" t="str">
            <v>&lt;5</v>
          </cell>
          <cell r="AA939" t="str">
            <v>NEW</v>
          </cell>
          <cell r="AB939">
            <v>1480</v>
          </cell>
          <cell r="AC939">
            <v>2220</v>
          </cell>
          <cell r="AD939">
            <v>163000</v>
          </cell>
          <cell r="AE939">
            <v>-0.98638036809815954</v>
          </cell>
          <cell r="AF939">
            <v>13583.333333333334</v>
          </cell>
        </row>
        <row r="940">
          <cell r="A940">
            <v>107153</v>
          </cell>
          <cell r="B940" t="str">
            <v>Calsonic</v>
          </cell>
          <cell r="C940">
            <v>40582</v>
          </cell>
          <cell r="D940" t="str">
            <v>200R63TA1B</v>
          </cell>
          <cell r="E940" t="str">
            <v>107153-1/-2</v>
          </cell>
          <cell r="F940" t="str">
            <v>Stamp&gt;Assy&gt;Ship</v>
          </cell>
          <cell r="G940" t="str">
            <v>KENT</v>
          </cell>
          <cell r="H940" t="str">
            <v>KENT</v>
          </cell>
          <cell r="I940" t="str">
            <v>L42L Altima</v>
          </cell>
          <cell r="J940" t="str">
            <v>New Domestics</v>
          </cell>
          <cell r="K940" t="str">
            <v>NISSAN</v>
          </cell>
          <cell r="L940" t="str">
            <v>Trim &amp; Chassis</v>
          </cell>
          <cell r="M940">
            <v>41030</v>
          </cell>
          <cell r="N940" t="str">
            <v>RENDV ASSY</v>
          </cell>
          <cell r="O940">
            <v>41030</v>
          </cell>
          <cell r="P940">
            <v>43252</v>
          </cell>
          <cell r="Q940" t="str">
            <v>&gt;&gt;&gt;</v>
          </cell>
          <cell r="S940">
            <v>429</v>
          </cell>
          <cell r="T940">
            <v>8382</v>
          </cell>
          <cell r="V940">
            <v>5049</v>
          </cell>
          <cell r="W940">
            <v>8</v>
          </cell>
          <cell r="Y940">
            <v>14018.400000000001</v>
          </cell>
          <cell r="Z940">
            <v>6.0000000000000053E-2</v>
          </cell>
          <cell r="AA940" t="str">
            <v>last 5 mos x IHS%</v>
          </cell>
          <cell r="AB940">
            <v>10032</v>
          </cell>
          <cell r="AC940">
            <v>15048</v>
          </cell>
          <cell r="AD940">
            <v>15048</v>
          </cell>
          <cell r="AE940">
            <v>0</v>
          </cell>
          <cell r="AF940">
            <v>1254</v>
          </cell>
        </row>
        <row r="941">
          <cell r="A941">
            <v>107435</v>
          </cell>
          <cell r="B941" t="str">
            <v>DENSO</v>
          </cell>
          <cell r="C941">
            <v>41038</v>
          </cell>
          <cell r="D941" t="str">
            <v>AA246750-2260</v>
          </cell>
          <cell r="E941">
            <v>107435</v>
          </cell>
          <cell r="F941" t="str">
            <v>STAMP&gt;ASSY&gt;SHIP</v>
          </cell>
          <cell r="G941" t="str">
            <v>GR: PR/VA</v>
          </cell>
          <cell r="H941" t="str">
            <v>GR</v>
          </cell>
          <cell r="I941" t="str">
            <v>14 TOY HIGH 440A</v>
          </cell>
          <cell r="K941" t="str">
            <v>TOYOTA</v>
          </cell>
          <cell r="L941" t="str">
            <v>HVAC</v>
          </cell>
          <cell r="M941">
            <v>41487</v>
          </cell>
          <cell r="N941" t="str">
            <v>CLAMP PIPING</v>
          </cell>
          <cell r="O941">
            <v>41487</v>
          </cell>
          <cell r="P941">
            <v>43070</v>
          </cell>
          <cell r="Q941" t="str">
            <v>&gt;&gt;&gt;</v>
          </cell>
          <cell r="S941">
            <v>120</v>
          </cell>
          <cell r="T941">
            <v>0</v>
          </cell>
          <cell r="V941">
            <v>280</v>
          </cell>
          <cell r="W941">
            <v>1</v>
          </cell>
          <cell r="Y941" t="str">
            <v>&lt;5</v>
          </cell>
          <cell r="AA941" t="str">
            <v>NEW</v>
          </cell>
          <cell r="AB941">
            <v>45720</v>
          </cell>
          <cell r="AC941">
            <v>68580</v>
          </cell>
          <cell r="AD941">
            <v>165600</v>
          </cell>
          <cell r="AE941">
            <v>-0.58586956521739131</v>
          </cell>
          <cell r="AF941">
            <v>13800</v>
          </cell>
        </row>
        <row r="942">
          <cell r="A942">
            <v>106226</v>
          </cell>
          <cell r="B942" t="str">
            <v>ASMO Manufacturing Inc.</v>
          </cell>
          <cell r="C942">
            <v>39342</v>
          </cell>
          <cell r="D942" t="str">
            <v>AA146542-5930</v>
          </cell>
          <cell r="E942">
            <v>106226</v>
          </cell>
          <cell r="F942" t="str">
            <v>Stamp&gt;Ship</v>
          </cell>
          <cell r="G942" t="str">
            <v>GR: PR</v>
          </cell>
          <cell r="H942" t="str">
            <v>GR</v>
          </cell>
          <cell r="I942" t="str">
            <v>Acura  TL (2FC)</v>
          </cell>
          <cell r="J942" t="str">
            <v>New Domestics</v>
          </cell>
          <cell r="K942" t="str">
            <v>HONDA</v>
          </cell>
          <cell r="L942" t="str">
            <v>HVAC</v>
          </cell>
          <cell r="M942">
            <v>39630</v>
          </cell>
          <cell r="N942" t="str">
            <v>SERVO BRACKET</v>
          </cell>
          <cell r="O942">
            <v>39630</v>
          </cell>
          <cell r="P942">
            <v>41730</v>
          </cell>
          <cell r="Q942" t="str">
            <v>&gt;&gt;&gt;</v>
          </cell>
          <cell r="S942">
            <v>720</v>
          </cell>
          <cell r="T942">
            <v>29760</v>
          </cell>
          <cell r="V942">
            <v>7040</v>
          </cell>
          <cell r="W942">
            <v>10</v>
          </cell>
          <cell r="Y942">
            <v>38016</v>
          </cell>
          <cell r="Z942">
            <v>-0.25090000000000001</v>
          </cell>
          <cell r="AA942" t="str">
            <v>last 5 mos x IHS%</v>
          </cell>
          <cell r="AB942">
            <v>14960</v>
          </cell>
          <cell r="AC942">
            <v>22440</v>
          </cell>
          <cell r="AD942">
            <v>22440</v>
          </cell>
          <cell r="AE942">
            <v>0</v>
          </cell>
          <cell r="AF942">
            <v>1870</v>
          </cell>
        </row>
        <row r="943">
          <cell r="A943">
            <v>107439</v>
          </cell>
          <cell r="B943" t="str">
            <v>DENSO</v>
          </cell>
          <cell r="C943">
            <v>41038</v>
          </cell>
          <cell r="D943" t="str">
            <v>AA422424-2750</v>
          </cell>
          <cell r="E943" t="str">
            <v>107439/40</v>
          </cell>
          <cell r="F943" t="str">
            <v>Stamp&gt;Ship</v>
          </cell>
          <cell r="G943" t="str">
            <v>GR</v>
          </cell>
          <cell r="H943" t="str">
            <v>GR</v>
          </cell>
          <cell r="I943" t="str">
            <v>14 GM G6</v>
          </cell>
          <cell r="K943" t="str">
            <v>gm</v>
          </cell>
          <cell r="L943" t="str">
            <v>HVAC</v>
          </cell>
          <cell r="M943">
            <v>41339</v>
          </cell>
          <cell r="N943" t="str">
            <v>ANGLE, B</v>
          </cell>
          <cell r="O943">
            <v>41339</v>
          </cell>
          <cell r="P943">
            <v>43009</v>
          </cell>
          <cell r="Q943" t="str">
            <v>&gt;&gt;&gt;</v>
          </cell>
          <cell r="S943">
            <v>1150</v>
          </cell>
          <cell r="T943">
            <v>0</v>
          </cell>
          <cell r="V943">
            <v>2325</v>
          </cell>
          <cell r="W943">
            <v>3</v>
          </cell>
          <cell r="Y943" t="str">
            <v>&lt;5</v>
          </cell>
          <cell r="AA943" t="str">
            <v>NEW</v>
          </cell>
          <cell r="AB943">
            <v>2400</v>
          </cell>
          <cell r="AC943">
            <v>3600</v>
          </cell>
          <cell r="AD943">
            <v>5000</v>
          </cell>
          <cell r="AE943">
            <v>-0.28000000000000003</v>
          </cell>
          <cell r="AF943">
            <v>416.66666666666669</v>
          </cell>
        </row>
        <row r="944">
          <cell r="A944">
            <v>107718</v>
          </cell>
          <cell r="B944" t="str">
            <v>Nissan</v>
          </cell>
          <cell r="C944">
            <v>41676</v>
          </cell>
          <cell r="D944" t="str">
            <v>74753 EZ00A</v>
          </cell>
          <cell r="E944">
            <v>107718</v>
          </cell>
          <cell r="F944" t="str">
            <v>STAMP&gt;SHIP</v>
          </cell>
          <cell r="G944" t="str">
            <v>KENT</v>
          </cell>
          <cell r="H944" t="str">
            <v>KENT</v>
          </cell>
          <cell r="I944" t="str">
            <v>14 NISSAN TITAN H61L</v>
          </cell>
          <cell r="K944" t="str">
            <v>NISSAN</v>
          </cell>
          <cell r="O944">
            <v>41852</v>
          </cell>
          <cell r="P944">
            <v>43678</v>
          </cell>
          <cell r="Q944" t="str">
            <v>&gt;&gt;&gt;</v>
          </cell>
          <cell r="AA944" t="str">
            <v>NEW</v>
          </cell>
          <cell r="AB944" t="e">
            <v>#N/A</v>
          </cell>
          <cell r="AC944" t="e">
            <v>#N/A</v>
          </cell>
          <cell r="AD944">
            <v>10241</v>
          </cell>
          <cell r="AE944" t="e">
            <v>#N/A</v>
          </cell>
          <cell r="AF944">
            <v>853.41666666666663</v>
          </cell>
        </row>
        <row r="945">
          <cell r="A945">
            <v>107442</v>
          </cell>
          <cell r="B945" t="str">
            <v>NISSAN</v>
          </cell>
          <cell r="C945">
            <v>40800</v>
          </cell>
          <cell r="D945" t="str">
            <v>67313 4BA0A</v>
          </cell>
          <cell r="E945">
            <v>107442</v>
          </cell>
          <cell r="F945" t="str">
            <v>Stamp&gt;Assy&gt;Ship</v>
          </cell>
          <cell r="G945" t="str">
            <v>GR</v>
          </cell>
          <cell r="H945" t="str">
            <v>GR</v>
          </cell>
          <cell r="I945" t="str">
            <v>P32R ROGUE</v>
          </cell>
          <cell r="J945" t="str">
            <v>New Domestics</v>
          </cell>
          <cell r="K945" t="str">
            <v>NISSAN</v>
          </cell>
          <cell r="L945" t="str">
            <v>BIW</v>
          </cell>
          <cell r="M945">
            <v>41518</v>
          </cell>
          <cell r="N945" t="str">
            <v>EXT ASSY COWL TOP</v>
          </cell>
          <cell r="O945">
            <v>41548</v>
          </cell>
          <cell r="P945">
            <v>43435</v>
          </cell>
          <cell r="Q945" t="str">
            <v>&gt;&gt;&gt;</v>
          </cell>
          <cell r="R945" t="str">
            <v>NO GROSS INFO AVAILABLE FOR PART
Updated EAU on 11/20 from 195k to 218k</v>
          </cell>
          <cell r="S945">
            <v>0</v>
          </cell>
          <cell r="T945">
            <v>0</v>
          </cell>
          <cell r="V945">
            <v>203</v>
          </cell>
          <cell r="W945">
            <v>3</v>
          </cell>
          <cell r="Y945" t="str">
            <v>&lt;5</v>
          </cell>
          <cell r="AA945" t="str">
            <v>NEW</v>
          </cell>
          <cell r="AB945">
            <v>56078</v>
          </cell>
          <cell r="AC945">
            <v>84117</v>
          </cell>
          <cell r="AD945">
            <v>163000</v>
          </cell>
          <cell r="AE945">
            <v>-0.48394478527607365</v>
          </cell>
          <cell r="AF945">
            <v>13583.333333333334</v>
          </cell>
        </row>
        <row r="946">
          <cell r="A946">
            <v>105182</v>
          </cell>
          <cell r="B946" t="str">
            <v>NISSAN</v>
          </cell>
          <cell r="C946">
            <v>37966</v>
          </cell>
          <cell r="D946" t="str">
            <v>28163 EB000</v>
          </cell>
          <cell r="E946" t="str">
            <v>105182-1</v>
          </cell>
          <cell r="F946" t="str">
            <v>Stamp&gt;Assy&gt;Ship</v>
          </cell>
          <cell r="G946" t="str">
            <v>GR: PR</v>
          </cell>
          <cell r="H946" t="str">
            <v>GR</v>
          </cell>
          <cell r="I946" t="str">
            <v xml:space="preserve">Nissan        | Frontier | H61B/D40        </v>
          </cell>
          <cell r="J946" t="str">
            <v>New Domestics</v>
          </cell>
          <cell r="K946" t="str">
            <v>NISSAN</v>
          </cell>
          <cell r="L946" t="str">
            <v>BIW</v>
          </cell>
          <cell r="M946">
            <v>38092</v>
          </cell>
          <cell r="N946" t="str">
            <v>BRACKET-RR SPEAKER</v>
          </cell>
          <cell r="O946">
            <v>38092</v>
          </cell>
          <cell r="P946">
            <v>42248</v>
          </cell>
          <cell r="Q946" t="str">
            <v>&gt;&gt;&gt;</v>
          </cell>
          <cell r="S946" t="e">
            <v>#REF!</v>
          </cell>
          <cell r="T946">
            <v>9032</v>
          </cell>
          <cell r="V946">
            <v>6055</v>
          </cell>
          <cell r="W946">
            <v>10</v>
          </cell>
          <cell r="Y946">
            <v>9932</v>
          </cell>
          <cell r="Z946">
            <v>-8.7400000000000005E-2</v>
          </cell>
          <cell r="AA946" t="str">
            <v>last 5 mos x IHS%</v>
          </cell>
          <cell r="AB946">
            <v>6720</v>
          </cell>
          <cell r="AC946">
            <v>10080</v>
          </cell>
          <cell r="AD946">
            <v>10080</v>
          </cell>
          <cell r="AE946">
            <v>0</v>
          </cell>
          <cell r="AF946">
            <v>840</v>
          </cell>
        </row>
        <row r="947">
          <cell r="A947">
            <v>107454</v>
          </cell>
          <cell r="B947" t="str">
            <v>DENSO</v>
          </cell>
          <cell r="C947">
            <v>41067</v>
          </cell>
          <cell r="D947" t="str">
            <v>AA246771-4880</v>
          </cell>
          <cell r="E947">
            <v>107454</v>
          </cell>
          <cell r="F947" t="str">
            <v>Stamp&gt;Ship</v>
          </cell>
          <cell r="G947" t="str">
            <v>GR: PR</v>
          </cell>
          <cell r="H947" t="str">
            <v>GR</v>
          </cell>
          <cell r="I947" t="str">
            <v>14 HIGHLAND 440A</v>
          </cell>
          <cell r="K947" t="str">
            <v>TOYOTA</v>
          </cell>
          <cell r="L947" t="str">
            <v>HVAC</v>
          </cell>
          <cell r="M947">
            <v>41487</v>
          </cell>
          <cell r="N947" t="str">
            <v>CLAMP PIPING</v>
          </cell>
          <cell r="O947">
            <v>41487</v>
          </cell>
          <cell r="P947">
            <v>43070</v>
          </cell>
          <cell r="Q947" t="str">
            <v>&gt;&gt;&gt;</v>
          </cell>
          <cell r="S947">
            <v>30</v>
          </cell>
          <cell r="T947">
            <v>0</v>
          </cell>
          <cell r="V947">
            <v>80</v>
          </cell>
          <cell r="W947">
            <v>2</v>
          </cell>
          <cell r="Y947" t="str">
            <v>&lt;5</v>
          </cell>
          <cell r="AA947" t="str">
            <v>NEW</v>
          </cell>
          <cell r="AB947">
            <v>1700</v>
          </cell>
          <cell r="AC947">
            <v>2550</v>
          </cell>
          <cell r="AD947">
            <v>15000</v>
          </cell>
          <cell r="AE947">
            <v>-0.83</v>
          </cell>
          <cell r="AF947">
            <v>1250</v>
          </cell>
        </row>
        <row r="948">
          <cell r="A948">
            <v>105417</v>
          </cell>
          <cell r="B948" t="str">
            <v>Injectec</v>
          </cell>
          <cell r="C948" t="e">
            <v>#N/A</v>
          </cell>
          <cell r="D948">
            <v>67979</v>
          </cell>
          <cell r="E948">
            <v>105417</v>
          </cell>
          <cell r="F948" t="str">
            <v>Stamp&gt;Plate/Paint&gt;Ship</v>
          </cell>
          <cell r="G948" t="str">
            <v>GR: PR</v>
          </cell>
          <cell r="H948" t="str">
            <v>GR</v>
          </cell>
          <cell r="I948" t="str">
            <v>WZW (armada)</v>
          </cell>
          <cell r="J948" t="str">
            <v>New Domestics</v>
          </cell>
          <cell r="K948" t="str">
            <v>NISSAN</v>
          </cell>
          <cell r="L948" t="str">
            <v>Trim &amp; Chassis</v>
          </cell>
          <cell r="M948">
            <v>38295</v>
          </cell>
          <cell r="N948" t="str">
            <v>WASHER-DOVETAIL</v>
          </cell>
          <cell r="O948">
            <v>38295</v>
          </cell>
          <cell r="P948">
            <v>43717</v>
          </cell>
          <cell r="Q948" t="str">
            <v>&gt;&gt;&gt;</v>
          </cell>
          <cell r="S948">
            <v>0</v>
          </cell>
          <cell r="T948">
            <v>77979</v>
          </cell>
          <cell r="V948">
            <v>10000</v>
          </cell>
          <cell r="W948">
            <v>2</v>
          </cell>
          <cell r="Y948">
            <v>1</v>
          </cell>
          <cell r="AA948" t="str">
            <v>SERVICE</v>
          </cell>
          <cell r="AB948">
            <v>19812</v>
          </cell>
          <cell r="AC948">
            <v>29718</v>
          </cell>
          <cell r="AD948">
            <v>29718</v>
          </cell>
          <cell r="AE948">
            <v>0</v>
          </cell>
          <cell r="AF948">
            <v>2476.5</v>
          </cell>
        </row>
        <row r="949">
          <cell r="A949">
            <v>107650</v>
          </cell>
          <cell r="B949" t="str">
            <v>CalsonicKansei North America, Inc.</v>
          </cell>
          <cell r="C949">
            <v>41499.676388888889</v>
          </cell>
          <cell r="D949" t="str">
            <v>68129 3KA1A</v>
          </cell>
          <cell r="E949" t="str">
            <v>107650 RevN</v>
          </cell>
          <cell r="F949" t="str">
            <v>STAMP&gt;SHIP</v>
          </cell>
          <cell r="G949" t="str">
            <v>KENT:  PR</v>
          </cell>
          <cell r="I949" t="str">
            <v>P42K Russia Export</v>
          </cell>
          <cell r="K949" t="str">
            <v>Nissan</v>
          </cell>
          <cell r="L949" t="str">
            <v>Trim &amp; Chassis</v>
          </cell>
          <cell r="O949">
            <v>41609</v>
          </cell>
          <cell r="P949">
            <v>43070</v>
          </cell>
          <cell r="Q949" t="str">
            <v>&gt;&gt;&gt;</v>
          </cell>
          <cell r="T949" t="e">
            <v>#N/A</v>
          </cell>
          <cell r="V949" t="e">
            <v>#N/A</v>
          </cell>
          <cell r="AA949" t="str">
            <v>NEW</v>
          </cell>
          <cell r="AB949" t="e">
            <v>#N/A</v>
          </cell>
          <cell r="AC949" t="e">
            <v>#N/A</v>
          </cell>
          <cell r="AD949">
            <v>10000</v>
          </cell>
          <cell r="AE949" t="e">
            <v>#N/A</v>
          </cell>
          <cell r="AF949">
            <v>833.33333333333337</v>
          </cell>
        </row>
        <row r="950">
          <cell r="A950">
            <v>107581</v>
          </cell>
          <cell r="B950" t="str">
            <v>Calsonic</v>
          </cell>
          <cell r="C950">
            <v>41351</v>
          </cell>
          <cell r="D950" t="str">
            <v xml:space="preserve">68129 3KE1A </v>
          </cell>
          <cell r="E950">
            <v>107581</v>
          </cell>
          <cell r="G950" t="str">
            <v>KENT</v>
          </cell>
          <cell r="H950" t="str">
            <v>KENT</v>
          </cell>
          <cell r="I950" t="str">
            <v xml:space="preserve">P42K RHD </v>
          </cell>
          <cell r="J950" t="str">
            <v>New Domestic</v>
          </cell>
          <cell r="K950" t="str">
            <v>NISSAN</v>
          </cell>
          <cell r="L950" t="str">
            <v>Trim &amp; Chassis</v>
          </cell>
          <cell r="O950">
            <v>41428</v>
          </cell>
          <cell r="P950">
            <v>43254</v>
          </cell>
          <cell r="Q950" t="str">
            <v>&gt;&gt;&gt;</v>
          </cell>
          <cell r="S950">
            <v>1650</v>
          </cell>
          <cell r="T950">
            <v>0</v>
          </cell>
          <cell r="V950">
            <v>2230</v>
          </cell>
          <cell r="W950">
            <v>0</v>
          </cell>
          <cell r="Y950" t="str">
            <v>&lt;5</v>
          </cell>
          <cell r="AA950" t="str">
            <v>NEW</v>
          </cell>
          <cell r="AB950">
            <v>6054</v>
          </cell>
          <cell r="AC950">
            <v>9081</v>
          </cell>
          <cell r="AD950">
            <v>10000</v>
          </cell>
          <cell r="AE950">
            <v>-9.1899999999999982E-2</v>
          </cell>
          <cell r="AF950">
            <v>833.33333333333337</v>
          </cell>
        </row>
        <row r="951">
          <cell r="A951">
            <v>107463</v>
          </cell>
          <cell r="B951" t="str">
            <v>NISSAN</v>
          </cell>
          <cell r="C951">
            <v>41099</v>
          </cell>
          <cell r="D951" t="str">
            <v>74532 4BA1A</v>
          </cell>
          <cell r="E951">
            <v>107463</v>
          </cell>
          <cell r="F951" t="str">
            <v>Stamp&gt;Ship</v>
          </cell>
          <cell r="G951" t="str">
            <v>GR:PR</v>
          </cell>
          <cell r="H951" t="str">
            <v>GR</v>
          </cell>
          <cell r="I951" t="str">
            <v>P32R ROGUE</v>
          </cell>
          <cell r="J951" t="str">
            <v>New Domestics</v>
          </cell>
          <cell r="K951" t="str">
            <v>NISSAN</v>
          </cell>
          <cell r="L951" t="str">
            <v>BIW</v>
          </cell>
          <cell r="M951">
            <v>41518</v>
          </cell>
          <cell r="N951" t="str">
            <v>FLOOR SIDE RR, RH</v>
          </cell>
          <cell r="O951">
            <v>41548</v>
          </cell>
          <cell r="P951">
            <v>43435</v>
          </cell>
          <cell r="Q951" t="str">
            <v>&gt;&gt;&gt;</v>
          </cell>
          <cell r="S951">
            <v>0</v>
          </cell>
          <cell r="T951">
            <v>0</v>
          </cell>
          <cell r="V951">
            <v>95</v>
          </cell>
          <cell r="W951">
            <v>3</v>
          </cell>
          <cell r="Y951" t="str">
            <v>&lt;5</v>
          </cell>
          <cell r="AA951" t="str">
            <v>NEW</v>
          </cell>
          <cell r="AB951">
            <v>7030</v>
          </cell>
          <cell r="AC951">
            <v>10545</v>
          </cell>
          <cell r="AD951">
            <v>16000</v>
          </cell>
          <cell r="AE951">
            <v>-0.3409375</v>
          </cell>
          <cell r="AF951">
            <v>1333.3333333333333</v>
          </cell>
        </row>
        <row r="952">
          <cell r="A952">
            <v>107464</v>
          </cell>
          <cell r="B952" t="str">
            <v>NISSAN</v>
          </cell>
          <cell r="C952">
            <v>41099</v>
          </cell>
          <cell r="D952" t="str">
            <v>74533 4BA1A</v>
          </cell>
          <cell r="E952">
            <v>107464</v>
          </cell>
          <cell r="F952" t="str">
            <v>Stamp&gt;Ship</v>
          </cell>
          <cell r="G952" t="str">
            <v>GR:PR</v>
          </cell>
          <cell r="H952" t="str">
            <v>GR</v>
          </cell>
          <cell r="I952" t="str">
            <v>P32R ROGUE</v>
          </cell>
          <cell r="J952" t="str">
            <v>New Domestics</v>
          </cell>
          <cell r="K952" t="str">
            <v>NISSAN</v>
          </cell>
          <cell r="L952" t="str">
            <v>BIW</v>
          </cell>
          <cell r="M952">
            <v>41518</v>
          </cell>
          <cell r="N952" t="str">
            <v>FLOOR SIDE RR LH</v>
          </cell>
          <cell r="O952">
            <v>41548</v>
          </cell>
          <cell r="P952">
            <v>43435</v>
          </cell>
          <cell r="Q952" t="str">
            <v>&gt;&gt;&gt;</v>
          </cell>
          <cell r="S952">
            <v>0</v>
          </cell>
          <cell r="T952">
            <v>0</v>
          </cell>
          <cell r="V952">
            <v>95</v>
          </cell>
          <cell r="W952">
            <v>3</v>
          </cell>
          <cell r="Y952" t="str">
            <v>&lt;5</v>
          </cell>
          <cell r="AA952" t="str">
            <v>NEW</v>
          </cell>
          <cell r="AB952">
            <v>7750</v>
          </cell>
          <cell r="AC952">
            <v>11625</v>
          </cell>
          <cell r="AD952">
            <v>16000</v>
          </cell>
          <cell r="AE952">
            <v>-0.2734375</v>
          </cell>
          <cell r="AF952">
            <v>1333.3333333333333</v>
          </cell>
        </row>
        <row r="953">
          <cell r="A953">
            <v>106680</v>
          </cell>
          <cell r="B953" t="str">
            <v>Denso</v>
          </cell>
          <cell r="C953">
            <v>40049</v>
          </cell>
          <cell r="D953" t="str">
            <v>AA146511-1710</v>
          </cell>
          <cell r="E953">
            <v>106680</v>
          </cell>
          <cell r="F953" t="str">
            <v>Stamp&gt;Ship</v>
          </cell>
          <cell r="G953" t="str">
            <v>GR: PR</v>
          </cell>
          <cell r="H953" t="str">
            <v>GR</v>
          </cell>
          <cell r="I953" t="str">
            <v>200L SEQUIA</v>
          </cell>
          <cell r="J953" t="str">
            <v>New Domestics</v>
          </cell>
          <cell r="K953" t="str">
            <v>Toyota</v>
          </cell>
          <cell r="L953" t="str">
            <v>HVAC</v>
          </cell>
          <cell r="M953">
            <v>40210</v>
          </cell>
          <cell r="N953" t="str">
            <v>BRACKET</v>
          </cell>
          <cell r="O953">
            <v>40210</v>
          </cell>
          <cell r="P953">
            <v>43252</v>
          </cell>
          <cell r="Q953" t="str">
            <v>&gt;&gt;&gt;</v>
          </cell>
          <cell r="S953">
            <v>1080</v>
          </cell>
          <cell r="T953">
            <v>12420</v>
          </cell>
          <cell r="V953">
            <v>5940</v>
          </cell>
          <cell r="W953">
            <v>9</v>
          </cell>
          <cell r="Y953">
            <v>16200</v>
          </cell>
          <cell r="Z953">
            <v>-0.18720000000000001</v>
          </cell>
          <cell r="AA953" t="str">
            <v>last 5 mos x IHS%</v>
          </cell>
          <cell r="AB953">
            <v>5670</v>
          </cell>
          <cell r="AC953">
            <v>8505</v>
          </cell>
          <cell r="AD953">
            <v>9656.0640000000003</v>
          </cell>
          <cell r="AE953">
            <v>-0.11920633500357913</v>
          </cell>
          <cell r="AF953">
            <v>804.67200000000003</v>
          </cell>
        </row>
        <row r="954">
          <cell r="A954">
            <v>105986</v>
          </cell>
          <cell r="B954" t="str">
            <v>NISSAN</v>
          </cell>
          <cell r="C954" t="e">
            <v>#N/A</v>
          </cell>
          <cell r="D954" t="str">
            <v>63181 JA030</v>
          </cell>
          <cell r="E954" t="e">
            <v>#N/A</v>
          </cell>
          <cell r="F954" t="str">
            <v>STAMP&gt;ASSY&gt;SHIP</v>
          </cell>
          <cell r="G954" t="str">
            <v>KENT</v>
          </cell>
          <cell r="H954" t="str">
            <v>KENT</v>
          </cell>
          <cell r="I954" t="str">
            <v>L42L Altima</v>
          </cell>
          <cell r="J954" t="str">
            <v>New Domestics</v>
          </cell>
          <cell r="K954" t="str">
            <v>NISSAN</v>
          </cell>
          <cell r="L954" t="str">
            <v>BIW</v>
          </cell>
          <cell r="O954">
            <v>38081</v>
          </cell>
          <cell r="P954">
            <v>43252</v>
          </cell>
          <cell r="Q954" t="str">
            <v>&gt;&gt;&gt;</v>
          </cell>
          <cell r="R954" t="str">
            <v>EXPORT SERVICE ONLY</v>
          </cell>
          <cell r="S954">
            <v>805</v>
          </cell>
          <cell r="T954">
            <v>8674</v>
          </cell>
          <cell r="V954">
            <v>4434</v>
          </cell>
          <cell r="W954">
            <v>10</v>
          </cell>
          <cell r="Y954">
            <v>11047.2</v>
          </cell>
          <cell r="Z954">
            <v>6.0000000000000053E-2</v>
          </cell>
          <cell r="AA954" t="str">
            <v>last 5 mos x IHS%</v>
          </cell>
          <cell r="AB954">
            <v>5627</v>
          </cell>
          <cell r="AC954">
            <v>8440.5</v>
          </cell>
          <cell r="AD954">
            <v>9400.08</v>
          </cell>
          <cell r="AE954">
            <v>-0.10208210993948985</v>
          </cell>
          <cell r="AF954">
            <v>783.34</v>
          </cell>
        </row>
        <row r="955">
          <cell r="A955">
            <v>107521</v>
          </cell>
          <cell r="B955" t="str">
            <v>Benteler</v>
          </cell>
          <cell r="C955" t="e">
            <v>#N/A</v>
          </cell>
          <cell r="D955">
            <v>13002309</v>
          </cell>
          <cell r="E955" t="str">
            <v>107521/22 RevAG</v>
          </cell>
          <cell r="F955" t="str">
            <v>Stamp&gt;Plate/Paint&gt;Ship</v>
          </cell>
          <cell r="G955" t="str">
            <v>KENT</v>
          </cell>
          <cell r="H955" t="str">
            <v>KENT</v>
          </cell>
          <cell r="I955" t="str">
            <v xml:space="preserve">BMW  E70 + C/O TO F15      </v>
          </cell>
          <cell r="J955" t="str">
            <v>Other Auto (BMW, VW, Misc)</v>
          </cell>
          <cell r="K955" t="str">
            <v>BMW</v>
          </cell>
          <cell r="L955" t="str">
            <v>BIW</v>
          </cell>
          <cell r="M955">
            <v>38764</v>
          </cell>
          <cell r="N955" t="str">
            <v>REAR CRASH LOWER-  RH</v>
          </cell>
          <cell r="O955">
            <v>41699</v>
          </cell>
          <cell r="P955">
            <v>43343</v>
          </cell>
          <cell r="Q955" t="str">
            <v>&gt;&gt;&gt;</v>
          </cell>
          <cell r="R955" t="str">
            <v>carrying over next model (107521)  was 105646  11/6/13 releases at 5k/month</v>
          </cell>
          <cell r="S955" t="e">
            <v>#REF!</v>
          </cell>
          <cell r="T955">
            <v>0</v>
          </cell>
          <cell r="V955">
            <v>2420</v>
          </cell>
          <cell r="W955">
            <v>2</v>
          </cell>
          <cell r="Y955">
            <v>597</v>
          </cell>
          <cell r="Z955">
            <v>-0.28920000000000001</v>
          </cell>
          <cell r="AA955" t="str">
            <v>last 5 mos x IHS%</v>
          </cell>
          <cell r="AB955">
            <v>25046</v>
          </cell>
          <cell r="AC955">
            <v>37569</v>
          </cell>
          <cell r="AD955">
            <v>60000</v>
          </cell>
          <cell r="AE955">
            <v>-0.37385000000000002</v>
          </cell>
          <cell r="AF955">
            <v>5000</v>
          </cell>
        </row>
        <row r="956">
          <cell r="A956">
            <v>106679</v>
          </cell>
          <cell r="B956" t="str">
            <v>Denso</v>
          </cell>
          <cell r="C956">
            <v>40049</v>
          </cell>
          <cell r="D956" t="str">
            <v>AA146511-2120</v>
          </cell>
          <cell r="E956">
            <v>106679</v>
          </cell>
          <cell r="F956" t="str">
            <v>Stamp&gt;Ship</v>
          </cell>
          <cell r="G956" t="str">
            <v>GR: PR</v>
          </cell>
          <cell r="H956" t="str">
            <v>GR</v>
          </cell>
          <cell r="I956" t="str">
            <v>200L SEQUIA</v>
          </cell>
          <cell r="J956" t="str">
            <v>New Domestics</v>
          </cell>
          <cell r="K956" t="str">
            <v>Toyota</v>
          </cell>
          <cell r="L956" t="str">
            <v>HVAC</v>
          </cell>
          <cell r="M956">
            <v>40210</v>
          </cell>
          <cell r="N956" t="str">
            <v>BRACKET</v>
          </cell>
          <cell r="O956">
            <v>40210</v>
          </cell>
          <cell r="P956">
            <v>43252</v>
          </cell>
          <cell r="Q956" t="str">
            <v>&gt;&gt;&gt;</v>
          </cell>
          <cell r="S956">
            <v>910</v>
          </cell>
          <cell r="T956">
            <v>12870</v>
          </cell>
          <cell r="V956">
            <v>5720</v>
          </cell>
          <cell r="W956">
            <v>10</v>
          </cell>
          <cell r="Y956">
            <v>13728</v>
          </cell>
          <cell r="Z956">
            <v>-0.18720000000000001</v>
          </cell>
          <cell r="AA956" t="str">
            <v>last 5 mos x IHS%</v>
          </cell>
          <cell r="AB956">
            <v>5720</v>
          </cell>
          <cell r="AC956">
            <v>8580</v>
          </cell>
          <cell r="AD956">
            <v>9298.4319999999989</v>
          </cell>
          <cell r="AE956">
            <v>-7.7263779527558918E-2</v>
          </cell>
          <cell r="AF956">
            <v>774.8693333333332</v>
          </cell>
        </row>
        <row r="957">
          <cell r="A957">
            <v>104989</v>
          </cell>
          <cell r="B957" t="str">
            <v>NISSAN</v>
          </cell>
          <cell r="C957">
            <v>37914</v>
          </cell>
          <cell r="D957">
            <v>1407874</v>
          </cell>
          <cell r="E957" t="str">
            <v>104989/90-1</v>
          </cell>
          <cell r="F957" t="str">
            <v>Stamp&gt;Assy&gt;Plate/Paint&gt;Ship</v>
          </cell>
          <cell r="G957" t="str">
            <v>GR: PR</v>
          </cell>
          <cell r="H957" t="str">
            <v>GR</v>
          </cell>
          <cell r="I957" t="str">
            <v>ARMADA / WZW</v>
          </cell>
          <cell r="J957" t="str">
            <v>New Domestics</v>
          </cell>
          <cell r="K957" t="str">
            <v>NISSAN</v>
          </cell>
          <cell r="L957" t="str">
            <v>BIW</v>
          </cell>
          <cell r="M957">
            <v>38006</v>
          </cell>
          <cell r="N957" t="str">
            <v>MIRROR SUPPORT BKT ASSY-RH/LH</v>
          </cell>
          <cell r="O957">
            <v>38006</v>
          </cell>
          <cell r="P957">
            <v>43160</v>
          </cell>
          <cell r="Q957" t="str">
            <v>&gt;&gt;&gt;</v>
          </cell>
          <cell r="S957" t="e">
            <v>#REF!</v>
          </cell>
          <cell r="T957">
            <v>1408114</v>
          </cell>
          <cell r="V957">
            <v>3520</v>
          </cell>
          <cell r="W957">
            <v>10</v>
          </cell>
          <cell r="Y957">
            <v>8570</v>
          </cell>
          <cell r="Z957">
            <v>0.2979</v>
          </cell>
          <cell r="AA957" t="str">
            <v>last 5 mos x IHS%</v>
          </cell>
          <cell r="AB957">
            <v>5841</v>
          </cell>
          <cell r="AC957">
            <v>8761.5</v>
          </cell>
          <cell r="AD957">
            <v>9137.2160000000003</v>
          </cell>
          <cell r="AE957">
            <v>-4.1119308113105824E-2</v>
          </cell>
          <cell r="AF957">
            <v>761.43466666666666</v>
          </cell>
        </row>
        <row r="958">
          <cell r="A958">
            <v>104990</v>
          </cell>
          <cell r="B958" t="str">
            <v>NISSAN</v>
          </cell>
          <cell r="C958">
            <v>37914</v>
          </cell>
          <cell r="D958">
            <v>1407875</v>
          </cell>
          <cell r="E958" t="str">
            <v>2-OUT</v>
          </cell>
          <cell r="F958" t="str">
            <v>Stamp&gt;Assy&gt;Plate/Paint&gt;Ship</v>
          </cell>
          <cell r="G958" t="str">
            <v>GR: PR</v>
          </cell>
          <cell r="H958" t="str">
            <v>GR</v>
          </cell>
          <cell r="I958" t="str">
            <v>ARMADA / WZW</v>
          </cell>
          <cell r="J958" t="str">
            <v>New Domestics</v>
          </cell>
          <cell r="K958" t="str">
            <v>NISSAN</v>
          </cell>
          <cell r="L958" t="str">
            <v>BIW</v>
          </cell>
          <cell r="M958">
            <v>38006</v>
          </cell>
          <cell r="N958" t="str">
            <v>MIRROR SUPPORT BKT ASSY-RH/LH</v>
          </cell>
          <cell r="O958">
            <v>38006</v>
          </cell>
          <cell r="P958">
            <v>43160</v>
          </cell>
          <cell r="Q958" t="str">
            <v>&gt;&gt;&gt;</v>
          </cell>
          <cell r="S958" t="e">
            <v>#REF!</v>
          </cell>
          <cell r="T958">
            <v>1408075</v>
          </cell>
          <cell r="V958">
            <v>3505</v>
          </cell>
          <cell r="W958">
            <v>11</v>
          </cell>
          <cell r="Y958">
            <v>8426</v>
          </cell>
          <cell r="Z958">
            <v>0.2979</v>
          </cell>
          <cell r="AA958" t="str">
            <v>last 5 mos x IHS%</v>
          </cell>
          <cell r="AB958">
            <v>6225</v>
          </cell>
          <cell r="AC958">
            <v>9337.5</v>
          </cell>
          <cell r="AD958">
            <v>9098.2790000000005</v>
          </cell>
          <cell r="AE958">
            <v>2.6292994532262526E-2</v>
          </cell>
          <cell r="AF958">
            <v>758.1899166666667</v>
          </cell>
        </row>
        <row r="959">
          <cell r="A959">
            <v>106678</v>
          </cell>
          <cell r="B959" t="str">
            <v>Denso</v>
          </cell>
          <cell r="C959">
            <v>40049</v>
          </cell>
          <cell r="D959" t="str">
            <v>AA146510-3130</v>
          </cell>
          <cell r="E959">
            <v>106678</v>
          </cell>
          <cell r="F959" t="str">
            <v>Stamp&gt;Assy&gt;Ship</v>
          </cell>
          <cell r="G959" t="str">
            <v>GR: PR</v>
          </cell>
          <cell r="H959" t="str">
            <v>GR</v>
          </cell>
          <cell r="I959" t="str">
            <v>200L SEQUIA</v>
          </cell>
          <cell r="J959" t="str">
            <v>New Domestics</v>
          </cell>
          <cell r="K959" t="str">
            <v>Toyota</v>
          </cell>
          <cell r="L959" t="str">
            <v>HVAC</v>
          </cell>
          <cell r="M959">
            <v>40210</v>
          </cell>
          <cell r="N959" t="str">
            <v>BRACKET-SUB ASSY</v>
          </cell>
          <cell r="O959">
            <v>40210</v>
          </cell>
          <cell r="P959">
            <v>43252</v>
          </cell>
          <cell r="Q959" t="str">
            <v>&gt;&gt;&gt;</v>
          </cell>
          <cell r="S959">
            <v>900</v>
          </cell>
          <cell r="T959">
            <v>12960</v>
          </cell>
          <cell r="V959">
            <v>5580</v>
          </cell>
          <cell r="W959">
            <v>10</v>
          </cell>
          <cell r="Y959">
            <v>12960</v>
          </cell>
          <cell r="Z959">
            <v>-0.18720000000000001</v>
          </cell>
          <cell r="AA959" t="str">
            <v>last 5 mos x IHS%</v>
          </cell>
          <cell r="AB959">
            <v>5940</v>
          </cell>
          <cell r="AC959">
            <v>8910</v>
          </cell>
          <cell r="AD959">
            <v>9070.848</v>
          </cell>
          <cell r="AE959">
            <v>-1.773241046482088E-2</v>
          </cell>
          <cell r="AF959">
            <v>755.904</v>
          </cell>
        </row>
        <row r="960">
          <cell r="A960">
            <v>107522</v>
          </cell>
          <cell r="B960" t="str">
            <v>Benteler</v>
          </cell>
          <cell r="C960" t="e">
            <v>#N/A</v>
          </cell>
          <cell r="D960">
            <v>13002310</v>
          </cell>
          <cell r="E960" t="str">
            <v>2-OUT</v>
          </cell>
          <cell r="F960" t="str">
            <v>Stamp&gt;Plate/Paint&gt;Ship</v>
          </cell>
          <cell r="G960" t="str">
            <v>KENT</v>
          </cell>
          <cell r="H960" t="str">
            <v>KENT</v>
          </cell>
          <cell r="I960" t="str">
            <v xml:space="preserve">BMW  E70 + C/O TO F15      </v>
          </cell>
          <cell r="J960" t="str">
            <v>Other Auto (BMW, VW, Misc)</v>
          </cell>
          <cell r="K960" t="str">
            <v>BMW</v>
          </cell>
          <cell r="L960" t="str">
            <v>BIW</v>
          </cell>
          <cell r="M960">
            <v>38764</v>
          </cell>
          <cell r="N960" t="str">
            <v>REAR CRASH LOWER- LH</v>
          </cell>
          <cell r="O960">
            <v>41699</v>
          </cell>
          <cell r="P960">
            <v>43343</v>
          </cell>
          <cell r="Q960" t="str">
            <v>&gt;&gt;&gt;</v>
          </cell>
          <cell r="R960" t="str">
            <v>carrying over next model (107522) was 105647  11/6/13 releases at 5k/month 3/'14</v>
          </cell>
          <cell r="S960" t="e">
            <v>#REF!</v>
          </cell>
          <cell r="T960">
            <v>0</v>
          </cell>
          <cell r="V960">
            <v>2420</v>
          </cell>
          <cell r="W960">
            <v>2</v>
          </cell>
          <cell r="Y960">
            <v>597</v>
          </cell>
          <cell r="Z960">
            <v>-0.28920000000000001</v>
          </cell>
          <cell r="AA960" t="str">
            <v>last 5 mos x IHS%</v>
          </cell>
          <cell r="AB960">
            <v>25330</v>
          </cell>
          <cell r="AC960">
            <v>37995</v>
          </cell>
          <cell r="AD960">
            <v>60000</v>
          </cell>
          <cell r="AE960">
            <v>-0.36675000000000002</v>
          </cell>
          <cell r="AF960">
            <v>5000</v>
          </cell>
        </row>
        <row r="961">
          <cell r="A961">
            <v>106681</v>
          </cell>
          <cell r="B961" t="str">
            <v>Denso Air Mex</v>
          </cell>
          <cell r="C961">
            <v>40049</v>
          </cell>
          <cell r="D961" t="str">
            <v xml:space="preserve">AA246750-0691 </v>
          </cell>
          <cell r="E961">
            <v>106681</v>
          </cell>
          <cell r="G961" t="str">
            <v>GR: PR</v>
          </cell>
          <cell r="H961" t="str">
            <v>GR</v>
          </cell>
          <cell r="I961" t="str">
            <v>Sequoia</v>
          </cell>
          <cell r="K961" t="str">
            <v>Toyota</v>
          </cell>
          <cell r="L961" t="str">
            <v>HVAC</v>
          </cell>
          <cell r="O961">
            <v>40210</v>
          </cell>
          <cell r="P961">
            <v>43717</v>
          </cell>
          <cell r="Q961" t="str">
            <v>&gt;&gt;&gt;</v>
          </cell>
          <cell r="S961">
            <v>600</v>
          </cell>
          <cell r="T961">
            <v>13100</v>
          </cell>
          <cell r="V961">
            <v>5300</v>
          </cell>
          <cell r="W961">
            <v>10</v>
          </cell>
          <cell r="Y961">
            <v>13440</v>
          </cell>
          <cell r="Z961">
            <v>-0.18720000000000001</v>
          </cell>
          <cell r="AA961" t="str">
            <v>last 5 mos x IHS%</v>
          </cell>
          <cell r="AB961">
            <v>6000</v>
          </cell>
          <cell r="AC961">
            <v>9000</v>
          </cell>
          <cell r="AD961">
            <v>8615.68</v>
          </cell>
          <cell r="AE961">
            <v>4.4607042044272793E-2</v>
          </cell>
          <cell r="AF961">
            <v>717.97333333333336</v>
          </cell>
        </row>
        <row r="962">
          <cell r="A962">
            <v>107303</v>
          </cell>
          <cell r="B962" t="str">
            <v>NISSAN</v>
          </cell>
          <cell r="C962">
            <v>40773</v>
          </cell>
          <cell r="D962" t="str">
            <v>41161 4DA0A</v>
          </cell>
          <cell r="E962" t="str">
            <v>2-OUT</v>
          </cell>
          <cell r="F962" t="str">
            <v>Stamp&gt;Plate/Paint&gt;Ship</v>
          </cell>
          <cell r="G962" t="str">
            <v>GR:PR</v>
          </cell>
          <cell r="H962" t="str">
            <v>GR</v>
          </cell>
          <cell r="I962" t="str">
            <v>'13 L12GJ LEAF</v>
          </cell>
          <cell r="J962" t="str">
            <v>New Domestics</v>
          </cell>
          <cell r="K962" t="str">
            <v>NISSAN</v>
          </cell>
          <cell r="L962" t="str">
            <v>Trim &amp; Chassis</v>
          </cell>
          <cell r="M962">
            <v>41244</v>
          </cell>
          <cell r="N962" t="str">
            <v>SPLASH GUARDS, LH</v>
          </cell>
          <cell r="O962">
            <v>41548</v>
          </cell>
          <cell r="P962">
            <v>43717</v>
          </cell>
          <cell r="Q962" t="str">
            <v>&gt;&gt;&gt;</v>
          </cell>
          <cell r="S962" t="e">
            <v>#N/A</v>
          </cell>
          <cell r="T962">
            <v>0</v>
          </cell>
          <cell r="V962" t="e">
            <v>#N/A</v>
          </cell>
          <cell r="W962" t="e">
            <v>#N/A</v>
          </cell>
          <cell r="Y962" t="e">
            <v>#N/A</v>
          </cell>
          <cell r="AA962" t="str">
            <v>new</v>
          </cell>
          <cell r="AB962">
            <v>6424</v>
          </cell>
          <cell r="AC962">
            <v>9636</v>
          </cell>
          <cell r="AD962">
            <v>8500</v>
          </cell>
          <cell r="AE962">
            <v>0.13364705882352945</v>
          </cell>
          <cell r="AF962">
            <v>708.33333333333337</v>
          </cell>
        </row>
        <row r="963">
          <cell r="A963">
            <v>107302</v>
          </cell>
          <cell r="B963" t="str">
            <v>NISSAN</v>
          </cell>
          <cell r="C963">
            <v>40773</v>
          </cell>
          <cell r="D963" t="str">
            <v>41151 4DA0A</v>
          </cell>
          <cell r="E963" t="str">
            <v>107302/03 RevN</v>
          </cell>
          <cell r="F963" t="str">
            <v>Stamp&gt;Plate/Paint&gt;Ship</v>
          </cell>
          <cell r="G963" t="str">
            <v>GR:PR</v>
          </cell>
          <cell r="H963" t="str">
            <v>GR</v>
          </cell>
          <cell r="I963" t="str">
            <v>13 L12GJ LEAF</v>
          </cell>
          <cell r="J963" t="str">
            <v>New Domestics</v>
          </cell>
          <cell r="K963" t="str">
            <v>NISSAN</v>
          </cell>
          <cell r="L963" t="str">
            <v>Trim &amp; Chassis</v>
          </cell>
          <cell r="M963">
            <v>41244</v>
          </cell>
          <cell r="N963" t="str">
            <v>SPLASH GUARDS, RH</v>
          </cell>
          <cell r="O963">
            <v>41548</v>
          </cell>
          <cell r="P963">
            <v>43717</v>
          </cell>
          <cell r="Q963" t="str">
            <v>&gt;&gt;&gt;</v>
          </cell>
          <cell r="S963" t="e">
            <v>#N/A</v>
          </cell>
          <cell r="T963">
            <v>0</v>
          </cell>
          <cell r="V963" t="e">
            <v>#N/A</v>
          </cell>
          <cell r="W963" t="e">
            <v>#N/A</v>
          </cell>
          <cell r="Y963" t="e">
            <v>#N/A</v>
          </cell>
          <cell r="AA963" t="str">
            <v>new</v>
          </cell>
          <cell r="AB963">
            <v>6424</v>
          </cell>
          <cell r="AC963">
            <v>9636</v>
          </cell>
          <cell r="AD963">
            <v>8500</v>
          </cell>
          <cell r="AE963">
            <v>0.13364705882352945</v>
          </cell>
          <cell r="AF963">
            <v>708.33333333333337</v>
          </cell>
        </row>
        <row r="964">
          <cell r="A964">
            <v>107242</v>
          </cell>
          <cell r="B964" t="str">
            <v>Denso</v>
          </cell>
          <cell r="C964">
            <v>40682</v>
          </cell>
          <cell r="D964" t="str">
            <v>AA222424-2290</v>
          </cell>
          <cell r="E964" t="str">
            <v>107242 Rev0</v>
          </cell>
          <cell r="F964" t="str">
            <v>Stamp&gt;Plate/Paint&gt;Ship</v>
          </cell>
          <cell r="G964" t="str">
            <v>GR:PR</v>
          </cell>
          <cell r="H964" t="str">
            <v>GR</v>
          </cell>
          <cell r="I964" t="str">
            <v>GMX521  CAMARO</v>
          </cell>
          <cell r="J964" t="str">
            <v>New Domestics</v>
          </cell>
          <cell r="K964" t="str">
            <v>Toyota</v>
          </cell>
          <cell r="L964" t="str">
            <v>HVAC</v>
          </cell>
          <cell r="M964">
            <v>41244</v>
          </cell>
          <cell r="N964" t="str">
            <v>BRACKET</v>
          </cell>
          <cell r="O964">
            <v>41244</v>
          </cell>
          <cell r="P964">
            <v>43717</v>
          </cell>
          <cell r="Q964" t="str">
            <v>&gt;&gt;&gt;</v>
          </cell>
          <cell r="S964">
            <v>0</v>
          </cell>
          <cell r="T964">
            <v>9775</v>
          </cell>
          <cell r="V964">
            <v>3825</v>
          </cell>
          <cell r="W964">
            <v>7</v>
          </cell>
          <cell r="Y964">
            <v>15300</v>
          </cell>
          <cell r="Z964">
            <v>0.10261712439418424</v>
          </cell>
          <cell r="AA964" t="str">
            <v>last 5 mos x IHS%</v>
          </cell>
          <cell r="AB964">
            <v>4250</v>
          </cell>
          <cell r="AC964">
            <v>6375</v>
          </cell>
          <cell r="AD964">
            <v>8435.0210016155088</v>
          </cell>
          <cell r="AE964">
            <v>-0.24422239152943015</v>
          </cell>
          <cell r="AF964">
            <v>702.91841680129244</v>
          </cell>
        </row>
        <row r="965">
          <cell r="A965">
            <v>104911</v>
          </cell>
          <cell r="B965" t="str">
            <v>TOYOTA</v>
          </cell>
          <cell r="C965">
            <v>37789</v>
          </cell>
          <cell r="D965">
            <v>3148404010</v>
          </cell>
          <cell r="E965">
            <v>104911</v>
          </cell>
          <cell r="F965" t="str">
            <v>Stamp&gt;Plate/Paint&gt;Ship</v>
          </cell>
          <cell r="G965" t="str">
            <v>GR: PR</v>
          </cell>
          <cell r="H965" t="str">
            <v>GR</v>
          </cell>
          <cell r="I965" t="str">
            <v>Tacoma 180L --&gt; c/o to 742a</v>
          </cell>
          <cell r="J965" t="str">
            <v>New Domestics</v>
          </cell>
          <cell r="K965" t="str">
            <v>Toyota</v>
          </cell>
          <cell r="L965" t="str">
            <v>Trim &amp; Chassis</v>
          </cell>
          <cell r="M965" t="str">
            <v>1/0/00</v>
          </cell>
          <cell r="N965" t="str">
            <v>BRACKET-FLEXIBLE HOSE</v>
          </cell>
          <cell r="O965">
            <v>38081</v>
          </cell>
          <cell r="P965">
            <v>44926</v>
          </cell>
          <cell r="Q965" t="str">
            <v>&gt;&gt;&gt;</v>
          </cell>
          <cell r="S965" t="e">
            <v>#REF!</v>
          </cell>
          <cell r="T965">
            <v>3148404010</v>
          </cell>
          <cell r="V965">
            <v>3785</v>
          </cell>
          <cell r="W965">
            <v>12</v>
          </cell>
          <cell r="Y965">
            <v>8685</v>
          </cell>
          <cell r="Z965">
            <v>2.1399999999999999E-2</v>
          </cell>
          <cell r="AA965" t="str">
            <v>last 5 mos x IHS%</v>
          </cell>
          <cell r="AB965">
            <v>4765</v>
          </cell>
          <cell r="AC965">
            <v>7147.5</v>
          </cell>
          <cell r="AD965">
            <v>8400</v>
          </cell>
          <cell r="AE965">
            <v>-0.14910714285714288</v>
          </cell>
          <cell r="AF965">
            <v>700</v>
          </cell>
        </row>
        <row r="966">
          <cell r="A966">
            <v>107523</v>
          </cell>
          <cell r="B966" t="str">
            <v>Benteler</v>
          </cell>
          <cell r="C966" t="e">
            <v>#N/A</v>
          </cell>
          <cell r="D966">
            <v>13002311</v>
          </cell>
          <cell r="E966" t="str">
            <v>107523/24 RevAE</v>
          </cell>
          <cell r="F966" t="str">
            <v>Stamp&gt;Plate/Paint&gt;Ship</v>
          </cell>
          <cell r="G966" t="str">
            <v>KENT</v>
          </cell>
          <cell r="H966" t="str">
            <v>KENT</v>
          </cell>
          <cell r="I966" t="str">
            <v xml:space="preserve">BMW  E70 + C/O TO F15      </v>
          </cell>
          <cell r="J966" t="str">
            <v>Other Auto (BMW, VW, Misc)</v>
          </cell>
          <cell r="K966" t="str">
            <v>BMW</v>
          </cell>
          <cell r="L966" t="str">
            <v>BIW</v>
          </cell>
          <cell r="M966">
            <v>38749</v>
          </cell>
          <cell r="N966" t="str">
            <v>REAR CRASH UPPER RH</v>
          </cell>
          <cell r="O966">
            <v>41699</v>
          </cell>
          <cell r="P966">
            <v>43343</v>
          </cell>
          <cell r="Q966" t="str">
            <v>&gt;&gt;&gt;</v>
          </cell>
          <cell r="R966" t="str">
            <v>carrying over next model (107523) was 105646 11/6/13 releases at 5k/month 3/'14</v>
          </cell>
          <cell r="S966" t="e">
            <v>#REF!</v>
          </cell>
          <cell r="T966">
            <v>0</v>
          </cell>
          <cell r="V966">
            <v>2420</v>
          </cell>
          <cell r="W966">
            <v>2</v>
          </cell>
          <cell r="Y966">
            <v>600</v>
          </cell>
          <cell r="Z966">
            <v>-0.28920000000000001</v>
          </cell>
          <cell r="AA966" t="str">
            <v>last 5 mos x IHS%</v>
          </cell>
          <cell r="AB966">
            <v>25284</v>
          </cell>
          <cell r="AC966">
            <v>37926</v>
          </cell>
          <cell r="AD966">
            <v>60000</v>
          </cell>
          <cell r="AE966">
            <v>-0.3679</v>
          </cell>
          <cell r="AF966">
            <v>5000</v>
          </cell>
        </row>
        <row r="967">
          <cell r="A967">
            <v>107526</v>
          </cell>
          <cell r="B967" t="str">
            <v>NISSAN</v>
          </cell>
          <cell r="C967">
            <v>41166</v>
          </cell>
          <cell r="D967" t="str">
            <v>21745 3JV0A</v>
          </cell>
          <cell r="E967" t="str">
            <v>107526 RevN</v>
          </cell>
          <cell r="F967" t="str">
            <v>Stamp&gt;Ship</v>
          </cell>
          <cell r="G967" t="str">
            <v>GR:PR/VA</v>
          </cell>
          <cell r="H967" t="str">
            <v>GR</v>
          </cell>
          <cell r="I967" t="str">
            <v>P42J+K  HEV + P42M</v>
          </cell>
          <cell r="K967" t="str">
            <v>Nissan</v>
          </cell>
          <cell r="L967" t="str">
            <v>BIW</v>
          </cell>
          <cell r="M967">
            <v>41395</v>
          </cell>
          <cell r="N967" t="str">
            <v>BRKT RAD RESVR TANK</v>
          </cell>
          <cell r="O967">
            <v>41487</v>
          </cell>
          <cell r="P967">
            <v>43070</v>
          </cell>
          <cell r="Q967" t="str">
            <v>&gt;&gt;&gt;</v>
          </cell>
          <cell r="R967" t="str">
            <v>add P42M -9/'14 - 4k/mos</v>
          </cell>
          <cell r="S967">
            <v>59</v>
          </cell>
          <cell r="T967">
            <v>0</v>
          </cell>
          <cell r="V967">
            <v>1004</v>
          </cell>
          <cell r="W967">
            <v>3</v>
          </cell>
          <cell r="Y967" t="str">
            <v>&lt;5</v>
          </cell>
          <cell r="AA967" t="str">
            <v>NEW</v>
          </cell>
          <cell r="AB967">
            <v>7307</v>
          </cell>
          <cell r="AC967">
            <v>10960.5</v>
          </cell>
          <cell r="AD967">
            <v>10960.5</v>
          </cell>
          <cell r="AE967">
            <v>0</v>
          </cell>
          <cell r="AF967">
            <v>913.375</v>
          </cell>
        </row>
        <row r="968">
          <cell r="A968">
            <v>107525</v>
          </cell>
          <cell r="B968" t="str">
            <v>NISSAN</v>
          </cell>
          <cell r="C968">
            <v>41165</v>
          </cell>
          <cell r="D968" t="str">
            <v>21745 3JV0B</v>
          </cell>
          <cell r="E968">
            <v>107525</v>
          </cell>
          <cell r="F968" t="str">
            <v>Stamp&gt;Ship</v>
          </cell>
          <cell r="G968" t="str">
            <v>KENT</v>
          </cell>
          <cell r="H968" t="str">
            <v>KENT</v>
          </cell>
          <cell r="I968" t="str">
            <v>P42J+K  HEV + P42M</v>
          </cell>
          <cell r="K968" t="str">
            <v>Nissan</v>
          </cell>
          <cell r="L968" t="str">
            <v>BIW</v>
          </cell>
          <cell r="M968">
            <v>41395</v>
          </cell>
          <cell r="N968" t="str">
            <v>BRKT RAD RESVR TANK</v>
          </cell>
          <cell r="O968">
            <v>41487</v>
          </cell>
          <cell r="P968">
            <v>43070</v>
          </cell>
          <cell r="Q968" t="str">
            <v>&gt;&gt;&gt;</v>
          </cell>
          <cell r="R968" t="str">
            <v>add P42M -9/'14 - 4k/mos</v>
          </cell>
          <cell r="S968">
            <v>59</v>
          </cell>
          <cell r="T968">
            <v>0</v>
          </cell>
          <cell r="V968">
            <v>1484</v>
          </cell>
          <cell r="W968">
            <v>3</v>
          </cell>
          <cell r="Y968" t="str">
            <v>&lt;5</v>
          </cell>
          <cell r="AA968" t="str">
            <v>NEW</v>
          </cell>
          <cell r="AB968">
            <v>7307</v>
          </cell>
          <cell r="AC968">
            <v>10960.5</v>
          </cell>
          <cell r="AD968">
            <v>10960.5</v>
          </cell>
          <cell r="AE968">
            <v>0</v>
          </cell>
          <cell r="AF968">
            <v>913.375</v>
          </cell>
        </row>
        <row r="969">
          <cell r="A969">
            <v>107456</v>
          </cell>
          <cell r="B969" t="str">
            <v>NISSAN</v>
          </cell>
          <cell r="C969">
            <v>41071</v>
          </cell>
          <cell r="D969" t="str">
            <v>292A3 3KY0A</v>
          </cell>
          <cell r="E969" t="str">
            <v>107456-2 RevN</v>
          </cell>
          <cell r="F969" t="str">
            <v>Stamp&gt;Ship</v>
          </cell>
          <cell r="G969" t="str">
            <v>KENT</v>
          </cell>
          <cell r="H969" t="str">
            <v>KENT</v>
          </cell>
          <cell r="I969" t="str">
            <v>P42J+K  HEV</v>
          </cell>
          <cell r="K969" t="str">
            <v>Nissan</v>
          </cell>
          <cell r="L969" t="str">
            <v>Vehicle Electronics</v>
          </cell>
          <cell r="M969">
            <v>41212</v>
          </cell>
          <cell r="N969" t="str">
            <v>BRKT DC/DC CONVERTER</v>
          </cell>
          <cell r="O969">
            <v>41487</v>
          </cell>
          <cell r="P969">
            <v>42401</v>
          </cell>
          <cell r="Q969" t="str">
            <v>&gt;&gt;&gt;</v>
          </cell>
          <cell r="S969">
            <v>5</v>
          </cell>
          <cell r="T969">
            <v>0</v>
          </cell>
          <cell r="V969">
            <v>330</v>
          </cell>
          <cell r="W969">
            <v>4</v>
          </cell>
          <cell r="Y969" t="str">
            <v>&lt;5</v>
          </cell>
          <cell r="AA969" t="str">
            <v>NEW</v>
          </cell>
          <cell r="AB969">
            <v>6882</v>
          </cell>
          <cell r="AC969">
            <v>10323</v>
          </cell>
          <cell r="AD969">
            <v>10323</v>
          </cell>
          <cell r="AE969">
            <v>0</v>
          </cell>
          <cell r="AF969">
            <v>860.25</v>
          </cell>
        </row>
        <row r="970">
          <cell r="A970">
            <v>107412</v>
          </cell>
          <cell r="B970" t="str">
            <v>CALSONIC KANSEI</v>
          </cell>
          <cell r="C970">
            <v>41024</v>
          </cell>
          <cell r="D970" t="str">
            <v>20511 3JV0B</v>
          </cell>
          <cell r="E970" t="str">
            <v>107412/13 RevN</v>
          </cell>
          <cell r="F970" t="str">
            <v>Stamp&gt;Ship</v>
          </cell>
          <cell r="G970" t="str">
            <v>KENT</v>
          </cell>
          <cell r="H970" t="str">
            <v>KENT</v>
          </cell>
          <cell r="I970" t="str">
            <v>P42J+K  HEV</v>
          </cell>
          <cell r="K970" t="str">
            <v>Nissan</v>
          </cell>
          <cell r="L970" t="str">
            <v>Powertrain/Exhaust</v>
          </cell>
          <cell r="M970">
            <v>41024</v>
          </cell>
          <cell r="N970" t="str">
            <v>INSUL FRT TUBE LWR/UPR</v>
          </cell>
          <cell r="O970">
            <v>41487</v>
          </cell>
          <cell r="P970">
            <v>43313</v>
          </cell>
          <cell r="Q970" t="str">
            <v>&gt;&gt;&gt;</v>
          </cell>
          <cell r="S970">
            <v>240</v>
          </cell>
          <cell r="T970">
            <v>0</v>
          </cell>
          <cell r="V970">
            <v>1360</v>
          </cell>
          <cell r="W970">
            <v>3</v>
          </cell>
          <cell r="Y970" t="str">
            <v>&lt;5</v>
          </cell>
          <cell r="AA970" t="str">
            <v>NEW</v>
          </cell>
          <cell r="AB970">
            <v>7080</v>
          </cell>
          <cell r="AC970">
            <v>10620</v>
          </cell>
          <cell r="AD970">
            <v>10620</v>
          </cell>
          <cell r="AE970">
            <v>0</v>
          </cell>
          <cell r="AF970">
            <v>885</v>
          </cell>
        </row>
        <row r="971">
          <cell r="A971">
            <v>107413</v>
          </cell>
          <cell r="B971" t="str">
            <v>CALSONIC KANSEI</v>
          </cell>
          <cell r="C971">
            <v>40988</v>
          </cell>
          <cell r="D971" t="str">
            <v>20516 3JV1A</v>
          </cell>
          <cell r="E971">
            <v>107413</v>
          </cell>
          <cell r="F971" t="str">
            <v>Stamp&gt;Ship</v>
          </cell>
          <cell r="G971" t="str">
            <v>KENT</v>
          </cell>
          <cell r="H971" t="str">
            <v>KENT</v>
          </cell>
          <cell r="I971" t="str">
            <v>P42J+K  HEV</v>
          </cell>
          <cell r="K971" t="str">
            <v>Nissan</v>
          </cell>
          <cell r="L971" t="str">
            <v>Powertrain/Exhaust</v>
          </cell>
          <cell r="M971">
            <v>41334</v>
          </cell>
          <cell r="N971" t="str">
            <v>INSUL FRT TUBE UPR</v>
          </cell>
          <cell r="O971">
            <v>41487</v>
          </cell>
          <cell r="P971">
            <v>43313</v>
          </cell>
          <cell r="Q971" t="str">
            <v>&gt;&gt;&gt;</v>
          </cell>
          <cell r="S971">
            <v>570</v>
          </cell>
          <cell r="T971">
            <v>0</v>
          </cell>
          <cell r="V971">
            <v>1540</v>
          </cell>
          <cell r="W971">
            <v>3</v>
          </cell>
          <cell r="Y971" t="str">
            <v>&lt;5</v>
          </cell>
          <cell r="AA971" t="str">
            <v>NEW</v>
          </cell>
          <cell r="AB971">
            <v>6840</v>
          </cell>
          <cell r="AC971">
            <v>10260</v>
          </cell>
          <cell r="AD971">
            <v>10260</v>
          </cell>
          <cell r="AE971">
            <v>0</v>
          </cell>
          <cell r="AF971">
            <v>855</v>
          </cell>
        </row>
        <row r="972">
          <cell r="A972">
            <v>107411</v>
          </cell>
          <cell r="B972" t="str">
            <v>CALSONIC KANSEI</v>
          </cell>
          <cell r="C972">
            <v>40988</v>
          </cell>
          <cell r="D972" t="str">
            <v>203RH 3JV0A</v>
          </cell>
          <cell r="E972">
            <v>107411</v>
          </cell>
          <cell r="F972" t="str">
            <v>STAMP&gt;ASSY&gt;SHIP</v>
          </cell>
          <cell r="G972" t="str">
            <v>KENT</v>
          </cell>
          <cell r="H972" t="str">
            <v>KENT</v>
          </cell>
          <cell r="I972" t="str">
            <v>P42J+K  HEV</v>
          </cell>
          <cell r="K972" t="str">
            <v>Nissan</v>
          </cell>
          <cell r="L972" t="str">
            <v>Trim &amp; Chassis</v>
          </cell>
          <cell r="M972">
            <v>41334</v>
          </cell>
          <cell r="N972" t="str">
            <v>MASS ASSY</v>
          </cell>
          <cell r="O972">
            <v>41487</v>
          </cell>
          <cell r="P972">
            <v>43313</v>
          </cell>
          <cell r="Q972" t="str">
            <v>&gt;&gt;&gt;</v>
          </cell>
          <cell r="S972">
            <v>375</v>
          </cell>
          <cell r="T972">
            <v>0</v>
          </cell>
          <cell r="V972">
            <v>850</v>
          </cell>
          <cell r="W972">
            <v>1</v>
          </cell>
          <cell r="Y972" t="str">
            <v>&lt;5</v>
          </cell>
          <cell r="AA972" t="str">
            <v>NEW</v>
          </cell>
          <cell r="AB972">
            <v>7000</v>
          </cell>
          <cell r="AC972">
            <v>10500</v>
          </cell>
          <cell r="AD972">
            <v>10500</v>
          </cell>
          <cell r="AE972">
            <v>0</v>
          </cell>
          <cell r="AF972">
            <v>875</v>
          </cell>
        </row>
        <row r="973">
          <cell r="A973">
            <v>107586</v>
          </cell>
          <cell r="B973" t="str">
            <v>NISSAN</v>
          </cell>
          <cell r="C973">
            <v>40830</v>
          </cell>
          <cell r="D973" t="str">
            <v>25233 3JV1B</v>
          </cell>
          <cell r="E973" t="str">
            <v>107586 RevN</v>
          </cell>
          <cell r="F973" t="str">
            <v>Stamp&gt;Assy&gt;Plate/Paint&gt;Ship</v>
          </cell>
          <cell r="G973" t="str">
            <v>KENT</v>
          </cell>
          <cell r="H973" t="str">
            <v>KENT</v>
          </cell>
          <cell r="I973" t="str">
            <v>P42J+K  HEV + P42M</v>
          </cell>
          <cell r="J973" t="str">
            <v>New Domestics</v>
          </cell>
          <cell r="K973" t="str">
            <v>NISSAN</v>
          </cell>
          <cell r="L973" t="str">
            <v>Vehicle Electronics</v>
          </cell>
          <cell r="M973">
            <v>41153</v>
          </cell>
          <cell r="N973" t="str">
            <v>BRKT-ELEC  UNIT</v>
          </cell>
          <cell r="O973">
            <v>41487</v>
          </cell>
          <cell r="P973">
            <v>43717</v>
          </cell>
          <cell r="Q973" t="str">
            <v>&gt;&gt;&gt;</v>
          </cell>
          <cell r="R973" t="str">
            <v>add P42M -9/'14 - 4k/mos</v>
          </cell>
          <cell r="S973" t="e">
            <v>#N/A</v>
          </cell>
          <cell r="T973">
            <v>0</v>
          </cell>
          <cell r="V973">
            <v>957</v>
          </cell>
          <cell r="W973" t="e">
            <v>#N/A</v>
          </cell>
          <cell r="Y973" t="e">
            <v>#N/A</v>
          </cell>
          <cell r="AA973" t="str">
            <v>NEW</v>
          </cell>
          <cell r="AB973">
            <v>7391</v>
          </cell>
          <cell r="AC973">
            <v>11086.5</v>
          </cell>
          <cell r="AD973">
            <v>11086.5</v>
          </cell>
          <cell r="AE973">
            <v>0</v>
          </cell>
          <cell r="AF973">
            <v>923.875</v>
          </cell>
        </row>
        <row r="974">
          <cell r="A974">
            <v>107349</v>
          </cell>
          <cell r="B974" t="str">
            <v>NISSAN</v>
          </cell>
          <cell r="C974">
            <v>40830</v>
          </cell>
          <cell r="D974" t="str">
            <v>25233 3250A</v>
          </cell>
          <cell r="E974" t="str">
            <v>107349 RevN</v>
          </cell>
          <cell r="F974" t="str">
            <v>Stamp&gt;Plate/Paint&gt;Ship</v>
          </cell>
          <cell r="G974" t="str">
            <v>KENT</v>
          </cell>
          <cell r="H974" t="str">
            <v>KENT</v>
          </cell>
          <cell r="I974" t="str">
            <v>P42J+K  HEV</v>
          </cell>
          <cell r="J974" t="str">
            <v>New Domestics</v>
          </cell>
          <cell r="K974" t="str">
            <v>NISSAN</v>
          </cell>
          <cell r="L974" t="str">
            <v>Vehicle Electronics</v>
          </cell>
          <cell r="M974">
            <v>41153</v>
          </cell>
          <cell r="N974" t="str">
            <v>BRKT-ELEC UNIT</v>
          </cell>
          <cell r="O974">
            <v>41487</v>
          </cell>
          <cell r="P974">
            <v>43717</v>
          </cell>
          <cell r="Q974" t="str">
            <v>&gt;&gt;&gt;</v>
          </cell>
          <cell r="S974">
            <v>5</v>
          </cell>
          <cell r="T974">
            <v>0</v>
          </cell>
          <cell r="V974">
            <v>530</v>
          </cell>
          <cell r="W974">
            <v>5</v>
          </cell>
          <cell r="Y974">
            <v>667.2</v>
          </cell>
          <cell r="AA974" t="str">
            <v>NEW</v>
          </cell>
          <cell r="AB974">
            <v>7282</v>
          </cell>
          <cell r="AC974">
            <v>10923</v>
          </cell>
          <cell r="AD974">
            <v>10923</v>
          </cell>
          <cell r="AE974">
            <v>0</v>
          </cell>
          <cell r="AF974">
            <v>910.25</v>
          </cell>
        </row>
        <row r="975">
          <cell r="A975">
            <v>107524</v>
          </cell>
          <cell r="B975" t="str">
            <v>Benteler</v>
          </cell>
          <cell r="C975" t="e">
            <v>#N/A</v>
          </cell>
          <cell r="D975">
            <v>13002312</v>
          </cell>
          <cell r="E975" t="str">
            <v>2-OUT</v>
          </cell>
          <cell r="F975" t="str">
            <v>Stamp&gt;Plate/Paint&gt;Ship</v>
          </cell>
          <cell r="G975" t="str">
            <v>KENT</v>
          </cell>
          <cell r="H975" t="str">
            <v>KENT</v>
          </cell>
          <cell r="I975" t="str">
            <v xml:space="preserve">BMW  E70 + C/O TO F15      </v>
          </cell>
          <cell r="J975" t="str">
            <v>Other Auto (BMW, VW, Misc)</v>
          </cell>
          <cell r="K975" t="str">
            <v>BMW</v>
          </cell>
          <cell r="L975" t="str">
            <v>BIW</v>
          </cell>
          <cell r="M975">
            <v>38749</v>
          </cell>
          <cell r="N975" t="str">
            <v>REAR CRASH UPPER  LH</v>
          </cell>
          <cell r="O975">
            <v>41699</v>
          </cell>
          <cell r="P975">
            <v>43343</v>
          </cell>
          <cell r="Q975" t="str">
            <v>&gt;&gt;&gt;</v>
          </cell>
          <cell r="R975" t="str">
            <v>carrying over next model (107524) was 105647   11/6/13 releases at 5k/month 3/'14</v>
          </cell>
          <cell r="S975" t="e">
            <v>#REF!</v>
          </cell>
          <cell r="T975">
            <v>0</v>
          </cell>
          <cell r="V975">
            <v>2420</v>
          </cell>
          <cell r="W975">
            <v>2</v>
          </cell>
          <cell r="Y975">
            <v>600</v>
          </cell>
          <cell r="Z975">
            <v>-0.28920000000000001</v>
          </cell>
          <cell r="AA975" t="str">
            <v>last 5 mos x IHS%</v>
          </cell>
          <cell r="AB975">
            <v>25280</v>
          </cell>
          <cell r="AC975">
            <v>37920</v>
          </cell>
          <cell r="AD975">
            <v>60000</v>
          </cell>
          <cell r="AE975">
            <v>-0.36799999999999999</v>
          </cell>
          <cell r="AF975">
            <v>5000</v>
          </cell>
        </row>
        <row r="976">
          <cell r="A976">
            <v>107333</v>
          </cell>
          <cell r="B976" t="str">
            <v>NISSAN</v>
          </cell>
          <cell r="C976">
            <v>40821</v>
          </cell>
          <cell r="D976" t="str">
            <v>75861 3JV0A</v>
          </cell>
          <cell r="E976" t="str">
            <v>107333-1</v>
          </cell>
          <cell r="F976" t="str">
            <v>Stamp&gt;Assy&gt;Plate/Paint&gt;Ship</v>
          </cell>
          <cell r="G976" t="str">
            <v>GR:  PR/VA</v>
          </cell>
          <cell r="H976" t="str">
            <v>GR</v>
          </cell>
          <cell r="I976" t="str">
            <v>P42J+K  HEV</v>
          </cell>
          <cell r="J976" t="str">
            <v>New Domestics</v>
          </cell>
          <cell r="K976" t="str">
            <v>NISSAN</v>
          </cell>
          <cell r="L976" t="str">
            <v>BIW</v>
          </cell>
          <cell r="M976">
            <v>41061</v>
          </cell>
          <cell r="N976" t="str">
            <v>BRKT ASSY-POWER HEAD</v>
          </cell>
          <cell r="O976">
            <v>41487</v>
          </cell>
          <cell r="P976">
            <v>41791</v>
          </cell>
          <cell r="Q976" t="str">
            <v>&gt;&gt;&gt;</v>
          </cell>
          <cell r="R976" t="str">
            <v>REPLACED BY 107588 (EOP NOW 6/1/14)</v>
          </cell>
          <cell r="S976">
            <v>17</v>
          </cell>
          <cell r="T976">
            <v>0</v>
          </cell>
          <cell r="V976">
            <v>530</v>
          </cell>
          <cell r="W976">
            <v>3</v>
          </cell>
          <cell r="Y976" t="str">
            <v>&lt;5</v>
          </cell>
          <cell r="AA976" t="str">
            <v>NEW</v>
          </cell>
          <cell r="AB976">
            <v>7269</v>
          </cell>
          <cell r="AC976">
            <v>10903.5</v>
          </cell>
          <cell r="AD976">
            <v>10903.5</v>
          </cell>
          <cell r="AE976">
            <v>0</v>
          </cell>
          <cell r="AF976">
            <v>908.625</v>
          </cell>
        </row>
        <row r="977">
          <cell r="A977">
            <v>107332</v>
          </cell>
          <cell r="B977" t="str">
            <v>NISSAN</v>
          </cell>
          <cell r="C977">
            <v>40821</v>
          </cell>
          <cell r="D977" t="str">
            <v>75860 3JV0A</v>
          </cell>
          <cell r="E977" t="str">
            <v>107332-1/-2 Rev1</v>
          </cell>
          <cell r="F977" t="str">
            <v>Stamp&gt;Assy&gt;Plate/Paint&gt;Ship</v>
          </cell>
          <cell r="G977" t="str">
            <v>GR:  PR/VA</v>
          </cell>
          <cell r="H977" t="str">
            <v>GR</v>
          </cell>
          <cell r="I977" t="str">
            <v>P42J+K  HEV + P42M</v>
          </cell>
          <cell r="J977" t="str">
            <v>New Domestics</v>
          </cell>
          <cell r="K977" t="str">
            <v>NISSAN</v>
          </cell>
          <cell r="L977" t="str">
            <v>BIW</v>
          </cell>
          <cell r="M977">
            <v>41061</v>
          </cell>
          <cell r="N977" t="str">
            <v>BRKT ASSY-POWER HEAD</v>
          </cell>
          <cell r="O977">
            <v>41487</v>
          </cell>
          <cell r="P977">
            <v>43717</v>
          </cell>
          <cell r="Q977" t="str">
            <v>&gt;&gt;&gt;</v>
          </cell>
          <cell r="R977" t="str">
            <v>add P42M -9/'14 - 4k/mos</v>
          </cell>
          <cell r="S977">
            <v>73</v>
          </cell>
          <cell r="T977">
            <v>0</v>
          </cell>
          <cell r="V977">
            <v>446</v>
          </cell>
          <cell r="W977">
            <v>3</v>
          </cell>
          <cell r="Y977" t="str">
            <v>&lt;5</v>
          </cell>
          <cell r="AA977" t="str">
            <v>NEW</v>
          </cell>
          <cell r="AB977">
            <v>7033</v>
          </cell>
          <cell r="AC977">
            <v>10549.5</v>
          </cell>
          <cell r="AD977">
            <v>10549.5</v>
          </cell>
          <cell r="AE977">
            <v>0</v>
          </cell>
          <cell r="AF977">
            <v>879.125</v>
          </cell>
        </row>
        <row r="978">
          <cell r="A978">
            <v>107334</v>
          </cell>
          <cell r="B978" t="str">
            <v>NISSAN</v>
          </cell>
          <cell r="C978">
            <v>40821</v>
          </cell>
          <cell r="D978" t="str">
            <v>75862 3JV0A</v>
          </cell>
          <cell r="E978" t="str">
            <v>107334-1 Rev2</v>
          </cell>
          <cell r="G978" t="str">
            <v>GR:  PR/VA</v>
          </cell>
          <cell r="H978" t="str">
            <v>GR</v>
          </cell>
          <cell r="I978" t="str">
            <v>P42J+K  HEV</v>
          </cell>
          <cell r="J978" t="str">
            <v>New Domestics</v>
          </cell>
          <cell r="K978" t="str">
            <v>NISSAN</v>
          </cell>
          <cell r="L978" t="str">
            <v>BIW</v>
          </cell>
          <cell r="M978">
            <v>41061</v>
          </cell>
          <cell r="N978" t="str">
            <v>BRKT ASSY-POWER HEAD</v>
          </cell>
          <cell r="O978">
            <v>41487</v>
          </cell>
          <cell r="P978">
            <v>41791</v>
          </cell>
          <cell r="Q978" t="str">
            <v>&gt;&gt;&gt;</v>
          </cell>
          <cell r="T978">
            <v>0</v>
          </cell>
          <cell r="V978">
            <v>436</v>
          </cell>
          <cell r="AB978">
            <v>7169</v>
          </cell>
          <cell r="AC978">
            <v>10753.5</v>
          </cell>
          <cell r="AD978">
            <v>10753.5</v>
          </cell>
          <cell r="AE978">
            <v>0</v>
          </cell>
          <cell r="AF978">
            <v>896.125</v>
          </cell>
        </row>
        <row r="979">
          <cell r="A979">
            <v>107035</v>
          </cell>
          <cell r="B979" t="str">
            <v>IB TECH</v>
          </cell>
          <cell r="C979">
            <v>40434</v>
          </cell>
          <cell r="D979" t="str">
            <v>23-4598911-2-00</v>
          </cell>
          <cell r="E979">
            <v>107035</v>
          </cell>
          <cell r="F979" t="str">
            <v>Stamp&gt;Assy&gt;Ship</v>
          </cell>
          <cell r="G979" t="str">
            <v>KENT</v>
          </cell>
          <cell r="H979" t="str">
            <v>KENT</v>
          </cell>
          <cell r="I979" t="str">
            <v>P42J+K  HEV</v>
          </cell>
          <cell r="J979" t="str">
            <v>New Domestics</v>
          </cell>
          <cell r="K979" t="str">
            <v>NISSAN</v>
          </cell>
          <cell r="L979" t="str">
            <v>SEATING</v>
          </cell>
          <cell r="M979">
            <v>40603</v>
          </cell>
          <cell r="N979" t="str">
            <v>BRACKET ( R)</v>
          </cell>
          <cell r="O979">
            <v>40909</v>
          </cell>
          <cell r="P979">
            <v>41518</v>
          </cell>
          <cell r="Q979" t="str">
            <v>&gt;&gt;&gt;</v>
          </cell>
          <cell r="S979">
            <v>1920</v>
          </cell>
          <cell r="T979">
            <v>600</v>
          </cell>
          <cell r="V979">
            <v>3840</v>
          </cell>
          <cell r="W979">
            <v>1</v>
          </cell>
          <cell r="Y979" t="str">
            <v>&lt;5</v>
          </cell>
          <cell r="AA979" t="str">
            <v>NEW</v>
          </cell>
          <cell r="AB979">
            <v>5219</v>
          </cell>
          <cell r="AC979">
            <v>7828.5</v>
          </cell>
          <cell r="AD979">
            <v>8000</v>
          </cell>
          <cell r="AE979">
            <v>-2.1437499999999998E-2</v>
          </cell>
          <cell r="AF979">
            <v>666.66666666666663</v>
          </cell>
        </row>
        <row r="980">
          <cell r="A980">
            <v>101559</v>
          </cell>
          <cell r="B980" t="str">
            <v>Denso</v>
          </cell>
          <cell r="C980" t="e">
            <v>#N/A</v>
          </cell>
          <cell r="D980" t="str">
            <v>AA017231-1400</v>
          </cell>
          <cell r="E980">
            <v>101559</v>
          </cell>
          <cell r="F980" t="str">
            <v>Stamp&gt;Ship</v>
          </cell>
          <cell r="G980" t="str">
            <v>GR: PR</v>
          </cell>
          <cell r="H980" t="str">
            <v>GR</v>
          </cell>
          <cell r="I980" t="str">
            <v>AUTO INDUSTRY</v>
          </cell>
          <cell r="J980" t="str">
            <v>Other Auto (BMW, VW, Misc)</v>
          </cell>
          <cell r="K980" t="str">
            <v>auto industry</v>
          </cell>
          <cell r="L980" t="str">
            <v>HVAC</v>
          </cell>
          <cell r="O980">
            <v>38081</v>
          </cell>
          <cell r="P980">
            <v>43717</v>
          </cell>
          <cell r="Q980" t="str">
            <v>&gt;&gt;&gt;</v>
          </cell>
          <cell r="S980" t="e">
            <v>#REF!</v>
          </cell>
          <cell r="T980" t="e">
            <v>#REF!</v>
          </cell>
          <cell r="U980">
            <v>8</v>
          </cell>
          <cell r="V980" t="e">
            <v>#REF!</v>
          </cell>
          <cell r="W980" t="e">
            <v>#REF!</v>
          </cell>
          <cell r="X980" t="e">
            <v>#REF!</v>
          </cell>
          <cell r="Y980" t="e">
            <v>#REF!</v>
          </cell>
          <cell r="Z980">
            <v>0.05</v>
          </cell>
          <cell r="AA980" t="str">
            <v>last 5 mos x IHS%</v>
          </cell>
          <cell r="AB980">
            <v>5200</v>
          </cell>
          <cell r="AC980">
            <v>7800</v>
          </cell>
          <cell r="AD980">
            <v>7800</v>
          </cell>
          <cell r="AE980">
            <v>0</v>
          </cell>
          <cell r="AF980">
            <v>650</v>
          </cell>
        </row>
        <row r="981">
          <cell r="A981">
            <v>106913</v>
          </cell>
          <cell r="B981" t="str">
            <v>Calsonic</v>
          </cell>
          <cell r="C981">
            <v>40322</v>
          </cell>
          <cell r="D981" t="str">
            <v>68153 9N02A</v>
          </cell>
          <cell r="E981">
            <v>106913</v>
          </cell>
          <cell r="F981" t="str">
            <v>Stamp&gt;Ship</v>
          </cell>
          <cell r="G981" t="str">
            <v>GR: PR</v>
          </cell>
          <cell r="H981" t="str">
            <v>GR</v>
          </cell>
          <cell r="I981" t="str">
            <v>L42C</v>
          </cell>
          <cell r="J981" t="str">
            <v>New Domestics</v>
          </cell>
          <cell r="K981" t="str">
            <v>NISSAN</v>
          </cell>
          <cell r="L981" t="str">
            <v>Vehicle Electronics</v>
          </cell>
          <cell r="M981">
            <v>40345</v>
          </cell>
          <cell r="N981" t="str">
            <v>BRKT-RADIO MTG, RH</v>
          </cell>
          <cell r="O981">
            <v>40345</v>
          </cell>
          <cell r="P981">
            <v>42036</v>
          </cell>
          <cell r="Q981" t="str">
            <v>&gt;&gt;&gt;</v>
          </cell>
          <cell r="S981">
            <v>578</v>
          </cell>
          <cell r="T981">
            <v>10234</v>
          </cell>
          <cell r="V981">
            <v>3876</v>
          </cell>
          <cell r="W981">
            <v>10</v>
          </cell>
          <cell r="Y981">
            <v>9547.2000000000007</v>
          </cell>
          <cell r="Z981">
            <v>-9.7000000000000419E-3</v>
          </cell>
          <cell r="AA981" t="str">
            <v>last 5 mos x IHS%</v>
          </cell>
          <cell r="AB981">
            <v>8500</v>
          </cell>
          <cell r="AC981">
            <v>12750</v>
          </cell>
          <cell r="AD981">
            <v>12750</v>
          </cell>
          <cell r="AE981">
            <v>0</v>
          </cell>
          <cell r="AF981">
            <v>1062.5</v>
          </cell>
        </row>
        <row r="982">
          <cell r="A982">
            <v>107541</v>
          </cell>
          <cell r="B982" t="str">
            <v>NISSAN</v>
          </cell>
          <cell r="C982">
            <v>41213.481944444444</v>
          </cell>
          <cell r="D982" t="str">
            <v>67335 4BA0A</v>
          </cell>
          <cell r="E982" t="str">
            <v>107541 Rev1</v>
          </cell>
          <cell r="F982" t="str">
            <v>Stamp&gt;Ship</v>
          </cell>
          <cell r="G982" t="str">
            <v>KENT</v>
          </cell>
          <cell r="H982" t="str">
            <v>KENT</v>
          </cell>
          <cell r="I982" t="str">
            <v>P32R ROGUE</v>
          </cell>
          <cell r="J982" t="str">
            <v>New Domestics</v>
          </cell>
          <cell r="K982" t="str">
            <v>NISSAN</v>
          </cell>
          <cell r="L982" t="str">
            <v>BIW</v>
          </cell>
          <cell r="O982">
            <v>41548</v>
          </cell>
          <cell r="P982">
            <v>43435</v>
          </cell>
          <cell r="Q982" t="str">
            <v>&gt;&gt;&gt;</v>
          </cell>
          <cell r="S982">
            <v>0</v>
          </cell>
          <cell r="T982">
            <v>0</v>
          </cell>
          <cell r="V982">
            <v>191</v>
          </cell>
          <cell r="W982">
            <v>2</v>
          </cell>
          <cell r="Y982" t="str">
            <v>&lt;5</v>
          </cell>
          <cell r="AA982" t="str">
            <v>NEW</v>
          </cell>
          <cell r="AB982">
            <v>56238</v>
          </cell>
          <cell r="AC982">
            <v>84357</v>
          </cell>
          <cell r="AD982">
            <v>163000</v>
          </cell>
          <cell r="AE982">
            <v>-0.48247239263803676</v>
          </cell>
          <cell r="AF982">
            <v>13583.333333333334</v>
          </cell>
        </row>
        <row r="983">
          <cell r="A983">
            <v>106587</v>
          </cell>
          <cell r="B983" t="str">
            <v>NISSAN</v>
          </cell>
          <cell r="C983">
            <v>39888</v>
          </cell>
          <cell r="D983" t="str">
            <v>11112 1PD0A</v>
          </cell>
          <cell r="E983">
            <v>106587</v>
          </cell>
          <cell r="F983" t="str">
            <v>Stamp&gt;Assy&gt;Plate/Paint&gt;Ship</v>
          </cell>
          <cell r="G983" t="str">
            <v>GR: PR</v>
          </cell>
          <cell r="H983" t="str">
            <v>GR</v>
          </cell>
          <cell r="I983" t="str">
            <v>ZH2k1 ENGINE</v>
          </cell>
          <cell r="J983" t="str">
            <v>New Domestics</v>
          </cell>
          <cell r="K983" t="str">
            <v>NISSAN</v>
          </cell>
          <cell r="L983" t="str">
            <v>Powertrain/Exhaust</v>
          </cell>
          <cell r="M983">
            <v>40269</v>
          </cell>
          <cell r="N983" t="str">
            <v>PLATE-OIL CATCHER</v>
          </cell>
          <cell r="O983">
            <v>40269</v>
          </cell>
          <cell r="P983">
            <v>43717</v>
          </cell>
          <cell r="Q983" t="str">
            <v>&gt;&gt;&gt;</v>
          </cell>
          <cell r="S983">
            <v>720</v>
          </cell>
          <cell r="T983">
            <v>4440</v>
          </cell>
          <cell r="V983">
            <v>3480</v>
          </cell>
          <cell r="W983">
            <v>10</v>
          </cell>
          <cell r="Y983">
            <v>5328</v>
          </cell>
          <cell r="Z983">
            <v>0.05</v>
          </cell>
          <cell r="AA983" t="str">
            <v>last 5 mos x IHS%</v>
          </cell>
          <cell r="AB983">
            <v>4320</v>
          </cell>
          <cell r="AC983">
            <v>6480</v>
          </cell>
          <cell r="AD983">
            <v>7308</v>
          </cell>
          <cell r="AE983">
            <v>-0.11330049261083741</v>
          </cell>
          <cell r="AF983">
            <v>609</v>
          </cell>
        </row>
        <row r="984">
          <cell r="A984">
            <v>106481</v>
          </cell>
          <cell r="B984" t="str">
            <v>MAGNA</v>
          </cell>
          <cell r="C984">
            <v>39735</v>
          </cell>
          <cell r="D984" t="str">
            <v>59728AA</v>
          </cell>
          <cell r="E984">
            <v>106481</v>
          </cell>
          <cell r="F984" t="str">
            <v>Stamp&gt;HT&gt;Plate&gt;Ship</v>
          </cell>
          <cell r="G984" t="str">
            <v>GR: PR</v>
          </cell>
          <cell r="H984" t="str">
            <v>GR</v>
          </cell>
          <cell r="I984" t="str">
            <v>X61F</v>
          </cell>
          <cell r="J984" t="str">
            <v>New Domestics</v>
          </cell>
          <cell r="K984" t="str">
            <v>NISSAN</v>
          </cell>
          <cell r="L984" t="str">
            <v>Trim &amp; Chassis</v>
          </cell>
          <cell r="O984">
            <v>38081</v>
          </cell>
          <cell r="P984">
            <v>43717</v>
          </cell>
          <cell r="Q984" t="str">
            <v>&gt;&gt;&gt;</v>
          </cell>
          <cell r="S984">
            <v>1024</v>
          </cell>
          <cell r="T984">
            <v>4253</v>
          </cell>
          <cell r="V984">
            <v>3386</v>
          </cell>
          <cell r="W984">
            <v>9</v>
          </cell>
          <cell r="Y984">
            <v>4884</v>
          </cell>
          <cell r="Z984">
            <v>6.6810530858869122E-2</v>
          </cell>
          <cell r="AA984" t="str">
            <v>last 5 mos x IHS%</v>
          </cell>
          <cell r="AB984">
            <v>4224</v>
          </cell>
          <cell r="AC984">
            <v>6336</v>
          </cell>
          <cell r="AD984">
            <v>7224.4409149762614</v>
          </cell>
          <cell r="AE984">
            <v>-0.12297711690527136</v>
          </cell>
          <cell r="AF984">
            <v>602.03674291468849</v>
          </cell>
        </row>
        <row r="985">
          <cell r="A985">
            <v>107546</v>
          </cell>
          <cell r="B985" t="str">
            <v>Toyota Motor Mfg., N.A.</v>
          </cell>
          <cell r="C985">
            <v>41222.352777777778</v>
          </cell>
          <cell r="D985" t="str">
            <v>53651 02070</v>
          </cell>
          <cell r="E985">
            <v>107546</v>
          </cell>
          <cell r="F985" t="str">
            <v>Stamp&gt;Plate/Paint&gt;Ship</v>
          </cell>
          <cell r="G985" t="str">
            <v>GR:   PR</v>
          </cell>
          <cell r="H985" t="str">
            <v>GR</v>
          </cell>
          <cell r="I985" t="str">
            <v>14 TOYOTA CORROLA 130A</v>
          </cell>
          <cell r="K985" t="str">
            <v>TOYOTA</v>
          </cell>
          <cell r="L985" t="str">
            <v>Trim &amp; Chassis</v>
          </cell>
          <cell r="O985">
            <v>41487</v>
          </cell>
          <cell r="P985">
            <v>43313</v>
          </cell>
          <cell r="Q985" t="str">
            <v>&gt;&gt;&gt;</v>
          </cell>
          <cell r="S985" t="e">
            <v>#N/A</v>
          </cell>
          <cell r="T985">
            <v>0</v>
          </cell>
          <cell r="V985" t="e">
            <v>#N/A</v>
          </cell>
          <cell r="W985" t="e">
            <v>#N/A</v>
          </cell>
          <cell r="Y985" t="e">
            <v>#N/A</v>
          </cell>
          <cell r="AA985" t="str">
            <v>NEW</v>
          </cell>
          <cell r="AB985">
            <v>30</v>
          </cell>
          <cell r="AC985">
            <v>45</v>
          </cell>
          <cell r="AD985">
            <v>32000</v>
          </cell>
          <cell r="AE985">
            <v>-0.99859374999999995</v>
          </cell>
          <cell r="AF985">
            <v>2666.6666666666665</v>
          </cell>
        </row>
        <row r="986">
          <cell r="A986">
            <v>107550</v>
          </cell>
          <cell r="B986" t="str">
            <v>Denso Manufacturing</v>
          </cell>
          <cell r="C986">
            <v>41233.706250000003</v>
          </cell>
          <cell r="D986" t="str">
            <v>AA047792-3900</v>
          </cell>
          <cell r="E986">
            <v>107550</v>
          </cell>
          <cell r="F986" t="str">
            <v>Stamp&gt;Plate/Paint&gt;Ship</v>
          </cell>
          <cell r="G986" t="str">
            <v>GR:   PR</v>
          </cell>
          <cell r="H986" t="str">
            <v>GR</v>
          </cell>
          <cell r="I986" t="str">
            <v>13 DODGE RAM</v>
          </cell>
          <cell r="K986" t="str">
            <v>Chrysler</v>
          </cell>
          <cell r="L986" t="str">
            <v>HVAC</v>
          </cell>
          <cell r="O986">
            <v>41395</v>
          </cell>
          <cell r="P986">
            <v>42491</v>
          </cell>
          <cell r="Q986" t="str">
            <v>&gt;&gt;&gt;</v>
          </cell>
          <cell r="S986">
            <v>301</v>
          </cell>
          <cell r="T986">
            <v>0</v>
          </cell>
          <cell r="V986">
            <v>9565</v>
          </cell>
          <cell r="W986">
            <v>2</v>
          </cell>
          <cell r="Y986" t="str">
            <v>&lt;5</v>
          </cell>
          <cell r="AA986" t="str">
            <v>NEW</v>
          </cell>
          <cell r="AB986">
            <v>56300</v>
          </cell>
          <cell r="AC986">
            <v>84450</v>
          </cell>
          <cell r="AD986">
            <v>126000</v>
          </cell>
          <cell r="AE986">
            <v>-0.32976190476190481</v>
          </cell>
          <cell r="AF986">
            <v>10500</v>
          </cell>
        </row>
        <row r="987">
          <cell r="A987">
            <v>107211</v>
          </cell>
          <cell r="B987" t="str">
            <v>NISSAN</v>
          </cell>
          <cell r="C987">
            <v>40681</v>
          </cell>
          <cell r="D987" t="str">
            <v>90167 3NF0A</v>
          </cell>
          <cell r="E987">
            <v>107211</v>
          </cell>
          <cell r="F987" t="str">
            <v>Stamp&gt;Ship</v>
          </cell>
          <cell r="G987" t="str">
            <v>KENT</v>
          </cell>
          <cell r="H987" t="str">
            <v>KENT</v>
          </cell>
          <cell r="I987" t="str">
            <v>'13 LEAF B12G</v>
          </cell>
          <cell r="J987" t="str">
            <v>New Domestics</v>
          </cell>
          <cell r="K987" t="str">
            <v>NISSAN</v>
          </cell>
          <cell r="L987" t="str">
            <v>BIW</v>
          </cell>
          <cell r="M987">
            <v>41244</v>
          </cell>
          <cell r="N987" t="str">
            <v>BASE-HANDLE</v>
          </cell>
          <cell r="O987">
            <v>41244</v>
          </cell>
          <cell r="P987">
            <v>42979</v>
          </cell>
          <cell r="Q987" t="str">
            <v>&gt;&gt;&gt;</v>
          </cell>
          <cell r="S987">
            <v>1440</v>
          </cell>
          <cell r="T987">
            <v>6180</v>
          </cell>
          <cell r="V987">
            <v>5340</v>
          </cell>
          <cell r="W987">
            <v>5</v>
          </cell>
          <cell r="Y987">
            <v>14832</v>
          </cell>
          <cell r="Z987">
            <v>-6.3299999999999995E-2</v>
          </cell>
          <cell r="AA987" t="str">
            <v>last 5 mos x IHS%</v>
          </cell>
          <cell r="AB987">
            <v>4680</v>
          </cell>
          <cell r="AC987">
            <v>7020</v>
          </cell>
          <cell r="AD987">
            <v>7020</v>
          </cell>
          <cell r="AE987">
            <v>0</v>
          </cell>
          <cell r="AF987">
            <v>585</v>
          </cell>
        </row>
        <row r="988">
          <cell r="A988">
            <v>101866</v>
          </cell>
          <cell r="B988" t="str">
            <v>Denso</v>
          </cell>
          <cell r="C988" t="e">
            <v>#N/A</v>
          </cell>
          <cell r="D988" t="str">
            <v>AA017212-1590</v>
          </cell>
          <cell r="E988" t="e">
            <v>#N/A</v>
          </cell>
          <cell r="F988" t="str">
            <v>Stamp&gt;Ship</v>
          </cell>
          <cell r="G988" t="str">
            <v>OP</v>
          </cell>
          <cell r="H988" t="str">
            <v>GR</v>
          </cell>
          <cell r="I988" t="str">
            <v>TOYOTA</v>
          </cell>
          <cell r="J988" t="str">
            <v>New Domestics</v>
          </cell>
          <cell r="K988" t="str">
            <v>Toyota</v>
          </cell>
          <cell r="L988" t="str">
            <v>Trim &amp; Chassis</v>
          </cell>
          <cell r="O988">
            <v>38081</v>
          </cell>
          <cell r="P988">
            <v>43717</v>
          </cell>
          <cell r="Q988" t="str">
            <v>&gt;&gt;&gt;</v>
          </cell>
          <cell r="R988" t="str">
            <v>service</v>
          </cell>
          <cell r="S988">
            <v>0</v>
          </cell>
          <cell r="T988">
            <v>5000</v>
          </cell>
          <cell r="V988">
            <v>7500</v>
          </cell>
          <cell r="W988">
            <v>3</v>
          </cell>
          <cell r="Y988" t="e">
            <v>#REF!</v>
          </cell>
          <cell r="AA988" t="str">
            <v>SERVICE</v>
          </cell>
          <cell r="AB988">
            <v>30000</v>
          </cell>
          <cell r="AC988">
            <v>45000</v>
          </cell>
          <cell r="AD988">
            <v>45000</v>
          </cell>
          <cell r="AE988">
            <v>0</v>
          </cell>
          <cell r="AF988">
            <v>3750</v>
          </cell>
        </row>
        <row r="989">
          <cell r="A989">
            <v>104910</v>
          </cell>
          <cell r="B989" t="str">
            <v>TOYOTA</v>
          </cell>
          <cell r="C989">
            <v>37789</v>
          </cell>
          <cell r="D989" t="str">
            <v>31484-04020</v>
          </cell>
          <cell r="E989" t="str">
            <v>104910-1</v>
          </cell>
          <cell r="F989" t="str">
            <v>Stamp&gt;Assy&gt;Plate/Paint&gt;Ship</v>
          </cell>
          <cell r="G989" t="str">
            <v>GR: PR</v>
          </cell>
          <cell r="H989" t="str">
            <v>GR</v>
          </cell>
          <cell r="I989" t="str">
            <v xml:space="preserve">Toyota | Tacoma | 635N            </v>
          </cell>
          <cell r="J989" t="str">
            <v>New Domestics</v>
          </cell>
          <cell r="K989" t="str">
            <v>Toyota</v>
          </cell>
          <cell r="L989" t="str">
            <v>Trim &amp; Chassis</v>
          </cell>
          <cell r="M989" t="str">
            <v>1/0/00</v>
          </cell>
          <cell r="N989" t="str">
            <v>BRACKET-FLEXIBLE HOSE</v>
          </cell>
          <cell r="O989">
            <v>38081</v>
          </cell>
          <cell r="P989">
            <v>42369</v>
          </cell>
          <cell r="Q989" t="str">
            <v>&gt;&gt;&gt;</v>
          </cell>
          <cell r="S989" t="e">
            <v>#REF!</v>
          </cell>
          <cell r="T989">
            <v>5795</v>
          </cell>
          <cell r="V989">
            <v>3420</v>
          </cell>
          <cell r="W989">
            <v>12</v>
          </cell>
          <cell r="Y989">
            <v>6555</v>
          </cell>
          <cell r="Z989">
            <v>2.1399999999999999E-2</v>
          </cell>
          <cell r="AA989" t="str">
            <v>last 5 mos x IHS%</v>
          </cell>
          <cell r="AB989">
            <v>4180</v>
          </cell>
          <cell r="AC989">
            <v>6270</v>
          </cell>
          <cell r="AD989">
            <v>6986.3760000000002</v>
          </cell>
          <cell r="AE989">
            <v>-0.10253899875987205</v>
          </cell>
          <cell r="AF989">
            <v>582.19799999999998</v>
          </cell>
        </row>
        <row r="990">
          <cell r="A990">
            <v>107069</v>
          </cell>
          <cell r="B990" t="str">
            <v>NISSAN</v>
          </cell>
          <cell r="C990">
            <v>40458</v>
          </cell>
          <cell r="D990" t="str">
            <v>24239 3m0ta</v>
          </cell>
          <cell r="E990">
            <v>107069</v>
          </cell>
          <cell r="F990" t="str">
            <v>Stamp&gt;Plate/Paint&gt;Ship</v>
          </cell>
          <cell r="G990" t="str">
            <v>KENT</v>
          </cell>
          <cell r="H990" t="str">
            <v>KENT</v>
          </cell>
          <cell r="I990" t="str">
            <v>L42L Altima + P42M</v>
          </cell>
          <cell r="J990" t="str">
            <v>New Domestics</v>
          </cell>
          <cell r="K990" t="str">
            <v>NISSAN</v>
          </cell>
          <cell r="L990" t="str">
            <v>Vehicle Electronics</v>
          </cell>
          <cell r="M990">
            <v>41030</v>
          </cell>
          <cell r="N990" t="str">
            <v>BRACKET-CLIP</v>
          </cell>
          <cell r="O990">
            <v>41030</v>
          </cell>
          <cell r="P990">
            <v>43252</v>
          </cell>
          <cell r="Q990" t="str">
            <v>&gt;&gt;&gt;</v>
          </cell>
          <cell r="R990" t="str">
            <v>add P42M -9/'14 - 4k/mos</v>
          </cell>
          <cell r="S990">
            <v>410</v>
          </cell>
          <cell r="T990">
            <v>8813</v>
          </cell>
          <cell r="V990">
            <v>3227</v>
          </cell>
          <cell r="W990">
            <v>10</v>
          </cell>
          <cell r="Y990">
            <v>11755.2</v>
          </cell>
          <cell r="Z990">
            <v>6.0000000000000053E-2</v>
          </cell>
          <cell r="AA990" t="str">
            <v>last 5 mos x IHS%</v>
          </cell>
          <cell r="AB990">
            <v>18602</v>
          </cell>
          <cell r="AC990">
            <v>27903</v>
          </cell>
          <cell r="AD990">
            <v>27903</v>
          </cell>
          <cell r="AE990">
            <v>0</v>
          </cell>
          <cell r="AF990">
            <v>2325.25</v>
          </cell>
        </row>
        <row r="991">
          <cell r="A991">
            <v>107551</v>
          </cell>
          <cell r="B991" t="str">
            <v>Denso Manufacturing</v>
          </cell>
          <cell r="C991">
            <v>41233.708333333336</v>
          </cell>
          <cell r="D991" t="str">
            <v>AA047792-3910</v>
          </cell>
          <cell r="E991">
            <v>107551</v>
          </cell>
          <cell r="F991" t="str">
            <v>Stamp&gt;Plate/Paint&gt;Ship</v>
          </cell>
          <cell r="G991" t="str">
            <v>GR:   PR</v>
          </cell>
          <cell r="H991" t="str">
            <v>GR</v>
          </cell>
          <cell r="I991" t="str">
            <v>13 DODGE RAM (DS)</v>
          </cell>
          <cell r="K991" t="str">
            <v>Chrysler</v>
          </cell>
          <cell r="L991" t="str">
            <v>HVAC</v>
          </cell>
          <cell r="O991">
            <v>41395</v>
          </cell>
          <cell r="P991">
            <v>42491</v>
          </cell>
          <cell r="Q991" t="str">
            <v>&gt;&gt;&gt;</v>
          </cell>
          <cell r="S991">
            <v>429</v>
          </cell>
          <cell r="T991">
            <v>0</v>
          </cell>
          <cell r="V991">
            <v>9693</v>
          </cell>
          <cell r="W991">
            <v>2</v>
          </cell>
          <cell r="Y991" t="str">
            <v>&lt;5</v>
          </cell>
          <cell r="AA991" t="str">
            <v>NEW</v>
          </cell>
          <cell r="AB991">
            <v>56600</v>
          </cell>
          <cell r="AC991">
            <v>84900</v>
          </cell>
          <cell r="AD991">
            <v>126000</v>
          </cell>
          <cell r="AE991">
            <v>-0.32619047619047614</v>
          </cell>
          <cell r="AF991">
            <v>10500</v>
          </cell>
        </row>
        <row r="992">
          <cell r="A992">
            <v>107660</v>
          </cell>
          <cell r="B992" t="str">
            <v>NISSAN</v>
          </cell>
          <cell r="C992">
            <v>41501.843055555553</v>
          </cell>
          <cell r="D992" t="str">
            <v>64861 EZ30C</v>
          </cell>
          <cell r="E992" t="e">
            <v>#N/A</v>
          </cell>
          <cell r="F992" t="str">
            <v>STAMP?WELD/SHIP</v>
          </cell>
          <cell r="G992" t="str">
            <v>KENT:  PR/VA</v>
          </cell>
          <cell r="I992" t="str">
            <v>H61L TITAN</v>
          </cell>
          <cell r="K992" t="str">
            <v>Nissan</v>
          </cell>
          <cell r="L992" t="str">
            <v>BIW</v>
          </cell>
          <cell r="O992">
            <v>42309</v>
          </cell>
          <cell r="P992">
            <v>44501</v>
          </cell>
          <cell r="Q992" t="str">
            <v>&gt;&gt;&gt;</v>
          </cell>
          <cell r="T992" t="e">
            <v>#N/A</v>
          </cell>
          <cell r="V992" t="e">
            <v>#N/A</v>
          </cell>
          <cell r="AA992" t="str">
            <v>NEW</v>
          </cell>
          <cell r="AB992" t="e">
            <v>#N/A</v>
          </cell>
          <cell r="AC992" t="e">
            <v>#N/A</v>
          </cell>
          <cell r="AD992">
            <v>6476</v>
          </cell>
          <cell r="AE992" t="e">
            <v>#N/A</v>
          </cell>
          <cell r="AF992">
            <v>539.66666666666663</v>
          </cell>
        </row>
        <row r="993">
          <cell r="A993">
            <v>107659</v>
          </cell>
          <cell r="B993" t="str">
            <v>NISSAN</v>
          </cell>
          <cell r="C993">
            <v>41501.843055555553</v>
          </cell>
          <cell r="D993" t="str">
            <v>64861 EZ30B</v>
          </cell>
          <cell r="E993" t="e">
            <v>#N/A</v>
          </cell>
          <cell r="F993" t="str">
            <v>STAMP&gt;WELD&gt;SHIP</v>
          </cell>
          <cell r="G993" t="str">
            <v>KENT:  PR/VA</v>
          </cell>
          <cell r="I993" t="str">
            <v>H61L TITAN</v>
          </cell>
          <cell r="K993" t="str">
            <v>Nissan</v>
          </cell>
          <cell r="L993" t="str">
            <v>BIW</v>
          </cell>
          <cell r="O993">
            <v>42309</v>
          </cell>
          <cell r="P993">
            <v>44501</v>
          </cell>
          <cell r="Q993" t="str">
            <v>&gt;&gt;&gt;</v>
          </cell>
          <cell r="T993" t="e">
            <v>#N/A</v>
          </cell>
          <cell r="V993" t="e">
            <v>#N/A</v>
          </cell>
          <cell r="AA993" t="str">
            <v>NEW</v>
          </cell>
          <cell r="AB993" t="e">
            <v>#N/A</v>
          </cell>
          <cell r="AC993" t="e">
            <v>#N/A</v>
          </cell>
          <cell r="AD993">
            <v>6476</v>
          </cell>
          <cell r="AE993" t="e">
            <v>#N/A</v>
          </cell>
          <cell r="AF993">
            <v>539.66666666666663</v>
          </cell>
        </row>
        <row r="994">
          <cell r="A994">
            <v>107658</v>
          </cell>
          <cell r="B994" t="str">
            <v>NISSAN</v>
          </cell>
          <cell r="C994">
            <v>41501.843055555553</v>
          </cell>
          <cell r="D994" t="str">
            <v>64861 EZ30A</v>
          </cell>
          <cell r="E994" t="e">
            <v>#N/A</v>
          </cell>
          <cell r="F994" t="str">
            <v>STAMP&gt;WELD&gt;SHIP</v>
          </cell>
          <cell r="G994" t="str">
            <v>KENT:  PR/VA</v>
          </cell>
          <cell r="I994" t="str">
            <v>H61L TITAN</v>
          </cell>
          <cell r="K994" t="str">
            <v>Nissan</v>
          </cell>
          <cell r="L994" t="str">
            <v>BIW</v>
          </cell>
          <cell r="O994">
            <v>42309</v>
          </cell>
          <cell r="P994">
            <v>44501</v>
          </cell>
          <cell r="Q994" t="str">
            <v>&gt;&gt;&gt;</v>
          </cell>
          <cell r="T994" t="e">
            <v>#N/A</v>
          </cell>
          <cell r="V994" t="e">
            <v>#N/A</v>
          </cell>
          <cell r="AA994" t="str">
            <v>NEW</v>
          </cell>
          <cell r="AB994" t="e">
            <v>#N/A</v>
          </cell>
          <cell r="AC994" t="e">
            <v>#N/A</v>
          </cell>
          <cell r="AD994">
            <v>6476</v>
          </cell>
          <cell r="AE994" t="e">
            <v>#N/A</v>
          </cell>
          <cell r="AF994">
            <v>539.66666666666663</v>
          </cell>
        </row>
        <row r="995">
          <cell r="A995">
            <v>107653</v>
          </cell>
          <cell r="B995" t="str">
            <v>NISSAN</v>
          </cell>
          <cell r="C995">
            <v>41501.842361111114</v>
          </cell>
          <cell r="D995" t="str">
            <v>64830 EZ30B</v>
          </cell>
          <cell r="E995" t="e">
            <v>#N/A</v>
          </cell>
          <cell r="F995" t="str">
            <v>STAMP&gt;WELD&gt;SHIP</v>
          </cell>
          <cell r="G995" t="str">
            <v>KENT:  PR/VA</v>
          </cell>
          <cell r="I995" t="str">
            <v>H61L TITAN</v>
          </cell>
          <cell r="K995" t="str">
            <v>Nissan</v>
          </cell>
          <cell r="L995" t="str">
            <v>BIW</v>
          </cell>
          <cell r="O995">
            <v>42309</v>
          </cell>
          <cell r="P995">
            <v>44501</v>
          </cell>
          <cell r="Q995" t="str">
            <v>&gt;&gt;&gt;</v>
          </cell>
          <cell r="T995" t="e">
            <v>#N/A</v>
          </cell>
          <cell r="V995" t="e">
            <v>#N/A</v>
          </cell>
          <cell r="AA995" t="str">
            <v>NEW</v>
          </cell>
          <cell r="AB995" t="e">
            <v>#N/A</v>
          </cell>
          <cell r="AC995" t="e">
            <v>#N/A</v>
          </cell>
          <cell r="AD995">
            <v>6476</v>
          </cell>
          <cell r="AE995" t="e">
            <v>#N/A</v>
          </cell>
          <cell r="AF995">
            <v>539.66666666666663</v>
          </cell>
        </row>
        <row r="996">
          <cell r="A996">
            <v>107070</v>
          </cell>
          <cell r="B996" t="str">
            <v>NISSAN</v>
          </cell>
          <cell r="C996">
            <v>40458</v>
          </cell>
          <cell r="D996" t="str">
            <v>24388 3tm0a</v>
          </cell>
          <cell r="E996" t="str">
            <v>107070-1</v>
          </cell>
          <cell r="F996" t="str">
            <v>Stamp&gt;Assy&gt;Plate/Paint&gt;Ship</v>
          </cell>
          <cell r="G996" t="str">
            <v>KENT</v>
          </cell>
          <cell r="H996" t="str">
            <v>KENT</v>
          </cell>
          <cell r="I996" t="str">
            <v>L42L Altima</v>
          </cell>
          <cell r="J996" t="str">
            <v>New Domestics</v>
          </cell>
          <cell r="K996" t="str">
            <v>NISSAN</v>
          </cell>
          <cell r="L996" t="str">
            <v>Vehicle Electronics</v>
          </cell>
          <cell r="M996">
            <v>41030</v>
          </cell>
          <cell r="N996" t="str">
            <v>BRACKET</v>
          </cell>
          <cell r="O996">
            <v>41030</v>
          </cell>
          <cell r="P996">
            <v>43252</v>
          </cell>
          <cell r="Q996" t="str">
            <v>&gt;&gt;&gt;</v>
          </cell>
          <cell r="S996">
            <v>390</v>
          </cell>
          <cell r="T996">
            <v>9800</v>
          </cell>
          <cell r="V996">
            <v>2818</v>
          </cell>
          <cell r="W996">
            <v>10</v>
          </cell>
          <cell r="Y996">
            <v>12489.599999999999</v>
          </cell>
          <cell r="Z996">
            <v>6.0000000000000053E-2</v>
          </cell>
          <cell r="AA996" t="str">
            <v>last 5 mos x IHS%</v>
          </cell>
          <cell r="AB996">
            <v>12267</v>
          </cell>
          <cell r="AC996">
            <v>18400.5</v>
          </cell>
          <cell r="AD996">
            <v>18400.5</v>
          </cell>
          <cell r="AE996">
            <v>0</v>
          </cell>
          <cell r="AF996">
            <v>1533.375</v>
          </cell>
        </row>
        <row r="997">
          <cell r="A997">
            <v>107552</v>
          </cell>
          <cell r="B997" t="str">
            <v>NISSAN</v>
          </cell>
          <cell r="C997">
            <v>41234.459722222222</v>
          </cell>
          <cell r="D997" t="str">
            <v>A 274 018 46 00</v>
          </cell>
          <cell r="E997">
            <v>107552</v>
          </cell>
          <cell r="F997" t="str">
            <v>Stamp&gt;Assy&gt;Ship</v>
          </cell>
          <cell r="G997" t="str">
            <v>GR: PR/VA</v>
          </cell>
          <cell r="H997" t="str">
            <v>GR</v>
          </cell>
          <cell r="I997" t="str">
            <v>M274 ENGINE</v>
          </cell>
          <cell r="K997" t="str">
            <v>Nissan</v>
          </cell>
          <cell r="L997" t="str">
            <v>Powertrain/Exhaust</v>
          </cell>
          <cell r="O997">
            <v>42156</v>
          </cell>
          <cell r="P997">
            <v>42856</v>
          </cell>
          <cell r="Q997" t="str">
            <v>&gt;&gt;&gt;</v>
          </cell>
          <cell r="S997" t="e">
            <v>#N/A</v>
          </cell>
          <cell r="T997">
            <v>0</v>
          </cell>
          <cell r="V997" t="e">
            <v>#N/A</v>
          </cell>
          <cell r="W997" t="e">
            <v>#N/A</v>
          </cell>
          <cell r="Y997" t="e">
            <v>#N/A</v>
          </cell>
          <cell r="AA997" t="str">
            <v>NEW</v>
          </cell>
          <cell r="AB997">
            <v>100</v>
          </cell>
          <cell r="AC997">
            <v>150</v>
          </cell>
          <cell r="AD997">
            <v>30000</v>
          </cell>
          <cell r="AE997">
            <v>-0.995</v>
          </cell>
          <cell r="AF997">
            <v>2500</v>
          </cell>
        </row>
        <row r="998">
          <cell r="A998">
            <v>107558</v>
          </cell>
          <cell r="B998" t="str">
            <v>NISSAN</v>
          </cell>
          <cell r="C998">
            <v>41281.646527777775</v>
          </cell>
          <cell r="D998" t="str">
            <v>A 274 141 09 40</v>
          </cell>
          <cell r="E998" t="str">
            <v>107558-1</v>
          </cell>
          <cell r="F998" t="str">
            <v>Stamp&gt;Assy&gt;Plate/Paint&gt;Ship</v>
          </cell>
          <cell r="G998" t="str">
            <v>Multiple Dept/Bldgs</v>
          </cell>
          <cell r="H998" t="str">
            <v>GR</v>
          </cell>
          <cell r="I998" t="str">
            <v>M274 ENGINE</v>
          </cell>
          <cell r="K998" t="str">
            <v>Nissan</v>
          </cell>
          <cell r="L998" t="str">
            <v>Powertrain/Exhaust</v>
          </cell>
          <cell r="O998">
            <v>42156</v>
          </cell>
          <cell r="P998">
            <v>43282</v>
          </cell>
          <cell r="Q998" t="str">
            <v>&gt;&gt;&gt;</v>
          </cell>
          <cell r="S998" t="e">
            <v>#N/A</v>
          </cell>
          <cell r="T998">
            <v>0</v>
          </cell>
          <cell r="V998">
            <v>7</v>
          </cell>
          <cell r="W998" t="e">
            <v>#N/A</v>
          </cell>
          <cell r="Y998" t="e">
            <v>#N/A</v>
          </cell>
          <cell r="AA998" t="str">
            <v>NEW</v>
          </cell>
          <cell r="AB998">
            <v>50</v>
          </cell>
          <cell r="AC998">
            <v>75</v>
          </cell>
          <cell r="AD998">
            <v>80000</v>
          </cell>
          <cell r="AE998">
            <v>-0.99906249999999996</v>
          </cell>
          <cell r="AF998">
            <v>6666.666666666667</v>
          </cell>
        </row>
        <row r="999">
          <cell r="A999">
            <v>104851</v>
          </cell>
          <cell r="B999" t="str">
            <v>TOYOTA</v>
          </cell>
          <cell r="C999">
            <v>37715</v>
          </cell>
          <cell r="D999">
            <v>5327404020</v>
          </cell>
          <cell r="E999" t="str">
            <v>2-OUT</v>
          </cell>
          <cell r="F999" t="str">
            <v>Stamp&gt;Assy&gt;Plate/Paint&gt;Ship</v>
          </cell>
          <cell r="G999" t="str">
            <v>GR: PR</v>
          </cell>
          <cell r="H999" t="str">
            <v>GR</v>
          </cell>
          <cell r="I999" t="str">
            <v xml:space="preserve">Toyota | Tacoma | 635N            </v>
          </cell>
          <cell r="J999" t="str">
            <v>New Domestics</v>
          </cell>
          <cell r="K999" t="str">
            <v>Toyota</v>
          </cell>
          <cell r="L999" t="str">
            <v>Trim &amp; Chassis</v>
          </cell>
          <cell r="O999">
            <v>38081</v>
          </cell>
          <cell r="P999">
            <v>42369</v>
          </cell>
          <cell r="Q999" t="str">
            <v>&gt;&gt;&gt;</v>
          </cell>
          <cell r="S999" t="e">
            <v>#REF!</v>
          </cell>
          <cell r="T999">
            <v>5327411080</v>
          </cell>
          <cell r="V999">
            <v>2871</v>
          </cell>
          <cell r="W999">
            <v>12</v>
          </cell>
          <cell r="Y999">
            <v>7610</v>
          </cell>
          <cell r="Z999">
            <v>2.1399999999999999E-2</v>
          </cell>
          <cell r="AA999" t="str">
            <v>last 5 mos x IHS%</v>
          </cell>
          <cell r="AB999">
            <v>5024</v>
          </cell>
          <cell r="AC999">
            <v>7535.9999999999991</v>
          </cell>
          <cell r="AD999">
            <v>7535.9999999999991</v>
          </cell>
          <cell r="AE999">
            <v>0</v>
          </cell>
          <cell r="AF999">
            <v>627.99999999999989</v>
          </cell>
        </row>
        <row r="1000">
          <cell r="A1000">
            <v>104865</v>
          </cell>
          <cell r="B1000" t="str">
            <v>NISSAN</v>
          </cell>
          <cell r="C1000">
            <v>37726</v>
          </cell>
          <cell r="D1000" t="str">
            <v>90459 EA500</v>
          </cell>
          <cell r="E1000" t="str">
            <v>2-OUT</v>
          </cell>
          <cell r="F1000" t="str">
            <v>Stamp&gt;Plate/Paint&gt;Ship</v>
          </cell>
          <cell r="G1000" t="str">
            <v>KENT</v>
          </cell>
          <cell r="H1000" t="str">
            <v>KENT</v>
          </cell>
          <cell r="I1000" t="str">
            <v xml:space="preserve">Nissan        | Frontier | H61B/D40        </v>
          </cell>
          <cell r="J1000" t="str">
            <v>New Domestics</v>
          </cell>
          <cell r="K1000" t="str">
            <v>NISSAN</v>
          </cell>
          <cell r="L1000" t="str">
            <v>BIW</v>
          </cell>
          <cell r="M1000">
            <v>37956</v>
          </cell>
          <cell r="N1000" t="str">
            <v>H/GLASS STAY ASSY-R/L</v>
          </cell>
          <cell r="O1000">
            <v>37956</v>
          </cell>
          <cell r="P1000">
            <v>42248</v>
          </cell>
          <cell r="Q1000" t="str">
            <v>&gt;&gt;&gt;</v>
          </cell>
          <cell r="S1000" t="e">
            <v>#REF!</v>
          </cell>
          <cell r="T1000">
            <v>8750</v>
          </cell>
          <cell r="V1000">
            <v>3200</v>
          </cell>
          <cell r="W1000">
            <v>12</v>
          </cell>
          <cell r="Y1000">
            <v>17950</v>
          </cell>
          <cell r="Z1000">
            <v>-8.7400000000000005E-2</v>
          </cell>
          <cell r="AA1000" t="str">
            <v>last 5 mos x IHS%</v>
          </cell>
          <cell r="AB1000">
            <v>5000</v>
          </cell>
          <cell r="AC1000">
            <v>7500</v>
          </cell>
          <cell r="AD1000">
            <v>7500</v>
          </cell>
          <cell r="AE1000">
            <v>0</v>
          </cell>
          <cell r="AF1000">
            <v>625</v>
          </cell>
        </row>
        <row r="1001">
          <cell r="A1001">
            <v>104864</v>
          </cell>
          <cell r="B1001" t="str">
            <v>NISSAN</v>
          </cell>
          <cell r="C1001">
            <v>37726</v>
          </cell>
          <cell r="D1001" t="str">
            <v>90458 EA500</v>
          </cell>
          <cell r="E1001" t="str">
            <v>104864/65-1</v>
          </cell>
          <cell r="F1001" t="str">
            <v>Stamp&gt;Plate/Paint&gt;Ship</v>
          </cell>
          <cell r="G1001" t="str">
            <v>KENT</v>
          </cell>
          <cell r="H1001" t="str">
            <v>KENT</v>
          </cell>
          <cell r="I1001" t="str">
            <v xml:space="preserve">Nissan        | Frontier | H61B/D40        </v>
          </cell>
          <cell r="J1001" t="str">
            <v>New Domestics</v>
          </cell>
          <cell r="K1001" t="str">
            <v>NISSAN</v>
          </cell>
          <cell r="L1001" t="str">
            <v>BIW</v>
          </cell>
          <cell r="M1001">
            <v>37956</v>
          </cell>
          <cell r="N1001" t="str">
            <v>H/GLASS STAY ASSY-R/L</v>
          </cell>
          <cell r="O1001">
            <v>37956</v>
          </cell>
          <cell r="P1001">
            <v>42248</v>
          </cell>
          <cell r="Q1001" t="str">
            <v>&gt;&gt;&gt;</v>
          </cell>
          <cell r="S1001" t="e">
            <v>#REF!</v>
          </cell>
          <cell r="T1001">
            <v>8750</v>
          </cell>
          <cell r="V1001">
            <v>3200</v>
          </cell>
          <cell r="W1001">
            <v>12</v>
          </cell>
          <cell r="Y1001">
            <v>17750</v>
          </cell>
          <cell r="Z1001">
            <v>-8.7400000000000005E-2</v>
          </cell>
          <cell r="AA1001" t="str">
            <v>last 5 mos x IHS%</v>
          </cell>
          <cell r="AB1001">
            <v>5050</v>
          </cell>
          <cell r="AC1001">
            <v>7575</v>
          </cell>
          <cell r="AD1001">
            <v>7575</v>
          </cell>
          <cell r="AE1001">
            <v>0</v>
          </cell>
          <cell r="AF1001">
            <v>631.25</v>
          </cell>
        </row>
        <row r="1002">
          <cell r="A1002">
            <v>104850</v>
          </cell>
          <cell r="B1002" t="str">
            <v>TOYOTA</v>
          </cell>
          <cell r="C1002">
            <v>37715</v>
          </cell>
          <cell r="D1002">
            <v>5327304020</v>
          </cell>
          <cell r="E1002" t="str">
            <v>104850-1/51-1</v>
          </cell>
          <cell r="F1002" t="str">
            <v>Stamp&gt;Assy&gt;Plate/Paint&gt;Ship</v>
          </cell>
          <cell r="G1002" t="str">
            <v>GR: PR</v>
          </cell>
          <cell r="H1002" t="str">
            <v>GR</v>
          </cell>
          <cell r="I1002" t="str">
            <v xml:space="preserve">Toyota | Tacoma | 635N            </v>
          </cell>
          <cell r="J1002" t="str">
            <v>New Domestics</v>
          </cell>
          <cell r="K1002" t="str">
            <v>Toyota</v>
          </cell>
          <cell r="L1002" t="str">
            <v>Trim &amp; Chassis</v>
          </cell>
          <cell r="O1002">
            <v>38081</v>
          </cell>
          <cell r="P1002">
            <v>42369</v>
          </cell>
          <cell r="Q1002" t="str">
            <v>&gt;&gt;&gt;</v>
          </cell>
          <cell r="S1002" t="e">
            <v>#REF!</v>
          </cell>
          <cell r="T1002">
            <v>5327310495</v>
          </cell>
          <cell r="V1002">
            <v>2766</v>
          </cell>
          <cell r="W1002">
            <v>12</v>
          </cell>
          <cell r="Y1002">
            <v>7075</v>
          </cell>
          <cell r="Z1002">
            <v>2.1399999999999999E-2</v>
          </cell>
          <cell r="AA1002" t="str">
            <v>last 5 mos x IHS%</v>
          </cell>
          <cell r="AB1002">
            <v>4630</v>
          </cell>
          <cell r="AC1002">
            <v>6945</v>
          </cell>
          <cell r="AD1002">
            <v>5650.3848000000007</v>
          </cell>
          <cell r="AE1002">
            <v>0.22911982914862694</v>
          </cell>
          <cell r="AF1002">
            <v>470.86540000000008</v>
          </cell>
        </row>
        <row r="1003">
          <cell r="A1003">
            <v>104673</v>
          </cell>
          <cell r="B1003" t="str">
            <v>Benteler</v>
          </cell>
          <cell r="C1003">
            <v>37939</v>
          </cell>
          <cell r="D1003">
            <v>13004271</v>
          </cell>
          <cell r="E1003">
            <v>104673</v>
          </cell>
          <cell r="F1003" t="str">
            <v>Stamp&gt;Ship</v>
          </cell>
          <cell r="G1003" t="str">
            <v>GR: PR</v>
          </cell>
          <cell r="H1003" t="str">
            <v>GR</v>
          </cell>
          <cell r="I1003" t="str">
            <v>TOYOTA</v>
          </cell>
          <cell r="J1003" t="str">
            <v>New Domestics</v>
          </cell>
          <cell r="K1003" t="str">
            <v>Toyota</v>
          </cell>
          <cell r="L1003" t="str">
            <v>BIW</v>
          </cell>
          <cell r="M1003">
            <v>38108</v>
          </cell>
          <cell r="N1003" t="str">
            <v>CENTER BKT W NUTS</v>
          </cell>
          <cell r="O1003">
            <v>38108</v>
          </cell>
          <cell r="P1003">
            <v>43717</v>
          </cell>
          <cell r="Q1003" t="str">
            <v>&gt;&gt;&gt;</v>
          </cell>
          <cell r="S1003">
            <v>0</v>
          </cell>
          <cell r="T1003">
            <v>13010740</v>
          </cell>
          <cell r="V1003">
            <v>2100</v>
          </cell>
          <cell r="W1003">
            <v>5</v>
          </cell>
          <cell r="Y1003">
            <v>2</v>
          </cell>
          <cell r="AA1003" t="str">
            <v>SERVICE</v>
          </cell>
          <cell r="AB1003">
            <v>4660</v>
          </cell>
          <cell r="AC1003">
            <v>6990</v>
          </cell>
          <cell r="AD1003">
            <v>6990</v>
          </cell>
          <cell r="AE1003">
            <v>0</v>
          </cell>
          <cell r="AF1003">
            <v>582.5</v>
          </cell>
        </row>
        <row r="1004">
          <cell r="A1004">
            <v>104674</v>
          </cell>
          <cell r="B1004" t="str">
            <v>Benteler</v>
          </cell>
          <cell r="C1004">
            <v>37541</v>
          </cell>
          <cell r="D1004">
            <v>13004272</v>
          </cell>
          <cell r="E1004">
            <v>104674</v>
          </cell>
          <cell r="F1004" t="str">
            <v>Stamp&gt;Ship</v>
          </cell>
          <cell r="G1004" t="str">
            <v>GR: PR</v>
          </cell>
          <cell r="H1004" t="str">
            <v>GR</v>
          </cell>
          <cell r="I1004" t="str">
            <v>TOYOTA</v>
          </cell>
          <cell r="J1004" t="str">
            <v>New Domestics</v>
          </cell>
          <cell r="K1004" t="str">
            <v>Toyota</v>
          </cell>
          <cell r="L1004" t="str">
            <v>BIW</v>
          </cell>
          <cell r="O1004">
            <v>38081</v>
          </cell>
          <cell r="P1004">
            <v>43717</v>
          </cell>
          <cell r="Q1004" t="str">
            <v>&gt;&gt;&gt;</v>
          </cell>
          <cell r="S1004">
            <v>0</v>
          </cell>
          <cell r="T1004">
            <v>13010228</v>
          </cell>
          <cell r="V1004">
            <v>2170</v>
          </cell>
          <cell r="W1004">
            <v>4</v>
          </cell>
          <cell r="Y1004">
            <v>2</v>
          </cell>
          <cell r="AA1004" t="str">
            <v>SERVICE</v>
          </cell>
          <cell r="AB1004">
            <v>4800</v>
          </cell>
          <cell r="AC1004">
            <v>7200</v>
          </cell>
          <cell r="AD1004">
            <v>7200</v>
          </cell>
          <cell r="AE1004">
            <v>0</v>
          </cell>
          <cell r="AF1004">
            <v>600</v>
          </cell>
        </row>
        <row r="1005">
          <cell r="A1005">
            <v>104871</v>
          </cell>
          <cell r="B1005" t="str">
            <v>NISSAN</v>
          </cell>
          <cell r="C1005">
            <v>37733</v>
          </cell>
          <cell r="D1005" t="str">
            <v>84962 EA500</v>
          </cell>
          <cell r="E1005">
            <v>104871</v>
          </cell>
          <cell r="F1005" t="str">
            <v>Stamp&gt;Assy&gt;Ship</v>
          </cell>
          <cell r="G1005" t="str">
            <v>GR: PR</v>
          </cell>
          <cell r="H1005" t="str">
            <v>GR</v>
          </cell>
          <cell r="I1005" t="str">
            <v xml:space="preserve">Nissan        | Frontier | H61B/D40        </v>
          </cell>
          <cell r="J1005" t="str">
            <v>New Domestics</v>
          </cell>
          <cell r="K1005" t="str">
            <v>NISSAN</v>
          </cell>
          <cell r="L1005" t="str">
            <v>BIW</v>
          </cell>
          <cell r="M1005">
            <v>37987</v>
          </cell>
          <cell r="N1005" t="str">
            <v>BRKT LUG SIDE LWR TRIM RH</v>
          </cell>
          <cell r="O1005">
            <v>37987</v>
          </cell>
          <cell r="P1005">
            <v>42248</v>
          </cell>
          <cell r="Q1005" t="str">
            <v>&gt;&gt;&gt;</v>
          </cell>
          <cell r="S1005" t="e">
            <v>#REF!</v>
          </cell>
          <cell r="T1005">
            <v>8625</v>
          </cell>
          <cell r="V1005">
            <v>3000</v>
          </cell>
          <cell r="W1005">
            <v>12</v>
          </cell>
          <cell r="Y1005">
            <v>17125</v>
          </cell>
          <cell r="Z1005">
            <v>-8.7400000000000005E-2</v>
          </cell>
          <cell r="AA1005" t="str">
            <v>last 5 mos x IHS%</v>
          </cell>
          <cell r="AB1005">
            <v>5286</v>
          </cell>
          <cell r="AC1005">
            <v>7929</v>
          </cell>
          <cell r="AD1005">
            <v>7929</v>
          </cell>
          <cell r="AE1005">
            <v>0</v>
          </cell>
          <cell r="AF1005">
            <v>660.75</v>
          </cell>
        </row>
        <row r="1006">
          <cell r="A1006">
            <v>104870</v>
          </cell>
          <cell r="B1006" t="str">
            <v>NISSAN</v>
          </cell>
          <cell r="C1006">
            <v>37733</v>
          </cell>
          <cell r="D1006" t="str">
            <v>84963 EA500</v>
          </cell>
          <cell r="E1006">
            <v>104870</v>
          </cell>
          <cell r="F1006" t="str">
            <v>Stamp&gt;Assy&gt;Ship</v>
          </cell>
          <cell r="G1006" t="str">
            <v>GR: PR</v>
          </cell>
          <cell r="H1006" t="str">
            <v>GR</v>
          </cell>
          <cell r="I1006" t="str">
            <v xml:space="preserve">Nissan        | Frontier | H61B/D40        </v>
          </cell>
          <cell r="J1006" t="str">
            <v>New Domestics</v>
          </cell>
          <cell r="K1006" t="str">
            <v>NISSAN</v>
          </cell>
          <cell r="L1006" t="str">
            <v>BIW</v>
          </cell>
          <cell r="M1006">
            <v>37987</v>
          </cell>
          <cell r="N1006" t="str">
            <v>BRACKET-LH</v>
          </cell>
          <cell r="O1006">
            <v>37987</v>
          </cell>
          <cell r="P1006">
            <v>42248</v>
          </cell>
          <cell r="Q1006" t="str">
            <v>&gt;&gt;&gt;</v>
          </cell>
          <cell r="S1006" t="e">
            <v>#REF!</v>
          </cell>
          <cell r="T1006">
            <v>8500</v>
          </cell>
          <cell r="V1006">
            <v>2900</v>
          </cell>
          <cell r="W1006">
            <v>12</v>
          </cell>
          <cell r="Y1006">
            <v>16900</v>
          </cell>
          <cell r="Z1006">
            <v>-8.7400000000000005E-2</v>
          </cell>
          <cell r="AA1006" t="str">
            <v>last 5 mos x IHS%</v>
          </cell>
          <cell r="AB1006">
            <v>5300</v>
          </cell>
          <cell r="AC1006">
            <v>7950</v>
          </cell>
          <cell r="AD1006">
            <v>7950</v>
          </cell>
          <cell r="AE1006">
            <v>0</v>
          </cell>
          <cell r="AF1006">
            <v>662.5</v>
          </cell>
        </row>
        <row r="1007">
          <cell r="A1007">
            <v>106131</v>
          </cell>
          <cell r="B1007" t="str">
            <v>Benteler</v>
          </cell>
          <cell r="C1007">
            <v>39147</v>
          </cell>
          <cell r="D1007">
            <v>13003902</v>
          </cell>
          <cell r="E1007">
            <v>106131</v>
          </cell>
          <cell r="F1007" t="str">
            <v>Stamp&gt;Ship</v>
          </cell>
          <cell r="G1007" t="str">
            <v>GR: PR</v>
          </cell>
          <cell r="H1007" t="str">
            <v>GR</v>
          </cell>
          <cell r="I1007" t="str">
            <v>RAV4  / 120L / 420</v>
          </cell>
          <cell r="J1007" t="str">
            <v>New Domestics</v>
          </cell>
          <cell r="K1007" t="str">
            <v>Toyota</v>
          </cell>
          <cell r="L1007" t="str">
            <v>BIW</v>
          </cell>
          <cell r="M1007">
            <v>39692</v>
          </cell>
          <cell r="N1007" t="str">
            <v>REAR EXT. READ DBM--R</v>
          </cell>
          <cell r="O1007">
            <v>39692</v>
          </cell>
          <cell r="P1007">
            <v>43070</v>
          </cell>
          <cell r="Q1007" t="str">
            <v>&gt;&gt;&gt;</v>
          </cell>
          <cell r="S1007">
            <v>0</v>
          </cell>
          <cell r="T1007">
            <v>13086973</v>
          </cell>
          <cell r="V1007">
            <v>2214</v>
          </cell>
          <cell r="W1007">
            <v>7</v>
          </cell>
          <cell r="Y1007">
            <v>59742</v>
          </cell>
          <cell r="Z1007">
            <v>0.19400000000000001</v>
          </cell>
          <cell r="AA1007" t="str">
            <v>last 5 mos x IHS%</v>
          </cell>
          <cell r="AB1007">
            <v>3323</v>
          </cell>
          <cell r="AC1007">
            <v>4984.5</v>
          </cell>
          <cell r="AD1007">
            <v>5287.0320000000002</v>
          </cell>
          <cell r="AE1007">
            <v>-5.7221518613846167E-2</v>
          </cell>
          <cell r="AF1007">
            <v>440.58600000000001</v>
          </cell>
        </row>
        <row r="1008">
          <cell r="A1008">
            <v>107559</v>
          </cell>
          <cell r="B1008" t="str">
            <v>NISSAN</v>
          </cell>
          <cell r="C1008">
            <v>41281.775000000001</v>
          </cell>
          <cell r="D1008" t="str">
            <v>A 274 141 10 40</v>
          </cell>
          <cell r="E1008">
            <v>107559</v>
          </cell>
          <cell r="F1008" t="str">
            <v>Stamp&gt;Assy&gt;Ship</v>
          </cell>
          <cell r="G1008" t="str">
            <v>GR: PR/VA</v>
          </cell>
          <cell r="H1008" t="str">
            <v>GR</v>
          </cell>
          <cell r="I1008" t="str">
            <v>M274 ENGINE</v>
          </cell>
          <cell r="K1008" t="str">
            <v>Nissan</v>
          </cell>
          <cell r="L1008" t="str">
            <v>Powertrain/Exhaust</v>
          </cell>
          <cell r="O1008">
            <v>42156</v>
          </cell>
          <cell r="P1008">
            <v>43282</v>
          </cell>
          <cell r="Q1008" t="str">
            <v>&gt;&gt;&gt;</v>
          </cell>
          <cell r="S1008" t="e">
            <v>#N/A</v>
          </cell>
          <cell r="T1008">
            <v>0</v>
          </cell>
          <cell r="V1008">
            <v>7</v>
          </cell>
          <cell r="W1008" t="e">
            <v>#N/A</v>
          </cell>
          <cell r="Y1008" t="e">
            <v>#N/A</v>
          </cell>
          <cell r="AA1008" t="str">
            <v>NEW</v>
          </cell>
          <cell r="AB1008">
            <v>50</v>
          </cell>
          <cell r="AC1008">
            <v>75</v>
          </cell>
          <cell r="AD1008">
            <v>80000</v>
          </cell>
          <cell r="AE1008">
            <v>-0.99906249999999996</v>
          </cell>
          <cell r="AF1008">
            <v>6666.666666666667</v>
          </cell>
        </row>
        <row r="1009">
          <cell r="A1009">
            <v>106918</v>
          </cell>
          <cell r="B1009" t="str">
            <v>Calsonic</v>
          </cell>
          <cell r="C1009">
            <v>40316</v>
          </cell>
          <cell r="D1009" t="str">
            <v>75886 ZX71A</v>
          </cell>
          <cell r="E1009">
            <v>106918</v>
          </cell>
          <cell r="F1009" t="str">
            <v>Stamp&gt;Plate/Paint&gt;Ship</v>
          </cell>
          <cell r="G1009" t="str">
            <v>GR: PR</v>
          </cell>
          <cell r="H1009" t="str">
            <v>GR</v>
          </cell>
          <cell r="I1009" t="str">
            <v>L42C</v>
          </cell>
          <cell r="J1009" t="str">
            <v>New Domestics</v>
          </cell>
          <cell r="K1009" t="str">
            <v>NISSAN</v>
          </cell>
          <cell r="L1009" t="str">
            <v>Trim &amp; Chassis</v>
          </cell>
          <cell r="M1009">
            <v>40318</v>
          </cell>
          <cell r="N1009" t="str">
            <v>BRKT-FT UNDER COVER</v>
          </cell>
          <cell r="O1009">
            <v>40318</v>
          </cell>
          <cell r="P1009">
            <v>42036</v>
          </cell>
          <cell r="Q1009" t="str">
            <v>&gt;&gt;&gt;</v>
          </cell>
          <cell r="S1009">
            <v>400</v>
          </cell>
          <cell r="T1009">
            <v>6925</v>
          </cell>
          <cell r="V1009">
            <v>2525</v>
          </cell>
          <cell r="W1009">
            <v>9</v>
          </cell>
          <cell r="Y1009">
            <v>7980</v>
          </cell>
          <cell r="Z1009">
            <v>-9.7000000000000419E-3</v>
          </cell>
          <cell r="AA1009" t="str">
            <v>last 5 mos x IHS%</v>
          </cell>
          <cell r="AB1009">
            <v>6000</v>
          </cell>
          <cell r="AC1009">
            <v>9000</v>
          </cell>
          <cell r="AD1009">
            <v>9000</v>
          </cell>
          <cell r="AE1009">
            <v>0</v>
          </cell>
          <cell r="AF1009">
            <v>750</v>
          </cell>
        </row>
        <row r="1010">
          <cell r="A1010">
            <v>107565</v>
          </cell>
          <cell r="B1010" t="str">
            <v>BENTELER</v>
          </cell>
          <cell r="C1010">
            <v>41310</v>
          </cell>
          <cell r="D1010" t="str">
            <v>F097-303191</v>
          </cell>
          <cell r="E1010">
            <v>107565</v>
          </cell>
          <cell r="F1010" t="str">
            <v>Stamp&gt;Ship</v>
          </cell>
          <cell r="G1010" t="str">
            <v>GR:   PR</v>
          </cell>
          <cell r="H1010" t="str">
            <v>GR</v>
          </cell>
          <cell r="I1010" t="str">
            <v>Engine:  Ford Scorpion</v>
          </cell>
          <cell r="J1010" t="str">
            <v>BIG 3</v>
          </cell>
          <cell r="K1010" t="str">
            <v>FORD</v>
          </cell>
          <cell r="L1010" t="str">
            <v>Powertrain/Exhaust</v>
          </cell>
          <cell r="O1010">
            <v>41624</v>
          </cell>
          <cell r="P1010">
            <v>43450</v>
          </cell>
          <cell r="Q1010" t="str">
            <v>&gt;&gt;&gt;</v>
          </cell>
          <cell r="S1010" t="e">
            <v>#N/A</v>
          </cell>
          <cell r="T1010">
            <v>0</v>
          </cell>
          <cell r="V1010">
            <v>524</v>
          </cell>
          <cell r="W1010" t="e">
            <v>#N/A</v>
          </cell>
          <cell r="Y1010" t="e">
            <v>#N/A</v>
          </cell>
          <cell r="AA1010" t="str">
            <v>NEW</v>
          </cell>
          <cell r="AB1010">
            <v>3364</v>
          </cell>
          <cell r="AC1010">
            <v>5046</v>
          </cell>
          <cell r="AD1010">
            <v>48000</v>
          </cell>
          <cell r="AE1010">
            <v>-0.89487499999999998</v>
          </cell>
          <cell r="AF1010">
            <v>4000</v>
          </cell>
        </row>
        <row r="1011">
          <cell r="A1011">
            <v>107440</v>
          </cell>
          <cell r="B1011" t="str">
            <v>DENSO</v>
          </cell>
          <cell r="C1011">
            <v>41038</v>
          </cell>
          <cell r="D1011" t="str">
            <v>AA422424-2750</v>
          </cell>
          <cell r="E1011" t="str">
            <v>2-OUT</v>
          </cell>
          <cell r="F1011" t="str">
            <v>Stamp&gt;Ship</v>
          </cell>
          <cell r="G1011" t="str">
            <v>GR:PR</v>
          </cell>
          <cell r="H1011" t="str">
            <v>GR</v>
          </cell>
          <cell r="I1011" t="str">
            <v>14 GM G6</v>
          </cell>
          <cell r="K1011" t="str">
            <v>gm</v>
          </cell>
          <cell r="L1011" t="str">
            <v>HVAC</v>
          </cell>
          <cell r="M1011">
            <v>41339</v>
          </cell>
          <cell r="N1011" t="str">
            <v>ANGLE, B</v>
          </cell>
          <cell r="O1011">
            <v>41339</v>
          </cell>
          <cell r="P1011">
            <v>43009</v>
          </cell>
          <cell r="Q1011" t="str">
            <v>&gt;&gt;&gt;</v>
          </cell>
          <cell r="S1011">
            <v>700</v>
          </cell>
          <cell r="T1011">
            <v>0</v>
          </cell>
          <cell r="V1011">
            <v>2325</v>
          </cell>
          <cell r="W1011">
            <v>3</v>
          </cell>
          <cell r="Y1011" t="str">
            <v>&lt;5</v>
          </cell>
          <cell r="AA1011" t="str">
            <v>NEW</v>
          </cell>
          <cell r="AB1011">
            <v>3000</v>
          </cell>
          <cell r="AC1011">
            <v>4500</v>
          </cell>
          <cell r="AD1011">
            <v>5000</v>
          </cell>
          <cell r="AE1011">
            <v>-9.9999999999999978E-2</v>
          </cell>
          <cell r="AF1011">
            <v>416.66666666666669</v>
          </cell>
        </row>
        <row r="1012">
          <cell r="A1012">
            <v>107566</v>
          </cell>
          <cell r="B1012" t="str">
            <v>BENTELER</v>
          </cell>
          <cell r="C1012">
            <v>41310</v>
          </cell>
          <cell r="D1012" t="str">
            <v>F097-312654</v>
          </cell>
          <cell r="E1012">
            <v>107566</v>
          </cell>
          <cell r="F1012" t="str">
            <v>Stamp&gt;Ship</v>
          </cell>
          <cell r="G1012" t="str">
            <v>GR:   PR</v>
          </cell>
          <cell r="H1012" t="str">
            <v>GR</v>
          </cell>
          <cell r="I1012" t="str">
            <v>Engine:  Ford Scorpion</v>
          </cell>
          <cell r="J1012" t="str">
            <v>BIG 3</v>
          </cell>
          <cell r="K1012" t="str">
            <v>FORD</v>
          </cell>
          <cell r="L1012" t="str">
            <v>Powertrain/Exhaust</v>
          </cell>
          <cell r="O1012">
            <v>41624</v>
          </cell>
          <cell r="P1012">
            <v>43450</v>
          </cell>
          <cell r="Q1012" t="str">
            <v>&gt;&gt;&gt;</v>
          </cell>
          <cell r="S1012" t="e">
            <v>#N/A</v>
          </cell>
          <cell r="T1012">
            <v>0</v>
          </cell>
          <cell r="V1012">
            <v>510</v>
          </cell>
          <cell r="W1012" t="e">
            <v>#N/A</v>
          </cell>
          <cell r="Y1012" t="e">
            <v>#N/A</v>
          </cell>
          <cell r="AA1012" t="str">
            <v>NEW</v>
          </cell>
          <cell r="AB1012">
            <v>2310</v>
          </cell>
          <cell r="AC1012">
            <v>3465</v>
          </cell>
          <cell r="AD1012">
            <v>48000</v>
          </cell>
          <cell r="AE1012">
            <v>-0.92781250000000004</v>
          </cell>
          <cell r="AF1012">
            <v>4000</v>
          </cell>
        </row>
        <row r="1013">
          <cell r="A1013">
            <v>107438</v>
          </cell>
          <cell r="B1013" t="str">
            <v>DENSO</v>
          </cell>
          <cell r="C1013">
            <v>41038</v>
          </cell>
          <cell r="D1013" t="str">
            <v>AA422424-2740</v>
          </cell>
          <cell r="E1013" t="str">
            <v>2-OUT</v>
          </cell>
          <cell r="F1013" t="str">
            <v>Stamp&gt;Ship</v>
          </cell>
          <cell r="G1013" t="str">
            <v>GR</v>
          </cell>
          <cell r="H1013" t="str">
            <v>GR</v>
          </cell>
          <cell r="I1013" t="str">
            <v>14 GM G6</v>
          </cell>
          <cell r="K1013" t="str">
            <v>gm</v>
          </cell>
          <cell r="L1013" t="str">
            <v>HVAC</v>
          </cell>
          <cell r="M1013">
            <v>41339</v>
          </cell>
          <cell r="N1013" t="str">
            <v>ANGLE, B</v>
          </cell>
          <cell r="O1013">
            <v>41339</v>
          </cell>
          <cell r="P1013">
            <v>43009</v>
          </cell>
          <cell r="Q1013" t="str">
            <v>&gt;&gt;&gt;</v>
          </cell>
          <cell r="S1013">
            <v>500</v>
          </cell>
          <cell r="T1013">
            <v>0</v>
          </cell>
          <cell r="V1013">
            <v>2225</v>
          </cell>
          <cell r="W1013">
            <v>3</v>
          </cell>
          <cell r="Y1013" t="str">
            <v>&lt;5</v>
          </cell>
          <cell r="AA1013" t="str">
            <v>NEW</v>
          </cell>
          <cell r="AB1013">
            <v>2800</v>
          </cell>
          <cell r="AC1013">
            <v>4200</v>
          </cell>
          <cell r="AD1013">
            <v>5000</v>
          </cell>
          <cell r="AE1013">
            <v>-0.16000000000000003</v>
          </cell>
          <cell r="AF1013">
            <v>416.66666666666669</v>
          </cell>
        </row>
        <row r="1014">
          <cell r="A1014">
            <v>107437</v>
          </cell>
          <cell r="B1014" t="str">
            <v>DENSO</v>
          </cell>
          <cell r="C1014">
            <v>41038</v>
          </cell>
          <cell r="D1014" t="str">
            <v>AA422424-2730</v>
          </cell>
          <cell r="E1014" t="str">
            <v>107437/38</v>
          </cell>
          <cell r="F1014" t="str">
            <v>Stamp&gt;Ship</v>
          </cell>
          <cell r="G1014" t="str">
            <v>GR:PR</v>
          </cell>
          <cell r="H1014" t="str">
            <v>GR</v>
          </cell>
          <cell r="I1014" t="str">
            <v>14 GM G6</v>
          </cell>
          <cell r="K1014" t="str">
            <v>gm</v>
          </cell>
          <cell r="L1014" t="str">
            <v>HVAC</v>
          </cell>
          <cell r="M1014">
            <v>41339</v>
          </cell>
          <cell r="N1014" t="str">
            <v>ANGLE, B</v>
          </cell>
          <cell r="O1014">
            <v>41339</v>
          </cell>
          <cell r="P1014">
            <v>43009</v>
          </cell>
          <cell r="Q1014" t="str">
            <v>&gt;&gt;&gt;</v>
          </cell>
          <cell r="S1014">
            <v>500</v>
          </cell>
          <cell r="T1014">
            <v>0</v>
          </cell>
          <cell r="V1014">
            <v>2225</v>
          </cell>
          <cell r="W1014">
            <v>3</v>
          </cell>
          <cell r="Y1014" t="str">
            <v>&lt;5</v>
          </cell>
          <cell r="AA1014" t="str">
            <v>NEW</v>
          </cell>
          <cell r="AB1014">
            <v>2900</v>
          </cell>
          <cell r="AC1014">
            <v>4350</v>
          </cell>
          <cell r="AD1014">
            <v>5000</v>
          </cell>
          <cell r="AE1014">
            <v>-0.13</v>
          </cell>
          <cell r="AF1014">
            <v>416.66666666666669</v>
          </cell>
        </row>
        <row r="1015">
          <cell r="A1015">
            <v>104991</v>
          </cell>
          <cell r="B1015" t="str">
            <v>NISSAN</v>
          </cell>
          <cell r="C1015" t="e">
            <v>#N/A</v>
          </cell>
          <cell r="D1015" t="str">
            <v>92498 EA600</v>
          </cell>
          <cell r="E1015" t="str">
            <v>104991-1</v>
          </cell>
          <cell r="F1015" t="str">
            <v>Stamp&gt;Assy&gt;Ship</v>
          </cell>
          <cell r="G1015" t="str">
            <v>KENT</v>
          </cell>
          <cell r="H1015" t="str">
            <v>KENT</v>
          </cell>
          <cell r="I1015" t="str">
            <v xml:space="preserve">Nissan        | Frontier | H61B/D40        </v>
          </cell>
          <cell r="J1015" t="str">
            <v>New Domestics</v>
          </cell>
          <cell r="K1015" t="str">
            <v>NISSAN</v>
          </cell>
          <cell r="L1015" t="str">
            <v>BIW</v>
          </cell>
          <cell r="O1015">
            <v>38081</v>
          </cell>
          <cell r="P1015">
            <v>42248</v>
          </cell>
          <cell r="Q1015" t="str">
            <v>&gt;&gt;&gt;</v>
          </cell>
          <cell r="S1015" t="e">
            <v>#REF!</v>
          </cell>
          <cell r="T1015">
            <v>6360</v>
          </cell>
          <cell r="V1015">
            <v>1680</v>
          </cell>
          <cell r="W1015">
            <v>11</v>
          </cell>
          <cell r="Y1015">
            <v>10920</v>
          </cell>
          <cell r="Z1015">
            <v>-8.7400000000000005E-2</v>
          </cell>
          <cell r="AA1015" t="str">
            <v>last 5 mos x IHS%</v>
          </cell>
          <cell r="AB1015">
            <v>3280</v>
          </cell>
          <cell r="AC1015">
            <v>4920</v>
          </cell>
          <cell r="AD1015">
            <v>4920</v>
          </cell>
          <cell r="AE1015">
            <v>0</v>
          </cell>
          <cell r="AF1015">
            <v>410</v>
          </cell>
        </row>
        <row r="1016">
          <cell r="A1016">
            <v>105382</v>
          </cell>
          <cell r="B1016" t="str">
            <v>NISSAN</v>
          </cell>
          <cell r="C1016">
            <v>38208</v>
          </cell>
          <cell r="D1016" t="str">
            <v>62214 EA810</v>
          </cell>
          <cell r="E1016" t="str">
            <v>105382/84</v>
          </cell>
          <cell r="F1016" t="str">
            <v>Stamp&gt;Plate/Paint&gt;Ship</v>
          </cell>
          <cell r="G1016" t="str">
            <v>KENT</v>
          </cell>
          <cell r="H1016" t="str">
            <v>KENT</v>
          </cell>
          <cell r="I1016" t="str">
            <v xml:space="preserve">Nissan        | Frontier | H61B/D40        </v>
          </cell>
          <cell r="J1016" t="str">
            <v>New Domestics</v>
          </cell>
          <cell r="K1016" t="str">
            <v>NISSAN</v>
          </cell>
          <cell r="L1016" t="str">
            <v>BIW</v>
          </cell>
          <cell r="M1016">
            <v>38250</v>
          </cell>
          <cell r="N1016" t="str">
            <v>STAY-FR BMPR CTR-R/L</v>
          </cell>
          <cell r="O1016">
            <v>38250</v>
          </cell>
          <cell r="P1016">
            <v>42248</v>
          </cell>
          <cell r="Q1016" t="str">
            <v>&gt;&gt;&gt;</v>
          </cell>
          <cell r="S1016" t="e">
            <v>#REF!</v>
          </cell>
          <cell r="T1016">
            <v>4725</v>
          </cell>
          <cell r="V1016">
            <v>2450</v>
          </cell>
          <cell r="W1016">
            <v>11</v>
          </cell>
          <cell r="Y1016">
            <v>6600</v>
          </cell>
          <cell r="Z1016">
            <v>-8.7400000000000005E-2</v>
          </cell>
          <cell r="AA1016" t="str">
            <v>last 5 mos x IHS%</v>
          </cell>
          <cell r="AB1016">
            <v>3225</v>
          </cell>
          <cell r="AC1016">
            <v>4837.5</v>
          </cell>
          <cell r="AD1016">
            <v>4837.5</v>
          </cell>
          <cell r="AE1016">
            <v>0</v>
          </cell>
          <cell r="AF1016">
            <v>403.125</v>
          </cell>
        </row>
        <row r="1017">
          <cell r="A1017">
            <v>107567</v>
          </cell>
          <cell r="B1017" t="str">
            <v>BENTELER</v>
          </cell>
          <cell r="C1017">
            <v>41310</v>
          </cell>
          <cell r="D1017" t="str">
            <v>F097-312656</v>
          </cell>
          <cell r="E1017">
            <v>107567</v>
          </cell>
          <cell r="F1017" t="str">
            <v>Stamp&gt;Ship</v>
          </cell>
          <cell r="G1017" t="str">
            <v>GR:   PR</v>
          </cell>
          <cell r="H1017" t="str">
            <v>GR</v>
          </cell>
          <cell r="I1017" t="str">
            <v>Engine:  Ford Scorpion</v>
          </cell>
          <cell r="J1017" t="str">
            <v>BIG 3</v>
          </cell>
          <cell r="K1017" t="str">
            <v>FORD</v>
          </cell>
          <cell r="L1017" t="str">
            <v>Powertrain/Exhaust</v>
          </cell>
          <cell r="O1017">
            <v>41624</v>
          </cell>
          <cell r="P1017">
            <v>43450</v>
          </cell>
          <cell r="Q1017" t="str">
            <v>&gt;&gt;&gt;</v>
          </cell>
          <cell r="S1017" t="e">
            <v>#N/A</v>
          </cell>
          <cell r="T1017">
            <v>0</v>
          </cell>
          <cell r="V1017">
            <v>510</v>
          </cell>
          <cell r="W1017" t="e">
            <v>#N/A</v>
          </cell>
          <cell r="Y1017" t="e">
            <v>#N/A</v>
          </cell>
          <cell r="AA1017" t="str">
            <v>NEW</v>
          </cell>
          <cell r="AB1017">
            <v>2724</v>
          </cell>
          <cell r="AC1017">
            <v>4086</v>
          </cell>
          <cell r="AD1017">
            <v>48000</v>
          </cell>
          <cell r="AE1017">
            <v>-0.91487499999999999</v>
          </cell>
          <cell r="AF1017">
            <v>4000</v>
          </cell>
        </row>
        <row r="1018">
          <cell r="A1018">
            <v>107568</v>
          </cell>
          <cell r="B1018" t="str">
            <v>BENTELER</v>
          </cell>
          <cell r="C1018">
            <v>41310</v>
          </cell>
          <cell r="D1018" t="str">
            <v>FOSC-260420</v>
          </cell>
          <cell r="E1018">
            <v>107568</v>
          </cell>
          <cell r="F1018" t="str">
            <v>Stamp&gt;Ship</v>
          </cell>
          <cell r="G1018" t="str">
            <v>GR:   PR</v>
          </cell>
          <cell r="H1018" t="str">
            <v>GR</v>
          </cell>
          <cell r="I1018" t="str">
            <v>Engine:  Ford Scorpion</v>
          </cell>
          <cell r="J1018" t="str">
            <v>BIG 3</v>
          </cell>
          <cell r="K1018" t="str">
            <v>FORD</v>
          </cell>
          <cell r="L1018" t="str">
            <v>Powertrain/Exhaust</v>
          </cell>
          <cell r="O1018">
            <v>41624</v>
          </cell>
          <cell r="P1018">
            <v>43450</v>
          </cell>
          <cell r="Q1018" t="str">
            <v>&gt;&gt;&gt;</v>
          </cell>
          <cell r="S1018" t="e">
            <v>#N/A</v>
          </cell>
          <cell r="T1018">
            <v>0</v>
          </cell>
          <cell r="V1018">
            <v>816</v>
          </cell>
          <cell r="W1018" t="e">
            <v>#N/A</v>
          </cell>
          <cell r="Y1018" t="e">
            <v>#N/A</v>
          </cell>
          <cell r="AA1018" t="str">
            <v>NEW</v>
          </cell>
          <cell r="AB1018">
            <v>8891</v>
          </cell>
          <cell r="AC1018">
            <v>13336.5</v>
          </cell>
          <cell r="AD1018">
            <v>151000</v>
          </cell>
          <cell r="AE1018">
            <v>-0.91167880794701983</v>
          </cell>
          <cell r="AF1018">
            <v>12583.333333333334</v>
          </cell>
        </row>
        <row r="1019">
          <cell r="A1019">
            <v>107569</v>
          </cell>
          <cell r="B1019" t="str">
            <v>BENTELER</v>
          </cell>
          <cell r="C1019">
            <v>41310</v>
          </cell>
          <cell r="D1019" t="str">
            <v>FOSC-260421</v>
          </cell>
          <cell r="E1019" t="str">
            <v>107569/70 RevAD</v>
          </cell>
          <cell r="F1019" t="str">
            <v>Stamp&gt;Ship</v>
          </cell>
          <cell r="G1019" t="str">
            <v>GR:   PR</v>
          </cell>
          <cell r="H1019" t="str">
            <v>GR</v>
          </cell>
          <cell r="I1019" t="str">
            <v>Engine:  Ford Scorpion</v>
          </cell>
          <cell r="J1019" t="str">
            <v>BIG 3</v>
          </cell>
          <cell r="K1019" t="str">
            <v>FORD</v>
          </cell>
          <cell r="L1019" t="str">
            <v>Powertrain/Exhaust</v>
          </cell>
          <cell r="O1019">
            <v>41624</v>
          </cell>
          <cell r="P1019">
            <v>43450</v>
          </cell>
          <cell r="Q1019" t="str">
            <v>&gt;&gt;&gt;</v>
          </cell>
          <cell r="S1019" t="e">
            <v>#N/A</v>
          </cell>
          <cell r="T1019">
            <v>0</v>
          </cell>
          <cell r="V1019">
            <v>847</v>
          </cell>
          <cell r="W1019" t="e">
            <v>#N/A</v>
          </cell>
          <cell r="Y1019" t="e">
            <v>#N/A</v>
          </cell>
          <cell r="AA1019" t="str">
            <v>NEW</v>
          </cell>
          <cell r="AB1019">
            <v>8347</v>
          </cell>
          <cell r="AC1019">
            <v>12520.5</v>
          </cell>
          <cell r="AD1019">
            <v>151000</v>
          </cell>
          <cell r="AE1019">
            <v>-0.91708278145695366</v>
          </cell>
          <cell r="AF1019">
            <v>12583.333333333334</v>
          </cell>
        </row>
        <row r="1020">
          <cell r="A1020">
            <v>107570</v>
          </cell>
          <cell r="B1020" t="str">
            <v>BENTELER</v>
          </cell>
          <cell r="C1020">
            <v>41310</v>
          </cell>
          <cell r="D1020" t="str">
            <v>FOSC-260424</v>
          </cell>
          <cell r="E1020" t="str">
            <v>2-OUT</v>
          </cell>
          <cell r="F1020" t="str">
            <v>Stamp&gt;Ship</v>
          </cell>
          <cell r="G1020" t="str">
            <v>GR:   PR</v>
          </cell>
          <cell r="H1020" t="str">
            <v>GR</v>
          </cell>
          <cell r="I1020" t="str">
            <v>Engine:  Ford Scorpion</v>
          </cell>
          <cell r="J1020" t="str">
            <v>BIG 3</v>
          </cell>
          <cell r="K1020" t="str">
            <v>FORD</v>
          </cell>
          <cell r="L1020" t="str">
            <v>Powertrain/Exhaust</v>
          </cell>
          <cell r="O1020">
            <v>41624</v>
          </cell>
          <cell r="P1020">
            <v>43450</v>
          </cell>
          <cell r="Q1020" t="str">
            <v>&gt;&gt;&gt;</v>
          </cell>
          <cell r="S1020" t="e">
            <v>#N/A</v>
          </cell>
          <cell r="T1020">
            <v>0</v>
          </cell>
          <cell r="V1020">
            <v>865</v>
          </cell>
          <cell r="W1020" t="e">
            <v>#N/A</v>
          </cell>
          <cell r="Y1020" t="e">
            <v>#N/A</v>
          </cell>
          <cell r="AA1020" t="str">
            <v>NEW</v>
          </cell>
          <cell r="AB1020">
            <v>8565</v>
          </cell>
          <cell r="AC1020">
            <v>12847.5</v>
          </cell>
          <cell r="AD1020">
            <v>151000</v>
          </cell>
          <cell r="AE1020">
            <v>-0.91491721854304631</v>
          </cell>
          <cell r="AF1020">
            <v>12583.333333333334</v>
          </cell>
        </row>
        <row r="1021">
          <cell r="A1021">
            <v>105508</v>
          </cell>
          <cell r="B1021" t="str">
            <v>Benteler</v>
          </cell>
          <cell r="C1021">
            <v>38399</v>
          </cell>
          <cell r="D1021">
            <v>13003828</v>
          </cell>
          <cell r="E1021">
            <v>105508</v>
          </cell>
          <cell r="F1021" t="str">
            <v>Stamp&gt;Ship</v>
          </cell>
          <cell r="G1021" t="str">
            <v>GR: PR</v>
          </cell>
          <cell r="H1021" t="str">
            <v>GR</v>
          </cell>
          <cell r="I1021" t="str">
            <v>Camry 051a</v>
          </cell>
          <cell r="J1021" t="str">
            <v>New Domestics</v>
          </cell>
          <cell r="K1021" t="str">
            <v>Toyota</v>
          </cell>
          <cell r="L1021" t="str">
            <v>BIW</v>
          </cell>
          <cell r="M1021">
            <v>38718</v>
          </cell>
          <cell r="N1021" t="str">
            <v>EXT. FR DOOR BEAM-RH BRACKET</v>
          </cell>
          <cell r="O1021">
            <v>38718</v>
          </cell>
          <cell r="P1021">
            <v>42522</v>
          </cell>
          <cell r="Q1021" t="str">
            <v>&gt;&gt;&gt;</v>
          </cell>
          <cell r="S1021" t="e">
            <v>#REF!</v>
          </cell>
          <cell r="T1021">
            <v>13007183</v>
          </cell>
          <cell r="V1021">
            <v>2255</v>
          </cell>
          <cell r="W1021">
            <v>8</v>
          </cell>
          <cell r="Y1021">
            <v>3475</v>
          </cell>
          <cell r="Z1021">
            <v>4.1500000000000002E-2</v>
          </cell>
          <cell r="AA1021" t="str">
            <v>last 5 mos x IHS%</v>
          </cell>
          <cell r="AB1021">
            <v>2892</v>
          </cell>
          <cell r="AC1021">
            <v>4338</v>
          </cell>
          <cell r="AD1021">
            <v>4697.165</v>
          </cell>
          <cell r="AE1021">
            <v>-7.6464207665687733E-2</v>
          </cell>
          <cell r="AF1021">
            <v>391.43041666666664</v>
          </cell>
        </row>
        <row r="1022">
          <cell r="A1022">
            <v>105895</v>
          </cell>
          <cell r="B1022" t="str">
            <v>Corvac Composites</v>
          </cell>
          <cell r="C1022">
            <v>38833</v>
          </cell>
          <cell r="D1022" t="str">
            <v>1219332 (53893 02070)</v>
          </cell>
          <cell r="E1022">
            <v>105895</v>
          </cell>
          <cell r="F1022" t="str">
            <v>Stamp&gt;Plate/Paint&gt;Ship</v>
          </cell>
          <cell r="G1022" t="str">
            <v>GR: PR</v>
          </cell>
          <cell r="H1022" t="str">
            <v>GR</v>
          </cell>
          <cell r="I1022" t="str">
            <v>150L Corolla</v>
          </cell>
          <cell r="J1022" t="str">
            <v>New Domestics</v>
          </cell>
          <cell r="K1022" t="str">
            <v>Toyota</v>
          </cell>
          <cell r="L1022" t="str">
            <v>Trim &amp; Chassis</v>
          </cell>
          <cell r="M1022">
            <v>39090</v>
          </cell>
          <cell r="N1022" t="str">
            <v>SPLASH SHIELD FR RH</v>
          </cell>
          <cell r="O1022">
            <v>39090</v>
          </cell>
          <cell r="P1022">
            <v>41487</v>
          </cell>
          <cell r="Q1022" t="str">
            <v>&gt;&gt;&gt;</v>
          </cell>
          <cell r="S1022">
            <v>75900</v>
          </cell>
          <cell r="T1022">
            <v>733451</v>
          </cell>
          <cell r="V1022">
            <v>297000</v>
          </cell>
          <cell r="W1022">
            <v>10</v>
          </cell>
          <cell r="Y1022">
            <v>749520</v>
          </cell>
          <cell r="AA1022" t="str">
            <v>SERVICE</v>
          </cell>
          <cell r="AB1022">
            <v>28500</v>
          </cell>
          <cell r="AC1022">
            <v>42750</v>
          </cell>
          <cell r="AD1022">
            <v>42750</v>
          </cell>
          <cell r="AE1022">
            <v>0</v>
          </cell>
          <cell r="AF1022">
            <v>3562.5</v>
          </cell>
        </row>
        <row r="1023">
          <cell r="A1023">
            <v>107571</v>
          </cell>
          <cell r="B1023" t="str">
            <v>BENTELER</v>
          </cell>
          <cell r="C1023">
            <v>41310</v>
          </cell>
          <cell r="D1023" t="str">
            <v>FOSC-260422</v>
          </cell>
          <cell r="E1023">
            <v>107571</v>
          </cell>
          <cell r="F1023" t="str">
            <v>Stamp&gt;Ship</v>
          </cell>
          <cell r="G1023" t="str">
            <v>GR:   PR</v>
          </cell>
          <cell r="H1023" t="str">
            <v>GR</v>
          </cell>
          <cell r="I1023" t="str">
            <v>Engine:  Ford Scorpion</v>
          </cell>
          <cell r="J1023" t="str">
            <v>BIG 3</v>
          </cell>
          <cell r="K1023" t="str">
            <v>FORD</v>
          </cell>
          <cell r="L1023" t="str">
            <v>Powertrain/Exhaust</v>
          </cell>
          <cell r="O1023">
            <v>41624</v>
          </cell>
          <cell r="P1023">
            <v>43450</v>
          </cell>
          <cell r="Q1023" t="str">
            <v>&gt;&gt;&gt;</v>
          </cell>
          <cell r="S1023" t="e">
            <v>#N/A</v>
          </cell>
          <cell r="T1023">
            <v>0</v>
          </cell>
          <cell r="V1023">
            <v>640</v>
          </cell>
          <cell r="W1023" t="e">
            <v>#N/A</v>
          </cell>
          <cell r="Y1023" t="e">
            <v>#N/A</v>
          </cell>
          <cell r="AA1023" t="str">
            <v>NEW</v>
          </cell>
          <cell r="AB1023">
            <v>7850</v>
          </cell>
          <cell r="AC1023">
            <v>11775</v>
          </cell>
          <cell r="AD1023">
            <v>151000</v>
          </cell>
          <cell r="AE1023">
            <v>-0.92201986754966891</v>
          </cell>
          <cell r="AF1023">
            <v>12583.333333333334</v>
          </cell>
        </row>
        <row r="1024">
          <cell r="A1024">
            <v>105384</v>
          </cell>
          <cell r="B1024" t="str">
            <v>NISSAN</v>
          </cell>
          <cell r="C1024">
            <v>38208</v>
          </cell>
          <cell r="D1024" t="str">
            <v>62215 EA810</v>
          </cell>
          <cell r="E1024" t="str">
            <v>2-OUT</v>
          </cell>
          <cell r="F1024" t="str">
            <v>Stamp&gt;Plate/Paint&gt;Ship</v>
          </cell>
          <cell r="G1024" t="str">
            <v>KENT</v>
          </cell>
          <cell r="H1024" t="str">
            <v>KENT</v>
          </cell>
          <cell r="I1024" t="str">
            <v xml:space="preserve">Nissan        | Frontier | H61B/D40        </v>
          </cell>
          <cell r="J1024" t="str">
            <v>New Domestics</v>
          </cell>
          <cell r="K1024" t="str">
            <v>NISSAN</v>
          </cell>
          <cell r="L1024" t="str">
            <v>BIW</v>
          </cell>
          <cell r="M1024">
            <v>38250</v>
          </cell>
          <cell r="N1024" t="str">
            <v>STAY-FR BMPR CTR-R/L</v>
          </cell>
          <cell r="O1024">
            <v>38250</v>
          </cell>
          <cell r="P1024">
            <v>42248</v>
          </cell>
          <cell r="Q1024" t="str">
            <v>&gt;&gt;&gt;</v>
          </cell>
          <cell r="S1024" t="e">
            <v>#REF!</v>
          </cell>
          <cell r="T1024">
            <v>5325</v>
          </cell>
          <cell r="V1024">
            <v>3151</v>
          </cell>
          <cell r="W1024">
            <v>10</v>
          </cell>
          <cell r="Y1024">
            <v>7376</v>
          </cell>
          <cell r="Z1024">
            <v>-8.7400000000000005E-2</v>
          </cell>
          <cell r="AA1024" t="str">
            <v>last 5 mos x IHS%</v>
          </cell>
          <cell r="AB1024">
            <v>2925</v>
          </cell>
          <cell r="AC1024">
            <v>4387.5</v>
          </cell>
          <cell r="AD1024">
            <v>4387.5</v>
          </cell>
          <cell r="AE1024">
            <v>0</v>
          </cell>
          <cell r="AF1024">
            <v>365.625</v>
          </cell>
        </row>
        <row r="1025">
          <cell r="A1025">
            <v>107572</v>
          </cell>
          <cell r="B1025" t="str">
            <v>BENTELER</v>
          </cell>
          <cell r="C1025">
            <v>41310</v>
          </cell>
          <cell r="D1025" t="str">
            <v>FOSC-260423</v>
          </cell>
          <cell r="E1025">
            <v>107572</v>
          </cell>
          <cell r="F1025" t="str">
            <v>Stamp&gt;Ship</v>
          </cell>
          <cell r="G1025" t="str">
            <v>GR:   PR</v>
          </cell>
          <cell r="H1025" t="str">
            <v>GR</v>
          </cell>
          <cell r="I1025" t="str">
            <v>Engine:  Ford Scorpion</v>
          </cell>
          <cell r="J1025" t="str">
            <v>BIG 3</v>
          </cell>
          <cell r="K1025" t="str">
            <v>FORD</v>
          </cell>
          <cell r="L1025" t="str">
            <v>Powertrain/Exhaust</v>
          </cell>
          <cell r="O1025">
            <v>41624</v>
          </cell>
          <cell r="P1025">
            <v>43450</v>
          </cell>
          <cell r="Q1025" t="str">
            <v>&gt;&gt;&gt;</v>
          </cell>
          <cell r="S1025" t="e">
            <v>#N/A</v>
          </cell>
          <cell r="T1025">
            <v>0</v>
          </cell>
          <cell r="V1025">
            <v>644</v>
          </cell>
          <cell r="W1025" t="e">
            <v>#N/A</v>
          </cell>
          <cell r="Y1025" t="e">
            <v>#N/A</v>
          </cell>
          <cell r="AA1025" t="str">
            <v>NEW</v>
          </cell>
          <cell r="AB1025">
            <v>7884</v>
          </cell>
          <cell r="AC1025">
            <v>11826</v>
          </cell>
          <cell r="AD1025">
            <v>151000</v>
          </cell>
          <cell r="AE1025">
            <v>-0.92168211920529797</v>
          </cell>
          <cell r="AF1025">
            <v>12583.333333333334</v>
          </cell>
        </row>
        <row r="1026">
          <cell r="A1026">
            <v>106317</v>
          </cell>
          <cell r="B1026" t="str">
            <v>NISSAN</v>
          </cell>
          <cell r="C1026">
            <v>39528</v>
          </cell>
          <cell r="D1026" t="str">
            <v>349395X20A</v>
          </cell>
          <cell r="E1026">
            <v>106317</v>
          </cell>
          <cell r="F1026" t="str">
            <v>Stamp&gt;Plate/Paint&gt;Ship</v>
          </cell>
          <cell r="G1026" t="str">
            <v>KENT</v>
          </cell>
          <cell r="H1026" t="str">
            <v>KENT</v>
          </cell>
          <cell r="I1026" t="str">
            <v xml:space="preserve">Nissan        | Frontier | H61B/D40        </v>
          </cell>
          <cell r="J1026" t="str">
            <v>New Domestics</v>
          </cell>
          <cell r="K1026" t="str">
            <v>NISSAN</v>
          </cell>
          <cell r="L1026" t="str">
            <v>Vehicle Electronics</v>
          </cell>
          <cell r="M1026">
            <v>39965</v>
          </cell>
          <cell r="N1026" t="str">
            <v>BKT-CABLE MOUNTING</v>
          </cell>
          <cell r="O1026">
            <v>39965</v>
          </cell>
          <cell r="P1026">
            <v>42248</v>
          </cell>
          <cell r="Q1026" t="str">
            <v>&gt;&gt;&gt;</v>
          </cell>
          <cell r="S1026">
            <v>317</v>
          </cell>
          <cell r="T1026">
            <v>6450</v>
          </cell>
          <cell r="V1026">
            <v>2192</v>
          </cell>
          <cell r="W1026">
            <v>10</v>
          </cell>
          <cell r="Y1026">
            <v>5040</v>
          </cell>
          <cell r="Z1026">
            <v>-8.7400000000000005E-2</v>
          </cell>
          <cell r="AA1026" t="str">
            <v>last 5 mos x IHS%</v>
          </cell>
          <cell r="AB1026">
            <v>2850</v>
          </cell>
          <cell r="AC1026">
            <v>4275</v>
          </cell>
          <cell r="AD1026">
            <v>4275</v>
          </cell>
          <cell r="AE1026">
            <v>0</v>
          </cell>
          <cell r="AF1026">
            <v>356.25</v>
          </cell>
        </row>
        <row r="1027">
          <cell r="A1027">
            <v>106901</v>
          </cell>
          <cell r="B1027" t="str">
            <v>Calsonic</v>
          </cell>
          <cell r="C1027">
            <v>40317</v>
          </cell>
          <cell r="D1027" t="str">
            <v>F86152A5200003</v>
          </cell>
          <cell r="E1027">
            <v>106901</v>
          </cell>
          <cell r="G1027" t="str">
            <v>GR: PR</v>
          </cell>
          <cell r="H1027" t="str">
            <v>GR</v>
          </cell>
          <cell r="I1027" t="str">
            <v>L42L</v>
          </cell>
          <cell r="J1027" t="str">
            <v>New Domestics</v>
          </cell>
          <cell r="K1027" t="str">
            <v>NISSAN</v>
          </cell>
          <cell r="L1027" t="str">
            <v>Trim &amp; Chassis</v>
          </cell>
          <cell r="M1027">
            <v>40333</v>
          </cell>
          <cell r="N1027" t="str">
            <v>BRKT ASSY H-LOCK 1</v>
          </cell>
          <cell r="O1027">
            <v>40333</v>
          </cell>
          <cell r="P1027">
            <v>41760</v>
          </cell>
          <cell r="Q1027" t="str">
            <v>&gt;&gt;&gt;</v>
          </cell>
          <cell r="S1027">
            <v>400</v>
          </cell>
          <cell r="T1027">
            <v>4800</v>
          </cell>
          <cell r="V1027">
            <v>2000</v>
          </cell>
          <cell r="W1027">
            <v>6</v>
          </cell>
          <cell r="Y1027">
            <v>14400</v>
          </cell>
          <cell r="Z1027">
            <v>6.0000000000000053E-2</v>
          </cell>
          <cell r="AA1027" t="str">
            <v>last 5 mos x IHS%</v>
          </cell>
          <cell r="AB1027">
            <v>2800</v>
          </cell>
          <cell r="AC1027">
            <v>4200</v>
          </cell>
          <cell r="AD1027">
            <v>4240</v>
          </cell>
          <cell r="AE1027">
            <v>-9.4339622641509413E-3</v>
          </cell>
          <cell r="AF1027">
            <v>353.33333333333331</v>
          </cell>
        </row>
        <row r="1028">
          <cell r="A1028">
            <v>105060</v>
          </cell>
          <cell r="B1028" t="str">
            <v>Benteler</v>
          </cell>
          <cell r="C1028">
            <v>37933</v>
          </cell>
          <cell r="D1028">
            <v>13004160</v>
          </cell>
          <cell r="E1028">
            <v>105060</v>
          </cell>
          <cell r="F1028" t="str">
            <v>Stamp&gt;Ship</v>
          </cell>
          <cell r="G1028" t="str">
            <v>GR: PR</v>
          </cell>
          <cell r="H1028" t="str">
            <v>GR</v>
          </cell>
          <cell r="I1028" t="str">
            <v>AUTO INDUSTRY</v>
          </cell>
          <cell r="J1028" t="str">
            <v>New Domestics</v>
          </cell>
          <cell r="K1028" t="str">
            <v>Toyota</v>
          </cell>
          <cell r="L1028" t="str">
            <v>BIW</v>
          </cell>
          <cell r="M1028">
            <v>37945</v>
          </cell>
          <cell r="N1028" t="str">
            <v>FLAT PLATE</v>
          </cell>
          <cell r="O1028">
            <v>37945</v>
          </cell>
          <cell r="P1028">
            <v>43717</v>
          </cell>
          <cell r="Q1028" t="str">
            <v>&gt;&gt;&gt;</v>
          </cell>
          <cell r="S1028" t="e">
            <v>#REF!</v>
          </cell>
          <cell r="T1028">
            <v>13014715</v>
          </cell>
          <cell r="V1028">
            <v>2000</v>
          </cell>
          <cell r="W1028">
            <v>6</v>
          </cell>
          <cell r="Y1028">
            <v>10555</v>
          </cell>
          <cell r="Z1028">
            <v>0.05</v>
          </cell>
          <cell r="AA1028" t="str">
            <v>last 5 mos x IHS%</v>
          </cell>
          <cell r="AB1028">
            <v>7175</v>
          </cell>
          <cell r="AC1028">
            <v>10762.5</v>
          </cell>
          <cell r="AD1028">
            <v>10762.5</v>
          </cell>
          <cell r="AE1028">
            <v>0</v>
          </cell>
          <cell r="AF1028">
            <v>896.875</v>
          </cell>
        </row>
        <row r="1029">
          <cell r="A1029">
            <v>106610</v>
          </cell>
          <cell r="B1029" t="str">
            <v>NISSAN</v>
          </cell>
          <cell r="C1029" t="e">
            <v>#N/A</v>
          </cell>
          <cell r="D1029" t="str">
            <v>63130 9N15A</v>
          </cell>
          <cell r="E1029">
            <v>106610</v>
          </cell>
          <cell r="F1029" t="str">
            <v>Stamp&gt;Assy&gt;Ship</v>
          </cell>
          <cell r="G1029" t="str">
            <v>KENT</v>
          </cell>
          <cell r="H1029" t="str">
            <v>KENT</v>
          </cell>
          <cell r="I1029" t="str">
            <v>L42C</v>
          </cell>
          <cell r="J1029" t="str">
            <v>New Domestics</v>
          </cell>
          <cell r="K1029" t="str">
            <v>NISSAN</v>
          </cell>
          <cell r="L1029" t="str">
            <v>BIW</v>
          </cell>
          <cell r="O1029">
            <v>38081</v>
          </cell>
          <cell r="P1029">
            <v>42036</v>
          </cell>
          <cell r="Q1029" t="str">
            <v>&gt;&gt;&gt;</v>
          </cell>
          <cell r="S1029">
            <v>600</v>
          </cell>
          <cell r="T1029">
            <v>3000</v>
          </cell>
          <cell r="V1029">
            <v>2100</v>
          </cell>
          <cell r="W1029">
            <v>5</v>
          </cell>
          <cell r="Y1029">
            <v>7200</v>
          </cell>
          <cell r="Z1029">
            <v>-9.7000000000000419E-3</v>
          </cell>
          <cell r="AA1029" t="str">
            <v>last 5 mos x IHS%</v>
          </cell>
          <cell r="AB1029">
            <v>3000</v>
          </cell>
          <cell r="AC1029">
            <v>4500</v>
          </cell>
          <cell r="AD1029">
            <v>4159.26</v>
          </cell>
          <cell r="AE1029">
            <v>8.1923226727831366E-2</v>
          </cell>
          <cell r="AF1029">
            <v>346.60500000000002</v>
          </cell>
        </row>
        <row r="1030">
          <cell r="A1030">
            <v>107579</v>
          </cell>
          <cell r="B1030" t="str">
            <v>BENTELER</v>
          </cell>
          <cell r="C1030">
            <v>41317</v>
          </cell>
          <cell r="D1030">
            <v>20439</v>
          </cell>
          <cell r="E1030" t="str">
            <v>107579 RevAB</v>
          </cell>
          <cell r="F1030" t="str">
            <v>Stamp&gt;Ship</v>
          </cell>
          <cell r="G1030" t="str">
            <v>KENT</v>
          </cell>
          <cell r="H1030" t="str">
            <v>KENT</v>
          </cell>
          <cell r="I1030" t="str">
            <v>BMW F15</v>
          </cell>
          <cell r="J1030" t="str">
            <v>New Domestic</v>
          </cell>
          <cell r="K1030" t="str">
            <v>BMW</v>
          </cell>
          <cell r="L1030" t="str">
            <v>BIW</v>
          </cell>
          <cell r="O1030">
            <v>41456</v>
          </cell>
          <cell r="P1030">
            <v>43282</v>
          </cell>
          <cell r="Q1030" t="str">
            <v>&gt;&gt;&gt;</v>
          </cell>
          <cell r="S1030">
            <v>8000</v>
          </cell>
          <cell r="T1030">
            <v>0</v>
          </cell>
          <cell r="V1030">
            <v>8000</v>
          </cell>
          <cell r="W1030">
            <v>0</v>
          </cell>
          <cell r="Y1030" t="str">
            <v>&lt;5</v>
          </cell>
          <cell r="AA1030" t="str">
            <v>NEW</v>
          </cell>
          <cell r="AB1030">
            <v>29100</v>
          </cell>
          <cell r="AC1030">
            <v>43650</v>
          </cell>
          <cell r="AD1030">
            <v>100000</v>
          </cell>
          <cell r="AE1030">
            <v>-0.5635</v>
          </cell>
          <cell r="AF1030">
            <v>8333.3333333333339</v>
          </cell>
        </row>
        <row r="1031">
          <cell r="A1031">
            <v>107284</v>
          </cell>
          <cell r="B1031" t="str">
            <v>TOYOTA</v>
          </cell>
          <cell r="C1031">
            <v>40736</v>
          </cell>
          <cell r="D1031" t="str">
            <v>33823-0E050</v>
          </cell>
          <cell r="E1031">
            <v>107284</v>
          </cell>
          <cell r="F1031" t="str">
            <v>Stamp&gt;Plate/Paint&gt;Ship</v>
          </cell>
          <cell r="G1031" t="str">
            <v>GR:PR</v>
          </cell>
          <cell r="H1031" t="str">
            <v>GR</v>
          </cell>
          <cell r="I1031" t="str">
            <v>14 LEX CROSS (RX 642L)</v>
          </cell>
          <cell r="J1031" t="str">
            <v>New Domestics</v>
          </cell>
          <cell r="K1031" t="str">
            <v>Toyota</v>
          </cell>
          <cell r="L1031" t="str">
            <v>Trim &amp; Chassis</v>
          </cell>
          <cell r="M1031">
            <v>41014</v>
          </cell>
          <cell r="N1031" t="str">
            <v>BRACKET-TRANS CONTROL CABLE</v>
          </cell>
          <cell r="O1031">
            <v>41014</v>
          </cell>
          <cell r="P1031">
            <v>43717</v>
          </cell>
          <cell r="Q1031" t="str">
            <v>&gt;&gt;&gt;</v>
          </cell>
          <cell r="S1031">
            <v>451</v>
          </cell>
          <cell r="T1031">
            <v>3.3822999999999997E+55</v>
          </cell>
          <cell r="V1031">
            <v>2101</v>
          </cell>
          <cell r="W1031">
            <v>5</v>
          </cell>
          <cell r="Y1031">
            <v>5640</v>
          </cell>
          <cell r="Z1031">
            <v>-2.2312131849824501E-2</v>
          </cell>
          <cell r="AA1031" t="str">
            <v>last 5 mos x IHS%</v>
          </cell>
          <cell r="AB1031">
            <v>3500</v>
          </cell>
          <cell r="AC1031">
            <v>5250</v>
          </cell>
          <cell r="AD1031">
            <v>5250</v>
          </cell>
          <cell r="AE1031">
            <v>0</v>
          </cell>
          <cell r="AF1031">
            <v>437.5</v>
          </cell>
        </row>
        <row r="1032">
          <cell r="A1032">
            <v>104038</v>
          </cell>
          <cell r="B1032" t="str">
            <v>Denso</v>
          </cell>
          <cell r="C1032" t="e">
            <v>#N/A</v>
          </cell>
          <cell r="D1032" t="str">
            <v>AA246790-0860</v>
          </cell>
          <cell r="E1032">
            <v>104038</v>
          </cell>
          <cell r="F1032" t="str">
            <v>Stamp&gt;Ship</v>
          </cell>
          <cell r="G1032" t="str">
            <v>GR: PR</v>
          </cell>
          <cell r="H1032" t="str">
            <v>GR</v>
          </cell>
          <cell r="I1032" t="str">
            <v>ChryslerGroup</v>
          </cell>
          <cell r="J1032" t="str">
            <v>BIG 3</v>
          </cell>
          <cell r="K1032" t="str">
            <v>Chrysler</v>
          </cell>
          <cell r="L1032" t="str">
            <v>Trim &amp; Chassis</v>
          </cell>
          <cell r="O1032">
            <v>38081</v>
          </cell>
          <cell r="P1032">
            <v>43717</v>
          </cell>
          <cell r="Q1032" t="str">
            <v>&gt;&gt;&gt;</v>
          </cell>
          <cell r="S1032">
            <v>0</v>
          </cell>
          <cell r="T1032">
            <v>3000</v>
          </cell>
          <cell r="V1032">
            <v>3000</v>
          </cell>
          <cell r="W1032">
            <v>3</v>
          </cell>
          <cell r="Y1032">
            <v>1</v>
          </cell>
          <cell r="AA1032" t="str">
            <v>SERVICE</v>
          </cell>
          <cell r="AB1032">
            <v>5907</v>
          </cell>
          <cell r="AC1032">
            <v>8860.5</v>
          </cell>
          <cell r="AD1032">
            <v>8860.5</v>
          </cell>
          <cell r="AE1032">
            <v>0</v>
          </cell>
          <cell r="AF1032">
            <v>738.375</v>
          </cell>
        </row>
        <row r="1033">
          <cell r="A1033">
            <v>107580</v>
          </cell>
          <cell r="B1033" t="str">
            <v>Benteler</v>
          </cell>
          <cell r="C1033" t="e">
            <v>#N/A</v>
          </cell>
          <cell r="D1033" t="str">
            <v>13002314 ( also 107580)</v>
          </cell>
          <cell r="E1033" t="str">
            <v>107580/105651 RevAA/B</v>
          </cell>
          <cell r="F1033" t="str">
            <v>Stamp&gt;Ship</v>
          </cell>
          <cell r="G1033" t="str">
            <v>KENT</v>
          </cell>
          <cell r="H1033" t="str">
            <v>KENT</v>
          </cell>
          <cell r="I1033" t="str">
            <v xml:space="preserve">BMW  E70 + C/O TO F15      </v>
          </cell>
          <cell r="J1033" t="str">
            <v>Other Auto (BMW, VW, Misc)</v>
          </cell>
          <cell r="K1033" t="str">
            <v>BMW</v>
          </cell>
          <cell r="L1033" t="str">
            <v>BIW</v>
          </cell>
          <cell r="M1033">
            <v>38991</v>
          </cell>
          <cell r="N1033" t="str">
            <v>REAR FLANGE  RH</v>
          </cell>
          <cell r="O1033">
            <v>41699</v>
          </cell>
          <cell r="P1033">
            <v>43343</v>
          </cell>
          <cell r="Q1033" t="str">
            <v>&gt;&gt;&gt;</v>
          </cell>
          <cell r="R1033" t="str">
            <v>carrying over next model (pending new p/n)
11/6/13 releases at 5k/month 3/'14</v>
          </cell>
          <cell r="S1033" t="e">
            <v>#REF!</v>
          </cell>
          <cell r="T1033">
            <v>0</v>
          </cell>
          <cell r="V1033">
            <v>1200</v>
          </cell>
          <cell r="W1033">
            <v>0</v>
          </cell>
          <cell r="Y1033">
            <v>0</v>
          </cell>
          <cell r="Z1033">
            <v>-0.28920000000000001</v>
          </cell>
          <cell r="AA1033" t="str">
            <v>last 5 mos x IHS%</v>
          </cell>
          <cell r="AB1033">
            <v>24538</v>
          </cell>
          <cell r="AC1033">
            <v>36807</v>
          </cell>
          <cell r="AD1033">
            <v>60000</v>
          </cell>
          <cell r="AE1033">
            <v>-0.38654999999999995</v>
          </cell>
          <cell r="AF1033">
            <v>5000</v>
          </cell>
        </row>
        <row r="1034">
          <cell r="A1034">
            <v>107584</v>
          </cell>
          <cell r="B1034" t="str">
            <v>IB TECH</v>
          </cell>
          <cell r="C1034" t="e">
            <v>#N/A</v>
          </cell>
          <cell r="D1034" t="str">
            <v>23-4563621-2-00</v>
          </cell>
          <cell r="E1034">
            <v>107584</v>
          </cell>
          <cell r="F1034" t="str">
            <v>Stamp&gt;Ship</v>
          </cell>
          <cell r="G1034" t="str">
            <v>KENT</v>
          </cell>
          <cell r="H1034" t="str">
            <v>KENT</v>
          </cell>
          <cell r="I1034" t="str">
            <v>P42M</v>
          </cell>
          <cell r="J1034" t="str">
            <v>New Domestics</v>
          </cell>
          <cell r="K1034" t="str">
            <v>NISSAN</v>
          </cell>
          <cell r="L1034" t="str">
            <v>SEATING</v>
          </cell>
          <cell r="M1034">
            <v>40603</v>
          </cell>
          <cell r="N1034" t="str">
            <v>LINK ( R)</v>
          </cell>
          <cell r="O1034">
            <v>41913</v>
          </cell>
          <cell r="P1034">
            <v>44105</v>
          </cell>
          <cell r="Q1034" t="str">
            <v>&gt;&gt;&gt;</v>
          </cell>
          <cell r="R1034" t="str">
            <v>add P42M -9/'14 - 4k/mos</v>
          </cell>
          <cell r="S1034">
            <v>330</v>
          </cell>
          <cell r="T1034">
            <v>0</v>
          </cell>
          <cell r="V1034">
            <v>430</v>
          </cell>
          <cell r="W1034">
            <v>0</v>
          </cell>
          <cell r="Y1034" t="str">
            <v>&lt;5</v>
          </cell>
          <cell r="Z1034">
            <v>-0.10399999999999998</v>
          </cell>
          <cell r="AA1034" t="str">
            <v>NEW</v>
          </cell>
          <cell r="AB1034">
            <v>938</v>
          </cell>
          <cell r="AC1034">
            <v>1407</v>
          </cell>
          <cell r="AD1034">
            <v>144000</v>
          </cell>
          <cell r="AE1034">
            <v>-0.99022916666666672</v>
          </cell>
          <cell r="AF1034">
            <v>12000</v>
          </cell>
        </row>
        <row r="1035">
          <cell r="A1035">
            <v>107266</v>
          </cell>
          <cell r="B1035" t="str">
            <v>Denso</v>
          </cell>
          <cell r="C1035">
            <v>40722</v>
          </cell>
          <cell r="D1035" t="str">
            <v>AA124423-2720</v>
          </cell>
          <cell r="E1035">
            <v>107266</v>
          </cell>
          <cell r="F1035" t="str">
            <v>Stamp&gt;Ship</v>
          </cell>
          <cell r="G1035" t="str">
            <v>GR:PR</v>
          </cell>
          <cell r="H1035" t="str">
            <v>GR</v>
          </cell>
          <cell r="I1035" t="str">
            <v>'12 GM ALPHA</v>
          </cell>
          <cell r="J1035" t="str">
            <v>BIG 3</v>
          </cell>
          <cell r="K1035" t="str">
            <v>GM</v>
          </cell>
          <cell r="L1035" t="str">
            <v>HVAC</v>
          </cell>
          <cell r="M1035">
            <v>41079</v>
          </cell>
          <cell r="N1035" t="str">
            <v>BRACKET-MULTICOOLER</v>
          </cell>
          <cell r="O1035">
            <v>41079</v>
          </cell>
          <cell r="P1035">
            <v>43717</v>
          </cell>
          <cell r="Q1035" t="str">
            <v>&gt;&gt;&gt;</v>
          </cell>
          <cell r="S1035">
            <v>0</v>
          </cell>
          <cell r="T1035">
            <v>3300</v>
          </cell>
          <cell r="V1035">
            <v>1650</v>
          </cell>
          <cell r="W1035">
            <v>4</v>
          </cell>
          <cell r="Y1035" t="str">
            <v>&lt;5</v>
          </cell>
          <cell r="AA1035" t="str">
            <v>Annualized Volume (4 of 10 mos)</v>
          </cell>
          <cell r="AB1035">
            <v>6600</v>
          </cell>
          <cell r="AC1035">
            <v>9900</v>
          </cell>
          <cell r="AD1035">
            <v>9900</v>
          </cell>
          <cell r="AE1035">
            <v>0</v>
          </cell>
          <cell r="AF1035">
            <v>825</v>
          </cell>
        </row>
        <row r="1036">
          <cell r="A1036">
            <v>107585</v>
          </cell>
          <cell r="B1036" t="str">
            <v>IB TECH</v>
          </cell>
          <cell r="C1036" t="e">
            <v>#N/A</v>
          </cell>
          <cell r="D1036" t="str">
            <v>23-4563622-2</v>
          </cell>
          <cell r="E1036">
            <v>107585</v>
          </cell>
          <cell r="F1036" t="str">
            <v>Stamp&gt;Ship</v>
          </cell>
          <cell r="G1036" t="str">
            <v>KENT</v>
          </cell>
          <cell r="H1036" t="str">
            <v>KENT</v>
          </cell>
          <cell r="I1036" t="str">
            <v>P42M</v>
          </cell>
          <cell r="J1036" t="str">
            <v>New Domestics</v>
          </cell>
          <cell r="K1036" t="str">
            <v>NISSAN</v>
          </cell>
          <cell r="L1036" t="str">
            <v>SEATING</v>
          </cell>
          <cell r="M1036">
            <v>40603</v>
          </cell>
          <cell r="N1036" t="str">
            <v>LINK (L)</v>
          </cell>
          <cell r="O1036">
            <v>41913</v>
          </cell>
          <cell r="P1036">
            <v>44105</v>
          </cell>
          <cell r="Q1036" t="str">
            <v>&gt;&gt;&gt;</v>
          </cell>
          <cell r="R1036" t="str">
            <v>add P42M -9/'14 - 4k/mos</v>
          </cell>
          <cell r="S1036">
            <v>330</v>
          </cell>
          <cell r="T1036">
            <v>0</v>
          </cell>
          <cell r="V1036">
            <v>430</v>
          </cell>
          <cell r="W1036">
            <v>0</v>
          </cell>
          <cell r="Y1036" t="str">
            <v>&lt;5</v>
          </cell>
          <cell r="Z1036">
            <v>-0.10400000000000009</v>
          </cell>
          <cell r="AA1036" t="str">
            <v>NEW</v>
          </cell>
          <cell r="AB1036">
            <v>911</v>
          </cell>
          <cell r="AC1036">
            <v>1366.5</v>
          </cell>
          <cell r="AD1036">
            <v>144000</v>
          </cell>
          <cell r="AE1036">
            <v>-0.99051041666666662</v>
          </cell>
          <cell r="AF1036">
            <v>12000</v>
          </cell>
        </row>
        <row r="1037">
          <cell r="A1037">
            <v>107587</v>
          </cell>
          <cell r="B1037" t="str">
            <v>NISSAN</v>
          </cell>
          <cell r="C1037" t="e">
            <v>#N/A</v>
          </cell>
          <cell r="D1037" t="str">
            <v>75862 5AF0A</v>
          </cell>
          <cell r="E1037" t="str">
            <v>107587-1</v>
          </cell>
          <cell r="G1037" t="str">
            <v>GR:  PR/VA</v>
          </cell>
          <cell r="H1037" t="str">
            <v>GR</v>
          </cell>
          <cell r="I1037" t="str">
            <v>P42J+K  HEV + P42M</v>
          </cell>
          <cell r="J1037" t="str">
            <v>New Domestics</v>
          </cell>
          <cell r="K1037" t="str">
            <v>NISSAN</v>
          </cell>
          <cell r="L1037" t="str">
            <v>BIW</v>
          </cell>
          <cell r="M1037">
            <v>41061</v>
          </cell>
          <cell r="N1037" t="str">
            <v>BRKT ASSY-POWER HEAD</v>
          </cell>
          <cell r="O1037">
            <v>41913</v>
          </cell>
          <cell r="P1037">
            <v>44105</v>
          </cell>
          <cell r="Q1037" t="str">
            <v>&gt;&gt;&gt;</v>
          </cell>
          <cell r="R1037" t="str">
            <v>add P42M -9/'14 - 4k/mos</v>
          </cell>
          <cell r="T1037">
            <v>0</v>
          </cell>
          <cell r="V1037">
            <v>53</v>
          </cell>
          <cell r="AB1037">
            <v>77</v>
          </cell>
          <cell r="AC1037">
            <v>115.5</v>
          </cell>
          <cell r="AD1037">
            <v>8000</v>
          </cell>
          <cell r="AE1037">
            <v>-0.98556250000000001</v>
          </cell>
          <cell r="AF1037">
            <v>666.66666666666663</v>
          </cell>
        </row>
        <row r="1038">
          <cell r="A1038">
            <v>107714</v>
          </cell>
          <cell r="B1038" t="str">
            <v>NISSAN</v>
          </cell>
          <cell r="C1038">
            <v>41652</v>
          </cell>
          <cell r="D1038" t="str">
            <v>24239 4RA0A</v>
          </cell>
          <cell r="E1038">
            <v>107714</v>
          </cell>
          <cell r="F1038" t="str">
            <v>STAMP&gt;SHIP</v>
          </cell>
          <cell r="G1038" t="str">
            <v>PR</v>
          </cell>
          <cell r="I1038" t="str">
            <v>15 NISSAN MAXIMA L42N</v>
          </cell>
          <cell r="K1038" t="str">
            <v>NISSAN</v>
          </cell>
          <cell r="L1038" t="str">
            <v>Vehicle Electronics</v>
          </cell>
          <cell r="O1038">
            <v>42064</v>
          </cell>
          <cell r="P1038">
            <v>43891</v>
          </cell>
          <cell r="Q1038" t="str">
            <v>&gt;&gt;&gt;</v>
          </cell>
          <cell r="AA1038" t="str">
            <v>NEW</v>
          </cell>
          <cell r="AB1038" t="e">
            <v>#N/A</v>
          </cell>
          <cell r="AC1038" t="e">
            <v>#N/A</v>
          </cell>
          <cell r="AD1038">
            <v>3720</v>
          </cell>
          <cell r="AE1038" t="e">
            <v>#N/A</v>
          </cell>
          <cell r="AF1038">
            <v>310</v>
          </cell>
        </row>
        <row r="1039">
          <cell r="A1039">
            <v>107588</v>
          </cell>
          <cell r="B1039" t="str">
            <v>NISSAN</v>
          </cell>
          <cell r="C1039">
            <v>40821</v>
          </cell>
          <cell r="D1039" t="str">
            <v>75861 5AF0A</v>
          </cell>
          <cell r="E1039" t="str">
            <v>107588-1</v>
          </cell>
          <cell r="F1039" t="str">
            <v>Stamp&gt;Assy&gt;Plate/Paint&gt;Ship</v>
          </cell>
          <cell r="G1039" t="str">
            <v>GR:  PR/VA</v>
          </cell>
          <cell r="H1039" t="str">
            <v>GR</v>
          </cell>
          <cell r="I1039" t="str">
            <v>P42J+K  HEV + P42M</v>
          </cell>
          <cell r="J1039" t="str">
            <v>New Domestics</v>
          </cell>
          <cell r="K1039" t="str">
            <v>NISSAN</v>
          </cell>
          <cell r="L1039" t="str">
            <v>BIW</v>
          </cell>
          <cell r="M1039">
            <v>41061</v>
          </cell>
          <cell r="N1039" t="str">
            <v>BRKT ASSY-POWER HEAD</v>
          </cell>
          <cell r="O1039">
            <v>41913</v>
          </cell>
          <cell r="P1039">
            <v>44105</v>
          </cell>
          <cell r="Q1039" t="str">
            <v>&gt;&gt;&gt;</v>
          </cell>
          <cell r="R1039" t="str">
            <v>add P42M -9/'14 - 4k/mos</v>
          </cell>
          <cell r="S1039" t="e">
            <v>#N/A</v>
          </cell>
          <cell r="T1039">
            <v>0</v>
          </cell>
          <cell r="V1039">
            <v>53</v>
          </cell>
          <cell r="W1039" t="e">
            <v>#N/A</v>
          </cell>
          <cell r="Y1039" t="e">
            <v>#N/A</v>
          </cell>
          <cell r="AA1039" t="str">
            <v>NEW</v>
          </cell>
          <cell r="AB1039">
            <v>73</v>
          </cell>
          <cell r="AC1039">
            <v>109.5</v>
          </cell>
          <cell r="AD1039">
            <v>8000</v>
          </cell>
          <cell r="AE1039">
            <v>-0.98631250000000004</v>
          </cell>
          <cell r="AF1039">
            <v>666.66666666666663</v>
          </cell>
        </row>
        <row r="1040">
          <cell r="A1040">
            <v>105215</v>
          </cell>
          <cell r="B1040" t="str">
            <v>Benteler</v>
          </cell>
          <cell r="C1040">
            <v>38001</v>
          </cell>
          <cell r="D1040">
            <v>13003819</v>
          </cell>
          <cell r="E1040" t="str">
            <v>105215/16</v>
          </cell>
          <cell r="F1040" t="str">
            <v>Stamp&gt;Ship</v>
          </cell>
          <cell r="G1040" t="str">
            <v>GR: PR</v>
          </cell>
          <cell r="H1040" t="str">
            <v>GR</v>
          </cell>
          <cell r="I1040" t="str">
            <v xml:space="preserve">Toyota | Sienna | 580L            </v>
          </cell>
          <cell r="J1040" t="str">
            <v>New Domestics</v>
          </cell>
          <cell r="K1040" t="str">
            <v>Toyota</v>
          </cell>
          <cell r="L1040" t="str">
            <v>BIW</v>
          </cell>
          <cell r="M1040">
            <v>38018</v>
          </cell>
          <cell r="N1040" t="str">
            <v>FRNT DR FRNT EXT. R/L</v>
          </cell>
          <cell r="O1040">
            <v>38018</v>
          </cell>
          <cell r="P1040">
            <v>43717</v>
          </cell>
          <cell r="Q1040" t="str">
            <v>&gt;&gt;&gt;</v>
          </cell>
          <cell r="S1040">
            <v>0</v>
          </cell>
          <cell r="T1040">
            <v>13007780</v>
          </cell>
          <cell r="V1040">
            <v>1961</v>
          </cell>
          <cell r="W1040">
            <v>6</v>
          </cell>
          <cell r="Y1040">
            <v>4</v>
          </cell>
          <cell r="AA1040" t="str">
            <v>SERVICE</v>
          </cell>
          <cell r="AB1040">
            <v>2700</v>
          </cell>
          <cell r="AC1040">
            <v>4050</v>
          </cell>
          <cell r="AD1040">
            <v>3500</v>
          </cell>
          <cell r="AE1040">
            <v>0.15714285714285725</v>
          </cell>
          <cell r="AF1040">
            <v>291.66666666666669</v>
          </cell>
        </row>
        <row r="1041">
          <cell r="A1041">
            <v>107590</v>
          </cell>
          <cell r="B1041" t="str">
            <v>Calsonic</v>
          </cell>
          <cell r="C1041">
            <v>41380</v>
          </cell>
          <cell r="D1041" t="str">
            <v>215425AA0A</v>
          </cell>
          <cell r="E1041" t="str">
            <v>107590 RevN</v>
          </cell>
          <cell r="F1041" t="str">
            <v>STAMP&gt;PAINT&gt;SHIP</v>
          </cell>
          <cell r="G1041" t="str">
            <v>KENT</v>
          </cell>
          <cell r="H1041" t="str">
            <v>KENT</v>
          </cell>
          <cell r="I1041" t="str">
            <v>P42M</v>
          </cell>
          <cell r="K1041" t="str">
            <v>NISSAN</v>
          </cell>
          <cell r="L1041" t="str">
            <v>hvac</v>
          </cell>
          <cell r="O1041">
            <v>41913</v>
          </cell>
          <cell r="P1041">
            <v>44105</v>
          </cell>
          <cell r="Q1041" t="str">
            <v>&gt;&gt;&gt;</v>
          </cell>
          <cell r="S1041" t="e">
            <v>#N/A</v>
          </cell>
          <cell r="T1041">
            <v>0</v>
          </cell>
          <cell r="V1041">
            <v>250</v>
          </cell>
          <cell r="W1041" t="e">
            <v>#N/A</v>
          </cell>
          <cell r="Y1041" t="e">
            <v>#N/A</v>
          </cell>
          <cell r="AA1041" t="str">
            <v>NEW</v>
          </cell>
          <cell r="AB1041">
            <v>404</v>
          </cell>
          <cell r="AC1041">
            <v>606</v>
          </cell>
          <cell r="AD1041">
            <v>204600</v>
          </cell>
          <cell r="AE1041">
            <v>-0.99703812316715545</v>
          </cell>
          <cell r="AF1041">
            <v>17050</v>
          </cell>
        </row>
        <row r="1042">
          <cell r="A1042">
            <v>107338</v>
          </cell>
          <cell r="B1042" t="str">
            <v>IB TECH</v>
          </cell>
          <cell r="C1042">
            <v>40827</v>
          </cell>
          <cell r="D1042" t="str">
            <v>23-4644210-2-00</v>
          </cell>
          <cell r="E1042" t="str">
            <v>107338/39</v>
          </cell>
          <cell r="F1042" t="str">
            <v>Stamp&gt;Ship</v>
          </cell>
          <cell r="G1042" t="str">
            <v>GR:PR</v>
          </cell>
          <cell r="H1042" t="str">
            <v>GR</v>
          </cell>
          <cell r="I1042" t="str">
            <v>'12.5 ACURA 2TA</v>
          </cell>
          <cell r="J1042" t="str">
            <v>New Domestics</v>
          </cell>
          <cell r="K1042" t="str">
            <v>HONDA</v>
          </cell>
          <cell r="L1042" t="str">
            <v>SEATING</v>
          </cell>
          <cell r="M1042">
            <v>40969</v>
          </cell>
          <cell r="N1042" t="str">
            <v>FOOT</v>
          </cell>
          <cell r="O1042">
            <v>40969</v>
          </cell>
          <cell r="P1042">
            <v>43717</v>
          </cell>
          <cell r="Q1042" t="str">
            <v>&gt;&gt;&gt;</v>
          </cell>
          <cell r="S1042">
            <v>2800</v>
          </cell>
          <cell r="T1042">
            <v>0</v>
          </cell>
          <cell r="V1042">
            <v>6750</v>
          </cell>
          <cell r="W1042">
            <v>4</v>
          </cell>
          <cell r="Y1042" t="str">
            <v>&lt;5</v>
          </cell>
          <cell r="AA1042" t="str">
            <v>Annualized Volume (4 of 10 mos)</v>
          </cell>
          <cell r="AB1042">
            <v>13200</v>
          </cell>
          <cell r="AC1042">
            <v>19800</v>
          </cell>
          <cell r="AD1042">
            <v>19800</v>
          </cell>
          <cell r="AE1042">
            <v>0</v>
          </cell>
          <cell r="AF1042">
            <v>1650</v>
          </cell>
        </row>
        <row r="1043">
          <cell r="A1043">
            <v>106218</v>
          </cell>
          <cell r="B1043" t="str">
            <v>Calsonic</v>
          </cell>
          <cell r="C1043">
            <v>39300</v>
          </cell>
          <cell r="D1043" t="str">
            <v>62290 ZL01B</v>
          </cell>
          <cell r="E1043" t="str">
            <v>106218-4T</v>
          </cell>
          <cell r="F1043" t="str">
            <v>Stamp&gt;Assy&gt;Plate/Paint&gt;Ship</v>
          </cell>
          <cell r="G1043" t="str">
            <v>GR: PR</v>
          </cell>
          <cell r="H1043" t="str">
            <v>GR</v>
          </cell>
          <cell r="I1043" t="str">
            <v xml:space="preserve">Nissan        | Frontier | H61B/D40        </v>
          </cell>
          <cell r="J1043" t="str">
            <v>New Domestics</v>
          </cell>
          <cell r="K1043" t="str">
            <v>NISSAN</v>
          </cell>
          <cell r="L1043" t="str">
            <v>Trim &amp; Chassis</v>
          </cell>
          <cell r="M1043">
            <v>39569</v>
          </cell>
          <cell r="N1043" t="str">
            <v>RET-FRONT BUMPER STEEL FASCIA</v>
          </cell>
          <cell r="O1043">
            <v>39569</v>
          </cell>
          <cell r="P1043">
            <v>42248</v>
          </cell>
          <cell r="Q1043" t="str">
            <v>&gt;&gt;&gt;</v>
          </cell>
          <cell r="S1043">
            <v>420</v>
          </cell>
          <cell r="T1043">
            <v>4482</v>
          </cell>
          <cell r="V1043">
            <v>2376</v>
          </cell>
          <cell r="W1043">
            <v>6</v>
          </cell>
          <cell r="Y1043">
            <v>6480</v>
          </cell>
          <cell r="Z1043">
            <v>-8.7400000000000005E-2</v>
          </cell>
          <cell r="AA1043" t="str">
            <v>last 5 mos x IHS%</v>
          </cell>
          <cell r="AB1043">
            <v>2226</v>
          </cell>
          <cell r="AC1043">
            <v>3339</v>
          </cell>
          <cell r="AD1043">
            <v>3339</v>
          </cell>
          <cell r="AE1043">
            <v>0</v>
          </cell>
          <cell r="AF1043">
            <v>278.25</v>
          </cell>
        </row>
        <row r="1044">
          <cell r="A1044">
            <v>107592</v>
          </cell>
          <cell r="B1044" t="str">
            <v>Pliant Plastics</v>
          </cell>
          <cell r="C1044">
            <v>41382</v>
          </cell>
          <cell r="D1044" t="str">
            <v>PC000570</v>
          </cell>
          <cell r="E1044" t="e">
            <v>#N/A</v>
          </cell>
          <cell r="F1044" t="str">
            <v>STAMP&gt;WELD&gt;PAINT&gt;SHIP</v>
          </cell>
          <cell r="G1044" t="str">
            <v>PR/VA</v>
          </cell>
          <cell r="H1044" t="str">
            <v>GR</v>
          </cell>
          <cell r="I1044" t="str">
            <v>V362 Trans</v>
          </cell>
          <cell r="K1044" t="str">
            <v>UNKNOWN</v>
          </cell>
          <cell r="L1044" t="str">
            <v>Trim &amp; Chassis</v>
          </cell>
          <cell r="O1044">
            <v>41470</v>
          </cell>
          <cell r="P1044">
            <v>43296</v>
          </cell>
          <cell r="Q1044" t="str">
            <v>&gt;&gt;&gt;</v>
          </cell>
          <cell r="S1044">
            <v>1000</v>
          </cell>
          <cell r="T1044">
            <v>0</v>
          </cell>
          <cell r="V1044">
            <v>7392</v>
          </cell>
          <cell r="W1044">
            <v>0</v>
          </cell>
          <cell r="Y1044" t="str">
            <v>&lt;5</v>
          </cell>
          <cell r="AA1044" t="str">
            <v>NEW</v>
          </cell>
          <cell r="AB1044">
            <v>10927</v>
          </cell>
          <cell r="AC1044">
            <v>16390.5</v>
          </cell>
          <cell r="AD1044">
            <v>120000</v>
          </cell>
          <cell r="AE1044">
            <v>-0.86341250000000003</v>
          </cell>
          <cell r="AF1044">
            <v>10000</v>
          </cell>
        </row>
        <row r="1045">
          <cell r="A1045">
            <v>107337</v>
          </cell>
          <cell r="B1045" t="str">
            <v>IB TECH</v>
          </cell>
          <cell r="C1045">
            <v>40827</v>
          </cell>
          <cell r="D1045" t="str">
            <v>23-4644510-2-00</v>
          </cell>
          <cell r="E1045" t="str">
            <v>2-OUT</v>
          </cell>
          <cell r="F1045" t="str">
            <v>Stamp&gt;Ship</v>
          </cell>
          <cell r="G1045" t="str">
            <v>KENT</v>
          </cell>
          <cell r="H1045" t="str">
            <v>KENT</v>
          </cell>
          <cell r="I1045" t="str">
            <v>'12.5 ACURA 2TA</v>
          </cell>
          <cell r="J1045" t="str">
            <v>New Domestics</v>
          </cell>
          <cell r="K1045" t="str">
            <v>HONDA</v>
          </cell>
          <cell r="L1045" t="str">
            <v>SEATING</v>
          </cell>
          <cell r="M1045">
            <v>40969</v>
          </cell>
          <cell r="N1045" t="str">
            <v>FOOT</v>
          </cell>
          <cell r="O1045">
            <v>40969</v>
          </cell>
          <cell r="P1045">
            <v>43717</v>
          </cell>
          <cell r="Q1045" t="str">
            <v>&gt;&gt;&gt;</v>
          </cell>
          <cell r="S1045">
            <v>2520</v>
          </cell>
          <cell r="T1045">
            <v>0</v>
          </cell>
          <cell r="V1045">
            <v>5520</v>
          </cell>
          <cell r="W1045">
            <v>3</v>
          </cell>
          <cell r="Y1045" t="str">
            <v>&lt;5</v>
          </cell>
          <cell r="AA1045" t="str">
            <v>Annualized Volume (3 of 10 mos)</v>
          </cell>
          <cell r="AB1045">
            <v>13320</v>
          </cell>
          <cell r="AC1045">
            <v>19980</v>
          </cell>
          <cell r="AD1045">
            <v>19980</v>
          </cell>
          <cell r="AE1045">
            <v>0</v>
          </cell>
          <cell r="AF1045">
            <v>1665</v>
          </cell>
        </row>
        <row r="1046">
          <cell r="A1046">
            <v>107593</v>
          </cell>
          <cell r="B1046" t="str">
            <v>NISSAN</v>
          </cell>
          <cell r="C1046">
            <v>41387</v>
          </cell>
          <cell r="D1046" t="str">
            <v>25233 5AF0A</v>
          </cell>
          <cell r="E1046" t="str">
            <v>107593-1</v>
          </cell>
          <cell r="F1046" t="str">
            <v>STAMP&gt;PLATE&gt;SHIP</v>
          </cell>
          <cell r="G1046" t="str">
            <v>KENT</v>
          </cell>
          <cell r="H1046" t="str">
            <v>KENT</v>
          </cell>
          <cell r="I1046" t="str">
            <v>P42JK/P42M</v>
          </cell>
          <cell r="K1046" t="str">
            <v>Nissan</v>
          </cell>
          <cell r="L1046" t="str">
            <v>Vehicle Electronics</v>
          </cell>
          <cell r="O1046">
            <v>41913</v>
          </cell>
          <cell r="P1046">
            <v>44105</v>
          </cell>
          <cell r="Q1046" t="str">
            <v>&gt;&gt;&gt;</v>
          </cell>
          <cell r="R1046" t="str">
            <v>add P42M -9/'14 - 4k/mos</v>
          </cell>
          <cell r="S1046" t="e">
            <v>#N/A</v>
          </cell>
          <cell r="T1046">
            <v>0</v>
          </cell>
          <cell r="V1046" t="e">
            <v>#N/A</v>
          </cell>
          <cell r="W1046" t="e">
            <v>#N/A</v>
          </cell>
          <cell r="Y1046" t="e">
            <v>#N/A</v>
          </cell>
          <cell r="AA1046" t="str">
            <v>NEW</v>
          </cell>
          <cell r="AB1046">
            <v>19</v>
          </cell>
          <cell r="AC1046">
            <v>28.5</v>
          </cell>
          <cell r="AD1046">
            <v>84558</v>
          </cell>
          <cell r="AE1046">
            <v>-0.99966295323919674</v>
          </cell>
          <cell r="AF1046">
            <v>7046.5</v>
          </cell>
        </row>
        <row r="1047">
          <cell r="A1047">
            <v>107595</v>
          </cell>
          <cell r="B1047" t="str">
            <v>NISSAN</v>
          </cell>
          <cell r="C1047">
            <v>41387</v>
          </cell>
          <cell r="D1047" t="str">
            <v>292A3 9NB0A</v>
          </cell>
          <cell r="E1047" t="str">
            <v>107595-1</v>
          </cell>
          <cell r="F1047" t="str">
            <v>STAMP&gt;WELD&gt;WELD&gt;WELD&gt;SHIP</v>
          </cell>
          <cell r="G1047" t="str">
            <v>KENT</v>
          </cell>
          <cell r="H1047" t="str">
            <v>KENT</v>
          </cell>
          <cell r="I1047" t="str">
            <v>P42JK/P42M HEV</v>
          </cell>
          <cell r="K1047" t="str">
            <v>Nissan</v>
          </cell>
          <cell r="L1047" t="str">
            <v>Vehicle Electronics</v>
          </cell>
          <cell r="O1047">
            <v>41913</v>
          </cell>
          <cell r="P1047">
            <v>44105</v>
          </cell>
          <cell r="Q1047" t="str">
            <v>&gt;&gt;&gt;</v>
          </cell>
          <cell r="R1047" t="str">
            <v>add P42M -9/'14 - 4k/mos</v>
          </cell>
          <cell r="S1047" t="e">
            <v>#N/A</v>
          </cell>
          <cell r="T1047">
            <v>0</v>
          </cell>
          <cell r="V1047" t="e">
            <v>#N/A</v>
          </cell>
          <cell r="W1047" t="e">
            <v>#N/A</v>
          </cell>
          <cell r="Y1047" t="e">
            <v>#N/A</v>
          </cell>
          <cell r="AA1047" t="str">
            <v>NEW</v>
          </cell>
          <cell r="AB1047">
            <v>20</v>
          </cell>
          <cell r="AC1047">
            <v>30</v>
          </cell>
          <cell r="AD1047">
            <v>43520</v>
          </cell>
          <cell r="AE1047">
            <v>-0.99931066176470584</v>
          </cell>
          <cell r="AF1047">
            <v>3626.6666666666665</v>
          </cell>
        </row>
        <row r="1048">
          <cell r="A1048">
            <v>107336</v>
          </cell>
          <cell r="B1048" t="str">
            <v>IB TECH</v>
          </cell>
          <cell r="C1048">
            <v>40827</v>
          </cell>
          <cell r="D1048" t="str">
            <v>23-4644410-2-00</v>
          </cell>
          <cell r="E1048" t="str">
            <v>107336/37</v>
          </cell>
          <cell r="F1048" t="str">
            <v>Stamp&gt;Ship</v>
          </cell>
          <cell r="G1048" t="str">
            <v>KENT</v>
          </cell>
          <cell r="H1048" t="str">
            <v>KENT</v>
          </cell>
          <cell r="I1048" t="str">
            <v>'12.5 ACURA 2TA</v>
          </cell>
          <cell r="J1048" t="str">
            <v>New Domestics</v>
          </cell>
          <cell r="K1048" t="str">
            <v>HONDA</v>
          </cell>
          <cell r="L1048" t="str">
            <v>SEATING</v>
          </cell>
          <cell r="M1048">
            <v>40969</v>
          </cell>
          <cell r="N1048" t="str">
            <v>FOOT</v>
          </cell>
          <cell r="O1048">
            <v>40969</v>
          </cell>
          <cell r="P1048">
            <v>43717</v>
          </cell>
          <cell r="Q1048" t="str">
            <v>&gt;&gt;&gt;</v>
          </cell>
          <cell r="S1048">
            <v>2520</v>
          </cell>
          <cell r="T1048">
            <v>0</v>
          </cell>
          <cell r="V1048">
            <v>6180</v>
          </cell>
          <cell r="W1048">
            <v>4</v>
          </cell>
          <cell r="Y1048" t="str">
            <v>&lt;5</v>
          </cell>
          <cell r="AA1048" t="str">
            <v>Annualized Volume (4 of 10 mos)</v>
          </cell>
          <cell r="AB1048">
            <v>13680</v>
          </cell>
          <cell r="AC1048">
            <v>20520</v>
          </cell>
          <cell r="AD1048">
            <v>20520</v>
          </cell>
          <cell r="AE1048">
            <v>0</v>
          </cell>
          <cell r="AF1048">
            <v>1710</v>
          </cell>
        </row>
        <row r="1049">
          <cell r="A1049">
            <v>106096</v>
          </cell>
          <cell r="B1049" t="str">
            <v>Denso</v>
          </cell>
          <cell r="C1049">
            <v>39084</v>
          </cell>
          <cell r="D1049" t="str">
            <v>AA047782-9270</v>
          </cell>
          <cell r="E1049" t="str">
            <v>106096/97</v>
          </cell>
          <cell r="F1049" t="str">
            <v>STAMP&gt;PAINT&gt;SHIP</v>
          </cell>
          <cell r="G1049" t="str">
            <v>GR: PR</v>
          </cell>
          <cell r="H1049" t="str">
            <v>GR</v>
          </cell>
          <cell r="I1049" t="str">
            <v>AUTO INDUSTRY</v>
          </cell>
          <cell r="K1049" t="str">
            <v>UNKNOWN</v>
          </cell>
          <cell r="L1049" t="str">
            <v>HVAC</v>
          </cell>
          <cell r="O1049">
            <v>38081</v>
          </cell>
          <cell r="P1049">
            <v>43717</v>
          </cell>
          <cell r="Q1049" t="str">
            <v>&gt;&gt;&gt;</v>
          </cell>
          <cell r="S1049">
            <v>480</v>
          </cell>
          <cell r="T1049">
            <v>3360</v>
          </cell>
          <cell r="V1049">
            <v>1440</v>
          </cell>
          <cell r="W1049">
            <v>8</v>
          </cell>
          <cell r="Y1049">
            <v>4480</v>
          </cell>
          <cell r="Z1049">
            <v>0.05</v>
          </cell>
          <cell r="AA1049" t="str">
            <v>last 5 mos x IHS%</v>
          </cell>
          <cell r="AB1049">
            <v>3680</v>
          </cell>
          <cell r="AC1049">
            <v>5519.9999999999991</v>
          </cell>
          <cell r="AD1049">
            <v>5519.9999999999991</v>
          </cell>
          <cell r="AE1049">
            <v>0</v>
          </cell>
          <cell r="AF1049">
            <v>459.99999999999994</v>
          </cell>
        </row>
        <row r="1050">
          <cell r="A1050">
            <v>105157</v>
          </cell>
          <cell r="B1050" t="str">
            <v>Benteler</v>
          </cell>
          <cell r="C1050">
            <v>38002</v>
          </cell>
          <cell r="D1050">
            <v>13002308</v>
          </cell>
          <cell r="E1050" t="str">
            <v>2-OUT</v>
          </cell>
          <cell r="F1050" t="str">
            <v>Stamp&gt;Ship</v>
          </cell>
          <cell r="G1050" t="str">
            <v>GR: PR</v>
          </cell>
          <cell r="H1050" t="str">
            <v>GR</v>
          </cell>
          <cell r="I1050" t="str">
            <v xml:space="preserve">Toyota | Avalon | 770N            </v>
          </cell>
          <cell r="J1050" t="str">
            <v>New Domestics</v>
          </cell>
          <cell r="K1050" t="str">
            <v>Toyota</v>
          </cell>
          <cell r="L1050" t="str">
            <v>BIW</v>
          </cell>
          <cell r="N1050" t="str">
            <v>R/L  RR DOOR UPPER RR EXTEN.</v>
          </cell>
          <cell r="O1050">
            <v>38081</v>
          </cell>
          <cell r="P1050">
            <v>43191</v>
          </cell>
          <cell r="Q1050" t="str">
            <v>&gt;&gt;&gt;</v>
          </cell>
          <cell r="S1050">
            <v>0</v>
          </cell>
          <cell r="T1050">
            <v>13014120</v>
          </cell>
          <cell r="V1050">
            <v>760</v>
          </cell>
          <cell r="W1050">
            <v>6</v>
          </cell>
          <cell r="Y1050">
            <v>2</v>
          </cell>
          <cell r="AA1050" t="str">
            <v>SERVICE</v>
          </cell>
          <cell r="AB1050">
            <v>2025</v>
          </cell>
          <cell r="AC1050">
            <v>3037.5</v>
          </cell>
          <cell r="AD1050">
            <v>3000</v>
          </cell>
          <cell r="AE1050">
            <v>1.2499999999999956E-2</v>
          </cell>
          <cell r="AF1050">
            <v>250</v>
          </cell>
        </row>
        <row r="1051">
          <cell r="A1051">
            <v>107596</v>
          </cell>
          <cell r="B1051" t="str">
            <v>Toyota</v>
          </cell>
          <cell r="C1051">
            <v>41408</v>
          </cell>
          <cell r="D1051" t="str">
            <v>58995 06160</v>
          </cell>
          <cell r="E1051" t="str">
            <v>107596 Rev0.1</v>
          </cell>
          <cell r="F1051" t="str">
            <v>STAMP&gt;WASH&gt;SHIP</v>
          </cell>
          <cell r="G1051" t="str">
            <v>KENT</v>
          </cell>
          <cell r="H1051" t="str">
            <v>KENT</v>
          </cell>
          <cell r="I1051" t="str">
            <v xml:space="preserve">Toyota Camry </v>
          </cell>
          <cell r="K1051" t="str">
            <v>TOYOTA</v>
          </cell>
          <cell r="L1051" t="str">
            <v>Vehicle Electronics</v>
          </cell>
          <cell r="O1051">
            <v>41897</v>
          </cell>
          <cell r="P1051">
            <v>43723</v>
          </cell>
          <cell r="Q1051" t="str">
            <v>&gt;&gt;&gt;</v>
          </cell>
          <cell r="S1051" t="e">
            <v>#N/A</v>
          </cell>
          <cell r="T1051">
            <v>0</v>
          </cell>
          <cell r="V1051" t="e">
            <v>#N/A</v>
          </cell>
          <cell r="W1051" t="e">
            <v>#N/A</v>
          </cell>
          <cell r="Y1051" t="e">
            <v>#N/A</v>
          </cell>
          <cell r="AA1051" t="str">
            <v>NEW</v>
          </cell>
          <cell r="AB1051">
            <v>128</v>
          </cell>
          <cell r="AC1051">
            <v>192</v>
          </cell>
          <cell r="AD1051">
            <v>440000</v>
          </cell>
          <cell r="AE1051">
            <v>-0.99956363636363632</v>
          </cell>
          <cell r="AF1051">
            <v>36666.666666666664</v>
          </cell>
        </row>
        <row r="1052">
          <cell r="A1052">
            <v>104879</v>
          </cell>
          <cell r="B1052" t="str">
            <v>NISSAN</v>
          </cell>
          <cell r="C1052">
            <v>37739</v>
          </cell>
          <cell r="D1052" t="str">
            <v>82144 7S200</v>
          </cell>
          <cell r="E1052" t="str">
            <v>104879/80 RevN</v>
          </cell>
          <cell r="F1052" t="str">
            <v>Stamp&gt;Ship</v>
          </cell>
          <cell r="G1052" t="str">
            <v>KENT</v>
          </cell>
          <cell r="H1052" t="str">
            <v>KENT</v>
          </cell>
          <cell r="I1052" t="str">
            <v xml:space="preserve">Nissan        | Armada | WZW/A60         </v>
          </cell>
          <cell r="J1052" t="str">
            <v>New Domestics</v>
          </cell>
          <cell r="K1052" t="str">
            <v>NISSAN</v>
          </cell>
          <cell r="L1052" t="str">
            <v>BIW</v>
          </cell>
          <cell r="M1052">
            <v>37914</v>
          </cell>
          <cell r="N1052" t="str">
            <v>REINF SEATBELT RETRACTOR-RH</v>
          </cell>
          <cell r="O1052">
            <v>37914</v>
          </cell>
          <cell r="P1052">
            <v>43717</v>
          </cell>
          <cell r="Q1052" t="str">
            <v>&gt;&gt;&gt;</v>
          </cell>
          <cell r="S1052">
            <v>0</v>
          </cell>
          <cell r="T1052">
            <v>3000</v>
          </cell>
          <cell r="V1052">
            <v>1440</v>
          </cell>
          <cell r="W1052">
            <v>4</v>
          </cell>
          <cell r="Y1052">
            <v>1</v>
          </cell>
          <cell r="AA1052" t="str">
            <v>SERVICE</v>
          </cell>
          <cell r="AB1052">
            <v>1864</v>
          </cell>
          <cell r="AC1052">
            <v>2796</v>
          </cell>
          <cell r="AD1052">
            <v>3000</v>
          </cell>
          <cell r="AE1052">
            <v>-6.7999999999999949E-2</v>
          </cell>
          <cell r="AF1052">
            <v>250</v>
          </cell>
        </row>
        <row r="1053">
          <cell r="A1053">
            <v>106048</v>
          </cell>
          <cell r="B1053" t="str">
            <v>NISSAN</v>
          </cell>
          <cell r="C1053">
            <v>39010</v>
          </cell>
          <cell r="D1053" t="str">
            <v>51170 ZS08D</v>
          </cell>
          <cell r="E1053" t="str">
            <v>106048-1</v>
          </cell>
          <cell r="F1053" t="str">
            <v>Stamp&gt;Assy&gt;Plate/Paint&gt;Ship</v>
          </cell>
          <cell r="G1053" t="str">
            <v>KENT</v>
          </cell>
          <cell r="H1053" t="str">
            <v>KENT</v>
          </cell>
          <cell r="I1053" t="str">
            <v>N61B Xterra</v>
          </cell>
          <cell r="J1053" t="str">
            <v>New Domestics</v>
          </cell>
          <cell r="K1053" t="str">
            <v>NISSAN</v>
          </cell>
          <cell r="L1053" t="str">
            <v>BIW</v>
          </cell>
          <cell r="M1053">
            <v>39234</v>
          </cell>
          <cell r="N1053" t="str">
            <v>BRACKET-TOW HOOK ASSY</v>
          </cell>
          <cell r="O1053">
            <v>39234</v>
          </cell>
          <cell r="P1053">
            <v>44114</v>
          </cell>
          <cell r="Q1053" t="str">
            <v>&gt;&gt;&gt;</v>
          </cell>
          <cell r="R1053" t="str">
            <v>SERVICE</v>
          </cell>
          <cell r="S1053">
            <v>312</v>
          </cell>
          <cell r="T1053">
            <v>4345</v>
          </cell>
          <cell r="V1053">
            <v>1651</v>
          </cell>
          <cell r="W1053">
            <v>9</v>
          </cell>
          <cell r="Y1053">
            <v>4243.2000000000007</v>
          </cell>
          <cell r="Z1053">
            <v>-0.216</v>
          </cell>
          <cell r="AA1053" t="str">
            <v>last 5 mos x IHS%</v>
          </cell>
          <cell r="AB1053">
            <v>1937</v>
          </cell>
          <cell r="AC1053">
            <v>2905.5</v>
          </cell>
          <cell r="AD1053">
            <v>2905.5</v>
          </cell>
          <cell r="AE1053">
            <v>0</v>
          </cell>
          <cell r="AF1053">
            <v>242.125</v>
          </cell>
        </row>
        <row r="1054">
          <cell r="A1054">
            <v>105125</v>
          </cell>
          <cell r="B1054" t="str">
            <v>NISSAN</v>
          </cell>
          <cell r="C1054">
            <v>37958</v>
          </cell>
          <cell r="D1054" t="str">
            <v>24239 EA005</v>
          </cell>
          <cell r="E1054" t="str">
            <v>105125-1</v>
          </cell>
          <cell r="F1054" t="str">
            <v>Stamp&gt;Assy&gt;Plate/Paint&gt;Ship</v>
          </cell>
          <cell r="G1054" t="str">
            <v>GR: PR</v>
          </cell>
          <cell r="H1054" t="str">
            <v>GR</v>
          </cell>
          <cell r="I1054" t="str">
            <v>TR2 Kai engine</v>
          </cell>
          <cell r="J1054" t="str">
            <v>New Domestics</v>
          </cell>
          <cell r="K1054" t="str">
            <v>NISSAN</v>
          </cell>
          <cell r="L1054" t="str">
            <v>BIW</v>
          </cell>
          <cell r="M1054">
            <v>38153</v>
          </cell>
          <cell r="N1054" t="str">
            <v>BRACKET-CLIP</v>
          </cell>
          <cell r="O1054">
            <v>38153</v>
          </cell>
          <cell r="P1054">
            <v>42248</v>
          </cell>
          <cell r="Q1054" t="str">
            <v>&gt;&gt;&gt;</v>
          </cell>
          <cell r="R1054" t="str">
            <v>SERVICE</v>
          </cell>
          <cell r="S1054" t="e">
            <v>#REF!</v>
          </cell>
          <cell r="T1054">
            <v>1260</v>
          </cell>
          <cell r="V1054">
            <v>1380</v>
          </cell>
          <cell r="W1054">
            <v>7</v>
          </cell>
          <cell r="Y1054">
            <v>1680</v>
          </cell>
          <cell r="Z1054">
            <v>0.05</v>
          </cell>
          <cell r="AA1054" t="str">
            <v>last 5 mos x IHS%</v>
          </cell>
          <cell r="AB1054">
            <v>2220</v>
          </cell>
          <cell r="AC1054">
            <v>3330.0000000000005</v>
          </cell>
          <cell r="AD1054">
            <v>2898</v>
          </cell>
          <cell r="AE1054">
            <v>0.14906832298136652</v>
          </cell>
          <cell r="AF1054">
            <v>241.5</v>
          </cell>
        </row>
        <row r="1055">
          <cell r="A1055">
            <v>107602</v>
          </cell>
          <cell r="B1055" t="str">
            <v>Denso</v>
          </cell>
          <cell r="C1055">
            <v>41418</v>
          </cell>
          <cell r="D1055" t="str">
            <v>AA116470-2260</v>
          </cell>
          <cell r="E1055" t="e">
            <v>#N/A</v>
          </cell>
          <cell r="F1055" t="str">
            <v>STAMP&gt;WELD&gt;PLATE&gt;SHIP</v>
          </cell>
          <cell r="G1055" t="str">
            <v>VA</v>
          </cell>
          <cell r="H1055" t="str">
            <v>GR</v>
          </cell>
          <cell r="I1055" t="str">
            <v>14 Chrysler Ducato Pro</v>
          </cell>
          <cell r="K1055" t="str">
            <v>Chrysler</v>
          </cell>
          <cell r="L1055" t="str">
            <v>HVAC</v>
          </cell>
          <cell r="N1055" t="str">
            <v xml:space="preserve">14 Chrysler Ducato Pro </v>
          </cell>
          <cell r="O1055">
            <v>41449</v>
          </cell>
          <cell r="P1055">
            <v>42178</v>
          </cell>
          <cell r="Q1055" t="str">
            <v>&gt;&gt;&gt;</v>
          </cell>
          <cell r="T1055">
            <v>0</v>
          </cell>
          <cell r="V1055">
            <v>6305</v>
          </cell>
          <cell r="AA1055" t="str">
            <v>NEW</v>
          </cell>
          <cell r="AB1055">
            <v>20805</v>
          </cell>
          <cell r="AC1055">
            <v>31207.5</v>
          </cell>
          <cell r="AD1055">
            <v>70000</v>
          </cell>
          <cell r="AE1055">
            <v>-0.55417857142857141</v>
          </cell>
          <cell r="AF1055">
            <v>5833.333333333333</v>
          </cell>
        </row>
        <row r="1056">
          <cell r="A1056">
            <v>107630</v>
          </cell>
          <cell r="B1056" t="str">
            <v>Toyota</v>
          </cell>
          <cell r="C1056">
            <v>41442</v>
          </cell>
          <cell r="D1056" t="str">
            <v>86211 06210</v>
          </cell>
          <cell r="E1056">
            <v>107630</v>
          </cell>
          <cell r="F1056" t="str">
            <v>STAMP&gt;WASH&gt;ASSY&gt;SHIP</v>
          </cell>
          <cell r="G1056" t="str">
            <v>KENT</v>
          </cell>
          <cell r="H1056" t="str">
            <v>KENT</v>
          </cell>
          <cell r="I1056" t="str">
            <v>881A</v>
          </cell>
          <cell r="K1056" t="str">
            <v>TOYOTA</v>
          </cell>
          <cell r="L1056" t="str">
            <v>BIW</v>
          </cell>
          <cell r="N1056" t="str">
            <v>15 Toyota Camry 881A</v>
          </cell>
          <cell r="O1056">
            <v>41883</v>
          </cell>
          <cell r="P1056">
            <v>42978</v>
          </cell>
          <cell r="Q1056" t="str">
            <v>&gt;&gt;&gt;</v>
          </cell>
          <cell r="R1056" t="str">
            <v>replacing 106731</v>
          </cell>
          <cell r="T1056">
            <v>0</v>
          </cell>
          <cell r="V1056" t="e">
            <v>#N/A</v>
          </cell>
          <cell r="AA1056" t="str">
            <v>NEW</v>
          </cell>
          <cell r="AB1056">
            <v>135</v>
          </cell>
          <cell r="AC1056">
            <v>202.5</v>
          </cell>
          <cell r="AD1056">
            <v>400000</v>
          </cell>
          <cell r="AE1056">
            <v>-0.99949374999999996</v>
          </cell>
          <cell r="AF1056">
            <v>33333.333333333336</v>
          </cell>
        </row>
        <row r="1057">
          <cell r="A1057">
            <v>104992</v>
          </cell>
          <cell r="B1057" t="str">
            <v>NISSAN</v>
          </cell>
          <cell r="C1057">
            <v>37938</v>
          </cell>
          <cell r="D1057" t="str">
            <v>92498 EA000</v>
          </cell>
          <cell r="E1057" t="str">
            <v>104992-1</v>
          </cell>
          <cell r="F1057" t="str">
            <v>Stamp&gt;Assy&gt;Ship</v>
          </cell>
          <cell r="G1057" t="str">
            <v>KENT</v>
          </cell>
          <cell r="H1057" t="str">
            <v>KENT</v>
          </cell>
          <cell r="I1057" t="str">
            <v xml:space="preserve">Nissan        | Frontier | H61B/D40        </v>
          </cell>
          <cell r="J1057" t="str">
            <v>New Domestics</v>
          </cell>
          <cell r="K1057" t="str">
            <v>NISSAN</v>
          </cell>
          <cell r="L1057" t="str">
            <v>BIW</v>
          </cell>
          <cell r="M1057">
            <v>38032</v>
          </cell>
          <cell r="N1057" t="str">
            <v>COVER RR COOLER PIPE</v>
          </cell>
          <cell r="O1057">
            <v>38032</v>
          </cell>
          <cell r="P1057">
            <v>42248</v>
          </cell>
          <cell r="Q1057" t="str">
            <v>&gt;&gt;&gt;</v>
          </cell>
          <cell r="S1057" t="e">
            <v>#REF!</v>
          </cell>
          <cell r="T1057">
            <v>2580</v>
          </cell>
          <cell r="V1057">
            <v>1440</v>
          </cell>
          <cell r="W1057">
            <v>12</v>
          </cell>
          <cell r="Y1057">
            <v>6900</v>
          </cell>
          <cell r="Z1057">
            <v>-8.7400000000000005E-2</v>
          </cell>
          <cell r="AA1057" t="str">
            <v>last 5 mos x IHS%</v>
          </cell>
          <cell r="AB1057">
            <v>1920</v>
          </cell>
          <cell r="AC1057">
            <v>2880</v>
          </cell>
          <cell r="AD1057">
            <v>2880</v>
          </cell>
          <cell r="AE1057">
            <v>0</v>
          </cell>
          <cell r="AF1057">
            <v>240</v>
          </cell>
        </row>
        <row r="1058">
          <cell r="A1058">
            <v>104964</v>
          </cell>
          <cell r="B1058" t="str">
            <v>NISSAN</v>
          </cell>
          <cell r="C1058">
            <v>37853</v>
          </cell>
          <cell r="D1058" t="str">
            <v>46260 EA001</v>
          </cell>
          <cell r="E1058" t="str">
            <v>104964-1</v>
          </cell>
          <cell r="F1058" t="str">
            <v>Stamp&gt;Assy&gt;Ship</v>
          </cell>
          <cell r="G1058" t="str">
            <v>GR: PR</v>
          </cell>
          <cell r="H1058" t="str">
            <v>GR</v>
          </cell>
          <cell r="I1058" t="str">
            <v xml:space="preserve">Nissan        | Frontier | H61B/D40        </v>
          </cell>
          <cell r="J1058" t="str">
            <v>New Domestics</v>
          </cell>
          <cell r="K1058" t="str">
            <v>NISSAN</v>
          </cell>
          <cell r="L1058" t="str">
            <v>BIW</v>
          </cell>
          <cell r="M1058">
            <v>38002</v>
          </cell>
          <cell r="N1058" t="str">
            <v>BRACKET-BRAKE ASSY</v>
          </cell>
          <cell r="O1058">
            <v>38002</v>
          </cell>
          <cell r="P1058">
            <v>42248</v>
          </cell>
          <cell r="Q1058" t="str">
            <v>&gt;&gt;&gt;</v>
          </cell>
          <cell r="S1058" t="e">
            <v>#REF!</v>
          </cell>
          <cell r="T1058">
            <v>3100</v>
          </cell>
          <cell r="V1058">
            <v>2050</v>
          </cell>
          <cell r="W1058">
            <v>8</v>
          </cell>
          <cell r="Y1058">
            <v>3900</v>
          </cell>
          <cell r="Z1058">
            <v>-8.7400000000000005E-2</v>
          </cell>
          <cell r="AA1058" t="str">
            <v>last 5 mos x IHS%</v>
          </cell>
          <cell r="AB1058">
            <v>1900</v>
          </cell>
          <cell r="AC1058">
            <v>2850</v>
          </cell>
          <cell r="AD1058">
            <v>2850</v>
          </cell>
          <cell r="AE1058">
            <v>0</v>
          </cell>
          <cell r="AF1058">
            <v>237.5</v>
          </cell>
        </row>
        <row r="1059">
          <cell r="A1059">
            <v>107096</v>
          </cell>
          <cell r="B1059" t="str">
            <v>Calsonic</v>
          </cell>
          <cell r="C1059">
            <v>40491</v>
          </cell>
          <cell r="D1059" t="str">
            <v>27355 1paia</v>
          </cell>
          <cell r="E1059" t="str">
            <v>107096/97</v>
          </cell>
          <cell r="F1059" t="str">
            <v>Stamp&gt;Assy&gt;Ship</v>
          </cell>
          <cell r="G1059" t="str">
            <v>KENT</v>
          </cell>
          <cell r="H1059" t="str">
            <v>KENT</v>
          </cell>
          <cell r="I1059" t="str">
            <v>X61F</v>
          </cell>
          <cell r="J1059" t="str">
            <v>New Domestics</v>
          </cell>
          <cell r="K1059" t="str">
            <v>NISSAN</v>
          </cell>
          <cell r="L1059" t="str">
            <v>Trim &amp; Chassis</v>
          </cell>
          <cell r="M1059">
            <v>40602</v>
          </cell>
          <cell r="N1059" t="str">
            <v>BRACKET-CASE, LOWER</v>
          </cell>
          <cell r="O1059">
            <v>40602</v>
          </cell>
          <cell r="P1059">
            <v>43717</v>
          </cell>
          <cell r="Q1059" t="str">
            <v>&gt;&gt;&gt;</v>
          </cell>
          <cell r="S1059">
            <v>200</v>
          </cell>
          <cell r="T1059">
            <v>1450</v>
          </cell>
          <cell r="V1059">
            <v>1300</v>
          </cell>
          <cell r="W1059">
            <v>6</v>
          </cell>
          <cell r="Y1059">
            <v>2850</v>
          </cell>
          <cell r="Z1059">
            <v>6.6810530858869122E-2</v>
          </cell>
          <cell r="AA1059" t="str">
            <v>last 5 mos x IHS%</v>
          </cell>
          <cell r="AB1059">
            <v>2300</v>
          </cell>
          <cell r="AC1059">
            <v>3450</v>
          </cell>
          <cell r="AD1059">
            <v>2773.7073802330597</v>
          </cell>
          <cell r="AE1059">
            <v>0.24382262692401069</v>
          </cell>
          <cell r="AF1059">
            <v>231.1422816860883</v>
          </cell>
        </row>
        <row r="1060">
          <cell r="A1060">
            <v>107095</v>
          </cell>
          <cell r="B1060" t="str">
            <v>Calsonic</v>
          </cell>
          <cell r="C1060">
            <v>40490</v>
          </cell>
          <cell r="D1060" t="str">
            <v>27355 1PA0A</v>
          </cell>
          <cell r="E1060">
            <v>107095</v>
          </cell>
          <cell r="F1060" t="str">
            <v>Stamp&gt;Assy&gt;Plate/Paint&gt;Ship</v>
          </cell>
          <cell r="G1060" t="str">
            <v>KENT</v>
          </cell>
          <cell r="H1060" t="str">
            <v>KENT</v>
          </cell>
          <cell r="I1060" t="str">
            <v>X61F</v>
          </cell>
          <cell r="J1060" t="str">
            <v>New Domestics</v>
          </cell>
          <cell r="K1060" t="str">
            <v>NISSAN</v>
          </cell>
          <cell r="L1060" t="str">
            <v>Trim &amp; Chassis</v>
          </cell>
          <cell r="M1060">
            <v>40602</v>
          </cell>
          <cell r="N1060" t="str">
            <v>BRACKET-PIPE</v>
          </cell>
          <cell r="O1060">
            <v>40602</v>
          </cell>
          <cell r="P1060">
            <v>43717</v>
          </cell>
          <cell r="Q1060" t="str">
            <v>&gt;&gt;&gt;</v>
          </cell>
          <cell r="S1060">
            <v>200</v>
          </cell>
          <cell r="T1060">
            <v>1475</v>
          </cell>
          <cell r="V1060">
            <v>1300</v>
          </cell>
          <cell r="W1060">
            <v>6</v>
          </cell>
          <cell r="Y1060">
            <v>3000</v>
          </cell>
          <cell r="Z1060">
            <v>6.6810530858869122E-2</v>
          </cell>
          <cell r="AA1060" t="str">
            <v>last 5 mos x IHS%</v>
          </cell>
          <cell r="AB1060">
            <v>2191</v>
          </cell>
          <cell r="AC1060">
            <v>3286.5</v>
          </cell>
          <cell r="AD1060">
            <v>2773.7073802330597</v>
          </cell>
          <cell r="AE1060">
            <v>0.18487625025674226</v>
          </cell>
          <cell r="AF1060">
            <v>231.1422816860883</v>
          </cell>
        </row>
        <row r="1061">
          <cell r="A1061">
            <v>107631</v>
          </cell>
          <cell r="B1061" t="str">
            <v>Toyota</v>
          </cell>
          <cell r="C1061">
            <v>41442</v>
          </cell>
          <cell r="D1061" t="str">
            <v>86212 06210</v>
          </cell>
          <cell r="E1061">
            <v>107631</v>
          </cell>
          <cell r="F1061" t="str">
            <v>STAMP&gt;WASH&gt;ASSY&gt;SHIP</v>
          </cell>
          <cell r="G1061" t="str">
            <v>KENT</v>
          </cell>
          <cell r="H1061" t="str">
            <v>KENT</v>
          </cell>
          <cell r="I1061" t="str">
            <v>881A</v>
          </cell>
          <cell r="K1061" t="str">
            <v>TOYOTA</v>
          </cell>
          <cell r="L1061" t="str">
            <v>Trim &amp; Chassis</v>
          </cell>
          <cell r="N1061" t="str">
            <v>15 Toyota Camry 881A</v>
          </cell>
          <cell r="O1061">
            <v>41883</v>
          </cell>
          <cell r="P1061">
            <v>42978</v>
          </cell>
          <cell r="Q1061" t="str">
            <v>&gt;&gt;&gt;</v>
          </cell>
          <cell r="R1061" t="str">
            <v>replacing 106731</v>
          </cell>
          <cell r="T1061">
            <v>0</v>
          </cell>
          <cell r="V1061" t="e">
            <v>#N/A</v>
          </cell>
          <cell r="AA1061" t="str">
            <v>NEW</v>
          </cell>
          <cell r="AB1061">
            <v>135</v>
          </cell>
          <cell r="AC1061">
            <v>202.5</v>
          </cell>
          <cell r="AD1061">
            <v>400000</v>
          </cell>
          <cell r="AE1061">
            <v>-0.99949374999999996</v>
          </cell>
          <cell r="AF1061">
            <v>33333.333333333336</v>
          </cell>
        </row>
        <row r="1062">
          <cell r="A1062">
            <v>105820</v>
          </cell>
          <cell r="B1062" t="str">
            <v>Benteler</v>
          </cell>
          <cell r="C1062">
            <v>38751</v>
          </cell>
          <cell r="D1062">
            <v>13003869</v>
          </cell>
          <cell r="E1062" t="str">
            <v>2-OUT</v>
          </cell>
          <cell r="F1062" t="str">
            <v>Stamp&gt;Assy&gt;Ship</v>
          </cell>
          <cell r="G1062" t="str">
            <v>GR: PR</v>
          </cell>
          <cell r="H1062" t="str">
            <v>GR</v>
          </cell>
          <cell r="I1062" t="str">
            <v>180L tundra</v>
          </cell>
          <cell r="J1062" t="str">
            <v>New Domestics</v>
          </cell>
          <cell r="K1062" t="str">
            <v>Toyota</v>
          </cell>
          <cell r="L1062" t="str">
            <v>BIW</v>
          </cell>
          <cell r="M1062">
            <v>38991</v>
          </cell>
          <cell r="N1062" t="str">
            <v>B CAB BKTS---L</v>
          </cell>
          <cell r="O1062">
            <v>38991</v>
          </cell>
          <cell r="P1062">
            <v>41455</v>
          </cell>
          <cell r="Q1062" t="str">
            <v>&gt;&gt;&gt;</v>
          </cell>
          <cell r="R1062" t="str">
            <v xml:space="preserve">MAY 2013 LAST MONTH </v>
          </cell>
          <cell r="S1062">
            <v>0</v>
          </cell>
          <cell r="T1062">
            <v>13006033</v>
          </cell>
          <cell r="V1062">
            <v>1525</v>
          </cell>
          <cell r="W1062">
            <v>7</v>
          </cell>
          <cell r="Y1062">
            <v>4</v>
          </cell>
          <cell r="AA1062" t="str">
            <v>ending</v>
          </cell>
          <cell r="AB1062">
            <v>2146</v>
          </cell>
          <cell r="AC1062">
            <v>3219</v>
          </cell>
          <cell r="AD1062">
            <v>2700</v>
          </cell>
          <cell r="AE1062">
            <v>0.19222222222222229</v>
          </cell>
          <cell r="AF1062">
            <v>225</v>
          </cell>
        </row>
        <row r="1063">
          <cell r="A1063">
            <v>105819</v>
          </cell>
          <cell r="B1063" t="str">
            <v>Benteler</v>
          </cell>
          <cell r="C1063">
            <v>38751</v>
          </cell>
          <cell r="D1063">
            <v>13003868</v>
          </cell>
          <cell r="E1063" t="str">
            <v>105819/20</v>
          </cell>
          <cell r="F1063" t="str">
            <v>Stamp&gt;Assy&gt;Ship</v>
          </cell>
          <cell r="G1063" t="str">
            <v>GR: PR</v>
          </cell>
          <cell r="H1063" t="str">
            <v>GR</v>
          </cell>
          <cell r="I1063" t="str">
            <v>180L tundra</v>
          </cell>
          <cell r="J1063" t="str">
            <v>New Domestics</v>
          </cell>
          <cell r="K1063" t="str">
            <v>Toyota</v>
          </cell>
          <cell r="L1063" t="str">
            <v>BIW</v>
          </cell>
          <cell r="M1063">
            <v>38991</v>
          </cell>
          <cell r="N1063" t="str">
            <v>B CAB BKTS---R</v>
          </cell>
          <cell r="O1063">
            <v>38991</v>
          </cell>
          <cell r="P1063">
            <v>41455</v>
          </cell>
          <cell r="Q1063" t="str">
            <v>&gt;&gt;&gt;</v>
          </cell>
          <cell r="R1063" t="str">
            <v xml:space="preserve">MAY 2013 LAST MONTH </v>
          </cell>
          <cell r="S1063">
            <v>0</v>
          </cell>
          <cell r="T1063">
            <v>13006320</v>
          </cell>
          <cell r="V1063">
            <v>1243</v>
          </cell>
          <cell r="W1063">
            <v>8</v>
          </cell>
          <cell r="Y1063">
            <v>4</v>
          </cell>
          <cell r="AA1063" t="str">
            <v>ending</v>
          </cell>
          <cell r="AB1063">
            <v>2137</v>
          </cell>
          <cell r="AC1063">
            <v>3205.5</v>
          </cell>
          <cell r="AD1063">
            <v>2700</v>
          </cell>
          <cell r="AE1063">
            <v>0.18722222222222218</v>
          </cell>
          <cell r="AF1063">
            <v>225</v>
          </cell>
        </row>
        <row r="1064">
          <cell r="A1064">
            <v>106097</v>
          </cell>
          <cell r="B1064" t="str">
            <v>Denso</v>
          </cell>
          <cell r="C1064">
            <v>39084</v>
          </cell>
          <cell r="D1064" t="str">
            <v xml:space="preserve">    AA047782-9280
AA047782-9280
</v>
          </cell>
          <cell r="E1064" t="str">
            <v>2-OUT</v>
          </cell>
          <cell r="F1064" t="str">
            <v>STAMP&gt;PAINT&gt;SHIP</v>
          </cell>
          <cell r="G1064" t="str">
            <v>GR: PR</v>
          </cell>
          <cell r="H1064" t="str">
            <v>GR</v>
          </cell>
          <cell r="I1064" t="str">
            <v>AUTO INDUSTRY</v>
          </cell>
          <cell r="K1064" t="str">
            <v>UNKNOWN</v>
          </cell>
          <cell r="L1064" t="str">
            <v>HVAC</v>
          </cell>
          <cell r="O1064">
            <v>38081</v>
          </cell>
          <cell r="P1064">
            <v>43717</v>
          </cell>
          <cell r="Q1064" t="str">
            <v>&gt;&gt;&gt;</v>
          </cell>
          <cell r="S1064">
            <v>480</v>
          </cell>
          <cell r="T1064">
            <v>2720</v>
          </cell>
          <cell r="V1064">
            <v>1280</v>
          </cell>
          <cell r="W1064">
            <v>7</v>
          </cell>
          <cell r="Y1064">
            <v>5760</v>
          </cell>
          <cell r="Z1064">
            <v>0.05</v>
          </cell>
          <cell r="AA1064" t="str">
            <v>last 5 mos x IHS%</v>
          </cell>
          <cell r="AB1064">
            <v>3520</v>
          </cell>
          <cell r="AC1064">
            <v>5280</v>
          </cell>
          <cell r="AD1064">
            <v>5280</v>
          </cell>
          <cell r="AE1064">
            <v>0</v>
          </cell>
          <cell r="AF1064">
            <v>440</v>
          </cell>
        </row>
        <row r="1065">
          <cell r="A1065">
            <v>106132</v>
          </cell>
          <cell r="B1065" t="str">
            <v>Benteler</v>
          </cell>
          <cell r="C1065">
            <v>39147</v>
          </cell>
          <cell r="D1065">
            <v>13003901</v>
          </cell>
          <cell r="E1065">
            <v>106132</v>
          </cell>
          <cell r="F1065" t="str">
            <v>Stamp&gt;Ship</v>
          </cell>
          <cell r="G1065" t="str">
            <v>GR: PR</v>
          </cell>
          <cell r="H1065" t="str">
            <v>GR</v>
          </cell>
          <cell r="I1065" t="str">
            <v>RAV4  / 120L / 420</v>
          </cell>
          <cell r="J1065" t="str">
            <v>New Domestics</v>
          </cell>
          <cell r="K1065" t="str">
            <v>Toyota</v>
          </cell>
          <cell r="L1065" t="str">
            <v>BIW</v>
          </cell>
          <cell r="M1065">
            <v>39692</v>
          </cell>
          <cell r="N1065" t="str">
            <v>REAR EXT. READ DBM--L</v>
          </cell>
          <cell r="O1065">
            <v>39692</v>
          </cell>
          <cell r="P1065">
            <v>43070</v>
          </cell>
          <cell r="Q1065" t="str">
            <v>&gt;&gt;&gt;</v>
          </cell>
          <cell r="S1065">
            <v>0</v>
          </cell>
          <cell r="T1065">
            <v>13086983</v>
          </cell>
          <cell r="V1065">
            <v>1100</v>
          </cell>
          <cell r="W1065">
            <v>6</v>
          </cell>
          <cell r="Y1065">
            <v>119244</v>
          </cell>
          <cell r="Z1065">
            <v>0.19400000000000001</v>
          </cell>
          <cell r="AA1065" t="str">
            <v>last 5 mos x IHS%</v>
          </cell>
          <cell r="AB1065">
            <v>3315</v>
          </cell>
          <cell r="AC1065">
            <v>4972.5</v>
          </cell>
          <cell r="AD1065">
            <v>4972.5</v>
          </cell>
          <cell r="AE1065">
            <v>0</v>
          </cell>
          <cell r="AF1065">
            <v>414.375</v>
          </cell>
        </row>
        <row r="1066">
          <cell r="A1066">
            <v>107097</v>
          </cell>
          <cell r="B1066" t="str">
            <v>Calsonic</v>
          </cell>
          <cell r="C1066">
            <v>40491</v>
          </cell>
          <cell r="D1066" t="str">
            <v>27355 1pa2a</v>
          </cell>
          <cell r="E1066" t="str">
            <v>2-OUT</v>
          </cell>
          <cell r="F1066" t="str">
            <v>Stamp&gt;Ship</v>
          </cell>
          <cell r="G1066" t="str">
            <v>KENT</v>
          </cell>
          <cell r="H1066" t="str">
            <v>KENT</v>
          </cell>
          <cell r="I1066" t="str">
            <v>X61F</v>
          </cell>
          <cell r="J1066" t="str">
            <v>New Domestics</v>
          </cell>
          <cell r="K1066" t="str">
            <v>NISSAN</v>
          </cell>
          <cell r="L1066" t="str">
            <v>Trim &amp; Chassis</v>
          </cell>
          <cell r="M1066">
            <v>40602</v>
          </cell>
          <cell r="N1066" t="str">
            <v>BRACKET-CASE, UPPER</v>
          </cell>
          <cell r="O1066">
            <v>40602</v>
          </cell>
          <cell r="P1066">
            <v>43717</v>
          </cell>
          <cell r="Q1066" t="str">
            <v>&gt;&gt;&gt;</v>
          </cell>
          <cell r="S1066">
            <v>200</v>
          </cell>
          <cell r="T1066">
            <v>1400</v>
          </cell>
          <cell r="V1066">
            <v>1200</v>
          </cell>
          <cell r="W1066">
            <v>6</v>
          </cell>
          <cell r="Y1066">
            <v>2700</v>
          </cell>
          <cell r="Z1066">
            <v>6.6810530858869122E-2</v>
          </cell>
          <cell r="AA1066" t="str">
            <v>last 5 mos x IHS%</v>
          </cell>
          <cell r="AB1066">
            <v>2200</v>
          </cell>
          <cell r="AC1066">
            <v>3300</v>
          </cell>
          <cell r="AD1066">
            <v>3300</v>
          </cell>
          <cell r="AE1066">
            <v>0</v>
          </cell>
          <cell r="AF1066">
            <v>275</v>
          </cell>
        </row>
        <row r="1067">
          <cell r="A1067">
            <v>105439</v>
          </cell>
          <cell r="B1067" t="str">
            <v>NISSAN</v>
          </cell>
          <cell r="C1067" t="e">
            <v>#N/A</v>
          </cell>
          <cell r="D1067" t="str">
            <v>74959EA800</v>
          </cell>
          <cell r="E1067" t="e">
            <v>#N/A</v>
          </cell>
          <cell r="F1067" t="str">
            <v>Stamp&gt;Ship</v>
          </cell>
          <cell r="G1067" t="str">
            <v>KENT</v>
          </cell>
          <cell r="H1067" t="str">
            <v>KENT</v>
          </cell>
          <cell r="I1067" t="str">
            <v xml:space="preserve">Nissan        | Frontier | H61B/D40        </v>
          </cell>
          <cell r="J1067" t="str">
            <v>New Domestics</v>
          </cell>
          <cell r="K1067" t="str">
            <v>NISSAN</v>
          </cell>
          <cell r="L1067" t="str">
            <v>BIW</v>
          </cell>
          <cell r="O1067">
            <v>38081</v>
          </cell>
          <cell r="P1067">
            <v>42248</v>
          </cell>
          <cell r="Q1067" t="str">
            <v>&gt;&gt;&gt;</v>
          </cell>
          <cell r="S1067" t="e">
            <v>#REF!</v>
          </cell>
          <cell r="T1067">
            <v>2496</v>
          </cell>
          <cell r="V1067">
            <v>1560</v>
          </cell>
          <cell r="W1067">
            <v>12</v>
          </cell>
          <cell r="Y1067">
            <v>2860</v>
          </cell>
          <cell r="Z1067">
            <v>-8.7400000000000005E-2</v>
          </cell>
          <cell r="AA1067" t="str">
            <v>last 5 mos x IHS%</v>
          </cell>
          <cell r="AB1067">
            <v>1690</v>
          </cell>
          <cell r="AC1067">
            <v>2535</v>
          </cell>
          <cell r="AD1067">
            <v>2535</v>
          </cell>
          <cell r="AE1067">
            <v>0</v>
          </cell>
          <cell r="AF1067">
            <v>211.25</v>
          </cell>
        </row>
        <row r="1068">
          <cell r="A1068">
            <v>107632</v>
          </cell>
          <cell r="B1068" t="str">
            <v>Denso</v>
          </cell>
          <cell r="C1068">
            <v>41445</v>
          </cell>
          <cell r="D1068" t="str">
            <v>AA246760-5650</v>
          </cell>
          <cell r="E1068">
            <v>107632</v>
          </cell>
          <cell r="F1068" t="str">
            <v>STAMP&gt;PAINT&gt;SHIP</v>
          </cell>
          <cell r="G1068" t="str">
            <v>PR</v>
          </cell>
          <cell r="H1068" t="str">
            <v>GR</v>
          </cell>
          <cell r="I1068" t="str">
            <v>ODYSSEY</v>
          </cell>
          <cell r="K1068" t="str">
            <v>HONDA</v>
          </cell>
          <cell r="L1068" t="str">
            <v>HVAC</v>
          </cell>
          <cell r="N1068" t="str">
            <v>11 HONDA ODYSSEY</v>
          </cell>
          <cell r="O1068">
            <v>41579</v>
          </cell>
          <cell r="P1068">
            <v>43039</v>
          </cell>
          <cell r="Q1068" t="str">
            <v>&gt;&gt;&gt;</v>
          </cell>
          <cell r="T1068">
            <v>0</v>
          </cell>
          <cell r="V1068" t="e">
            <v>#N/A</v>
          </cell>
          <cell r="AA1068" t="str">
            <v>NEW</v>
          </cell>
          <cell r="AB1068">
            <v>23185</v>
          </cell>
          <cell r="AC1068">
            <v>34777.5</v>
          </cell>
          <cell r="AD1068">
            <v>156000</v>
          </cell>
          <cell r="AE1068">
            <v>-0.7770673076923077</v>
          </cell>
          <cell r="AF1068">
            <v>13000</v>
          </cell>
        </row>
        <row r="1069">
          <cell r="A1069">
            <v>107342</v>
          </cell>
          <cell r="B1069" t="str">
            <v>Denso</v>
          </cell>
          <cell r="C1069">
            <v>40829</v>
          </cell>
          <cell r="D1069" t="str">
            <v>AA116470-2230</v>
          </cell>
          <cell r="E1069" t="e">
            <v>#N/A</v>
          </cell>
          <cell r="F1069" t="str">
            <v>Stamp&gt;Assy&gt;Plate/Paint&gt;Ship</v>
          </cell>
          <cell r="G1069" t="str">
            <v>KENT</v>
          </cell>
          <cell r="H1069" t="str">
            <v>KENT</v>
          </cell>
          <cell r="I1069" t="str">
            <v>'13 VIPER</v>
          </cell>
          <cell r="J1069" t="str">
            <v>BIG 3</v>
          </cell>
          <cell r="K1069" t="str">
            <v>Chrysler</v>
          </cell>
          <cell r="L1069" t="str">
            <v>HVAC</v>
          </cell>
          <cell r="M1069">
            <v>40869</v>
          </cell>
          <cell r="N1069" t="str">
            <v>BRKT-SUB ASSY, CASE</v>
          </cell>
          <cell r="O1069">
            <v>40869</v>
          </cell>
          <cell r="P1069">
            <v>43717</v>
          </cell>
          <cell r="Q1069" t="str">
            <v>&gt;&gt;&gt;</v>
          </cell>
          <cell r="S1069">
            <v>0</v>
          </cell>
          <cell r="T1069">
            <v>0</v>
          </cell>
          <cell r="V1069">
            <v>4870</v>
          </cell>
          <cell r="W1069">
            <v>1</v>
          </cell>
          <cell r="Y1069" t="str">
            <v>&lt;5</v>
          </cell>
          <cell r="AA1069" t="str">
            <v>SERVICE</v>
          </cell>
          <cell r="AB1069">
            <v>3370</v>
          </cell>
          <cell r="AC1069">
            <v>5055</v>
          </cell>
          <cell r="AD1069">
            <v>5055</v>
          </cell>
          <cell r="AE1069">
            <v>0</v>
          </cell>
          <cell r="AF1069">
            <v>421.25</v>
          </cell>
        </row>
        <row r="1070">
          <cell r="A1070">
            <v>105923</v>
          </cell>
          <cell r="B1070" t="str">
            <v>NISSAN</v>
          </cell>
          <cell r="C1070">
            <v>38867</v>
          </cell>
          <cell r="D1070" t="str">
            <v>82155 JA00A</v>
          </cell>
          <cell r="E1070">
            <v>105923</v>
          </cell>
          <cell r="F1070" t="str">
            <v>Stamp&gt;Ship</v>
          </cell>
          <cell r="G1070" t="str">
            <v>KENT</v>
          </cell>
          <cell r="H1070" t="str">
            <v>KENT</v>
          </cell>
          <cell r="I1070" t="str">
            <v xml:space="preserve">Nissan        | Altima | L42A/D42A       </v>
          </cell>
          <cell r="J1070" t="str">
            <v>New Domestics</v>
          </cell>
          <cell r="K1070" t="str">
            <v>NISSAN</v>
          </cell>
          <cell r="L1070" t="str">
            <v>BIW</v>
          </cell>
          <cell r="M1070">
            <v>38961</v>
          </cell>
          <cell r="N1070" t="str">
            <v>STIFF OTR RR -LH</v>
          </cell>
          <cell r="O1070">
            <v>38961</v>
          </cell>
          <cell r="P1070">
            <v>41091</v>
          </cell>
          <cell r="Q1070" t="str">
            <v>&gt;&gt;&gt;</v>
          </cell>
          <cell r="R1070" t="str">
            <v>NOT SHOWING ANY RELEASES</v>
          </cell>
          <cell r="S1070">
            <v>0</v>
          </cell>
          <cell r="T1070">
            <v>2000</v>
          </cell>
          <cell r="V1070">
            <v>2000</v>
          </cell>
          <cell r="W1070">
            <v>2</v>
          </cell>
          <cell r="Y1070" t="str">
            <v>&lt;5</v>
          </cell>
          <cell r="AA1070" t="str">
            <v>Annualized Volume (2 of 10 mos)</v>
          </cell>
          <cell r="AB1070">
            <v>1200</v>
          </cell>
          <cell r="AC1070">
            <v>1800</v>
          </cell>
          <cell r="AD1070">
            <v>2400</v>
          </cell>
          <cell r="AE1070">
            <v>-0.25</v>
          </cell>
          <cell r="AF1070">
            <v>200</v>
          </cell>
        </row>
        <row r="1071">
          <cell r="A1071">
            <v>105922</v>
          </cell>
          <cell r="B1071" t="str">
            <v>NISSAN</v>
          </cell>
          <cell r="C1071">
            <v>38867</v>
          </cell>
          <cell r="D1071" t="str">
            <v>82154 JA00A</v>
          </cell>
          <cell r="E1071">
            <v>105922</v>
          </cell>
          <cell r="F1071" t="str">
            <v>Stamp&gt;Ship</v>
          </cell>
          <cell r="G1071" t="str">
            <v>KENT</v>
          </cell>
          <cell r="H1071" t="str">
            <v>KENT</v>
          </cell>
          <cell r="I1071" t="str">
            <v xml:space="preserve">Nissan        | Altima | L42A/D42A       </v>
          </cell>
          <cell r="J1071" t="str">
            <v>New Domestics</v>
          </cell>
          <cell r="K1071" t="str">
            <v>NISSAN</v>
          </cell>
          <cell r="L1071" t="str">
            <v>BIW</v>
          </cell>
          <cell r="M1071">
            <v>38961</v>
          </cell>
          <cell r="N1071" t="str">
            <v>STIFF OTR RR -RH</v>
          </cell>
          <cell r="O1071">
            <v>38961</v>
          </cell>
          <cell r="P1071">
            <v>41091</v>
          </cell>
          <cell r="Q1071" t="str">
            <v>&gt;&gt;&gt;</v>
          </cell>
          <cell r="R1071" t="str">
            <v>NOT SHOWING ANY RELEASES</v>
          </cell>
          <cell r="S1071">
            <v>0</v>
          </cell>
          <cell r="T1071">
            <v>2000</v>
          </cell>
          <cell r="V1071">
            <v>2000</v>
          </cell>
          <cell r="W1071">
            <v>2</v>
          </cell>
          <cell r="Y1071" t="str">
            <v>&lt;5</v>
          </cell>
          <cell r="AA1071" t="str">
            <v>Annualized Volume (2 of 10 mos)</v>
          </cell>
          <cell r="AB1071">
            <v>1200</v>
          </cell>
          <cell r="AC1071">
            <v>1800</v>
          </cell>
          <cell r="AD1071">
            <v>2400</v>
          </cell>
          <cell r="AE1071">
            <v>-0.25</v>
          </cell>
          <cell r="AF1071">
            <v>200</v>
          </cell>
        </row>
        <row r="1072">
          <cell r="A1072">
            <v>105777</v>
          </cell>
          <cell r="B1072" t="str">
            <v>Stewart Industries</v>
          </cell>
          <cell r="C1072">
            <v>38694</v>
          </cell>
          <cell r="D1072" t="str">
            <v>AA024420-6840</v>
          </cell>
          <cell r="E1072">
            <v>105777</v>
          </cell>
          <cell r="F1072" t="str">
            <v>Stamp&gt;Assy&gt;Plate/Paint&gt;Ship</v>
          </cell>
          <cell r="G1072" t="str">
            <v>GR: PR</v>
          </cell>
          <cell r="H1072" t="str">
            <v>GR</v>
          </cell>
          <cell r="I1072" t="str">
            <v>180L tundra - then service</v>
          </cell>
          <cell r="J1072" t="str">
            <v>New Domestics</v>
          </cell>
          <cell r="K1072" t="str">
            <v>Toyota</v>
          </cell>
          <cell r="L1072" t="str">
            <v>Trim &amp; Chassis</v>
          </cell>
          <cell r="M1072">
            <v>38992</v>
          </cell>
          <cell r="N1072" t="str">
            <v>SUPPORT BKT ASSY</v>
          </cell>
          <cell r="O1072">
            <v>38992</v>
          </cell>
          <cell r="P1072">
            <v>41455</v>
          </cell>
          <cell r="Q1072" t="str">
            <v>&gt;&gt;&gt;</v>
          </cell>
          <cell r="R1072" t="str">
            <v xml:space="preserve">MAY 2013 LAST MONTH </v>
          </cell>
          <cell r="S1072">
            <v>0</v>
          </cell>
          <cell r="T1072">
            <v>13000</v>
          </cell>
          <cell r="V1072">
            <v>5000</v>
          </cell>
          <cell r="W1072">
            <v>10</v>
          </cell>
          <cell r="Y1072">
            <v>3</v>
          </cell>
          <cell r="AA1072" t="str">
            <v>SERVICE</v>
          </cell>
          <cell r="AB1072">
            <v>6318</v>
          </cell>
          <cell r="AC1072">
            <v>9477</v>
          </cell>
          <cell r="AD1072">
            <v>9477</v>
          </cell>
          <cell r="AE1072">
            <v>0</v>
          </cell>
          <cell r="AF1072">
            <v>789.75</v>
          </cell>
        </row>
        <row r="1073">
          <cell r="A1073">
            <v>106611</v>
          </cell>
          <cell r="B1073" t="str">
            <v>NISSAN</v>
          </cell>
          <cell r="C1073" t="e">
            <v>#N/A</v>
          </cell>
          <cell r="D1073" t="str">
            <v>63131 9N15A</v>
          </cell>
          <cell r="E1073">
            <v>106611</v>
          </cell>
          <cell r="F1073" t="str">
            <v>Stamp&gt;Assy&gt;Ship</v>
          </cell>
          <cell r="G1073" t="str">
            <v>KENT</v>
          </cell>
          <cell r="H1073" t="str">
            <v>KENT</v>
          </cell>
          <cell r="I1073" t="str">
            <v>L42C</v>
          </cell>
          <cell r="J1073" t="str">
            <v>New Domestics</v>
          </cell>
          <cell r="K1073" t="str">
            <v>NISSAN</v>
          </cell>
          <cell r="L1073" t="str">
            <v>BIW</v>
          </cell>
          <cell r="O1073">
            <v>38081</v>
          </cell>
          <cell r="P1073">
            <v>42036</v>
          </cell>
          <cell r="Q1073" t="str">
            <v>&gt;&gt;&gt;</v>
          </cell>
          <cell r="S1073">
            <v>300</v>
          </cell>
          <cell r="T1073">
            <v>4200</v>
          </cell>
          <cell r="V1073">
            <v>1200</v>
          </cell>
          <cell r="W1073">
            <v>7</v>
          </cell>
          <cell r="Y1073">
            <v>10800</v>
          </cell>
          <cell r="Z1073">
            <v>-9.7000000000000419E-3</v>
          </cell>
          <cell r="AA1073" t="str">
            <v>last 5 mos x IHS%</v>
          </cell>
          <cell r="AB1073">
            <v>3000</v>
          </cell>
          <cell r="AC1073">
            <v>4500</v>
          </cell>
          <cell r="AD1073">
            <v>4500</v>
          </cell>
          <cell r="AE1073">
            <v>0</v>
          </cell>
          <cell r="AF1073">
            <v>375</v>
          </cell>
        </row>
        <row r="1074">
          <cell r="A1074">
            <v>106010</v>
          </cell>
          <cell r="B1074" t="str">
            <v>ASMO Manufacturing Inc.</v>
          </cell>
          <cell r="C1074">
            <v>38989</v>
          </cell>
          <cell r="D1074" t="str">
            <v>AW146542-3100</v>
          </cell>
          <cell r="E1074">
            <v>106010</v>
          </cell>
          <cell r="F1074" t="str">
            <v>Stamp&gt;Ship</v>
          </cell>
          <cell r="G1074" t="str">
            <v>GR: PR</v>
          </cell>
          <cell r="H1074" t="str">
            <v>GR</v>
          </cell>
          <cell r="I1074" t="str">
            <v>'12 ACCORD 2GA</v>
          </cell>
          <cell r="J1074" t="str">
            <v>New Domestics</v>
          </cell>
          <cell r="K1074" t="str">
            <v>HONDA</v>
          </cell>
          <cell r="L1074" t="str">
            <v>HVAC</v>
          </cell>
          <cell r="M1074">
            <v>39234</v>
          </cell>
          <cell r="N1074" t="str">
            <v>BRACKET</v>
          </cell>
          <cell r="O1074">
            <v>39234</v>
          </cell>
          <cell r="P1074">
            <v>42887</v>
          </cell>
          <cell r="Q1074" t="str">
            <v>&gt;&gt;&gt;</v>
          </cell>
          <cell r="S1074">
            <v>480</v>
          </cell>
          <cell r="T1074">
            <v>33520</v>
          </cell>
          <cell r="V1074">
            <v>1120</v>
          </cell>
          <cell r="W1074">
            <v>5</v>
          </cell>
          <cell r="Y1074">
            <v>4480</v>
          </cell>
          <cell r="Z1074">
            <v>6.0601135610229173E-2</v>
          </cell>
          <cell r="AA1074" t="str">
            <v>last 5 mos x IHS%</v>
          </cell>
          <cell r="AB1074">
            <v>1280</v>
          </cell>
          <cell r="AC1074">
            <v>1920</v>
          </cell>
          <cell r="AD1074">
            <v>2375.7465437669134</v>
          </cell>
          <cell r="AE1074">
            <v>-0.19183298191577924</v>
          </cell>
          <cell r="AF1074">
            <v>197.97887864724279</v>
          </cell>
        </row>
        <row r="1075">
          <cell r="A1075">
            <v>104872</v>
          </cell>
          <cell r="B1075" t="str">
            <v>NISSAN</v>
          </cell>
          <cell r="C1075">
            <v>37733</v>
          </cell>
          <cell r="D1075" t="str">
            <v>84964 EA600</v>
          </cell>
          <cell r="E1075">
            <v>104872</v>
          </cell>
          <cell r="F1075" t="str">
            <v>Stamp&gt;Ship</v>
          </cell>
          <cell r="G1075" t="str">
            <v>GR: PR</v>
          </cell>
          <cell r="H1075" t="str">
            <v>GR</v>
          </cell>
          <cell r="I1075" t="str">
            <v xml:space="preserve">Nissan        | Frontier | H61B/D40        </v>
          </cell>
          <cell r="J1075" t="str">
            <v>New Domestics</v>
          </cell>
          <cell r="K1075" t="str">
            <v>NISSAN</v>
          </cell>
          <cell r="L1075" t="str">
            <v>BIW</v>
          </cell>
          <cell r="M1075">
            <v>37987</v>
          </cell>
          <cell r="N1075" t="str">
            <v>BRKT LUG SIDE LWR TRIM RH</v>
          </cell>
          <cell r="O1075">
            <v>37987</v>
          </cell>
          <cell r="P1075">
            <v>42248</v>
          </cell>
          <cell r="Q1075" t="str">
            <v>&gt;&gt;&gt;</v>
          </cell>
          <cell r="S1075" t="e">
            <v>#REF!</v>
          </cell>
          <cell r="T1075">
            <v>6300</v>
          </cell>
          <cell r="V1075">
            <v>1200</v>
          </cell>
          <cell r="W1075">
            <v>10</v>
          </cell>
          <cell r="Y1075">
            <v>10200</v>
          </cell>
          <cell r="Z1075">
            <v>-8.7400000000000005E-2</v>
          </cell>
          <cell r="AA1075" t="str">
            <v>last 5 mos x IHS%</v>
          </cell>
          <cell r="AB1075">
            <v>3600</v>
          </cell>
          <cell r="AC1075">
            <v>5400</v>
          </cell>
          <cell r="AD1075">
            <v>5400</v>
          </cell>
          <cell r="AE1075">
            <v>0</v>
          </cell>
          <cell r="AF1075">
            <v>450</v>
          </cell>
        </row>
        <row r="1076">
          <cell r="A1076">
            <v>105509</v>
          </cell>
          <cell r="B1076" t="str">
            <v>Benteler</v>
          </cell>
          <cell r="C1076">
            <v>38399</v>
          </cell>
          <cell r="D1076">
            <v>13003829</v>
          </cell>
          <cell r="E1076">
            <v>105509</v>
          </cell>
          <cell r="F1076" t="str">
            <v>Stamp&gt;Ship</v>
          </cell>
          <cell r="G1076" t="str">
            <v>GR: PR</v>
          </cell>
          <cell r="H1076" t="str">
            <v>GR</v>
          </cell>
          <cell r="I1076" t="str">
            <v>Camry 051a</v>
          </cell>
          <cell r="J1076" t="str">
            <v>New Domestics</v>
          </cell>
          <cell r="K1076" t="str">
            <v>Toyota</v>
          </cell>
          <cell r="L1076" t="str">
            <v>BIW</v>
          </cell>
          <cell r="M1076">
            <v>38718</v>
          </cell>
          <cell r="N1076" t="str">
            <v>EXT. FR DOOR BEAM LH BKT</v>
          </cell>
          <cell r="O1076">
            <v>38718</v>
          </cell>
          <cell r="P1076">
            <v>42522</v>
          </cell>
          <cell r="Q1076" t="str">
            <v>&gt;&gt;&gt;</v>
          </cell>
          <cell r="S1076" t="e">
            <v>#REF!</v>
          </cell>
          <cell r="T1076">
            <v>13007479</v>
          </cell>
          <cell r="V1076">
            <v>1050</v>
          </cell>
          <cell r="W1076">
            <v>6</v>
          </cell>
          <cell r="Y1076">
            <v>3650</v>
          </cell>
          <cell r="Z1076">
            <v>4.1500000000000002E-2</v>
          </cell>
          <cell r="AA1076" t="str">
            <v>last 5 mos x IHS%</v>
          </cell>
          <cell r="AB1076">
            <v>3375</v>
          </cell>
          <cell r="AC1076">
            <v>5062.5</v>
          </cell>
          <cell r="AD1076">
            <v>5062.5</v>
          </cell>
          <cell r="AE1076">
            <v>0</v>
          </cell>
          <cell r="AF1076">
            <v>421.875</v>
          </cell>
        </row>
        <row r="1077">
          <cell r="A1077">
            <v>107633</v>
          </cell>
          <cell r="B1077" t="str">
            <v>Denso</v>
          </cell>
          <cell r="C1077">
            <v>41445</v>
          </cell>
          <cell r="D1077" t="str">
            <v>AA222424-2890</v>
          </cell>
          <cell r="E1077">
            <v>107633</v>
          </cell>
          <cell r="F1077" t="str">
            <v>STAMP&gt;PAINT&gt;SHIP</v>
          </cell>
          <cell r="G1077" t="str">
            <v>PR</v>
          </cell>
          <cell r="H1077" t="str">
            <v>GR</v>
          </cell>
          <cell r="I1077" t="str">
            <v>ACURA TL</v>
          </cell>
          <cell r="K1077" t="str">
            <v>HONDA</v>
          </cell>
          <cell r="L1077" t="str">
            <v>HVAC</v>
          </cell>
          <cell r="N1077" t="str">
            <v>14.5 ACURA TL</v>
          </cell>
          <cell r="O1077">
            <v>41757</v>
          </cell>
          <cell r="P1077">
            <v>43217</v>
          </cell>
          <cell r="Q1077" t="str">
            <v>&gt;&gt;&gt;</v>
          </cell>
          <cell r="T1077">
            <v>0</v>
          </cell>
          <cell r="V1077">
            <v>39</v>
          </cell>
          <cell r="AA1077" t="str">
            <v>NEW</v>
          </cell>
          <cell r="AB1077">
            <v>170</v>
          </cell>
          <cell r="AC1077">
            <v>255</v>
          </cell>
          <cell r="AD1077">
            <v>86800</v>
          </cell>
          <cell r="AE1077">
            <v>-0.99706221198156686</v>
          </cell>
          <cell r="AF1077">
            <v>7233.333333333333</v>
          </cell>
        </row>
        <row r="1078">
          <cell r="A1078">
            <v>105216</v>
          </cell>
          <cell r="B1078" t="str">
            <v>Benteler</v>
          </cell>
          <cell r="C1078">
            <v>38001</v>
          </cell>
          <cell r="D1078">
            <v>13003820</v>
          </cell>
          <cell r="E1078" t="str">
            <v>2-OUT</v>
          </cell>
          <cell r="F1078" t="str">
            <v>Stamp&gt;Ship</v>
          </cell>
          <cell r="G1078" t="str">
            <v>GR: PR</v>
          </cell>
          <cell r="H1078" t="str">
            <v>GR</v>
          </cell>
          <cell r="I1078" t="str">
            <v xml:space="preserve">Toyota | Sienna | 580L            </v>
          </cell>
          <cell r="J1078" t="str">
            <v>New Domestics</v>
          </cell>
          <cell r="K1078" t="str">
            <v>Toyota</v>
          </cell>
          <cell r="L1078" t="str">
            <v>BIW</v>
          </cell>
          <cell r="M1078">
            <v>38018</v>
          </cell>
          <cell r="N1078" t="str">
            <v>FRNT DR FRNT EXT. R/L</v>
          </cell>
          <cell r="O1078">
            <v>38018</v>
          </cell>
          <cell r="P1078">
            <v>42339</v>
          </cell>
          <cell r="Q1078" t="str">
            <v>&gt;&gt;&gt;</v>
          </cell>
          <cell r="S1078" t="e">
            <v>#REF!</v>
          </cell>
          <cell r="T1078">
            <v>13008690</v>
          </cell>
          <cell r="V1078">
            <v>1050</v>
          </cell>
          <cell r="W1078">
            <v>7</v>
          </cell>
          <cell r="Y1078">
            <v>4870</v>
          </cell>
          <cell r="Z1078">
            <v>5.5999999999999999E-3</v>
          </cell>
          <cell r="AA1078" t="str">
            <v>last 5 mos x IHS%</v>
          </cell>
          <cell r="AB1078">
            <v>3673</v>
          </cell>
          <cell r="AC1078">
            <v>5509.5</v>
          </cell>
          <cell r="AD1078">
            <v>5509.5</v>
          </cell>
          <cell r="AE1078">
            <v>0</v>
          </cell>
          <cell r="AF1078">
            <v>459.125</v>
          </cell>
        </row>
        <row r="1079">
          <cell r="A1079">
            <v>106431</v>
          </cell>
          <cell r="B1079" t="str">
            <v>Corvac Composites</v>
          </cell>
          <cell r="C1079">
            <v>39673</v>
          </cell>
          <cell r="D1079">
            <v>1219002</v>
          </cell>
          <cell r="E1079">
            <v>106431</v>
          </cell>
          <cell r="F1079" t="str">
            <v>Stamp&gt;Plate/Paint&gt;Ship</v>
          </cell>
          <cell r="G1079" t="str">
            <v>GR: PR</v>
          </cell>
          <cell r="H1079" t="str">
            <v>GR</v>
          </cell>
          <cell r="I1079" t="str">
            <v>Highlander 397</v>
          </cell>
          <cell r="J1079" t="str">
            <v>New Domestics</v>
          </cell>
          <cell r="K1079" t="str">
            <v>Toyota</v>
          </cell>
          <cell r="L1079" t="str">
            <v>Trim &amp; Chassis</v>
          </cell>
          <cell r="M1079">
            <v>40087</v>
          </cell>
          <cell r="N1079" t="str">
            <v>RETAINER BKT</v>
          </cell>
          <cell r="O1079">
            <v>40087</v>
          </cell>
          <cell r="P1079">
            <v>41579</v>
          </cell>
          <cell r="Q1079" t="str">
            <v>&gt;&gt;&gt;</v>
          </cell>
          <cell r="S1079">
            <v>1400</v>
          </cell>
          <cell r="T1079">
            <v>1230552</v>
          </cell>
          <cell r="V1079">
            <v>6650</v>
          </cell>
          <cell r="W1079">
            <v>10</v>
          </cell>
          <cell r="Y1079">
            <v>11760</v>
          </cell>
          <cell r="Z1079">
            <v>-1.4200000000000001E-2</v>
          </cell>
          <cell r="AA1079" t="str">
            <v>last 5 mos x IHS%</v>
          </cell>
          <cell r="AB1079">
            <v>6177</v>
          </cell>
          <cell r="AC1079">
            <v>9265.5</v>
          </cell>
          <cell r="AD1079">
            <v>13111.14</v>
          </cell>
          <cell r="AE1079">
            <v>-0.29331087914552045</v>
          </cell>
          <cell r="AF1079">
            <v>1092.595</v>
          </cell>
        </row>
        <row r="1080">
          <cell r="A1080">
            <v>106487</v>
          </cell>
          <cell r="B1080" t="str">
            <v>TOYOTA</v>
          </cell>
          <cell r="C1080" t="e">
            <v>#N/A</v>
          </cell>
          <cell r="D1080" t="str">
            <v>75395-0R010</v>
          </cell>
          <cell r="E1080" t="e">
            <v>#N/A</v>
          </cell>
          <cell r="F1080" t="str">
            <v>Stamp&gt;Ship</v>
          </cell>
          <cell r="G1080" t="str">
            <v>GR: OP</v>
          </cell>
          <cell r="H1080" t="str">
            <v>GR</v>
          </cell>
          <cell r="I1080" t="str">
            <v>Camry 051a</v>
          </cell>
          <cell r="J1080" t="str">
            <v>New Domestics</v>
          </cell>
          <cell r="K1080" t="str">
            <v>Toyota</v>
          </cell>
          <cell r="L1080" t="str">
            <v>Trim &amp; Chassis</v>
          </cell>
          <cell r="O1080">
            <v>38081</v>
          </cell>
          <cell r="P1080">
            <v>42522</v>
          </cell>
          <cell r="Q1080" t="str">
            <v>&gt;&gt;&gt;</v>
          </cell>
          <cell r="S1080">
            <v>50</v>
          </cell>
          <cell r="T1080">
            <v>1980</v>
          </cell>
          <cell r="V1080">
            <v>970</v>
          </cell>
          <cell r="W1080">
            <v>8</v>
          </cell>
          <cell r="Y1080">
            <v>3060</v>
          </cell>
          <cell r="Z1080">
            <v>4.1500000000000002E-2</v>
          </cell>
          <cell r="AA1080" t="str">
            <v>last 5 mos x IHS%</v>
          </cell>
          <cell r="AB1080">
            <v>1750</v>
          </cell>
          <cell r="AC1080">
            <v>2625</v>
          </cell>
          <cell r="AD1080">
            <v>2625</v>
          </cell>
          <cell r="AE1080">
            <v>0</v>
          </cell>
          <cell r="AF1080">
            <v>218.75</v>
          </cell>
        </row>
        <row r="1081">
          <cell r="A1081">
            <v>105516</v>
          </cell>
          <cell r="B1081" t="str">
            <v>Benteler</v>
          </cell>
          <cell r="C1081">
            <v>38399</v>
          </cell>
          <cell r="D1081">
            <v>13003833</v>
          </cell>
          <cell r="E1081">
            <v>105516</v>
          </cell>
          <cell r="F1081" t="str">
            <v>Stamp&gt;Ship</v>
          </cell>
          <cell r="G1081" t="str">
            <v>GR: PR</v>
          </cell>
          <cell r="H1081" t="str">
            <v>GR</v>
          </cell>
          <cell r="I1081" t="str">
            <v xml:space="preserve">Toyota | Camry | 044L            </v>
          </cell>
          <cell r="J1081" t="str">
            <v>New Domestics</v>
          </cell>
          <cell r="K1081" t="str">
            <v>Toyota</v>
          </cell>
          <cell r="L1081" t="str">
            <v>BIW</v>
          </cell>
          <cell r="M1081">
            <v>38718</v>
          </cell>
          <cell r="N1081" t="str">
            <v>EXT. RR DOOR BEAM RR--LH</v>
          </cell>
          <cell r="O1081">
            <v>38718</v>
          </cell>
          <cell r="P1081">
            <v>43717</v>
          </cell>
          <cell r="Q1081" t="str">
            <v>&gt;&gt;&gt;</v>
          </cell>
          <cell r="S1081">
            <v>0</v>
          </cell>
          <cell r="T1081">
            <v>13005783</v>
          </cell>
          <cell r="V1081">
            <v>500</v>
          </cell>
          <cell r="W1081">
            <v>4</v>
          </cell>
          <cell r="Y1081">
            <v>1</v>
          </cell>
          <cell r="AA1081" t="str">
            <v>SERVICE</v>
          </cell>
          <cell r="AB1081">
            <v>1807</v>
          </cell>
          <cell r="AC1081">
            <v>2710.5</v>
          </cell>
          <cell r="AD1081">
            <v>2710.5</v>
          </cell>
          <cell r="AE1081">
            <v>0</v>
          </cell>
          <cell r="AF1081">
            <v>225.875</v>
          </cell>
        </row>
        <row r="1082">
          <cell r="A1082">
            <v>105515</v>
          </cell>
          <cell r="B1082" t="str">
            <v>Benteler</v>
          </cell>
          <cell r="C1082">
            <v>38399</v>
          </cell>
          <cell r="D1082">
            <v>13003832</v>
          </cell>
          <cell r="E1082">
            <v>105515</v>
          </cell>
          <cell r="F1082" t="str">
            <v>Stamp&gt;Ship</v>
          </cell>
          <cell r="G1082" t="str">
            <v>GR: PR</v>
          </cell>
          <cell r="H1082" t="str">
            <v>GR</v>
          </cell>
          <cell r="I1082" t="str">
            <v xml:space="preserve">Toyota | Camry | 044L            </v>
          </cell>
          <cell r="J1082" t="str">
            <v>New Domestics</v>
          </cell>
          <cell r="K1082" t="str">
            <v>Toyota</v>
          </cell>
          <cell r="L1082" t="str">
            <v>BIW</v>
          </cell>
          <cell r="M1082">
            <v>38718</v>
          </cell>
          <cell r="N1082" t="str">
            <v>EXT. RR DOOR BEAM RR--RH</v>
          </cell>
          <cell r="O1082">
            <v>38718</v>
          </cell>
          <cell r="P1082">
            <v>43717</v>
          </cell>
          <cell r="Q1082" t="str">
            <v>&gt;&gt;&gt;</v>
          </cell>
          <cell r="S1082">
            <v>0</v>
          </cell>
          <cell r="T1082">
            <v>13005956</v>
          </cell>
          <cell r="V1082">
            <v>1000</v>
          </cell>
          <cell r="W1082">
            <v>4</v>
          </cell>
          <cell r="Y1082">
            <v>2</v>
          </cell>
          <cell r="AA1082" t="str">
            <v>SERVICE</v>
          </cell>
          <cell r="AB1082">
            <v>1207</v>
          </cell>
          <cell r="AC1082">
            <v>1810.5</v>
          </cell>
          <cell r="AD1082">
            <v>2000</v>
          </cell>
          <cell r="AE1082">
            <v>-9.4750000000000001E-2</v>
          </cell>
          <cell r="AF1082">
            <v>166.66666666666666</v>
          </cell>
        </row>
        <row r="1083">
          <cell r="A1083">
            <v>107637</v>
          </cell>
          <cell r="B1083" t="str">
            <v>Toyota</v>
          </cell>
          <cell r="C1083">
            <v>41463</v>
          </cell>
          <cell r="D1083" t="str">
            <v>17138 0T011</v>
          </cell>
          <cell r="E1083" t="str">
            <v>107637 Rev0.0</v>
          </cell>
          <cell r="F1083" t="str">
            <v>STAMP&gt;PLATE&gt;SHIP</v>
          </cell>
          <cell r="G1083" t="str">
            <v>KENT</v>
          </cell>
          <cell r="H1083" t="str">
            <v>KENT</v>
          </cell>
          <cell r="I1083" t="str">
            <v>587F ENGINE</v>
          </cell>
          <cell r="K1083" t="str">
            <v>Toyota</v>
          </cell>
          <cell r="L1083" t="str">
            <v>Trim &amp; Chassis</v>
          </cell>
          <cell r="M1083">
            <v>41463</v>
          </cell>
          <cell r="N1083" t="str">
            <v>14 587F Engine</v>
          </cell>
          <cell r="O1083">
            <v>41646</v>
          </cell>
          <cell r="P1083">
            <v>43471</v>
          </cell>
          <cell r="Q1083" t="str">
            <v>&gt;&gt;&gt;</v>
          </cell>
          <cell r="R1083" t="str">
            <v>per released (36k / mos)</v>
          </cell>
          <cell r="T1083">
            <v>0</v>
          </cell>
          <cell r="V1083" t="e">
            <v>#N/A</v>
          </cell>
          <cell r="AA1083" t="str">
            <v>NEW</v>
          </cell>
          <cell r="AB1083">
            <v>27760</v>
          </cell>
          <cell r="AC1083">
            <v>41640</v>
          </cell>
          <cell r="AD1083">
            <v>432000</v>
          </cell>
          <cell r="AE1083">
            <v>-0.90361111111111114</v>
          </cell>
          <cell r="AF1083">
            <v>36000</v>
          </cell>
        </row>
        <row r="1084">
          <cell r="A1084">
            <v>107339</v>
          </cell>
          <cell r="B1084" t="str">
            <v>IB TECH</v>
          </cell>
          <cell r="C1084">
            <v>40827</v>
          </cell>
          <cell r="D1084" t="str">
            <v>23-4644311-2-00</v>
          </cell>
          <cell r="E1084" t="str">
            <v>2-OUT</v>
          </cell>
          <cell r="F1084" t="str">
            <v>Stamp&gt;Ship</v>
          </cell>
          <cell r="G1084" t="str">
            <v>GR:PR</v>
          </cell>
          <cell r="H1084" t="str">
            <v>GR</v>
          </cell>
          <cell r="I1084" t="str">
            <v>'12.5 ACURA 2TA</v>
          </cell>
          <cell r="J1084" t="str">
            <v>New Domestics</v>
          </cell>
          <cell r="K1084" t="str">
            <v>HONDA</v>
          </cell>
          <cell r="L1084" t="str">
            <v>SEATING</v>
          </cell>
          <cell r="M1084">
            <v>40969</v>
          </cell>
          <cell r="N1084" t="str">
            <v>FOOT</v>
          </cell>
          <cell r="O1084">
            <v>40969</v>
          </cell>
          <cell r="P1084">
            <v>43717</v>
          </cell>
          <cell r="Q1084" t="str">
            <v>&gt;&gt;&gt;</v>
          </cell>
          <cell r="S1084">
            <v>2500</v>
          </cell>
          <cell r="T1084">
            <v>0</v>
          </cell>
          <cell r="V1084">
            <v>6800</v>
          </cell>
          <cell r="W1084">
            <v>2</v>
          </cell>
          <cell r="Y1084" t="str">
            <v>&lt;5</v>
          </cell>
          <cell r="AA1084" t="str">
            <v>Annualized Volume (2 of 10 mos)</v>
          </cell>
          <cell r="AB1084">
            <v>13800</v>
          </cell>
          <cell r="AC1084">
            <v>20700</v>
          </cell>
          <cell r="AD1084">
            <v>20700</v>
          </cell>
          <cell r="AE1084">
            <v>0</v>
          </cell>
          <cell r="AF1084">
            <v>1725</v>
          </cell>
        </row>
        <row r="1085">
          <cell r="A1085">
            <v>107638</v>
          </cell>
          <cell r="B1085" t="str">
            <v>Denso</v>
          </cell>
          <cell r="C1085">
            <v>41463</v>
          </cell>
          <cell r="D1085" t="str">
            <v>AA222424-3430</v>
          </cell>
          <cell r="E1085">
            <v>107638</v>
          </cell>
          <cell r="F1085" t="str">
            <v>Assy&gt;Ship</v>
          </cell>
          <cell r="G1085" t="str">
            <v>VA</v>
          </cell>
          <cell r="H1085" t="str">
            <v>GR</v>
          </cell>
          <cell r="I1085" t="str">
            <v>CAMARO</v>
          </cell>
          <cell r="K1085" t="str">
            <v>GM</v>
          </cell>
          <cell r="L1085" t="str">
            <v>HVAC</v>
          </cell>
          <cell r="N1085" t="str">
            <v>14 GM Camaro</v>
          </cell>
          <cell r="O1085">
            <v>41488</v>
          </cell>
          <cell r="P1085">
            <v>42216</v>
          </cell>
          <cell r="Q1085" t="str">
            <v>&gt;&gt;&gt;</v>
          </cell>
          <cell r="T1085">
            <v>0</v>
          </cell>
          <cell r="V1085">
            <v>199</v>
          </cell>
          <cell r="AA1085" t="str">
            <v>NEW</v>
          </cell>
          <cell r="AB1085">
            <v>324</v>
          </cell>
          <cell r="AC1085">
            <v>486</v>
          </cell>
          <cell r="AD1085">
            <v>1500</v>
          </cell>
          <cell r="AE1085">
            <v>-0.67599999999999993</v>
          </cell>
          <cell r="AF1085">
            <v>125</v>
          </cell>
        </row>
        <row r="1086">
          <cell r="A1086">
            <v>107641</v>
          </cell>
          <cell r="B1086" t="str">
            <v>Denso Manufacturing</v>
          </cell>
          <cell r="C1086">
            <v>41470.379166666666</v>
          </cell>
          <cell r="D1086" t="str">
            <v>AA246750-2970</v>
          </cell>
          <cell r="E1086" t="str">
            <v>107641-1</v>
          </cell>
          <cell r="F1086" t="str">
            <v>STAMP&gt;PLATE&gt;ASSY&gt;SHIP</v>
          </cell>
          <cell r="G1086" t="str">
            <v>GR: PR/VA</v>
          </cell>
          <cell r="H1086" t="str">
            <v>GR</v>
          </cell>
          <cell r="I1086" t="str">
            <v>15 Hyundai Sonata   Program Length:  4 yrs</v>
          </cell>
          <cell r="K1086" t="str">
            <v>HYUNDAI</v>
          </cell>
          <cell r="L1086" t="str">
            <v>HVAC</v>
          </cell>
          <cell r="M1086">
            <v>41845</v>
          </cell>
          <cell r="N1086" t="str">
            <v xml:space="preserve">15 Hyundai Sonata </v>
          </cell>
          <cell r="O1086">
            <v>41845</v>
          </cell>
          <cell r="P1086">
            <v>43671</v>
          </cell>
          <cell r="Q1086" t="str">
            <v>&gt;&gt;&gt;</v>
          </cell>
          <cell r="T1086">
            <v>0</v>
          </cell>
          <cell r="V1086" t="e">
            <v>#N/A</v>
          </cell>
          <cell r="AA1086" t="str">
            <v>NEW</v>
          </cell>
          <cell r="AB1086">
            <v>1360</v>
          </cell>
          <cell r="AC1086">
            <v>2040</v>
          </cell>
          <cell r="AD1086">
            <v>230000</v>
          </cell>
          <cell r="AE1086">
            <v>-0.99113043478260865</v>
          </cell>
          <cell r="AF1086">
            <v>19166.666666666668</v>
          </cell>
        </row>
        <row r="1087">
          <cell r="A1087">
            <v>104859</v>
          </cell>
          <cell r="B1087" t="str">
            <v>Calsonic</v>
          </cell>
          <cell r="C1087">
            <v>37726</v>
          </cell>
          <cell r="D1087" t="str">
            <v>62298 EA000 S</v>
          </cell>
          <cell r="E1087" t="str">
            <v>104859-1</v>
          </cell>
          <cell r="F1087" t="str">
            <v>Stamp&gt;Assy&gt;Plate/Paint&gt;Ship</v>
          </cell>
          <cell r="G1087" t="str">
            <v>GR: PR</v>
          </cell>
          <cell r="H1087" t="str">
            <v>GR</v>
          </cell>
          <cell r="I1087" t="str">
            <v>Nissan xterra</v>
          </cell>
          <cell r="J1087" t="str">
            <v>New Domestics</v>
          </cell>
          <cell r="K1087" t="str">
            <v>NISSAN</v>
          </cell>
          <cell r="L1087" t="str">
            <v>Trim &amp; Chassis</v>
          </cell>
          <cell r="M1087">
            <v>37956</v>
          </cell>
          <cell r="N1087" t="str">
            <v>RETAINER-ASSY-BMPR FASCIA</v>
          </cell>
          <cell r="O1087">
            <v>37956</v>
          </cell>
          <cell r="P1087">
            <v>41671</v>
          </cell>
          <cell r="Q1087" t="str">
            <v>&gt;&gt;&gt;</v>
          </cell>
          <cell r="S1087" t="e">
            <v>#REF!</v>
          </cell>
          <cell r="T1087">
            <v>1906</v>
          </cell>
          <cell r="V1087">
            <v>1083</v>
          </cell>
          <cell r="W1087">
            <v>12</v>
          </cell>
          <cell r="Y1087">
            <v>2169</v>
          </cell>
          <cell r="Z1087">
            <v>-0.216</v>
          </cell>
          <cell r="AA1087" t="str">
            <v>last 5 mos x IHS%</v>
          </cell>
          <cell r="AB1087">
            <v>1204</v>
          </cell>
          <cell r="AC1087">
            <v>1806</v>
          </cell>
          <cell r="AD1087">
            <v>1698.144</v>
          </cell>
          <cell r="AE1087">
            <v>6.3514048278591195E-2</v>
          </cell>
          <cell r="AF1087">
            <v>141.512</v>
          </cell>
        </row>
        <row r="1088">
          <cell r="A1088">
            <v>107642</v>
          </cell>
          <cell r="B1088" t="str">
            <v>Denso Manufacturing</v>
          </cell>
          <cell r="C1088">
            <v>41470.390972222223</v>
          </cell>
          <cell r="D1088" t="str">
            <v>AA047792-6760</v>
          </cell>
          <cell r="E1088">
            <v>107642</v>
          </cell>
          <cell r="F1088" t="str">
            <v>STAMP&gt;SHIP</v>
          </cell>
          <cell r="G1088" t="str">
            <v>GR:   PR</v>
          </cell>
          <cell r="H1088" t="str">
            <v>PR</v>
          </cell>
          <cell r="I1088" t="str">
            <v>14 GMX511 Zeta V8  (5 YR PROGRAM)</v>
          </cell>
          <cell r="K1088" t="str">
            <v>GM</v>
          </cell>
          <cell r="L1088" t="str">
            <v>HVAC</v>
          </cell>
          <cell r="M1088">
            <v>41821</v>
          </cell>
          <cell r="N1088" t="str">
            <v>14 GMX511 ZETA V8</v>
          </cell>
          <cell r="O1088">
            <v>41821</v>
          </cell>
          <cell r="P1088">
            <v>43647</v>
          </cell>
          <cell r="Q1088" t="str">
            <v>&gt;&gt;&gt;</v>
          </cell>
          <cell r="T1088">
            <v>0</v>
          </cell>
          <cell r="V1088" t="e">
            <v>#N/A</v>
          </cell>
          <cell r="AA1088" t="str">
            <v>NEW</v>
          </cell>
          <cell r="AB1088">
            <v>304</v>
          </cell>
          <cell r="AC1088">
            <v>456</v>
          </cell>
          <cell r="AD1088">
            <v>228000</v>
          </cell>
          <cell r="AE1088">
            <v>-0.998</v>
          </cell>
          <cell r="AF1088">
            <v>19000</v>
          </cell>
        </row>
        <row r="1089">
          <cell r="A1089">
            <v>105827</v>
          </cell>
          <cell r="B1089" t="str">
            <v>Calsonic</v>
          </cell>
          <cell r="C1089">
            <v>38754</v>
          </cell>
          <cell r="D1089" t="str">
            <v>62290 ZS20A</v>
          </cell>
          <cell r="E1089" t="str">
            <v>105827-1</v>
          </cell>
          <cell r="F1089" t="str">
            <v>Stamp&gt;Assy&gt;Plate/Paint&gt;Ship</v>
          </cell>
          <cell r="G1089" t="str">
            <v>GR: PR</v>
          </cell>
          <cell r="H1089" t="str">
            <v>GR</v>
          </cell>
          <cell r="I1089" t="str">
            <v xml:space="preserve">Nissan        | Pathfinder | P61B/R51        </v>
          </cell>
          <cell r="J1089" t="str">
            <v>New Domestics</v>
          </cell>
          <cell r="K1089" t="str">
            <v>NISSAN</v>
          </cell>
          <cell r="L1089" t="str">
            <v>Trim &amp; Chassis</v>
          </cell>
          <cell r="M1089">
            <v>39173</v>
          </cell>
          <cell r="N1089" t="str">
            <v>BUMPER ASSY-</v>
          </cell>
          <cell r="O1089">
            <v>39173</v>
          </cell>
          <cell r="P1089">
            <v>43497</v>
          </cell>
          <cell r="Q1089" t="str">
            <v>&gt;&gt;&gt;</v>
          </cell>
          <cell r="R1089" t="str">
            <v>SERVICE</v>
          </cell>
          <cell r="S1089" t="e">
            <v>#REF!</v>
          </cell>
          <cell r="T1089">
            <v>8440</v>
          </cell>
          <cell r="V1089">
            <v>1231</v>
          </cell>
          <cell r="W1089">
            <v>12</v>
          </cell>
          <cell r="Y1089">
            <v>10947</v>
          </cell>
          <cell r="Z1089">
            <v>0.23319999999999999</v>
          </cell>
          <cell r="AA1089" t="str">
            <v>last 5 mos x IHS%</v>
          </cell>
          <cell r="AB1089">
            <v>1934</v>
          </cell>
          <cell r="AC1089">
            <v>2901</v>
          </cell>
          <cell r="AD1089">
            <v>2901</v>
          </cell>
          <cell r="AE1089">
            <v>0</v>
          </cell>
          <cell r="AF1089">
            <v>241.75</v>
          </cell>
        </row>
        <row r="1090">
          <cell r="A1090">
            <v>105350</v>
          </cell>
          <cell r="B1090" t="str">
            <v>Alphi Manufacturing</v>
          </cell>
          <cell r="C1090">
            <v>38145</v>
          </cell>
          <cell r="D1090" t="str">
            <v>37939-02</v>
          </cell>
          <cell r="E1090">
            <v>105350</v>
          </cell>
          <cell r="F1090" t="str">
            <v>Stamp&gt;Ship</v>
          </cell>
          <cell r="G1090" t="str">
            <v>GR: PR</v>
          </cell>
          <cell r="H1090" t="str">
            <v>GR</v>
          </cell>
          <cell r="I1090" t="str">
            <v>W251(Benteler)</v>
          </cell>
          <cell r="J1090" t="str">
            <v>BIG 3</v>
          </cell>
          <cell r="K1090" t="str">
            <v>DAIMLER</v>
          </cell>
          <cell r="L1090" t="str">
            <v>BIW</v>
          </cell>
          <cell r="M1090">
            <v>38306</v>
          </cell>
          <cell r="N1090" t="str">
            <v>R/L BRACKETS</v>
          </cell>
          <cell r="O1090">
            <v>38306</v>
          </cell>
          <cell r="P1090">
            <v>41609</v>
          </cell>
          <cell r="Q1090" t="str">
            <v>&gt;&gt;&gt;</v>
          </cell>
          <cell r="R1090" t="str">
            <v>SHIPPING PARTS THRU DEC 2013</v>
          </cell>
          <cell r="S1090">
            <v>0</v>
          </cell>
          <cell r="T1090">
            <v>6400</v>
          </cell>
          <cell r="V1090">
            <v>1600</v>
          </cell>
          <cell r="W1090">
            <v>3</v>
          </cell>
          <cell r="Y1090">
            <v>1</v>
          </cell>
          <cell r="AA1090" t="str">
            <v>SERVICE</v>
          </cell>
          <cell r="AB1090">
            <v>4800</v>
          </cell>
          <cell r="AC1090">
            <v>7200</v>
          </cell>
          <cell r="AD1090">
            <v>7200</v>
          </cell>
          <cell r="AE1090">
            <v>0</v>
          </cell>
          <cell r="AF1090">
            <v>600</v>
          </cell>
        </row>
        <row r="1091">
          <cell r="A1091">
            <v>105349</v>
          </cell>
          <cell r="B1091" t="str">
            <v>Alphi Manufacturing</v>
          </cell>
          <cell r="C1091">
            <v>38145</v>
          </cell>
          <cell r="D1091" t="str">
            <v>37939-01</v>
          </cell>
          <cell r="E1091">
            <v>105349</v>
          </cell>
          <cell r="F1091" t="str">
            <v>Stamp&gt;Ship</v>
          </cell>
          <cell r="G1091" t="str">
            <v>GR: PR</v>
          </cell>
          <cell r="H1091" t="str">
            <v>GR</v>
          </cell>
          <cell r="I1091" t="str">
            <v>W251(Benteler)</v>
          </cell>
          <cell r="J1091" t="str">
            <v>BIG 3</v>
          </cell>
          <cell r="K1091" t="str">
            <v>DAIMLER</v>
          </cell>
          <cell r="L1091" t="str">
            <v>BIW</v>
          </cell>
          <cell r="M1091">
            <v>38306</v>
          </cell>
          <cell r="N1091" t="str">
            <v>R/L BRACKETS</v>
          </cell>
          <cell r="O1091">
            <v>38306</v>
          </cell>
          <cell r="P1091">
            <v>41609</v>
          </cell>
          <cell r="Q1091" t="str">
            <v>&gt;&gt;&gt;</v>
          </cell>
          <cell r="R1091" t="str">
            <v>NOT SHOWING ANY PARTS IN 2013</v>
          </cell>
          <cell r="S1091">
            <v>0</v>
          </cell>
          <cell r="T1091">
            <v>6000</v>
          </cell>
          <cell r="V1091">
            <v>1600</v>
          </cell>
          <cell r="W1091">
            <v>4</v>
          </cell>
          <cell r="Y1091">
            <v>1</v>
          </cell>
          <cell r="AA1091" t="str">
            <v>SERVICE</v>
          </cell>
          <cell r="AB1091">
            <v>4800</v>
          </cell>
          <cell r="AC1091">
            <v>7200</v>
          </cell>
          <cell r="AD1091">
            <v>7200</v>
          </cell>
          <cell r="AE1091">
            <v>0</v>
          </cell>
          <cell r="AF1091">
            <v>600</v>
          </cell>
        </row>
        <row r="1092">
          <cell r="A1092">
            <v>107644</v>
          </cell>
          <cell r="B1092" t="str">
            <v>Denso Manufacturing</v>
          </cell>
          <cell r="C1092">
            <v>41484.417361111111</v>
          </cell>
          <cell r="D1092" t="str">
            <v>AA047792-6710</v>
          </cell>
          <cell r="E1092">
            <v>107644</v>
          </cell>
          <cell r="F1092" t="str">
            <v>STAMP&gt;SHIP</v>
          </cell>
          <cell r="G1092" t="str">
            <v>GR:   PR</v>
          </cell>
          <cell r="H1092" t="str">
            <v>PR</v>
          </cell>
          <cell r="I1092" t="str">
            <v>15 Hyundai Sonata   Program Length:  4 yrs</v>
          </cell>
          <cell r="K1092" t="str">
            <v>HYUNDAI</v>
          </cell>
          <cell r="L1092" t="str">
            <v>HVAC</v>
          </cell>
          <cell r="M1092">
            <v>41827</v>
          </cell>
          <cell r="N1092" t="str">
            <v xml:space="preserve">15 Hyundai Sonata </v>
          </cell>
          <cell r="O1092">
            <v>41827</v>
          </cell>
          <cell r="P1092">
            <v>43288</v>
          </cell>
          <cell r="Q1092" t="str">
            <v>&gt;&gt;&gt;</v>
          </cell>
          <cell r="T1092">
            <v>0</v>
          </cell>
          <cell r="V1092">
            <v>900</v>
          </cell>
          <cell r="AA1092" t="str">
            <v>NEW</v>
          </cell>
          <cell r="AB1092">
            <v>1825</v>
          </cell>
          <cell r="AC1092">
            <v>2737.5</v>
          </cell>
          <cell r="AD1092">
            <v>138000</v>
          </cell>
          <cell r="AE1092">
            <v>-0.98016304347826089</v>
          </cell>
          <cell r="AF1092">
            <v>11500</v>
          </cell>
        </row>
        <row r="1093">
          <cell r="A1093">
            <v>102346</v>
          </cell>
          <cell r="B1093" t="str">
            <v>STEELCASE</v>
          </cell>
          <cell r="C1093" t="e">
            <v>#N/A</v>
          </cell>
          <cell r="D1093" t="str">
            <v>Y48227</v>
          </cell>
          <cell r="E1093" t="e">
            <v>#N/A</v>
          </cell>
          <cell r="G1093" t="str">
            <v>GR: PR</v>
          </cell>
          <cell r="H1093" t="str">
            <v>GR</v>
          </cell>
          <cell r="I1093" t="str">
            <v>FURNITURE</v>
          </cell>
          <cell r="J1093" t="str">
            <v>MISC</v>
          </cell>
          <cell r="K1093" t="str">
            <v>N/A</v>
          </cell>
          <cell r="L1093" t="str">
            <v>N/A</v>
          </cell>
          <cell r="O1093">
            <v>38081</v>
          </cell>
          <cell r="P1093">
            <v>43717</v>
          </cell>
          <cell r="Q1093" t="str">
            <v>&gt;&gt;&gt;</v>
          </cell>
          <cell r="T1093">
            <v>1000</v>
          </cell>
          <cell r="V1093">
            <v>1000</v>
          </cell>
          <cell r="AB1093">
            <v>1000</v>
          </cell>
          <cell r="AC1093">
            <v>1500</v>
          </cell>
          <cell r="AD1093">
            <v>1500</v>
          </cell>
          <cell r="AE1093">
            <v>0</v>
          </cell>
          <cell r="AF1093">
            <v>125</v>
          </cell>
        </row>
        <row r="1094">
          <cell r="A1094">
            <v>107645</v>
          </cell>
          <cell r="B1094" t="str">
            <v>Denso Manufacturing</v>
          </cell>
          <cell r="C1094">
            <v>41484.419444444444</v>
          </cell>
          <cell r="D1094" t="str">
            <v>AA047792-6720</v>
          </cell>
          <cell r="E1094">
            <v>107645</v>
          </cell>
          <cell r="F1094" t="str">
            <v>STAMP&gt;SHIP</v>
          </cell>
          <cell r="G1094" t="str">
            <v>GR:   PR</v>
          </cell>
          <cell r="H1094" t="str">
            <v>PR</v>
          </cell>
          <cell r="I1094" t="str">
            <v>15 Hyundai Sonata   Program Length:  4 yrs</v>
          </cell>
          <cell r="K1094" t="str">
            <v>HYUNDAI</v>
          </cell>
          <cell r="L1094" t="str">
            <v>HVAC</v>
          </cell>
          <cell r="M1094">
            <v>41827</v>
          </cell>
          <cell r="N1094" t="str">
            <v xml:space="preserve">15 Hyundai Sonata </v>
          </cell>
          <cell r="O1094">
            <v>41827</v>
          </cell>
          <cell r="P1094">
            <v>43288</v>
          </cell>
          <cell r="Q1094" t="str">
            <v>&gt;&gt;&gt;</v>
          </cell>
          <cell r="T1094">
            <v>0</v>
          </cell>
          <cell r="V1094">
            <v>300</v>
          </cell>
          <cell r="AA1094" t="str">
            <v>NEW</v>
          </cell>
          <cell r="AB1094">
            <v>705</v>
          </cell>
          <cell r="AC1094">
            <v>1057.5</v>
          </cell>
          <cell r="AD1094">
            <v>46000</v>
          </cell>
          <cell r="AE1094">
            <v>-0.97701086956521743</v>
          </cell>
          <cell r="AF1094">
            <v>3833.3333333333335</v>
          </cell>
        </row>
        <row r="1095">
          <cell r="A1095">
            <v>105156</v>
          </cell>
          <cell r="B1095" t="str">
            <v>Benteler</v>
          </cell>
          <cell r="C1095">
            <v>38002</v>
          </cell>
          <cell r="D1095">
            <v>13002307</v>
          </cell>
          <cell r="E1095" t="str">
            <v>105156/57</v>
          </cell>
          <cell r="F1095" t="str">
            <v>Stamp&gt;Ship</v>
          </cell>
          <cell r="G1095" t="str">
            <v>GR: PR</v>
          </cell>
          <cell r="H1095" t="str">
            <v>GR</v>
          </cell>
          <cell r="I1095" t="str">
            <v xml:space="preserve">Toyota | Avalon | 770N            </v>
          </cell>
          <cell r="J1095" t="str">
            <v>New Domestics</v>
          </cell>
          <cell r="K1095" t="str">
            <v>Toyota</v>
          </cell>
          <cell r="L1095" t="str">
            <v>BIW</v>
          </cell>
          <cell r="M1095">
            <v>38565</v>
          </cell>
          <cell r="N1095" t="str">
            <v>R/L  RR DOOR UPPER RR EXTEN.</v>
          </cell>
          <cell r="O1095">
            <v>38565</v>
          </cell>
          <cell r="P1095">
            <v>43191</v>
          </cell>
          <cell r="Q1095" t="str">
            <v>&gt;&gt;&gt;</v>
          </cell>
          <cell r="S1095" t="e">
            <v>#REF!</v>
          </cell>
          <cell r="T1095">
            <v>13014310</v>
          </cell>
          <cell r="V1095">
            <v>632</v>
          </cell>
          <cell r="W1095">
            <v>6</v>
          </cell>
          <cell r="Y1095">
            <v>12314</v>
          </cell>
          <cell r="Z1095">
            <v>0.14827921956334489</v>
          </cell>
          <cell r="AA1095" t="str">
            <v>last 5 mos x IHS%</v>
          </cell>
          <cell r="AB1095">
            <v>2346</v>
          </cell>
          <cell r="AC1095">
            <v>3519</v>
          </cell>
          <cell r="AD1095">
            <v>3519</v>
          </cell>
          <cell r="AE1095">
            <v>0</v>
          </cell>
          <cell r="AF1095">
            <v>293.25</v>
          </cell>
        </row>
        <row r="1096">
          <cell r="A1096">
            <v>107647</v>
          </cell>
          <cell r="B1096" t="str">
            <v>Denso Manufacturing</v>
          </cell>
          <cell r="C1096">
            <v>41487.433333333334</v>
          </cell>
          <cell r="D1096" t="str">
            <v>AA146510-8010</v>
          </cell>
          <cell r="E1096">
            <v>107647</v>
          </cell>
          <cell r="F1096" t="str">
            <v>STAMP&gt;WELD&gt;PAINT&gt;SHIP</v>
          </cell>
          <cell r="G1096" t="str">
            <v>GR: PR/VA</v>
          </cell>
          <cell r="H1096" t="str">
            <v>PR</v>
          </cell>
          <cell r="I1096" t="str">
            <v>15 Hyundai Sonata   Program Length:  4 yrs</v>
          </cell>
          <cell r="K1096" t="str">
            <v>HYUNDAI</v>
          </cell>
          <cell r="L1096" t="str">
            <v>HVAC</v>
          </cell>
          <cell r="M1096">
            <v>41827</v>
          </cell>
          <cell r="N1096" t="str">
            <v xml:space="preserve">15 Hyundai Sonata </v>
          </cell>
          <cell r="O1096">
            <v>41845</v>
          </cell>
          <cell r="P1096">
            <v>43306</v>
          </cell>
          <cell r="Q1096" t="str">
            <v>&gt;&gt;&gt;</v>
          </cell>
          <cell r="T1096">
            <v>0</v>
          </cell>
          <cell r="V1096" t="e">
            <v>#N/A</v>
          </cell>
          <cell r="AA1096" t="str">
            <v>NEW</v>
          </cell>
          <cell r="AB1096">
            <v>1169</v>
          </cell>
          <cell r="AC1096">
            <v>1753.5</v>
          </cell>
          <cell r="AD1096">
            <v>230000</v>
          </cell>
          <cell r="AE1096">
            <v>-0.99237608695652169</v>
          </cell>
          <cell r="AF1096">
            <v>19166.666666666668</v>
          </cell>
        </row>
        <row r="1097">
          <cell r="A1097">
            <v>107648</v>
          </cell>
          <cell r="B1097" t="str">
            <v>Denso Manufacturing</v>
          </cell>
          <cell r="C1097">
            <v>41492.676388888889</v>
          </cell>
          <cell r="D1097" t="str">
            <v>AA146510-8050</v>
          </cell>
          <cell r="E1097">
            <v>107648</v>
          </cell>
          <cell r="F1097" t="str">
            <v>STAMP&gt;PLATE&gt;SHIP</v>
          </cell>
          <cell r="G1097" t="str">
            <v>GR:   PR</v>
          </cell>
          <cell r="H1097" t="str">
            <v>PR</v>
          </cell>
          <cell r="I1097" t="str">
            <v>15 Hyundai Sonata   Program Length:  4 yrs</v>
          </cell>
          <cell r="K1097" t="str">
            <v>HYUNDAI</v>
          </cell>
          <cell r="L1097" t="str">
            <v>HVAC</v>
          </cell>
          <cell r="M1097">
            <v>41845</v>
          </cell>
          <cell r="N1097" t="str">
            <v xml:space="preserve">15 Hyundai Sonata </v>
          </cell>
          <cell r="O1097">
            <v>41845</v>
          </cell>
          <cell r="P1097">
            <v>43306</v>
          </cell>
          <cell r="Q1097" t="str">
            <v>&gt;&gt;&gt;</v>
          </cell>
          <cell r="T1097">
            <v>0</v>
          </cell>
          <cell r="V1097" t="e">
            <v>#N/A</v>
          </cell>
          <cell r="AA1097" t="str">
            <v>NEW</v>
          </cell>
          <cell r="AB1097">
            <v>800</v>
          </cell>
          <cell r="AC1097">
            <v>1200</v>
          </cell>
          <cell r="AD1097">
            <v>230000</v>
          </cell>
          <cell r="AE1097">
            <v>-0.99478260869565216</v>
          </cell>
          <cell r="AF1097">
            <v>19166.666666666668</v>
          </cell>
        </row>
        <row r="1098">
          <cell r="A1098">
            <v>107183</v>
          </cell>
          <cell r="B1098" t="str">
            <v>NISSAN</v>
          </cell>
          <cell r="C1098">
            <v>40683</v>
          </cell>
          <cell r="D1098" t="str">
            <v>24389 1PB0A</v>
          </cell>
          <cell r="E1098" t="str">
            <v>107183-2</v>
          </cell>
          <cell r="F1098" t="str">
            <v>Stamp&gt;Ship</v>
          </cell>
          <cell r="G1098" t="str">
            <v>KENT</v>
          </cell>
          <cell r="H1098" t="str">
            <v>KENT</v>
          </cell>
          <cell r="I1098" t="str">
            <v xml:space="preserve">10 Nissan Commerical Van X61F 
</v>
          </cell>
          <cell r="J1098" t="str">
            <v>New Domestics</v>
          </cell>
          <cell r="K1098" t="str">
            <v>NISSAN</v>
          </cell>
          <cell r="L1098" t="str">
            <v>BIW</v>
          </cell>
          <cell r="M1098">
            <v>40817</v>
          </cell>
          <cell r="O1098">
            <v>40817</v>
          </cell>
          <cell r="P1098">
            <v>42278</v>
          </cell>
          <cell r="Q1098" t="str">
            <v>&gt;&gt;&gt;</v>
          </cell>
          <cell r="R1098" t="str">
            <v>NO GROSS INFO AVAILABLE FOR PART</v>
          </cell>
          <cell r="S1098">
            <v>0</v>
          </cell>
          <cell r="T1098">
            <v>1728</v>
          </cell>
          <cell r="V1098">
            <v>912</v>
          </cell>
          <cell r="W1098">
            <v>2</v>
          </cell>
          <cell r="Y1098" t="str">
            <v>&lt;5</v>
          </cell>
          <cell r="AA1098" t="str">
            <v>Annualized Volume (2 of 10 mos)</v>
          </cell>
          <cell r="AB1098">
            <v>1896</v>
          </cell>
          <cell r="AC1098">
            <v>2844</v>
          </cell>
          <cell r="AD1098">
            <v>2844</v>
          </cell>
          <cell r="AE1098">
            <v>0</v>
          </cell>
          <cell r="AF1098">
            <v>237</v>
          </cell>
        </row>
        <row r="1099">
          <cell r="A1099" t="str">
            <v>106216-S</v>
          </cell>
          <cell r="B1099" t="str">
            <v>Calsonic</v>
          </cell>
          <cell r="C1099" t="e">
            <v>#N/A</v>
          </cell>
          <cell r="D1099" t="str">
            <v>62298 ZL00A S</v>
          </cell>
          <cell r="E1099" t="e">
            <v>#N/A</v>
          </cell>
          <cell r="F1099" t="str">
            <v>STAMP&gt;ASSY&gt;SHIP</v>
          </cell>
          <cell r="G1099" t="str">
            <v>GR: PR</v>
          </cell>
          <cell r="H1099" t="str">
            <v>GR</v>
          </cell>
          <cell r="I1099" t="str">
            <v>N61B Xterra</v>
          </cell>
          <cell r="J1099" t="str">
            <v>New Domestics</v>
          </cell>
          <cell r="K1099" t="str">
            <v>NISSAN</v>
          </cell>
          <cell r="L1099" t="str">
            <v>Trim &amp; Chassis</v>
          </cell>
          <cell r="O1099">
            <v>38081</v>
          </cell>
          <cell r="P1099">
            <v>41671</v>
          </cell>
          <cell r="Q1099" t="str">
            <v>&gt;&gt;&gt;</v>
          </cell>
          <cell r="S1099">
            <v>182</v>
          </cell>
          <cell r="T1099">
            <v>0</v>
          </cell>
          <cell r="V1099">
            <v>600</v>
          </cell>
          <cell r="W1099">
            <v>10</v>
          </cell>
          <cell r="Y1099">
            <v>1111.1999999999998</v>
          </cell>
          <cell r="Z1099">
            <v>-0.216</v>
          </cell>
          <cell r="AA1099" t="str">
            <v>last 5 mos x IHS%</v>
          </cell>
          <cell r="AB1099">
            <v>871</v>
          </cell>
          <cell r="AC1099">
            <v>1306.5</v>
          </cell>
          <cell r="AD1099">
            <v>1306.5</v>
          </cell>
          <cell r="AE1099">
            <v>0</v>
          </cell>
          <cell r="AF1099">
            <v>108.875</v>
          </cell>
        </row>
        <row r="1100">
          <cell r="A1100">
            <v>106120</v>
          </cell>
          <cell r="B1100" t="str">
            <v>NISSAN</v>
          </cell>
          <cell r="C1100" t="e">
            <v>#N/A</v>
          </cell>
          <cell r="D1100" t="str">
            <v>79183JA030</v>
          </cell>
          <cell r="E1100" t="e">
            <v>#N/A</v>
          </cell>
          <cell r="F1100" t="str">
            <v>Stamp&gt;Plate/Paint&gt;Ship</v>
          </cell>
          <cell r="G1100" t="str">
            <v>KENT</v>
          </cell>
          <cell r="H1100" t="str">
            <v>KENT</v>
          </cell>
          <cell r="I1100" t="str">
            <v>L42L Altima</v>
          </cell>
          <cell r="J1100" t="str">
            <v>New Domestics</v>
          </cell>
          <cell r="K1100" t="str">
            <v>NISSAN</v>
          </cell>
          <cell r="L1100" t="str">
            <v>BIW</v>
          </cell>
          <cell r="O1100">
            <v>38081</v>
          </cell>
          <cell r="P1100">
            <v>43252</v>
          </cell>
          <cell r="Q1100" t="str">
            <v>&gt;&gt;&gt;</v>
          </cell>
          <cell r="R1100" t="str">
            <v>NOT ON NISSAN WEB SITE</v>
          </cell>
          <cell r="S1100">
            <v>90</v>
          </cell>
          <cell r="T1100">
            <v>923</v>
          </cell>
          <cell r="V1100">
            <v>616</v>
          </cell>
          <cell r="W1100">
            <v>10</v>
          </cell>
          <cell r="Y1100">
            <v>1178.4000000000001</v>
          </cell>
          <cell r="Z1100">
            <v>6.0000000000000053E-2</v>
          </cell>
          <cell r="AA1100" t="str">
            <v>last 5 mos x IHS%</v>
          </cell>
          <cell r="AB1100">
            <v>1492</v>
          </cell>
          <cell r="AC1100">
            <v>2238</v>
          </cell>
          <cell r="AD1100">
            <v>2238</v>
          </cell>
          <cell r="AE1100">
            <v>0</v>
          </cell>
          <cell r="AF1100">
            <v>186.5</v>
          </cell>
        </row>
        <row r="1101">
          <cell r="A1101" t="str">
            <v>106218-S</v>
          </cell>
          <cell r="B1101" t="str">
            <v>Calsonic</v>
          </cell>
          <cell r="C1101" t="e">
            <v>#N/A</v>
          </cell>
          <cell r="D1101" t="str">
            <v>62290 ZL01B S</v>
          </cell>
          <cell r="E1101" t="e">
            <v>#N/A</v>
          </cell>
          <cell r="F1101" t="str">
            <v>STAMP&gt;ASSY&gt;SHIP</v>
          </cell>
          <cell r="G1101" t="str">
            <v>GR: PR</v>
          </cell>
          <cell r="H1101" t="str">
            <v>GR</v>
          </cell>
          <cell r="I1101" t="str">
            <v xml:space="preserve">Nissan        | Frontier | H61B/D40        </v>
          </cell>
          <cell r="J1101" t="str">
            <v>New Domestics</v>
          </cell>
          <cell r="K1101" t="str">
            <v>NISSAN</v>
          </cell>
          <cell r="L1101" t="str">
            <v>Trim &amp; Chassis</v>
          </cell>
          <cell r="O1101">
            <v>38081</v>
          </cell>
          <cell r="P1101">
            <v>42248</v>
          </cell>
          <cell r="Q1101" t="str">
            <v>&gt;&gt;&gt;</v>
          </cell>
          <cell r="S1101">
            <v>115</v>
          </cell>
          <cell r="T1101">
            <v>0</v>
          </cell>
          <cell r="V1101">
            <v>458</v>
          </cell>
          <cell r="W1101">
            <v>10</v>
          </cell>
          <cell r="Y1101">
            <v>1164</v>
          </cell>
          <cell r="Z1101">
            <v>-8.7400000000000005E-2</v>
          </cell>
          <cell r="AA1101" t="str">
            <v>last 5 mos x IHS%</v>
          </cell>
          <cell r="AB1101">
            <v>865</v>
          </cell>
          <cell r="AC1101">
            <v>1297.5</v>
          </cell>
          <cell r="AD1101">
            <v>1297.5</v>
          </cell>
          <cell r="AE1101">
            <v>0</v>
          </cell>
          <cell r="AF1101">
            <v>108.125</v>
          </cell>
        </row>
        <row r="1102">
          <cell r="A1102">
            <v>107649</v>
          </cell>
          <cell r="B1102" t="str">
            <v>IMASEN BUCYRUS TECH</v>
          </cell>
          <cell r="C1102">
            <v>41498.663888888892</v>
          </cell>
          <cell r="D1102" t="str">
            <v>23-4619863-2</v>
          </cell>
          <cell r="E1102" t="str">
            <v>107649-1</v>
          </cell>
          <cell r="F1102" t="str">
            <v>STAMP&gt;WELD&gt;SHIP</v>
          </cell>
          <cell r="G1102" t="str">
            <v>GR: PR/VA</v>
          </cell>
          <cell r="I1102" t="str">
            <v>Honda CRV 2WH</v>
          </cell>
          <cell r="K1102" t="str">
            <v>HONDA</v>
          </cell>
          <cell r="L1102" t="str">
            <v>SEATING</v>
          </cell>
          <cell r="O1102">
            <v>41852</v>
          </cell>
          <cell r="P1102">
            <v>43678</v>
          </cell>
          <cell r="Q1102" t="str">
            <v>&gt;&gt;&gt;</v>
          </cell>
          <cell r="T1102">
            <v>0</v>
          </cell>
          <cell r="V1102" t="e">
            <v>#N/A</v>
          </cell>
          <cell r="AA1102" t="str">
            <v>NEW</v>
          </cell>
          <cell r="AB1102">
            <v>420</v>
          </cell>
          <cell r="AC1102">
            <v>630</v>
          </cell>
          <cell r="AD1102">
            <v>18000</v>
          </cell>
          <cell r="AE1102">
            <v>-0.96499999999999997</v>
          </cell>
          <cell r="AF1102">
            <v>1500</v>
          </cell>
        </row>
        <row r="1103">
          <cell r="A1103">
            <v>107667</v>
          </cell>
          <cell r="B1103" t="str">
            <v>IMASEN BUCYRUS TECH</v>
          </cell>
          <cell r="C1103">
            <v>41506.568055555559</v>
          </cell>
          <cell r="D1103" t="str">
            <v>23-4621132</v>
          </cell>
          <cell r="E1103">
            <v>107667</v>
          </cell>
          <cell r="F1103" t="str">
            <v>STAMP&gt;SHIP</v>
          </cell>
          <cell r="G1103" t="str">
            <v>KENT:  PR</v>
          </cell>
          <cell r="I1103" t="str">
            <v xml:space="preserve">Nissan H61L + P42M </v>
          </cell>
          <cell r="K1103" t="str">
            <v>Nissan</v>
          </cell>
          <cell r="L1103" t="str">
            <v>SEATING</v>
          </cell>
          <cell r="O1103">
            <v>41913</v>
          </cell>
          <cell r="P1103">
            <v>44105</v>
          </cell>
          <cell r="Q1103" t="str">
            <v>&gt;&gt;&gt;</v>
          </cell>
          <cell r="R1103" t="str">
            <v>add P42M -9/'14 - 4k/mos</v>
          </cell>
          <cell r="T1103">
            <v>0</v>
          </cell>
          <cell r="V1103" t="e">
            <v>#N/A</v>
          </cell>
          <cell r="AA1103" t="str">
            <v>NEW</v>
          </cell>
          <cell r="AB1103">
            <v>910</v>
          </cell>
          <cell r="AC1103">
            <v>1365</v>
          </cell>
          <cell r="AD1103">
            <v>225600</v>
          </cell>
          <cell r="AE1103">
            <v>-0.99394946808510642</v>
          </cell>
          <cell r="AF1103">
            <v>18800</v>
          </cell>
        </row>
        <row r="1104">
          <cell r="A1104">
            <v>104457</v>
          </cell>
          <cell r="B1104" t="str">
            <v>Pliant Plastics</v>
          </cell>
          <cell r="C1104" t="e">
            <v>#N/A</v>
          </cell>
          <cell r="D1104" t="str">
            <v>AA122424-7132</v>
          </cell>
          <cell r="E1104">
            <v>104457</v>
          </cell>
          <cell r="F1104" t="str">
            <v>Stamp&gt;Plate/Paint&gt;Ship</v>
          </cell>
          <cell r="G1104" t="str">
            <v>GR: PR</v>
          </cell>
          <cell r="H1104" t="str">
            <v>GR</v>
          </cell>
          <cell r="I1104" t="str">
            <v>AUTO INDUSTRY</v>
          </cell>
          <cell r="J1104" t="str">
            <v>Other Auto (BMW, VW, Misc)</v>
          </cell>
          <cell r="K1104" t="str">
            <v>auto industry</v>
          </cell>
          <cell r="L1104" t="str">
            <v>Trim &amp; Chassis</v>
          </cell>
          <cell r="O1104">
            <v>38081</v>
          </cell>
          <cell r="P1104">
            <v>43717</v>
          </cell>
          <cell r="Q1104" t="str">
            <v>&gt;&gt;&gt;</v>
          </cell>
          <cell r="S1104" t="e">
            <v>#REF!</v>
          </cell>
          <cell r="T1104">
            <v>1056</v>
          </cell>
          <cell r="V1104">
            <v>600</v>
          </cell>
          <cell r="W1104">
            <v>10</v>
          </cell>
          <cell r="Y1104">
            <v>1256</v>
          </cell>
          <cell r="Z1104">
            <v>0.05</v>
          </cell>
          <cell r="AA1104" t="str">
            <v>last 5 mos x IHS%</v>
          </cell>
          <cell r="AB1104">
            <v>800</v>
          </cell>
          <cell r="AC1104">
            <v>1200</v>
          </cell>
          <cell r="AD1104">
            <v>1260</v>
          </cell>
          <cell r="AE1104">
            <v>-4.7619047619047672E-2</v>
          </cell>
          <cell r="AF1104">
            <v>105</v>
          </cell>
        </row>
        <row r="1105">
          <cell r="A1105">
            <v>107671</v>
          </cell>
          <cell r="B1105" t="str">
            <v>Denso</v>
          </cell>
          <cell r="C1105">
            <v>41522</v>
          </cell>
          <cell r="D1105" t="str">
            <v>AA246750-2920</v>
          </cell>
          <cell r="E1105">
            <v>107671</v>
          </cell>
          <cell r="F1105" t="str">
            <v>STAMP&gt;PAINT&gt;ASSEMBLY&gt;SHIP</v>
          </cell>
          <cell r="G1105" t="str">
            <v>PR/VA</v>
          </cell>
          <cell r="I1105" t="str">
            <v>HIGHLANDER 441A</v>
          </cell>
          <cell r="K1105" t="str">
            <v>TOYOTA</v>
          </cell>
          <cell r="L1105" t="str">
            <v>HVAC</v>
          </cell>
          <cell r="O1105">
            <v>41640</v>
          </cell>
          <cell r="P1105">
            <v>43101</v>
          </cell>
          <cell r="Q1105" t="str">
            <v>&gt;&gt;&gt;</v>
          </cell>
          <cell r="T1105">
            <v>0</v>
          </cell>
          <cell r="V1105" t="e">
            <v>#N/A</v>
          </cell>
          <cell r="AA1105" t="str">
            <v>NEW</v>
          </cell>
          <cell r="AB1105">
            <v>1755</v>
          </cell>
          <cell r="AC1105">
            <v>2632.5</v>
          </cell>
          <cell r="AD1105">
            <v>13000</v>
          </cell>
          <cell r="AE1105">
            <v>-0.79749999999999999</v>
          </cell>
          <cell r="AF1105">
            <v>1083.3333333333333</v>
          </cell>
        </row>
        <row r="1106">
          <cell r="A1106">
            <v>107672</v>
          </cell>
          <cell r="B1106" t="str">
            <v>NISSAN</v>
          </cell>
          <cell r="C1106">
            <v>41522</v>
          </cell>
          <cell r="D1106" t="str">
            <v>25233 4BC0A</v>
          </cell>
          <cell r="E1106">
            <v>107672</v>
          </cell>
          <cell r="F1106" t="str">
            <v>STAMP&gt;PLATE&gt;SHIP</v>
          </cell>
          <cell r="G1106" t="str">
            <v>KENT:  PR</v>
          </cell>
          <cell r="I1106" t="str">
            <v>P32R ROGUE HEV</v>
          </cell>
          <cell r="K1106" t="str">
            <v>NISSAN</v>
          </cell>
          <cell r="L1106" t="str">
            <v>Vehicle Electronics</v>
          </cell>
          <cell r="O1106">
            <v>42036</v>
          </cell>
          <cell r="P1106">
            <v>43525</v>
          </cell>
          <cell r="Q1106" t="str">
            <v>&gt;&gt;&gt;</v>
          </cell>
          <cell r="T1106">
            <v>0</v>
          </cell>
          <cell r="V1106" t="e">
            <v>#N/A</v>
          </cell>
          <cell r="AA1106" t="str">
            <v>NEW</v>
          </cell>
          <cell r="AB1106">
            <v>44</v>
          </cell>
          <cell r="AC1106">
            <v>66</v>
          </cell>
          <cell r="AD1106">
            <v>40340</v>
          </cell>
          <cell r="AE1106">
            <v>-0.99836390679226572</v>
          </cell>
          <cell r="AF1106">
            <v>3361.6666666666665</v>
          </cell>
        </row>
        <row r="1107">
          <cell r="A1107">
            <v>107685</v>
          </cell>
          <cell r="B1107" t="str">
            <v>NISSAN</v>
          </cell>
          <cell r="C1107">
            <v>41534</v>
          </cell>
          <cell r="D1107" t="str">
            <v>985Q2 9GE0A</v>
          </cell>
          <cell r="E1107">
            <v>107685</v>
          </cell>
          <cell r="F1107" t="str">
            <v>STAMP&gt;ASSEMBLY&gt;PAINT&gt;SHIP</v>
          </cell>
          <cell r="G1107" t="str">
            <v>KENT:  PR/VA</v>
          </cell>
          <cell r="I1107" t="str">
            <v>ARMADA P61A</v>
          </cell>
          <cell r="K1107" t="str">
            <v>NISSAN</v>
          </cell>
          <cell r="L1107" t="str">
            <v>Vehicle Electronics</v>
          </cell>
          <cell r="O1107">
            <v>41821</v>
          </cell>
          <cell r="P1107">
            <v>43282</v>
          </cell>
          <cell r="Q1107" t="str">
            <v>&gt;&gt;&gt;</v>
          </cell>
          <cell r="T1107" t="e">
            <v>#N/A</v>
          </cell>
          <cell r="V1107" t="e">
            <v>#N/A</v>
          </cell>
          <cell r="AA1107" t="str">
            <v>NEW</v>
          </cell>
          <cell r="AB1107">
            <v>21</v>
          </cell>
          <cell r="AC1107">
            <v>31.5</v>
          </cell>
          <cell r="AD1107">
            <v>20300</v>
          </cell>
          <cell r="AE1107">
            <v>-0.99844827586206897</v>
          </cell>
          <cell r="AF1107">
            <v>1691.6666666666667</v>
          </cell>
        </row>
        <row r="1108">
          <cell r="A1108">
            <v>105545</v>
          </cell>
          <cell r="B1108" t="str">
            <v>Denso</v>
          </cell>
          <cell r="C1108">
            <v>38434</v>
          </cell>
          <cell r="D1108" t="str">
            <v>AA047782-7881</v>
          </cell>
          <cell r="E1108">
            <v>105545</v>
          </cell>
          <cell r="F1108" t="str">
            <v>Stamp&gt;Ship</v>
          </cell>
          <cell r="G1108" t="str">
            <v>GR: PR</v>
          </cell>
          <cell r="H1108" t="str">
            <v>GR</v>
          </cell>
          <cell r="I1108" t="str">
            <v>ChryslerGroup</v>
          </cell>
          <cell r="J1108" t="str">
            <v>BIG 3</v>
          </cell>
          <cell r="K1108" t="str">
            <v>Chrysler</v>
          </cell>
          <cell r="L1108" t="str">
            <v>HVAC</v>
          </cell>
          <cell r="M1108">
            <v>38412</v>
          </cell>
          <cell r="N1108" t="str">
            <v>CONDENSER BKT</v>
          </cell>
          <cell r="O1108">
            <v>38412</v>
          </cell>
          <cell r="P1108">
            <v>43717</v>
          </cell>
          <cell r="Q1108" t="str">
            <v>&gt;&gt;&gt;</v>
          </cell>
          <cell r="S1108">
            <v>0</v>
          </cell>
          <cell r="T1108">
            <v>1200</v>
          </cell>
          <cell r="V1108">
            <v>960</v>
          </cell>
          <cell r="W1108">
            <v>5</v>
          </cell>
          <cell r="Y1108">
            <v>2</v>
          </cell>
          <cell r="AA1108" t="str">
            <v>SERVICE</v>
          </cell>
          <cell r="AB1108">
            <v>960</v>
          </cell>
          <cell r="AC1108">
            <v>1440</v>
          </cell>
          <cell r="AD1108">
            <v>1440</v>
          </cell>
          <cell r="AE1108">
            <v>0</v>
          </cell>
          <cell r="AF1108">
            <v>120</v>
          </cell>
        </row>
        <row r="1109">
          <cell r="A1109">
            <v>105512</v>
          </cell>
          <cell r="B1109" t="str">
            <v>Benteler</v>
          </cell>
          <cell r="C1109">
            <v>38399</v>
          </cell>
          <cell r="D1109">
            <v>13003845</v>
          </cell>
          <cell r="E1109">
            <v>105512</v>
          </cell>
          <cell r="F1109" t="str">
            <v>Stamp&gt;Ship</v>
          </cell>
          <cell r="G1109" t="str">
            <v>GR: PR</v>
          </cell>
          <cell r="H1109" t="str">
            <v>GR</v>
          </cell>
          <cell r="I1109" t="str">
            <v xml:space="preserve">Toyota | Camry | 044L            </v>
          </cell>
          <cell r="J1109" t="str">
            <v>New Domestics</v>
          </cell>
          <cell r="K1109" t="str">
            <v>Toyota</v>
          </cell>
          <cell r="L1109" t="str">
            <v>BIW</v>
          </cell>
          <cell r="M1109">
            <v>38718</v>
          </cell>
          <cell r="N1109" t="str">
            <v>REINF-FR DOOR INS PANEL RR LH</v>
          </cell>
          <cell r="O1109">
            <v>38718</v>
          </cell>
          <cell r="P1109">
            <v>43717</v>
          </cell>
          <cell r="Q1109" t="str">
            <v>&gt;&gt;&gt;</v>
          </cell>
          <cell r="S1109">
            <v>0</v>
          </cell>
          <cell r="T1109">
            <v>13005845</v>
          </cell>
          <cell r="V1109">
            <v>1463</v>
          </cell>
          <cell r="W1109">
            <v>3</v>
          </cell>
          <cell r="Y1109">
            <v>2</v>
          </cell>
          <cell r="AA1109" t="str">
            <v>SERVICE</v>
          </cell>
          <cell r="AB1109">
            <v>3254</v>
          </cell>
          <cell r="AC1109">
            <v>4881</v>
          </cell>
          <cell r="AD1109">
            <v>4881</v>
          </cell>
          <cell r="AE1109">
            <v>0</v>
          </cell>
          <cell r="AF1109">
            <v>406.75</v>
          </cell>
        </row>
        <row r="1110">
          <cell r="A1110">
            <v>107693</v>
          </cell>
          <cell r="B1110" t="str">
            <v>NISSAN</v>
          </cell>
          <cell r="C1110">
            <v>41540</v>
          </cell>
          <cell r="D1110" t="str">
            <v>27421 4BA0A</v>
          </cell>
          <cell r="E1110">
            <v>107693</v>
          </cell>
          <cell r="F1110" t="str">
            <v>STAMP&gt;SHIP</v>
          </cell>
          <cell r="G1110" t="str">
            <v>KENT:  PR</v>
          </cell>
          <cell r="I1110" t="str">
            <v>P32R ROGUE HEV</v>
          </cell>
          <cell r="K1110" t="str">
            <v>NISSAN</v>
          </cell>
          <cell r="L1110" t="str">
            <v>Vehicle Electronics</v>
          </cell>
          <cell r="O1110">
            <v>42036</v>
          </cell>
          <cell r="P1110">
            <v>43525</v>
          </cell>
          <cell r="Q1110" t="str">
            <v>&gt;&gt;&gt;</v>
          </cell>
          <cell r="T1110" t="e">
            <v>#N/A</v>
          </cell>
          <cell r="V1110" t="e">
            <v>#N/A</v>
          </cell>
          <cell r="AA1110" t="str">
            <v>NEW</v>
          </cell>
          <cell r="AB1110">
            <v>44</v>
          </cell>
          <cell r="AC1110">
            <v>66</v>
          </cell>
          <cell r="AD1110">
            <v>40240</v>
          </cell>
          <cell r="AE1110">
            <v>-0.99835984095427432</v>
          </cell>
          <cell r="AF1110">
            <v>3353.3333333333335</v>
          </cell>
        </row>
        <row r="1111">
          <cell r="A1111">
            <v>105067</v>
          </cell>
          <cell r="B1111" t="str">
            <v>TOYOTA</v>
          </cell>
          <cell r="C1111">
            <v>37933</v>
          </cell>
          <cell r="D1111" t="str">
            <v>52176AC030</v>
          </cell>
          <cell r="E1111" t="str">
            <v>2-OUT</v>
          </cell>
          <cell r="F1111" t="str">
            <v>Stamp&gt;Assy&gt;Plate/Paint&gt;Ship</v>
          </cell>
          <cell r="G1111" t="str">
            <v>KENT</v>
          </cell>
          <cell r="H1111" t="str">
            <v>KENT</v>
          </cell>
          <cell r="I1111" t="str">
            <v xml:space="preserve">Toyota | Avalon | 770N            </v>
          </cell>
          <cell r="J1111" t="str">
            <v>New Domestics</v>
          </cell>
          <cell r="K1111" t="str">
            <v>Toyota</v>
          </cell>
          <cell r="L1111" t="str">
            <v>Trim &amp; Chassis</v>
          </cell>
          <cell r="M1111" t="str">
            <v>1/0/00</v>
          </cell>
          <cell r="N1111" t="str">
            <v>LH BRACKET ASSY</v>
          </cell>
          <cell r="O1111">
            <v>38081</v>
          </cell>
          <cell r="P1111">
            <v>43717</v>
          </cell>
          <cell r="Q1111" t="str">
            <v>&gt;&gt;&gt;</v>
          </cell>
          <cell r="S1111">
            <v>0</v>
          </cell>
          <cell r="T1111">
            <v>10505</v>
          </cell>
          <cell r="V1111">
            <v>776</v>
          </cell>
          <cell r="W1111">
            <v>11</v>
          </cell>
          <cell r="Y1111">
            <v>5</v>
          </cell>
          <cell r="AA1111" t="str">
            <v>SERVICE</v>
          </cell>
          <cell r="AB1111">
            <v>818</v>
          </cell>
          <cell r="AC1111">
            <v>1227</v>
          </cell>
          <cell r="AD1111">
            <v>1000</v>
          </cell>
          <cell r="AE1111">
            <v>0.22700000000000009</v>
          </cell>
          <cell r="AF1111">
            <v>83.333333333333329</v>
          </cell>
        </row>
        <row r="1112">
          <cell r="A1112">
            <v>105066</v>
          </cell>
          <cell r="B1112" t="str">
            <v>TOYOTA</v>
          </cell>
          <cell r="C1112">
            <v>37933</v>
          </cell>
          <cell r="D1112" t="str">
            <v>52175AC030</v>
          </cell>
          <cell r="E1112" t="str">
            <v>105066/67</v>
          </cell>
          <cell r="F1112" t="str">
            <v>Stamp&gt;Assy&gt;Plate/Paint&gt;Ship</v>
          </cell>
          <cell r="G1112" t="str">
            <v>KENT</v>
          </cell>
          <cell r="H1112" t="str">
            <v>KENT</v>
          </cell>
          <cell r="I1112" t="str">
            <v xml:space="preserve">Toyota | Avalon | 770N            </v>
          </cell>
          <cell r="J1112" t="str">
            <v>New Domestics</v>
          </cell>
          <cell r="K1112" t="str">
            <v>Toyota</v>
          </cell>
          <cell r="L1112" t="str">
            <v>Trim &amp; Chassis</v>
          </cell>
          <cell r="M1112" t="str">
            <v>1/0/00</v>
          </cell>
          <cell r="N1112" t="str">
            <v>RH BRACKET ASSY</v>
          </cell>
          <cell r="O1112">
            <v>38081</v>
          </cell>
          <cell r="P1112">
            <v>43717</v>
          </cell>
          <cell r="Q1112" t="str">
            <v>&gt;&gt;&gt;</v>
          </cell>
          <cell r="S1112">
            <v>0</v>
          </cell>
          <cell r="T1112">
            <v>10582</v>
          </cell>
          <cell r="V1112">
            <v>667</v>
          </cell>
          <cell r="W1112">
            <v>11</v>
          </cell>
          <cell r="Y1112">
            <v>5</v>
          </cell>
          <cell r="AA1112" t="str">
            <v>SERVICE</v>
          </cell>
          <cell r="AB1112">
            <v>920</v>
          </cell>
          <cell r="AC1112">
            <v>1380</v>
          </cell>
          <cell r="AD1112">
            <v>1380</v>
          </cell>
          <cell r="AE1112">
            <v>0</v>
          </cell>
          <cell r="AF1112">
            <v>115</v>
          </cell>
        </row>
        <row r="1113">
          <cell r="A1113">
            <v>107695</v>
          </cell>
          <cell r="B1113" t="str">
            <v>NISSAN</v>
          </cell>
          <cell r="C1113">
            <v>41597</v>
          </cell>
          <cell r="D1113" t="str">
            <v xml:space="preserve">67330 4BC0B </v>
          </cell>
          <cell r="E1113">
            <v>107695</v>
          </cell>
          <cell r="F1113" t="str">
            <v>STAMP&gt;WELD&gt;SHIP</v>
          </cell>
          <cell r="G1113" t="str">
            <v>PR/VA</v>
          </cell>
          <cell r="I1113" t="str">
            <v>P32R ROGUE HEV</v>
          </cell>
          <cell r="K1113" t="str">
            <v>NISSAN</v>
          </cell>
          <cell r="L1113" t="str">
            <v>BIW</v>
          </cell>
          <cell r="O1113">
            <v>42036</v>
          </cell>
          <cell r="P1113">
            <v>43525</v>
          </cell>
          <cell r="Q1113" t="str">
            <v>&gt;&gt;&gt;</v>
          </cell>
          <cell r="R1113" t="str">
            <v>HEV version with 107312</v>
          </cell>
          <cell r="AA1113" t="str">
            <v>CHANGEOVER</v>
          </cell>
          <cell r="AB1113">
            <v>66</v>
          </cell>
          <cell r="AC1113">
            <v>99</v>
          </cell>
          <cell r="AD1113">
            <v>20000</v>
          </cell>
          <cell r="AE1113">
            <v>-0.99504999999999999</v>
          </cell>
          <cell r="AF1113">
            <v>1666.6666666666667</v>
          </cell>
        </row>
        <row r="1114">
          <cell r="A1114">
            <v>107696</v>
          </cell>
          <cell r="B1114" t="str">
            <v>NISSAN</v>
          </cell>
          <cell r="C1114">
            <v>41605</v>
          </cell>
          <cell r="D1114" t="str">
            <v xml:space="preserve">67331 4BC0A </v>
          </cell>
          <cell r="E1114">
            <v>107696</v>
          </cell>
          <cell r="F1114" t="str">
            <v>STAMP&gt;WELD&gt;SHIP</v>
          </cell>
          <cell r="G1114" t="str">
            <v>PR/VA</v>
          </cell>
          <cell r="I1114" t="str">
            <v>P32R ROGUE HEV</v>
          </cell>
          <cell r="K1114" t="str">
            <v>NISSAN</v>
          </cell>
          <cell r="L1114" t="str">
            <v>BIW</v>
          </cell>
          <cell r="O1114">
            <v>42036</v>
          </cell>
          <cell r="P1114">
            <v>43525</v>
          </cell>
          <cell r="Q1114" t="str">
            <v>&gt;&gt;&gt;</v>
          </cell>
          <cell r="AA1114" t="str">
            <v>CHANGEOVER</v>
          </cell>
          <cell r="AB1114">
            <v>66</v>
          </cell>
          <cell r="AC1114">
            <v>99</v>
          </cell>
          <cell r="AD1114">
            <v>20000</v>
          </cell>
          <cell r="AE1114">
            <v>-0.99504999999999999</v>
          </cell>
          <cell r="AF1114">
            <v>1666.6666666666667</v>
          </cell>
        </row>
        <row r="1115">
          <cell r="A1115">
            <v>105528</v>
          </cell>
          <cell r="B1115" t="str">
            <v>Nissan</v>
          </cell>
          <cell r="C1115">
            <v>38434</v>
          </cell>
          <cell r="D1115" t="str">
            <v>24420 JA000</v>
          </cell>
          <cell r="E1115">
            <v>105528</v>
          </cell>
          <cell r="F1115" t="str">
            <v>Stamp&gt;Assy&gt;Plate/Paint&gt;Ship</v>
          </cell>
          <cell r="G1115" t="str">
            <v>KENT</v>
          </cell>
          <cell r="H1115" t="str">
            <v>KENT</v>
          </cell>
          <cell r="I1115" t="str">
            <v>Nissan        | Altima | L42A/D42A    (carryover to L42L)</v>
          </cell>
          <cell r="J1115" t="str">
            <v>New Domestics</v>
          </cell>
          <cell r="K1115" t="str">
            <v>NISSAN</v>
          </cell>
          <cell r="L1115" t="str">
            <v>BIW</v>
          </cell>
          <cell r="M1115">
            <v>38930</v>
          </cell>
          <cell r="N1115" t="str">
            <v>FRAM -BATTERY FIX</v>
          </cell>
          <cell r="O1115">
            <v>38930</v>
          </cell>
          <cell r="P1115">
            <v>42156</v>
          </cell>
          <cell r="Q1115" t="str">
            <v>&gt;&gt;&gt;</v>
          </cell>
          <cell r="S1115" t="e">
            <v>#REF!</v>
          </cell>
          <cell r="T1115">
            <v>69</v>
          </cell>
          <cell r="V1115">
            <v>445</v>
          </cell>
          <cell r="W1115">
            <v>12</v>
          </cell>
          <cell r="Y1115">
            <v>1048</v>
          </cell>
          <cell r="Z1115">
            <v>6.0000000000000053E-2</v>
          </cell>
          <cell r="AA1115" t="str">
            <v>last 5 mos x IHS%</v>
          </cell>
          <cell r="AB1115">
            <v>532</v>
          </cell>
          <cell r="AC1115">
            <v>798</v>
          </cell>
          <cell r="AD1115">
            <v>943.40000000000009</v>
          </cell>
          <cell r="AE1115">
            <v>-0.15412338350646604</v>
          </cell>
          <cell r="AF1115">
            <v>78.616666666666674</v>
          </cell>
        </row>
        <row r="1116">
          <cell r="A1116">
            <v>105064</v>
          </cell>
          <cell r="B1116" t="str">
            <v>Benteler</v>
          </cell>
          <cell r="C1116">
            <v>37933</v>
          </cell>
          <cell r="D1116">
            <v>13004275</v>
          </cell>
          <cell r="E1116">
            <v>105064</v>
          </cell>
          <cell r="F1116" t="str">
            <v>Stamp&gt;Ship</v>
          </cell>
          <cell r="G1116" t="str">
            <v>GR: PR</v>
          </cell>
          <cell r="H1116" t="str">
            <v>GR</v>
          </cell>
          <cell r="I1116" t="str">
            <v>GM</v>
          </cell>
          <cell r="J1116" t="str">
            <v>BIG 3</v>
          </cell>
          <cell r="K1116" t="str">
            <v>GM</v>
          </cell>
          <cell r="L1116" t="str">
            <v>BIW</v>
          </cell>
          <cell r="M1116">
            <v>37965</v>
          </cell>
          <cell r="N1116" t="str">
            <v>R/L BRACKETS</v>
          </cell>
          <cell r="O1116">
            <v>37965</v>
          </cell>
          <cell r="P1116">
            <v>43717</v>
          </cell>
          <cell r="Q1116" t="str">
            <v>&gt;&gt;&gt;</v>
          </cell>
          <cell r="S1116">
            <v>0</v>
          </cell>
          <cell r="T1116">
            <v>13018184</v>
          </cell>
          <cell r="V1116">
            <v>864</v>
          </cell>
          <cell r="W1116">
            <v>3</v>
          </cell>
          <cell r="Y1116">
            <v>1</v>
          </cell>
          <cell r="AA1116" t="str">
            <v>SERVICE</v>
          </cell>
          <cell r="AB1116">
            <v>2094</v>
          </cell>
          <cell r="AC1116">
            <v>3141</v>
          </cell>
          <cell r="AD1116">
            <v>3141</v>
          </cell>
          <cell r="AE1116">
            <v>0</v>
          </cell>
          <cell r="AF1116">
            <v>261.75</v>
          </cell>
        </row>
        <row r="1117">
          <cell r="A1117">
            <v>105063</v>
          </cell>
          <cell r="B1117" t="str">
            <v>Benteler</v>
          </cell>
          <cell r="C1117">
            <v>37933</v>
          </cell>
          <cell r="D1117">
            <v>13004274</v>
          </cell>
          <cell r="E1117">
            <v>105063</v>
          </cell>
          <cell r="F1117" t="str">
            <v>Stamp&gt;Ship</v>
          </cell>
          <cell r="G1117" t="str">
            <v>GR: PR</v>
          </cell>
          <cell r="H1117" t="str">
            <v>GR</v>
          </cell>
          <cell r="I1117" t="str">
            <v>GM</v>
          </cell>
          <cell r="J1117" t="str">
            <v>BIG 3</v>
          </cell>
          <cell r="K1117" t="str">
            <v>GM</v>
          </cell>
          <cell r="L1117" t="str">
            <v>BIW</v>
          </cell>
          <cell r="M1117">
            <v>37956</v>
          </cell>
          <cell r="N1117" t="str">
            <v>BRACKET</v>
          </cell>
          <cell r="O1117">
            <v>37956</v>
          </cell>
          <cell r="P1117">
            <v>43717</v>
          </cell>
          <cell r="Q1117" t="str">
            <v>&gt;&gt;&gt;</v>
          </cell>
          <cell r="S1117">
            <v>0</v>
          </cell>
          <cell r="T1117">
            <v>13017951</v>
          </cell>
          <cell r="V1117">
            <v>900</v>
          </cell>
          <cell r="W1117">
            <v>3</v>
          </cell>
          <cell r="Y1117">
            <v>1</v>
          </cell>
          <cell r="AA1117" t="str">
            <v>SERVICE</v>
          </cell>
          <cell r="AB1117">
            <v>2130</v>
          </cell>
          <cell r="AC1117">
            <v>3195</v>
          </cell>
          <cell r="AD1117">
            <v>3195</v>
          </cell>
          <cell r="AE1117">
            <v>0</v>
          </cell>
          <cell r="AF1117">
            <v>266.25</v>
          </cell>
        </row>
        <row r="1118">
          <cell r="A1118">
            <v>105809</v>
          </cell>
          <cell r="B1118" t="str">
            <v>Calsonic</v>
          </cell>
          <cell r="C1118">
            <v>38741</v>
          </cell>
          <cell r="D1118" t="str">
            <v>E22181A5203001</v>
          </cell>
          <cell r="E1118">
            <v>105809</v>
          </cell>
          <cell r="F1118" t="str">
            <v>Stamp&gt;Ship</v>
          </cell>
          <cell r="G1118" t="str">
            <v>KENT</v>
          </cell>
          <cell r="H1118" t="str">
            <v>KENT</v>
          </cell>
          <cell r="I1118" t="str">
            <v>D42A</v>
          </cell>
          <cell r="J1118" t="str">
            <v>New Domestics</v>
          </cell>
          <cell r="K1118" t="str">
            <v>NISSAN</v>
          </cell>
          <cell r="L1118" t="str">
            <v>Trim &amp; Chassis</v>
          </cell>
          <cell r="M1118">
            <v>38930</v>
          </cell>
          <cell r="N1118" t="str">
            <v>INSULATOR-LOWER</v>
          </cell>
          <cell r="O1118">
            <v>39173</v>
          </cell>
          <cell r="P1118">
            <v>41456</v>
          </cell>
          <cell r="Q1118" t="str">
            <v>&gt;&gt;&gt;</v>
          </cell>
          <cell r="S1118">
            <v>0</v>
          </cell>
          <cell r="T1118">
            <v>980</v>
          </cell>
          <cell r="V1118">
            <v>420</v>
          </cell>
          <cell r="W1118">
            <v>7</v>
          </cell>
          <cell r="Y1118">
            <v>2</v>
          </cell>
          <cell r="AA1118" t="str">
            <v>per releases, ending 7/1/13</v>
          </cell>
          <cell r="AB1118">
            <v>840</v>
          </cell>
          <cell r="AC1118">
            <v>1260</v>
          </cell>
          <cell r="AD1118">
            <v>1260</v>
          </cell>
          <cell r="AE1118">
            <v>0</v>
          </cell>
          <cell r="AF1118">
            <v>105</v>
          </cell>
        </row>
        <row r="1119">
          <cell r="A1119">
            <v>106123</v>
          </cell>
          <cell r="B1119" t="str">
            <v>Calsonic</v>
          </cell>
          <cell r="C1119">
            <v>39150</v>
          </cell>
          <cell r="D1119" t="str">
            <v>158-601-9921</v>
          </cell>
          <cell r="E1119">
            <v>106123</v>
          </cell>
          <cell r="F1119" t="str">
            <v>Stamp&gt;Assy&gt;Ship</v>
          </cell>
          <cell r="G1119" t="str">
            <v>GR: PR</v>
          </cell>
          <cell r="H1119" t="str">
            <v>GR</v>
          </cell>
          <cell r="I1119" t="str">
            <v>L42C</v>
          </cell>
          <cell r="J1119" t="str">
            <v>New Domestics</v>
          </cell>
          <cell r="K1119" t="str">
            <v>NISSAN</v>
          </cell>
          <cell r="L1119" t="str">
            <v>Powertrain/Exhaust</v>
          </cell>
          <cell r="M1119">
            <v>39295</v>
          </cell>
          <cell r="N1119" t="str">
            <v>INSUL ASSY-FR TUBE, LWR</v>
          </cell>
          <cell r="O1119">
            <v>39295</v>
          </cell>
          <cell r="P1119">
            <v>42036</v>
          </cell>
          <cell r="Q1119" t="str">
            <v>&gt;&gt;&gt;</v>
          </cell>
          <cell r="S1119">
            <v>200</v>
          </cell>
          <cell r="T1119">
            <v>695</v>
          </cell>
          <cell r="V1119">
            <v>415</v>
          </cell>
          <cell r="W1119">
            <v>8</v>
          </cell>
          <cell r="Y1119">
            <v>960</v>
          </cell>
          <cell r="Z1119">
            <v>-9.7000000000000419E-3</v>
          </cell>
          <cell r="AA1119" t="str">
            <v>last 5 mos x IHS%</v>
          </cell>
          <cell r="AB1119">
            <v>480</v>
          </cell>
          <cell r="AC1119">
            <v>720</v>
          </cell>
          <cell r="AD1119">
            <v>821.94899999999996</v>
          </cell>
          <cell r="AE1119">
            <v>-0.12403324293843043</v>
          </cell>
          <cell r="AF1119">
            <v>68.495750000000001</v>
          </cell>
        </row>
        <row r="1120">
          <cell r="A1120">
            <v>106133</v>
          </cell>
          <cell r="B1120" t="str">
            <v>Calsonic</v>
          </cell>
          <cell r="C1120">
            <v>39150</v>
          </cell>
          <cell r="D1120" t="str">
            <v>158-601-9931</v>
          </cell>
          <cell r="E1120">
            <v>106133</v>
          </cell>
          <cell r="F1120" t="str">
            <v>STAMP&gt;ASSY&gt;SHIP</v>
          </cell>
          <cell r="G1120" t="str">
            <v>GR: PR</v>
          </cell>
          <cell r="H1120" t="str">
            <v>GR</v>
          </cell>
          <cell r="I1120" t="str">
            <v>L42C</v>
          </cell>
          <cell r="J1120" t="str">
            <v>New Domestics</v>
          </cell>
          <cell r="K1120" t="str">
            <v>NISSAN</v>
          </cell>
          <cell r="L1120" t="str">
            <v>Powertrain/Exhaust</v>
          </cell>
          <cell r="M1120">
            <v>39295</v>
          </cell>
          <cell r="N1120" t="str">
            <v>INSUL ASSY-FR TUBE, UPR</v>
          </cell>
          <cell r="O1120">
            <v>39295</v>
          </cell>
          <cell r="P1120">
            <v>42036</v>
          </cell>
          <cell r="Q1120" t="str">
            <v>&gt;&gt;&gt;</v>
          </cell>
          <cell r="S1120">
            <v>160</v>
          </cell>
          <cell r="T1120">
            <v>680</v>
          </cell>
          <cell r="V1120">
            <v>400</v>
          </cell>
          <cell r="W1120">
            <v>7</v>
          </cell>
          <cell r="Y1120">
            <v>800</v>
          </cell>
          <cell r="Z1120">
            <v>-9.7000000000000419E-3</v>
          </cell>
          <cell r="AA1120" t="str">
            <v>last 5 mos x IHS%</v>
          </cell>
          <cell r="AB1120">
            <v>440</v>
          </cell>
          <cell r="AC1120">
            <v>660</v>
          </cell>
          <cell r="AD1120">
            <v>792.24</v>
          </cell>
          <cell r="AE1120">
            <v>-0.16691911541956983</v>
          </cell>
          <cell r="AF1120">
            <v>66.02</v>
          </cell>
        </row>
        <row r="1121">
          <cell r="A1121" t="str">
            <v>107397 (A part)</v>
          </cell>
          <cell r="B1121" t="str">
            <v>Denso Manufacturing</v>
          </cell>
          <cell r="C1121" t="e">
            <v>#N/A</v>
          </cell>
          <cell r="D1121" t="str">
            <v>AA146510-5640</v>
          </cell>
          <cell r="E1121" t="e">
            <v>#N/A</v>
          </cell>
          <cell r="F1121" t="str">
            <v>Stamp&gt;Ship</v>
          </cell>
          <cell r="G1121" t="str">
            <v>GR</v>
          </cell>
          <cell r="H1121" t="str">
            <v>GR</v>
          </cell>
          <cell r="I1121" t="str">
            <v xml:space="preserve">Toyota Rav4 HEV 570A </v>
          </cell>
          <cell r="K1121" t="str">
            <v>TOYOTA</v>
          </cell>
          <cell r="L1121" t="str">
            <v>HVAC</v>
          </cell>
          <cell r="O1121">
            <v>38477</v>
          </cell>
          <cell r="P1121">
            <v>43717</v>
          </cell>
          <cell r="Q1121" t="str">
            <v>&gt;&gt;&gt;</v>
          </cell>
          <cell r="S1121">
            <v>100</v>
          </cell>
          <cell r="T1121">
            <v>0</v>
          </cell>
          <cell r="V1121">
            <v>449</v>
          </cell>
          <cell r="W1121">
            <v>4</v>
          </cell>
          <cell r="Y1121" t="str">
            <v>&lt;5</v>
          </cell>
          <cell r="AA1121" t="str">
            <v>Annualized Volume (4 of 10 mos)</v>
          </cell>
          <cell r="AB1121">
            <v>600</v>
          </cell>
          <cell r="AC1121">
            <v>899.99999999999989</v>
          </cell>
          <cell r="AD1121">
            <v>899.99999999999989</v>
          </cell>
          <cell r="AE1121">
            <v>0</v>
          </cell>
          <cell r="AF1121">
            <v>74.999999999999986</v>
          </cell>
        </row>
        <row r="1122">
          <cell r="A1122">
            <v>107697</v>
          </cell>
          <cell r="B1122" t="str">
            <v>NISSAN</v>
          </cell>
          <cell r="C1122">
            <v>41583</v>
          </cell>
          <cell r="D1122" t="str">
            <v>74530 4BC2A</v>
          </cell>
          <cell r="E1122" t="str">
            <v>107697/98-1</v>
          </cell>
          <cell r="F1122" t="str">
            <v>STAMP&gt;WELD&gt;SHIP</v>
          </cell>
          <cell r="G1122" t="str">
            <v>PR/VA</v>
          </cell>
          <cell r="I1122" t="str">
            <v>P32R ROGUE HEV</v>
          </cell>
          <cell r="K1122" t="str">
            <v>NISSAN</v>
          </cell>
          <cell r="L1122" t="str">
            <v>BIW</v>
          </cell>
          <cell r="O1122">
            <v>42036</v>
          </cell>
          <cell r="P1122">
            <v>43525</v>
          </cell>
          <cell r="Q1122" t="str">
            <v>&gt;&gt;&gt;</v>
          </cell>
          <cell r="T1122">
            <v>0</v>
          </cell>
          <cell r="V1122" t="e">
            <v>#N/A</v>
          </cell>
          <cell r="AA1122" t="str">
            <v>CHANGEOVER</v>
          </cell>
          <cell r="AB1122">
            <v>63</v>
          </cell>
          <cell r="AC1122">
            <v>94.5</v>
          </cell>
          <cell r="AD1122">
            <v>20000</v>
          </cell>
          <cell r="AE1122">
            <v>-0.99527500000000002</v>
          </cell>
          <cell r="AF1122">
            <v>1666.6666666666667</v>
          </cell>
        </row>
        <row r="1123">
          <cell r="A1123">
            <v>107179</v>
          </cell>
          <cell r="B1123" t="str">
            <v>Denso</v>
          </cell>
          <cell r="C1123">
            <v>40634</v>
          </cell>
          <cell r="D1123" t="str">
            <v>AA022460-7503</v>
          </cell>
          <cell r="E1123">
            <v>107179</v>
          </cell>
          <cell r="F1123" t="str">
            <v>Stamp&gt;Assy&gt;Plate/Paint&gt;Ship</v>
          </cell>
          <cell r="G1123" t="str">
            <v>GR: PR/VA</v>
          </cell>
          <cell r="H1123" t="str">
            <v>GR</v>
          </cell>
          <cell r="I1123" t="str">
            <v>N/A</v>
          </cell>
          <cell r="J1123" t="str">
            <v>Unknown</v>
          </cell>
          <cell r="K1123" t="str">
            <v>UNKNOWN</v>
          </cell>
          <cell r="L1123" t="str">
            <v>HVAC</v>
          </cell>
          <cell r="M1123">
            <v>40648</v>
          </cell>
          <cell r="N1123" t="str">
            <v>BRKT-SUB ASSY, RH</v>
          </cell>
          <cell r="O1123">
            <v>40648</v>
          </cell>
          <cell r="P1123">
            <v>43717</v>
          </cell>
          <cell r="Q1123" t="str">
            <v>&gt;&gt;&gt;</v>
          </cell>
          <cell r="S1123">
            <v>106</v>
          </cell>
          <cell r="T1123">
            <v>402</v>
          </cell>
          <cell r="V1123">
            <v>346</v>
          </cell>
          <cell r="W1123">
            <v>8</v>
          </cell>
          <cell r="Y1123">
            <v>619.20000000000005</v>
          </cell>
          <cell r="AA1123" t="str">
            <v>SERVICE</v>
          </cell>
          <cell r="AB1123">
            <v>512</v>
          </cell>
          <cell r="AC1123">
            <v>768</v>
          </cell>
          <cell r="AD1123">
            <v>619.20000000000005</v>
          </cell>
          <cell r="AE1123">
            <v>0.24031007751937983</v>
          </cell>
          <cell r="AF1123">
            <v>51.6</v>
          </cell>
        </row>
        <row r="1124">
          <cell r="A1124">
            <v>103648</v>
          </cell>
          <cell r="B1124" t="str">
            <v>MAGNA</v>
          </cell>
          <cell r="C1124" t="e">
            <v>#N/A</v>
          </cell>
          <cell r="D1124" t="str">
            <v>56233AA</v>
          </cell>
          <cell r="E1124" t="str">
            <v>103648-1</v>
          </cell>
          <cell r="F1124" t="str">
            <v>Stamp&gt;Assy&gt;Plate/Paint&gt;Ship</v>
          </cell>
          <cell r="G1124" t="str">
            <v>GR: PR</v>
          </cell>
          <cell r="H1124" t="str">
            <v>GR</v>
          </cell>
          <cell r="I1124" t="str">
            <v>FORD</v>
          </cell>
          <cell r="J1124" t="str">
            <v>BIG 3</v>
          </cell>
          <cell r="K1124" t="str">
            <v>FORD</v>
          </cell>
          <cell r="L1124" t="str">
            <v>Trim &amp; Chassis</v>
          </cell>
          <cell r="O1124">
            <v>38081</v>
          </cell>
          <cell r="P1124">
            <v>43717</v>
          </cell>
          <cell r="Q1124" t="str">
            <v>&gt;&gt;&gt;</v>
          </cell>
          <cell r="S1124">
            <v>0</v>
          </cell>
          <cell r="T1124">
            <v>576</v>
          </cell>
          <cell r="V1124">
            <v>256</v>
          </cell>
          <cell r="W1124">
            <v>5</v>
          </cell>
          <cell r="Y1124">
            <v>3</v>
          </cell>
          <cell r="AA1124" t="str">
            <v>SERVICE</v>
          </cell>
          <cell r="AB1124">
            <v>505</v>
          </cell>
          <cell r="AC1124">
            <v>757.5</v>
          </cell>
          <cell r="AD1124">
            <v>757.5</v>
          </cell>
          <cell r="AE1124">
            <v>0</v>
          </cell>
          <cell r="AF1124">
            <v>63.125</v>
          </cell>
        </row>
        <row r="1125">
          <cell r="A1125" t="str">
            <v>107382 (A Part)</v>
          </cell>
          <cell r="B1125" t="str">
            <v>Denso</v>
          </cell>
          <cell r="C1125">
            <v>40893</v>
          </cell>
          <cell r="D1125" t="str">
            <v>AA146510-5670</v>
          </cell>
          <cell r="E1125" t="e">
            <v>#N/A</v>
          </cell>
          <cell r="F1125" t="str">
            <v>Stamp&gt;Ship</v>
          </cell>
          <cell r="G1125" t="str">
            <v>GR</v>
          </cell>
          <cell r="H1125" t="str">
            <v>GR</v>
          </cell>
          <cell r="I1125" t="str">
            <v>'12 Toyota Rav4 EV 570A</v>
          </cell>
          <cell r="J1125" t="str">
            <v>New Domestics</v>
          </cell>
          <cell r="K1125" t="str">
            <v>Toyota</v>
          </cell>
          <cell r="L1125" t="str">
            <v>HVAC</v>
          </cell>
          <cell r="M1125">
            <v>40969</v>
          </cell>
          <cell r="O1125">
            <v>40969</v>
          </cell>
          <cell r="P1125">
            <v>43717</v>
          </cell>
          <cell r="Q1125" t="str">
            <v>&gt;&gt;&gt;</v>
          </cell>
          <cell r="R1125" t="str">
            <v>Updated EAU from 1000 to 1200 on  10/8</v>
          </cell>
          <cell r="S1125">
            <v>100</v>
          </cell>
          <cell r="T1125">
            <v>0</v>
          </cell>
          <cell r="V1125">
            <v>350</v>
          </cell>
          <cell r="W1125">
            <v>3</v>
          </cell>
          <cell r="Y1125" t="str">
            <v>&lt;5</v>
          </cell>
          <cell r="AA1125" t="str">
            <v>Annualized Volume (3 of 10 mos)</v>
          </cell>
          <cell r="AB1125">
            <v>600</v>
          </cell>
          <cell r="AC1125">
            <v>899.99999999999989</v>
          </cell>
          <cell r="AD1125">
            <v>899.99999999999989</v>
          </cell>
          <cell r="AE1125">
            <v>0</v>
          </cell>
          <cell r="AF1125">
            <v>74.999999999999986</v>
          </cell>
        </row>
        <row r="1126">
          <cell r="A1126">
            <v>107698</v>
          </cell>
          <cell r="B1126" t="str">
            <v>NISSAN</v>
          </cell>
          <cell r="C1126">
            <v>41583</v>
          </cell>
          <cell r="D1126" t="str">
            <v>74531 4BC2A</v>
          </cell>
          <cell r="E1126" t="str">
            <v>2-OUT</v>
          </cell>
          <cell r="F1126" t="str">
            <v>STAMP&gt;WELD&gt;SHIP</v>
          </cell>
          <cell r="G1126" t="str">
            <v>PR/VA</v>
          </cell>
          <cell r="I1126" t="str">
            <v>P32R ROGUE HEV</v>
          </cell>
          <cell r="K1126" t="str">
            <v>NISSAN</v>
          </cell>
          <cell r="L1126" t="str">
            <v>BIW</v>
          </cell>
          <cell r="O1126">
            <v>42036</v>
          </cell>
          <cell r="P1126">
            <v>43525</v>
          </cell>
          <cell r="Q1126" t="str">
            <v>&gt;&gt;&gt;</v>
          </cell>
          <cell r="T1126">
            <v>0</v>
          </cell>
          <cell r="V1126" t="e">
            <v>#N/A</v>
          </cell>
          <cell r="AA1126" t="str">
            <v>CHANGEOVER</v>
          </cell>
          <cell r="AB1126">
            <v>63</v>
          </cell>
          <cell r="AC1126">
            <v>94.5</v>
          </cell>
          <cell r="AD1126">
            <v>20000</v>
          </cell>
          <cell r="AE1126">
            <v>-0.99527500000000002</v>
          </cell>
          <cell r="AF1126">
            <v>1666.6666666666667</v>
          </cell>
        </row>
        <row r="1127">
          <cell r="A1127" t="str">
            <v>107383 (A Part)</v>
          </cell>
          <cell r="B1127" t="str">
            <v>Denso</v>
          </cell>
          <cell r="C1127">
            <v>40893</v>
          </cell>
          <cell r="D1127" t="str">
            <v>AA146510-5690</v>
          </cell>
          <cell r="E1127" t="e">
            <v>#N/A</v>
          </cell>
          <cell r="F1127" t="str">
            <v>Stamp&gt;Ship</v>
          </cell>
          <cell r="G1127" t="str">
            <v>GR: PR</v>
          </cell>
          <cell r="H1127" t="str">
            <v>GR</v>
          </cell>
          <cell r="I1127" t="str">
            <v>Toyota RAV 4</v>
          </cell>
          <cell r="J1127" t="str">
            <v>New Domestics</v>
          </cell>
          <cell r="K1127" t="str">
            <v>Toyota</v>
          </cell>
          <cell r="L1127" t="str">
            <v>HVAC</v>
          </cell>
          <cell r="M1127">
            <v>40969</v>
          </cell>
          <cell r="O1127">
            <v>40969</v>
          </cell>
          <cell r="P1127">
            <v>43717</v>
          </cell>
          <cell r="Q1127" t="str">
            <v>&gt;&gt;&gt;</v>
          </cell>
          <cell r="R1127" t="str">
            <v>Updated EAU from 1000 to 1200 on  10/8</v>
          </cell>
          <cell r="S1127">
            <v>100</v>
          </cell>
          <cell r="T1127">
            <v>0</v>
          </cell>
          <cell r="V1127">
            <v>350</v>
          </cell>
          <cell r="W1127">
            <v>3</v>
          </cell>
          <cell r="Y1127" t="str">
            <v>&lt;5</v>
          </cell>
          <cell r="AA1127" t="str">
            <v>Annualized Volume (3 of 10 mos)</v>
          </cell>
          <cell r="AB1127">
            <v>600</v>
          </cell>
          <cell r="AC1127">
            <v>900</v>
          </cell>
          <cell r="AD1127">
            <v>900</v>
          </cell>
          <cell r="AE1127">
            <v>0</v>
          </cell>
          <cell r="AF1127">
            <v>75</v>
          </cell>
        </row>
        <row r="1128">
          <cell r="A1128" t="str">
            <v>107381 (A Part)</v>
          </cell>
          <cell r="B1128" t="str">
            <v>Denso</v>
          </cell>
          <cell r="C1128">
            <v>40893</v>
          </cell>
          <cell r="D1128" t="str">
            <v>AA146510-5660</v>
          </cell>
          <cell r="E1128" t="e">
            <v>#N/A</v>
          </cell>
          <cell r="F1128" t="str">
            <v>Stamp&gt;Ship</v>
          </cell>
          <cell r="G1128" t="str">
            <v>GR</v>
          </cell>
          <cell r="H1128" t="str">
            <v>GR</v>
          </cell>
          <cell r="I1128" t="str">
            <v>'12 Toyota Rav4 EV 570A</v>
          </cell>
          <cell r="J1128" t="str">
            <v>New Domestics</v>
          </cell>
          <cell r="K1128" t="str">
            <v>Toyota</v>
          </cell>
          <cell r="L1128" t="str">
            <v>HVAC</v>
          </cell>
          <cell r="M1128">
            <v>40969</v>
          </cell>
          <cell r="O1128">
            <v>40969</v>
          </cell>
          <cell r="P1128">
            <v>43717</v>
          </cell>
          <cell r="Q1128" t="str">
            <v>&gt;&gt;&gt;</v>
          </cell>
          <cell r="R1128" t="str">
            <v>Updated EAU from 1000 to 1200 on  10/8</v>
          </cell>
          <cell r="S1128">
            <v>100</v>
          </cell>
          <cell r="T1128">
            <v>0</v>
          </cell>
          <cell r="V1128">
            <v>350</v>
          </cell>
          <cell r="W1128">
            <v>3</v>
          </cell>
          <cell r="Y1128" t="str">
            <v>&lt;5</v>
          </cell>
          <cell r="AA1128" t="str">
            <v>Annualized Volume (3 of 10 mos)</v>
          </cell>
          <cell r="AB1128">
            <v>600</v>
          </cell>
          <cell r="AC1128">
            <v>900</v>
          </cell>
          <cell r="AD1128">
            <v>900</v>
          </cell>
          <cell r="AE1128">
            <v>0</v>
          </cell>
          <cell r="AF1128">
            <v>75</v>
          </cell>
        </row>
        <row r="1129">
          <cell r="A1129">
            <v>105270</v>
          </cell>
          <cell r="B1129" t="str">
            <v>NISSAN</v>
          </cell>
          <cell r="C1129">
            <v>38159</v>
          </cell>
          <cell r="D1129" t="str">
            <v>85050EA500</v>
          </cell>
          <cell r="E1129" t="str">
            <v>105270-1/71-1</v>
          </cell>
          <cell r="F1129" t="str">
            <v>Stamp&gt;Assy&gt;Plate/Paint&gt;Ship</v>
          </cell>
          <cell r="G1129" t="str">
            <v>KENT</v>
          </cell>
          <cell r="H1129" t="str">
            <v>KENT</v>
          </cell>
          <cell r="I1129" t="str">
            <v xml:space="preserve">Nissan        | Pathfinder | P61B/R51        </v>
          </cell>
          <cell r="J1129" t="str">
            <v>New Domestics</v>
          </cell>
          <cell r="K1129" t="str">
            <v>NISSAN</v>
          </cell>
          <cell r="L1129" t="str">
            <v>BIW</v>
          </cell>
          <cell r="M1129">
            <v>38223</v>
          </cell>
          <cell r="N1129" t="str">
            <v>PENCIL BRACE ASSY--RH/LH</v>
          </cell>
          <cell r="O1129">
            <v>38223</v>
          </cell>
          <cell r="P1129">
            <v>39841</v>
          </cell>
          <cell r="Q1129" t="str">
            <v>&gt;&gt;&gt;</v>
          </cell>
          <cell r="S1129">
            <v>0</v>
          </cell>
          <cell r="T1129">
            <v>500</v>
          </cell>
          <cell r="V1129">
            <v>325</v>
          </cell>
          <cell r="W1129">
            <v>12</v>
          </cell>
          <cell r="Y1129">
            <v>6</v>
          </cell>
          <cell r="AA1129" t="str">
            <v>SERVICE</v>
          </cell>
          <cell r="AB1129">
            <v>350</v>
          </cell>
          <cell r="AC1129">
            <v>525</v>
          </cell>
          <cell r="AD1129">
            <v>525</v>
          </cell>
          <cell r="AE1129">
            <v>0</v>
          </cell>
          <cell r="AF1129">
            <v>43.75</v>
          </cell>
        </row>
        <row r="1130">
          <cell r="A1130">
            <v>103944</v>
          </cell>
          <cell r="B1130" t="str">
            <v>Calsonic</v>
          </cell>
          <cell r="C1130" t="e">
            <v>#N/A</v>
          </cell>
          <cell r="D1130" t="str">
            <v>21542 8J000</v>
          </cell>
          <cell r="E1130">
            <v>103944</v>
          </cell>
          <cell r="F1130" t="str">
            <v>Stamp&gt;Plate/Paint&gt;Ship</v>
          </cell>
          <cell r="G1130" t="str">
            <v>GR: PR</v>
          </cell>
          <cell r="H1130" t="str">
            <v>GR</v>
          </cell>
          <cell r="I1130" t="str">
            <v>NISSAN</v>
          </cell>
          <cell r="J1130" t="str">
            <v>New Domestics</v>
          </cell>
          <cell r="K1130" t="str">
            <v>NISSAN</v>
          </cell>
          <cell r="L1130" t="str">
            <v>Trim &amp; Chassis</v>
          </cell>
          <cell r="O1130">
            <v>38081</v>
          </cell>
          <cell r="P1130">
            <v>43717</v>
          </cell>
          <cell r="Q1130" t="str">
            <v>&gt;&gt;&gt;</v>
          </cell>
          <cell r="S1130">
            <v>0</v>
          </cell>
          <cell r="T1130">
            <v>400</v>
          </cell>
          <cell r="V1130">
            <v>600</v>
          </cell>
          <cell r="W1130">
            <v>3</v>
          </cell>
          <cell r="Y1130">
            <v>2</v>
          </cell>
          <cell r="AA1130" t="str">
            <v>SERVICE</v>
          </cell>
          <cell r="AB1130">
            <v>400</v>
          </cell>
          <cell r="AC1130">
            <v>600</v>
          </cell>
          <cell r="AD1130">
            <v>500</v>
          </cell>
          <cell r="AE1130">
            <v>0.19999999999999996</v>
          </cell>
          <cell r="AF1130">
            <v>41.666666666666664</v>
          </cell>
        </row>
        <row r="1131">
          <cell r="A1131">
            <v>107511</v>
          </cell>
          <cell r="B1131" t="str">
            <v>DENSO</v>
          </cell>
          <cell r="C1131">
            <v>41144</v>
          </cell>
          <cell r="D1131" t="str">
            <v>AA222424-3040</v>
          </cell>
          <cell r="E1131">
            <v>107511</v>
          </cell>
          <cell r="F1131" t="str">
            <v>Stamp&gt;Ship</v>
          </cell>
          <cell r="G1131" t="str">
            <v>GR:PR</v>
          </cell>
          <cell r="H1131" t="str">
            <v>GR</v>
          </cell>
          <cell r="I1131" t="str">
            <v>14 GM ALPHA PLUS</v>
          </cell>
          <cell r="K1131" t="str">
            <v>gm</v>
          </cell>
          <cell r="L1131" t="str">
            <v>HVAC</v>
          </cell>
          <cell r="M1131">
            <v>41568</v>
          </cell>
          <cell r="N1131" t="str">
            <v>BRACKET</v>
          </cell>
          <cell r="O1131">
            <v>41568</v>
          </cell>
          <cell r="P1131">
            <v>43101</v>
          </cell>
          <cell r="Q1131" t="str">
            <v>&gt;&gt;&gt;</v>
          </cell>
          <cell r="S1131">
            <v>45</v>
          </cell>
          <cell r="T1131">
            <v>0</v>
          </cell>
          <cell r="V1131">
            <v>633</v>
          </cell>
          <cell r="W1131">
            <v>4</v>
          </cell>
          <cell r="Y1131" t="str">
            <v>&lt;5</v>
          </cell>
          <cell r="AA1131" t="str">
            <v>NEW</v>
          </cell>
          <cell r="AB1131">
            <v>2500</v>
          </cell>
          <cell r="AC1131">
            <v>3750</v>
          </cell>
          <cell r="AD1131">
            <v>3750</v>
          </cell>
          <cell r="AE1131">
            <v>0</v>
          </cell>
          <cell r="AF1131">
            <v>312.5</v>
          </cell>
        </row>
        <row r="1132">
          <cell r="A1132">
            <v>107510</v>
          </cell>
          <cell r="B1132" t="str">
            <v>DENSO</v>
          </cell>
          <cell r="C1132">
            <v>41144</v>
          </cell>
          <cell r="D1132" t="str">
            <v>AA222424-3050</v>
          </cell>
          <cell r="E1132">
            <v>107510</v>
          </cell>
          <cell r="F1132" t="str">
            <v>Stamp&gt;Ship</v>
          </cell>
          <cell r="G1132" t="str">
            <v>GR:PR</v>
          </cell>
          <cell r="H1132" t="str">
            <v>GR</v>
          </cell>
          <cell r="I1132" t="str">
            <v>14 GM ALPHA PLUS</v>
          </cell>
          <cell r="K1132" t="str">
            <v>gm</v>
          </cell>
          <cell r="L1132" t="str">
            <v>HVAC</v>
          </cell>
          <cell r="M1132">
            <v>41568</v>
          </cell>
          <cell r="N1132" t="str">
            <v>BRACKET</v>
          </cell>
          <cell r="O1132">
            <v>41568</v>
          </cell>
          <cell r="P1132">
            <v>43101</v>
          </cell>
          <cell r="Q1132" t="str">
            <v>&gt;&gt;&gt;</v>
          </cell>
          <cell r="S1132">
            <v>50</v>
          </cell>
          <cell r="T1132">
            <v>0</v>
          </cell>
          <cell r="V1132">
            <v>538</v>
          </cell>
          <cell r="W1132">
            <v>4</v>
          </cell>
          <cell r="Y1132" t="str">
            <v>&lt;5</v>
          </cell>
          <cell r="AA1132" t="str">
            <v>NEW</v>
          </cell>
          <cell r="AB1132">
            <v>2640</v>
          </cell>
          <cell r="AC1132">
            <v>3960</v>
          </cell>
          <cell r="AD1132">
            <v>3960</v>
          </cell>
          <cell r="AE1132">
            <v>0</v>
          </cell>
          <cell r="AF1132">
            <v>330</v>
          </cell>
        </row>
        <row r="1133">
          <cell r="A1133">
            <v>107230</v>
          </cell>
          <cell r="B1133" t="str">
            <v>NISSAN</v>
          </cell>
          <cell r="C1133">
            <v>40668</v>
          </cell>
          <cell r="D1133" t="str">
            <v>24317 3KE0C</v>
          </cell>
          <cell r="E1133" t="str">
            <v>2-OUT</v>
          </cell>
          <cell r="F1133" t="str">
            <v>Stamp&gt;Ship</v>
          </cell>
          <cell r="G1133" t="str">
            <v>KENT</v>
          </cell>
          <cell r="H1133" t="str">
            <v>KENT</v>
          </cell>
          <cell r="I1133" t="str">
            <v>P42J+K  HEV / RHD + P42M</v>
          </cell>
          <cell r="J1133" t="str">
            <v>New Domestics</v>
          </cell>
          <cell r="K1133" t="str">
            <v>NISSAN</v>
          </cell>
          <cell r="L1133" t="str">
            <v>Vehicle Electronics</v>
          </cell>
          <cell r="M1133">
            <v>40940</v>
          </cell>
          <cell r="N1133" t="str">
            <v>BRKT-FUSE BLOCK</v>
          </cell>
          <cell r="O1133">
            <v>41487</v>
          </cell>
          <cell r="P1133">
            <v>43717</v>
          </cell>
          <cell r="Q1133" t="str">
            <v>&gt;&gt;&gt;</v>
          </cell>
          <cell r="R1133" t="str">
            <v>add P42M -9/'14 - 4k/mos</v>
          </cell>
          <cell r="S1133">
            <v>2000</v>
          </cell>
          <cell r="T1133">
            <v>25</v>
          </cell>
          <cell r="V1133">
            <v>3500</v>
          </cell>
          <cell r="W1133">
            <v>1</v>
          </cell>
          <cell r="Y1133" t="str">
            <v>&lt;5</v>
          </cell>
          <cell r="AA1133" t="str">
            <v>NEW</v>
          </cell>
          <cell r="AB1133">
            <v>5500</v>
          </cell>
          <cell r="AC1133">
            <v>8250</v>
          </cell>
          <cell r="AD1133">
            <v>8250</v>
          </cell>
          <cell r="AE1133">
            <v>0</v>
          </cell>
          <cell r="AF1133">
            <v>687.5</v>
          </cell>
        </row>
        <row r="1134">
          <cell r="A1134">
            <v>107229</v>
          </cell>
          <cell r="B1134" t="str">
            <v>NISSAN</v>
          </cell>
          <cell r="C1134">
            <v>40668</v>
          </cell>
          <cell r="D1134" t="str">
            <v>24317 3KE0B</v>
          </cell>
          <cell r="E1134" t="str">
            <v>107229/30</v>
          </cell>
          <cell r="F1134" t="str">
            <v>Stamp&gt;Ship</v>
          </cell>
          <cell r="G1134" t="str">
            <v>KENT</v>
          </cell>
          <cell r="H1134" t="str">
            <v>KENT</v>
          </cell>
          <cell r="I1134" t="str">
            <v>P42J+K  HEV / RHD + P42M</v>
          </cell>
          <cell r="J1134" t="str">
            <v>New Domestics</v>
          </cell>
          <cell r="K1134" t="str">
            <v>NISSAN</v>
          </cell>
          <cell r="L1134" t="str">
            <v>Vehicle Electronics</v>
          </cell>
          <cell r="M1134">
            <v>40940</v>
          </cell>
          <cell r="N1134" t="str">
            <v>BRKT-FUSE BLOCK</v>
          </cell>
          <cell r="O1134">
            <v>41487</v>
          </cell>
          <cell r="P1134">
            <v>43717</v>
          </cell>
          <cell r="Q1134" t="str">
            <v>&gt;&gt;&gt;</v>
          </cell>
          <cell r="R1134" t="str">
            <v>add P42M -9/'14 - 4k/mos</v>
          </cell>
          <cell r="S1134">
            <v>1207</v>
          </cell>
          <cell r="T1134">
            <v>25</v>
          </cell>
          <cell r="V1134">
            <v>2807</v>
          </cell>
          <cell r="W1134">
            <v>1</v>
          </cell>
          <cell r="Y1134" t="str">
            <v>&lt;5</v>
          </cell>
          <cell r="AA1134" t="str">
            <v>NEW</v>
          </cell>
          <cell r="AB1134">
            <v>5600</v>
          </cell>
          <cell r="AC1134">
            <v>8400</v>
          </cell>
          <cell r="AD1134">
            <v>8400</v>
          </cell>
          <cell r="AE1134">
            <v>0</v>
          </cell>
          <cell r="AF1134">
            <v>700</v>
          </cell>
        </row>
        <row r="1135">
          <cell r="A1135">
            <v>107228</v>
          </cell>
          <cell r="B1135" t="str">
            <v>NISSAN</v>
          </cell>
          <cell r="C1135">
            <v>40668</v>
          </cell>
          <cell r="D1135" t="str">
            <v>24317 3KE0A</v>
          </cell>
          <cell r="E1135">
            <v>107228</v>
          </cell>
          <cell r="F1135" t="str">
            <v>Stamp&gt;Ship</v>
          </cell>
          <cell r="G1135" t="str">
            <v>GR:PR</v>
          </cell>
          <cell r="H1135" t="str">
            <v>GR</v>
          </cell>
          <cell r="I1135" t="str">
            <v>P42J+K  HEV / RHD</v>
          </cell>
          <cell r="J1135" t="str">
            <v>New Domestics</v>
          </cell>
          <cell r="K1135" t="str">
            <v>NISSAN</v>
          </cell>
          <cell r="L1135" t="str">
            <v>Vehicle Electronics</v>
          </cell>
          <cell r="M1135">
            <v>40940</v>
          </cell>
          <cell r="N1135" t="str">
            <v>BRKT-FUSE BLOCK</v>
          </cell>
          <cell r="O1135">
            <v>41487</v>
          </cell>
          <cell r="P1135">
            <v>43717</v>
          </cell>
          <cell r="Q1135" t="str">
            <v>&gt;&gt;&gt;</v>
          </cell>
          <cell r="S1135">
            <v>5250</v>
          </cell>
          <cell r="T1135">
            <v>175</v>
          </cell>
          <cell r="V1135">
            <v>5252</v>
          </cell>
          <cell r="W1135">
            <v>1</v>
          </cell>
          <cell r="Y1135" t="str">
            <v>&lt;5</v>
          </cell>
          <cell r="AA1135" t="str">
            <v>NEW</v>
          </cell>
          <cell r="AB1135">
            <v>1652</v>
          </cell>
          <cell r="AC1135">
            <v>2478</v>
          </cell>
          <cell r="AD1135">
            <v>2478</v>
          </cell>
          <cell r="AE1135">
            <v>0</v>
          </cell>
          <cell r="AF1135">
            <v>206.5</v>
          </cell>
        </row>
        <row r="1136">
          <cell r="A1136">
            <v>107699</v>
          </cell>
          <cell r="B1136" t="str">
            <v>NISSAN</v>
          </cell>
          <cell r="C1136">
            <v>41583</v>
          </cell>
          <cell r="D1136" t="str">
            <v>75310 4BC0A</v>
          </cell>
          <cell r="E1136">
            <v>107699</v>
          </cell>
          <cell r="F1136" t="str">
            <v>STAMP&gt;WELD&gt;SHIP</v>
          </cell>
          <cell r="G1136" t="str">
            <v>PR/VA</v>
          </cell>
          <cell r="I1136" t="str">
            <v>P32R ROGUE HEV</v>
          </cell>
          <cell r="K1136" t="str">
            <v>NISSAN</v>
          </cell>
          <cell r="L1136" t="str">
            <v>BIW</v>
          </cell>
          <cell r="O1136">
            <v>42036</v>
          </cell>
          <cell r="P1136">
            <v>43525</v>
          </cell>
          <cell r="Q1136" t="str">
            <v>&gt;&gt;&gt;</v>
          </cell>
          <cell r="T1136">
            <v>0</v>
          </cell>
          <cell r="V1136" t="e">
            <v>#N/A</v>
          </cell>
          <cell r="AA1136" t="str">
            <v>CHANGEOVER</v>
          </cell>
          <cell r="AB1136">
            <v>128</v>
          </cell>
          <cell r="AC1136">
            <v>192</v>
          </cell>
          <cell r="AD1136">
            <v>20000</v>
          </cell>
          <cell r="AE1136">
            <v>-0.99039999999999995</v>
          </cell>
          <cell r="AF1136">
            <v>1666.6666666666667</v>
          </cell>
        </row>
        <row r="1137">
          <cell r="A1137">
            <v>105511</v>
          </cell>
          <cell r="B1137" t="str">
            <v>Benteler</v>
          </cell>
          <cell r="C1137">
            <v>38399</v>
          </cell>
          <cell r="D1137">
            <v>13003844</v>
          </cell>
          <cell r="E1137">
            <v>105511</v>
          </cell>
          <cell r="F1137" t="str">
            <v>Stamp&gt;Ship</v>
          </cell>
          <cell r="G1137" t="str">
            <v>GR: PR</v>
          </cell>
          <cell r="H1137" t="str">
            <v>GR</v>
          </cell>
          <cell r="I1137" t="str">
            <v xml:space="preserve">Toyota | Camry | 044L            </v>
          </cell>
          <cell r="J1137" t="str">
            <v>New Domestics</v>
          </cell>
          <cell r="K1137" t="str">
            <v>Toyota</v>
          </cell>
          <cell r="L1137" t="str">
            <v>BIW</v>
          </cell>
          <cell r="M1137">
            <v>38718</v>
          </cell>
          <cell r="N1137" t="str">
            <v>REINF-FR DOOR INS PANEL RR  RH</v>
          </cell>
          <cell r="O1137">
            <v>38718</v>
          </cell>
          <cell r="P1137">
            <v>43717</v>
          </cell>
          <cell r="Q1137" t="str">
            <v>&gt;&gt;&gt;</v>
          </cell>
          <cell r="S1137">
            <v>0</v>
          </cell>
          <cell r="T1137">
            <v>13005854</v>
          </cell>
          <cell r="V1137">
            <v>1910</v>
          </cell>
          <cell r="W1137">
            <v>3</v>
          </cell>
          <cell r="Y1137">
            <v>2</v>
          </cell>
          <cell r="AA1137" t="str">
            <v>SERVICE</v>
          </cell>
          <cell r="AB1137">
            <v>2000</v>
          </cell>
          <cell r="AC1137">
            <v>3000</v>
          </cell>
          <cell r="AD1137">
            <v>3000</v>
          </cell>
          <cell r="AE1137">
            <v>0</v>
          </cell>
          <cell r="AF1137">
            <v>250</v>
          </cell>
        </row>
        <row r="1138">
          <cell r="A1138">
            <v>107708</v>
          </cell>
          <cell r="B1138" t="str">
            <v>DENSO</v>
          </cell>
          <cell r="C1138">
            <v>41592</v>
          </cell>
          <cell r="D1138" t="str">
            <v>AA047792-6370</v>
          </cell>
          <cell r="E1138">
            <v>107708</v>
          </cell>
          <cell r="F1138" t="str">
            <v>STAMP&gt;SHIP</v>
          </cell>
          <cell r="G1138" t="str">
            <v>PR</v>
          </cell>
          <cell r="I1138" t="str">
            <v>15 FORD CD4.3</v>
          </cell>
          <cell r="K1138" t="str">
            <v>FORD</v>
          </cell>
          <cell r="L1138" t="str">
            <v>HVAC</v>
          </cell>
          <cell r="N1138" t="e">
            <v>#VALUE!</v>
          </cell>
          <cell r="O1138">
            <v>41883</v>
          </cell>
          <cell r="P1138">
            <v>43344</v>
          </cell>
          <cell r="Q1138" t="str">
            <v>&gt;&gt;&gt;</v>
          </cell>
          <cell r="T1138">
            <v>0</v>
          </cell>
          <cell r="V1138" t="e">
            <v>#N/A</v>
          </cell>
          <cell r="AA1138" t="str">
            <v>NEW</v>
          </cell>
          <cell r="AB1138">
            <v>540</v>
          </cell>
          <cell r="AC1138">
            <v>810</v>
          </cell>
          <cell r="AD1138">
            <v>145000</v>
          </cell>
          <cell r="AE1138">
            <v>-0.99441379310344824</v>
          </cell>
          <cell r="AF1138">
            <v>12083.333333333334</v>
          </cell>
        </row>
        <row r="1139">
          <cell r="A1139" t="str">
            <v>107379 (A Part)</v>
          </cell>
          <cell r="B1139" t="str">
            <v>Denso</v>
          </cell>
          <cell r="C1139">
            <v>40893</v>
          </cell>
          <cell r="D1139" t="str">
            <v>AA146510-5610-REL</v>
          </cell>
          <cell r="E1139" t="e">
            <v>#N/A</v>
          </cell>
          <cell r="F1139" t="str">
            <v>Stamp&gt;Ship</v>
          </cell>
          <cell r="G1139" t="str">
            <v>GR</v>
          </cell>
          <cell r="H1139" t="str">
            <v>GR</v>
          </cell>
          <cell r="I1139" t="str">
            <v>12 Toyota Rav4 EV 570A</v>
          </cell>
          <cell r="J1139" t="str">
            <v>New Domestics</v>
          </cell>
          <cell r="K1139" t="str">
            <v>Toyota</v>
          </cell>
          <cell r="L1139" t="str">
            <v>HVAC</v>
          </cell>
          <cell r="M1139">
            <v>40969</v>
          </cell>
          <cell r="O1139">
            <v>40969</v>
          </cell>
          <cell r="P1139">
            <v>43717</v>
          </cell>
          <cell r="Q1139" t="str">
            <v>&gt;&gt;&gt;</v>
          </cell>
          <cell r="S1139">
            <v>100</v>
          </cell>
          <cell r="T1139">
            <v>0</v>
          </cell>
          <cell r="V1139">
            <v>350</v>
          </cell>
          <cell r="W1139">
            <v>4</v>
          </cell>
          <cell r="Y1139" t="str">
            <v>&lt;5</v>
          </cell>
          <cell r="AA1139" t="str">
            <v>Annualized Volume (4 of 10 mos)</v>
          </cell>
          <cell r="AB1139">
            <v>525</v>
          </cell>
          <cell r="AC1139">
            <v>787.5</v>
          </cell>
          <cell r="AD1139">
            <v>787.5</v>
          </cell>
          <cell r="AE1139">
            <v>0</v>
          </cell>
          <cell r="AF1139">
            <v>65.625</v>
          </cell>
        </row>
        <row r="1140">
          <cell r="A1140">
            <v>105271</v>
          </cell>
          <cell r="B1140" t="str">
            <v>NISSAN</v>
          </cell>
          <cell r="C1140">
            <v>38159</v>
          </cell>
          <cell r="D1140" t="str">
            <v>85051EA500</v>
          </cell>
          <cell r="E1140" t="str">
            <v>2-OUT</v>
          </cell>
          <cell r="F1140" t="str">
            <v>Stamp&gt;Assy&gt;Plate/Paint&gt;Ship</v>
          </cell>
          <cell r="G1140" t="str">
            <v>KENT</v>
          </cell>
          <cell r="H1140" t="str">
            <v>KENT</v>
          </cell>
          <cell r="I1140" t="str">
            <v xml:space="preserve">Nissan        | Pathfinder | P61B/R51        </v>
          </cell>
          <cell r="J1140" t="str">
            <v>New Domestics</v>
          </cell>
          <cell r="K1140" t="str">
            <v>NISSAN</v>
          </cell>
          <cell r="L1140" t="str">
            <v>BIW</v>
          </cell>
          <cell r="M1140">
            <v>38223</v>
          </cell>
          <cell r="N1140" t="str">
            <v>PENCIL BRACE ASSY--RH/LH</v>
          </cell>
          <cell r="O1140">
            <v>38223</v>
          </cell>
          <cell r="P1140">
            <v>39841</v>
          </cell>
          <cell r="Q1140" t="str">
            <v>&gt;&gt;&gt;</v>
          </cell>
          <cell r="S1140">
            <v>0</v>
          </cell>
          <cell r="T1140">
            <v>495</v>
          </cell>
          <cell r="V1140">
            <v>200</v>
          </cell>
          <cell r="W1140">
            <v>11</v>
          </cell>
          <cell r="Y1140">
            <v>6</v>
          </cell>
          <cell r="AA1140" t="str">
            <v>SERVICE</v>
          </cell>
          <cell r="AB1140">
            <v>300</v>
          </cell>
          <cell r="AC1140">
            <v>450</v>
          </cell>
          <cell r="AD1140">
            <v>450</v>
          </cell>
          <cell r="AE1140">
            <v>0</v>
          </cell>
          <cell r="AF1140">
            <v>37.5</v>
          </cell>
        </row>
        <row r="1141">
          <cell r="A1141" t="str">
            <v>107399 (A Part)</v>
          </cell>
          <cell r="B1141" t="str">
            <v>Denso Manufacturing</v>
          </cell>
          <cell r="C1141" t="e">
            <v>#N/A</v>
          </cell>
          <cell r="D1141" t="str">
            <v>AA146510-5650</v>
          </cell>
          <cell r="E1141" t="e">
            <v>#N/A</v>
          </cell>
          <cell r="F1141" t="str">
            <v>Stamp&gt;Assy&gt;Plate/Paint&gt;Ship</v>
          </cell>
          <cell r="G1141" t="str">
            <v>GR</v>
          </cell>
          <cell r="H1141" t="str">
            <v>GR</v>
          </cell>
          <cell r="I1141" t="str">
            <v xml:space="preserve">Toyota Rav4 HEV 570A </v>
          </cell>
          <cell r="K1141" t="str">
            <v>TOYOTA</v>
          </cell>
          <cell r="L1141" t="str">
            <v>HVAC</v>
          </cell>
          <cell r="O1141">
            <v>38477</v>
          </cell>
          <cell r="P1141">
            <v>43717</v>
          </cell>
          <cell r="Q1141" t="str">
            <v>&gt;&gt;&gt;</v>
          </cell>
          <cell r="S1141">
            <v>102</v>
          </cell>
          <cell r="T1141">
            <v>0</v>
          </cell>
          <cell r="V1141">
            <v>361</v>
          </cell>
          <cell r="W1141">
            <v>4</v>
          </cell>
          <cell r="Y1141" t="str">
            <v>&lt;5</v>
          </cell>
          <cell r="AA1141" t="str">
            <v>Annualized Volume (4 of 10 mos)</v>
          </cell>
          <cell r="AB1141">
            <v>540</v>
          </cell>
          <cell r="AC1141">
            <v>810</v>
          </cell>
          <cell r="AD1141">
            <v>810</v>
          </cell>
          <cell r="AE1141">
            <v>0</v>
          </cell>
          <cell r="AF1141">
            <v>67.5</v>
          </cell>
        </row>
        <row r="1142">
          <cell r="A1142">
            <v>107259</v>
          </cell>
          <cell r="B1142" t="str">
            <v>Denso</v>
          </cell>
          <cell r="C1142">
            <v>40710</v>
          </cell>
          <cell r="D1142" t="str">
            <v>AA116640-7522</v>
          </cell>
          <cell r="E1142" t="e">
            <v>#N/A</v>
          </cell>
          <cell r="F1142" t="str">
            <v>Stamp&gt;Ship</v>
          </cell>
          <cell r="G1142" t="str">
            <v>GR:  PR/VA</v>
          </cell>
          <cell r="H1142" t="str">
            <v>GR</v>
          </cell>
          <cell r="I1142" t="str">
            <v>N/A</v>
          </cell>
          <cell r="J1142" t="str">
            <v>Unknown</v>
          </cell>
          <cell r="K1142" t="str">
            <v>UNKNOWN</v>
          </cell>
          <cell r="L1142" t="str">
            <v>HVAC</v>
          </cell>
          <cell r="M1142">
            <v>40721</v>
          </cell>
          <cell r="N1142" t="str">
            <v>DAMPER SUB-ASSY</v>
          </cell>
          <cell r="O1142">
            <v>40721</v>
          </cell>
          <cell r="P1142">
            <v>43717</v>
          </cell>
          <cell r="Q1142" t="str">
            <v>&gt;&gt;&gt;</v>
          </cell>
          <cell r="S1142">
            <v>120</v>
          </cell>
          <cell r="T1142">
            <v>367</v>
          </cell>
          <cell r="V1142">
            <v>407</v>
          </cell>
          <cell r="W1142">
            <v>3</v>
          </cell>
          <cell r="Y1142" t="str">
            <v>&lt;5</v>
          </cell>
          <cell r="AA1142" t="str">
            <v>Annualized Volume (3 of 10 mos)</v>
          </cell>
          <cell r="AB1142">
            <v>280</v>
          </cell>
          <cell r="AC1142">
            <v>420</v>
          </cell>
          <cell r="AD1142">
            <v>440.4</v>
          </cell>
          <cell r="AE1142">
            <v>-4.632152588555849E-2</v>
          </cell>
          <cell r="AF1142">
            <v>36.699999999999996</v>
          </cell>
        </row>
        <row r="1143">
          <cell r="A1143" t="str">
            <v>107380 (A Part)</v>
          </cell>
          <cell r="B1143" t="str">
            <v>Denso</v>
          </cell>
          <cell r="C1143">
            <v>40893</v>
          </cell>
          <cell r="D1143" t="str">
            <v>AA146510-5630</v>
          </cell>
          <cell r="E1143" t="e">
            <v>#N/A</v>
          </cell>
          <cell r="F1143" t="str">
            <v>Stamp&gt;Ship</v>
          </cell>
          <cell r="G1143" t="str">
            <v>GR</v>
          </cell>
          <cell r="H1143" t="str">
            <v>GR</v>
          </cell>
          <cell r="I1143" t="str">
            <v>'12 Toyota Rav4 EV 570A</v>
          </cell>
          <cell r="J1143" t="str">
            <v>New Domestics</v>
          </cell>
          <cell r="K1143" t="str">
            <v>Toyota</v>
          </cell>
          <cell r="L1143" t="str">
            <v>HVAC</v>
          </cell>
          <cell r="M1143">
            <v>40969</v>
          </cell>
          <cell r="O1143">
            <v>40969</v>
          </cell>
          <cell r="P1143">
            <v>43717</v>
          </cell>
          <cell r="Q1143" t="str">
            <v>&gt;&gt;&gt;</v>
          </cell>
          <cell r="R1143" t="str">
            <v>Updated EAU from 1000 to 1250 on  10/8</v>
          </cell>
          <cell r="S1143">
            <v>100</v>
          </cell>
          <cell r="T1143">
            <v>0</v>
          </cell>
          <cell r="V1143">
            <v>325</v>
          </cell>
          <cell r="W1143">
            <v>3</v>
          </cell>
          <cell r="Y1143" t="str">
            <v>&lt;5</v>
          </cell>
          <cell r="AA1143" t="str">
            <v>Annualized Volume (3 of 10 mos)</v>
          </cell>
          <cell r="AB1143">
            <v>525</v>
          </cell>
          <cell r="AC1143">
            <v>787.5</v>
          </cell>
          <cell r="AD1143">
            <v>787.5</v>
          </cell>
          <cell r="AE1143">
            <v>0</v>
          </cell>
          <cell r="AF1143">
            <v>65.625</v>
          </cell>
        </row>
        <row r="1144">
          <cell r="A1144">
            <v>104862</v>
          </cell>
          <cell r="B1144" t="str">
            <v>NISSAN</v>
          </cell>
          <cell r="C1144">
            <v>37726</v>
          </cell>
          <cell r="D1144" t="str">
            <v>76648 EA500</v>
          </cell>
          <cell r="E1144">
            <v>104862</v>
          </cell>
          <cell r="F1144" t="str">
            <v>Stamp&gt;Assy&gt;Plate/Paint&gt;Ship</v>
          </cell>
          <cell r="G1144" t="str">
            <v>KENT</v>
          </cell>
          <cell r="H1144" t="str">
            <v>KENT</v>
          </cell>
          <cell r="I1144" t="str">
            <v xml:space="preserve">Nissan        | Frontier | H61B/D40        </v>
          </cell>
          <cell r="J1144" t="str">
            <v>New Domestics</v>
          </cell>
          <cell r="K1144" t="str">
            <v>NISSAN</v>
          </cell>
          <cell r="L1144" t="str">
            <v>BIW</v>
          </cell>
          <cell r="M1144">
            <v>37956</v>
          </cell>
          <cell r="N1144" t="str">
            <v>BACK DOOR STAY R/L ASSY</v>
          </cell>
          <cell r="O1144">
            <v>37956</v>
          </cell>
          <cell r="P1144">
            <v>42248</v>
          </cell>
          <cell r="Q1144" t="str">
            <v>&gt;&gt;&gt;</v>
          </cell>
          <cell r="R1144" t="str">
            <v>SERVICE</v>
          </cell>
          <cell r="S1144">
            <v>9025</v>
          </cell>
          <cell r="T1144">
            <v>8575</v>
          </cell>
          <cell r="V1144">
            <v>200</v>
          </cell>
          <cell r="W1144">
            <v>3</v>
          </cell>
          <cell r="Y1144">
            <v>0</v>
          </cell>
          <cell r="AA1144" t="str">
            <v>SERVICE</v>
          </cell>
          <cell r="AB1144">
            <v>300</v>
          </cell>
          <cell r="AC1144">
            <v>450</v>
          </cell>
          <cell r="AD1144">
            <v>400</v>
          </cell>
          <cell r="AE1144">
            <v>0.125</v>
          </cell>
          <cell r="AF1144">
            <v>33.333333333333336</v>
          </cell>
        </row>
        <row r="1145">
          <cell r="A1145">
            <v>104863</v>
          </cell>
          <cell r="B1145" t="str">
            <v>NISSAN</v>
          </cell>
          <cell r="C1145">
            <v>37726</v>
          </cell>
          <cell r="D1145" t="str">
            <v>76649 EA500</v>
          </cell>
          <cell r="E1145">
            <v>104863</v>
          </cell>
          <cell r="F1145" t="str">
            <v>Stamp&gt;Assy&gt;Plate/Paint&gt;Ship</v>
          </cell>
          <cell r="G1145" t="str">
            <v>KENT</v>
          </cell>
          <cell r="H1145" t="str">
            <v>KENT</v>
          </cell>
          <cell r="I1145" t="str">
            <v xml:space="preserve">Nissan        | Frontier | H61B/D40        </v>
          </cell>
          <cell r="J1145" t="str">
            <v>New Domestics</v>
          </cell>
          <cell r="K1145" t="str">
            <v>NISSAN</v>
          </cell>
          <cell r="L1145" t="str">
            <v>BIW</v>
          </cell>
          <cell r="M1145">
            <v>37956</v>
          </cell>
          <cell r="N1145" t="str">
            <v>BACK DOOR STAY R/L ASSY</v>
          </cell>
          <cell r="O1145">
            <v>37956</v>
          </cell>
          <cell r="P1145">
            <v>42248</v>
          </cell>
          <cell r="Q1145" t="str">
            <v>&gt;&gt;&gt;</v>
          </cell>
          <cell r="R1145" t="str">
            <v>SERVICE</v>
          </cell>
          <cell r="S1145">
            <v>0</v>
          </cell>
          <cell r="T1145">
            <v>8925</v>
          </cell>
          <cell r="V1145">
            <v>199</v>
          </cell>
          <cell r="W1145">
            <v>3</v>
          </cell>
          <cell r="Y1145">
            <v>0</v>
          </cell>
          <cell r="AA1145" t="str">
            <v>SERVICE</v>
          </cell>
          <cell r="AB1145">
            <v>299</v>
          </cell>
          <cell r="AC1145">
            <v>448.5</v>
          </cell>
          <cell r="AD1145">
            <v>398</v>
          </cell>
          <cell r="AE1145">
            <v>0.12688442211055273</v>
          </cell>
          <cell r="AF1145">
            <v>33.166666666666664</v>
          </cell>
        </row>
        <row r="1146">
          <cell r="A1146">
            <v>106135</v>
          </cell>
          <cell r="B1146" t="str">
            <v>Calsonic</v>
          </cell>
          <cell r="C1146">
            <v>39161</v>
          </cell>
          <cell r="D1146" t="str">
            <v>156-601-9912</v>
          </cell>
          <cell r="E1146">
            <v>106135</v>
          </cell>
          <cell r="F1146" t="str">
            <v>Stamp&gt;Assy&gt;Ship</v>
          </cell>
          <cell r="G1146" t="str">
            <v>GR: PR</v>
          </cell>
          <cell r="H1146" t="str">
            <v>GR</v>
          </cell>
          <cell r="I1146" t="str">
            <v>NISSAN</v>
          </cell>
          <cell r="J1146" t="str">
            <v>New Domestics</v>
          </cell>
          <cell r="K1146" t="str">
            <v>NISSAN</v>
          </cell>
          <cell r="L1146" t="str">
            <v>Powertrain/Exhaust</v>
          </cell>
          <cell r="M1146">
            <v>39234</v>
          </cell>
          <cell r="N1146" t="str">
            <v>INSUL ASSY-FR TUBE LOWER</v>
          </cell>
          <cell r="O1146">
            <v>39234</v>
          </cell>
          <cell r="P1146">
            <v>43717</v>
          </cell>
          <cell r="Q1146" t="str">
            <v>&gt;&gt;&gt;</v>
          </cell>
          <cell r="S1146">
            <v>0</v>
          </cell>
          <cell r="T1146">
            <v>480</v>
          </cell>
          <cell r="V1146">
            <v>400</v>
          </cell>
          <cell r="W1146">
            <v>3</v>
          </cell>
          <cell r="Y1146" t="str">
            <v>&lt;5</v>
          </cell>
          <cell r="AA1146" t="str">
            <v>Annualized Volume (3 of 10 mos)</v>
          </cell>
          <cell r="AB1146">
            <v>480</v>
          </cell>
          <cell r="AC1146">
            <v>720</v>
          </cell>
          <cell r="AD1146">
            <v>720</v>
          </cell>
          <cell r="AE1146">
            <v>0</v>
          </cell>
          <cell r="AF1146">
            <v>60</v>
          </cell>
        </row>
        <row r="1147">
          <cell r="A1147">
            <v>106134</v>
          </cell>
          <cell r="B1147" t="str">
            <v>Calsonic</v>
          </cell>
          <cell r="C1147">
            <v>39161</v>
          </cell>
          <cell r="D1147" t="str">
            <v>156-601-9992</v>
          </cell>
          <cell r="E1147">
            <v>106134</v>
          </cell>
          <cell r="F1147" t="str">
            <v>Stamp&gt;Assy&gt;Ship</v>
          </cell>
          <cell r="G1147" t="str">
            <v>GR: PR</v>
          </cell>
          <cell r="H1147" t="str">
            <v>GR</v>
          </cell>
          <cell r="I1147" t="str">
            <v>NISSAN</v>
          </cell>
          <cell r="J1147" t="str">
            <v>New Domestics</v>
          </cell>
          <cell r="K1147" t="str">
            <v>NISSAN</v>
          </cell>
          <cell r="L1147" t="str">
            <v>Powertrain/Exhaust</v>
          </cell>
          <cell r="M1147">
            <v>39234</v>
          </cell>
          <cell r="N1147" t="str">
            <v>INSUL ASSY-FR TUBE UPPER</v>
          </cell>
          <cell r="O1147">
            <v>39234</v>
          </cell>
          <cell r="P1147">
            <v>43717</v>
          </cell>
          <cell r="Q1147" t="str">
            <v>&gt;&gt;&gt;</v>
          </cell>
          <cell r="S1147">
            <v>160</v>
          </cell>
          <cell r="T1147">
            <v>480</v>
          </cell>
          <cell r="V1147">
            <v>400</v>
          </cell>
          <cell r="W1147">
            <v>3</v>
          </cell>
          <cell r="Y1147" t="str">
            <v>&lt;5</v>
          </cell>
          <cell r="AA1147" t="str">
            <v>Annualized Volume (3 of 10 mos)</v>
          </cell>
          <cell r="AB1147">
            <v>320</v>
          </cell>
          <cell r="AC1147">
            <v>480</v>
          </cell>
          <cell r="AD1147">
            <v>384</v>
          </cell>
          <cell r="AE1147">
            <v>0.25</v>
          </cell>
          <cell r="AF1147">
            <v>32</v>
          </cell>
        </row>
        <row r="1148">
          <cell r="A1148">
            <v>106887</v>
          </cell>
          <cell r="B1148" t="str">
            <v>NISSAN</v>
          </cell>
          <cell r="C1148">
            <v>40326</v>
          </cell>
          <cell r="D1148" t="str">
            <v>14014ZJ60A</v>
          </cell>
          <cell r="E1148">
            <v>106887</v>
          </cell>
          <cell r="F1148" t="str">
            <v>Stamp&gt;Plate/Paint&gt;Ship</v>
          </cell>
          <cell r="G1148" t="str">
            <v>GR: PR</v>
          </cell>
          <cell r="H1148" t="str">
            <v>GR</v>
          </cell>
          <cell r="I1148" t="str">
            <v>L32H SENTRA</v>
          </cell>
          <cell r="J1148" t="str">
            <v>New Domestics</v>
          </cell>
          <cell r="K1148" t="str">
            <v>NISSAN</v>
          </cell>
          <cell r="L1148" t="str">
            <v>Powertrain/Exhaust</v>
          </cell>
          <cell r="M1148">
            <v>40346</v>
          </cell>
          <cell r="N1148" t="str">
            <v>STAY EXH MANIF</v>
          </cell>
          <cell r="O1148">
            <v>40346</v>
          </cell>
          <cell r="P1148">
            <v>43252</v>
          </cell>
          <cell r="Q1148" t="str">
            <v>&gt;&gt;&gt;</v>
          </cell>
          <cell r="S1148">
            <v>0</v>
          </cell>
          <cell r="T1148">
            <v>1</v>
          </cell>
          <cell r="V1148">
            <v>150</v>
          </cell>
          <cell r="W1148">
            <v>7</v>
          </cell>
          <cell r="Y1148">
            <v>3000</v>
          </cell>
          <cell r="Z1148">
            <v>0.21229999999999999</v>
          </cell>
          <cell r="AA1148" t="str">
            <v>last 5 mos x IHS%</v>
          </cell>
          <cell r="AB1148">
            <v>526</v>
          </cell>
          <cell r="AC1148">
            <v>789</v>
          </cell>
          <cell r="AD1148">
            <v>789</v>
          </cell>
          <cell r="AE1148">
            <v>0</v>
          </cell>
          <cell r="AF1148">
            <v>65.75</v>
          </cell>
        </row>
        <row r="1149">
          <cell r="A1149">
            <v>107709</v>
          </cell>
          <cell r="B1149" t="str">
            <v>DENSO</v>
          </cell>
          <cell r="C1149">
            <v>41592</v>
          </cell>
          <cell r="D1149" t="str">
            <v>AA047792-6380</v>
          </cell>
          <cell r="E1149">
            <v>107709</v>
          </cell>
          <cell r="F1149" t="str">
            <v>STAMP&gt;SHIP</v>
          </cell>
          <cell r="G1149" t="str">
            <v>PR</v>
          </cell>
          <cell r="I1149" t="str">
            <v>15 FORD CD4.3</v>
          </cell>
          <cell r="K1149" t="str">
            <v>FORD</v>
          </cell>
          <cell r="L1149" t="str">
            <v>HVAC</v>
          </cell>
          <cell r="N1149" t="e">
            <v>#VALUE!</v>
          </cell>
          <cell r="O1149">
            <v>41883</v>
          </cell>
          <cell r="P1149">
            <v>43344</v>
          </cell>
          <cell r="Q1149" t="str">
            <v>&gt;&gt;&gt;</v>
          </cell>
          <cell r="T1149">
            <v>0</v>
          </cell>
          <cell r="V1149" t="e">
            <v>#N/A</v>
          </cell>
          <cell r="AA1149" t="str">
            <v>NEW</v>
          </cell>
          <cell r="AB1149">
            <v>1020</v>
          </cell>
          <cell r="AC1149">
            <v>1530</v>
          </cell>
          <cell r="AD1149">
            <v>417000</v>
          </cell>
          <cell r="AE1149">
            <v>-0.99633093525179861</v>
          </cell>
          <cell r="AF1149">
            <v>34750</v>
          </cell>
        </row>
        <row r="1150">
          <cell r="A1150">
            <v>107710</v>
          </cell>
          <cell r="B1150" t="str">
            <v>DENSO</v>
          </cell>
          <cell r="C1150">
            <v>41592</v>
          </cell>
          <cell r="D1150" t="str">
            <v>AA047792-6390</v>
          </cell>
          <cell r="E1150">
            <v>107710</v>
          </cell>
          <cell r="F1150" t="str">
            <v>STAMP&gt;SHIP</v>
          </cell>
          <cell r="G1150" t="str">
            <v>PR</v>
          </cell>
          <cell r="I1150" t="str">
            <v>15 FORD CD4.3</v>
          </cell>
          <cell r="K1150" t="str">
            <v>FORD</v>
          </cell>
          <cell r="L1150" t="str">
            <v>HVAC</v>
          </cell>
          <cell r="N1150">
            <v>41694</v>
          </cell>
          <cell r="O1150">
            <v>41883</v>
          </cell>
          <cell r="P1150">
            <v>43344</v>
          </cell>
          <cell r="Q1150" t="str">
            <v>&gt;&gt;&gt;</v>
          </cell>
          <cell r="T1150">
            <v>0</v>
          </cell>
          <cell r="V1150" t="e">
            <v>#N/A</v>
          </cell>
          <cell r="AA1150" t="str">
            <v>NEW</v>
          </cell>
          <cell r="AB1150">
            <v>340</v>
          </cell>
          <cell r="AC1150">
            <v>510</v>
          </cell>
          <cell r="AD1150">
            <v>208000</v>
          </cell>
          <cell r="AE1150">
            <v>-0.9975480769230769</v>
          </cell>
          <cell r="AF1150">
            <v>17333.333333333332</v>
          </cell>
        </row>
        <row r="1151">
          <cell r="A1151">
            <v>107711</v>
          </cell>
          <cell r="B1151" t="str">
            <v>DENSO</v>
          </cell>
          <cell r="C1151">
            <v>41592</v>
          </cell>
          <cell r="D1151" t="str">
            <v>AA047792-6400</v>
          </cell>
          <cell r="E1151">
            <v>107711</v>
          </cell>
          <cell r="F1151" t="str">
            <v>STAMP&gt;SHIP</v>
          </cell>
          <cell r="G1151" t="str">
            <v>PR</v>
          </cell>
          <cell r="I1151" t="str">
            <v>15 FORD CD4.3</v>
          </cell>
          <cell r="K1151" t="str">
            <v>FORD</v>
          </cell>
          <cell r="L1151" t="str">
            <v>HVAC</v>
          </cell>
          <cell r="N1151">
            <v>41456</v>
          </cell>
          <cell r="O1151">
            <v>41883</v>
          </cell>
          <cell r="P1151">
            <v>43344</v>
          </cell>
          <cell r="Q1151" t="str">
            <v>&gt;&gt;&gt;</v>
          </cell>
          <cell r="T1151">
            <v>0</v>
          </cell>
          <cell r="V1151" t="e">
            <v>#N/A</v>
          </cell>
          <cell r="AA1151" t="str">
            <v>NEW</v>
          </cell>
          <cell r="AB1151">
            <v>540</v>
          </cell>
          <cell r="AC1151">
            <v>810</v>
          </cell>
          <cell r="AD1151">
            <v>353000</v>
          </cell>
          <cell r="AE1151">
            <v>-0.99770538243626061</v>
          </cell>
          <cell r="AF1151">
            <v>29416.666666666668</v>
          </cell>
        </row>
        <row r="1152">
          <cell r="A1152">
            <v>107713</v>
          </cell>
          <cell r="B1152" t="str">
            <v>DENSO</v>
          </cell>
          <cell r="C1152">
            <v>41595</v>
          </cell>
          <cell r="D1152" t="str">
            <v>AA246771-5140</v>
          </cell>
          <cell r="E1152">
            <v>107713</v>
          </cell>
          <cell r="F1152" t="str">
            <v>STAMP&gt;PLATE&gt;SHIP</v>
          </cell>
          <cell r="G1152" t="str">
            <v>PR</v>
          </cell>
          <cell r="I1152" t="str">
            <v>P42M</v>
          </cell>
          <cell r="K1152" t="str">
            <v>NISSAN</v>
          </cell>
          <cell r="L1152" t="str">
            <v>HVAC</v>
          </cell>
          <cell r="O1152">
            <v>41913</v>
          </cell>
          <cell r="P1152">
            <v>44105</v>
          </cell>
          <cell r="Q1152" t="str">
            <v>&gt;&gt;&gt;</v>
          </cell>
          <cell r="R1152" t="str">
            <v>add P42M -9/'14 - 4k/mos</v>
          </cell>
          <cell r="AA1152" t="str">
            <v>NEW</v>
          </cell>
          <cell r="AB1152">
            <v>60</v>
          </cell>
          <cell r="AC1152">
            <v>90</v>
          </cell>
          <cell r="AD1152">
            <v>5000</v>
          </cell>
          <cell r="AE1152">
            <v>-0.98199999999999998</v>
          </cell>
          <cell r="AF1152">
            <v>416.66666666666669</v>
          </cell>
        </row>
        <row r="1153">
          <cell r="A1153">
            <v>104999</v>
          </cell>
          <cell r="B1153" t="str">
            <v>Benteler</v>
          </cell>
          <cell r="C1153">
            <v>37918</v>
          </cell>
          <cell r="D1153">
            <v>13004276</v>
          </cell>
          <cell r="E1153">
            <v>104999</v>
          </cell>
          <cell r="F1153" t="str">
            <v>Stamp&gt;Ship</v>
          </cell>
          <cell r="G1153" t="str">
            <v>GR: PR</v>
          </cell>
          <cell r="H1153" t="str">
            <v>GR</v>
          </cell>
          <cell r="I1153" t="str">
            <v>GM</v>
          </cell>
          <cell r="J1153" t="str">
            <v>BIG 3</v>
          </cell>
          <cell r="K1153" t="str">
            <v>GM</v>
          </cell>
          <cell r="L1153" t="str">
            <v>BIW</v>
          </cell>
          <cell r="M1153">
            <v>37936</v>
          </cell>
          <cell r="N1153" t="str">
            <v>BRACKET   (PARTS ARE COMMON)</v>
          </cell>
          <cell r="O1153">
            <v>37936</v>
          </cell>
          <cell r="P1153">
            <v>43717</v>
          </cell>
          <cell r="Q1153" t="str">
            <v>&gt;&gt;&gt;</v>
          </cell>
          <cell r="S1153">
            <v>0</v>
          </cell>
          <cell r="T1153">
            <v>13008180</v>
          </cell>
          <cell r="V1153">
            <v>0</v>
          </cell>
          <cell r="W1153">
            <v>4</v>
          </cell>
          <cell r="Y1153">
            <v>0</v>
          </cell>
          <cell r="AA1153" t="str">
            <v>SERVICE</v>
          </cell>
          <cell r="AB1153">
            <v>600</v>
          </cell>
          <cell r="AC1153">
            <v>900</v>
          </cell>
          <cell r="AD1153">
            <v>900</v>
          </cell>
          <cell r="AE1153">
            <v>0</v>
          </cell>
          <cell r="AF1153">
            <v>75</v>
          </cell>
        </row>
        <row r="1154">
          <cell r="A1154">
            <v>104947</v>
          </cell>
          <cell r="B1154" t="str">
            <v>TOYOTA</v>
          </cell>
          <cell r="C1154">
            <v>37848</v>
          </cell>
          <cell r="D1154">
            <v>5332304010</v>
          </cell>
          <cell r="E1154">
            <v>104947</v>
          </cell>
          <cell r="F1154" t="str">
            <v>Stamp&gt;Ship</v>
          </cell>
          <cell r="G1154" t="str">
            <v>GR: PR</v>
          </cell>
          <cell r="H1154" t="str">
            <v>GR</v>
          </cell>
          <cell r="I1154" t="str">
            <v xml:space="preserve">Toyota | Tacoma | 635N            </v>
          </cell>
          <cell r="J1154" t="str">
            <v>New Domestics</v>
          </cell>
          <cell r="K1154" t="str">
            <v>Toyota</v>
          </cell>
          <cell r="L1154" t="str">
            <v>BIW</v>
          </cell>
          <cell r="M1154">
            <v>38200</v>
          </cell>
          <cell r="N1154" t="str">
            <v>REINF., HOOD CTR</v>
          </cell>
          <cell r="O1154">
            <v>38200</v>
          </cell>
          <cell r="P1154">
            <v>42369</v>
          </cell>
          <cell r="Q1154" t="str">
            <v>&gt;&gt;&gt;</v>
          </cell>
          <cell r="R1154" t="str">
            <v>SERVICE</v>
          </cell>
          <cell r="S1154">
            <v>0</v>
          </cell>
          <cell r="T1154">
            <v>5332304210</v>
          </cell>
          <cell r="V1154">
            <v>250</v>
          </cell>
          <cell r="W1154">
            <v>5</v>
          </cell>
          <cell r="Y1154">
            <v>4</v>
          </cell>
          <cell r="AA1154" t="str">
            <v>SERVICE</v>
          </cell>
          <cell r="AB1154">
            <v>600</v>
          </cell>
          <cell r="AC1154">
            <v>899.99999999999989</v>
          </cell>
          <cell r="AD1154">
            <v>899.99999999999989</v>
          </cell>
          <cell r="AE1154">
            <v>0</v>
          </cell>
          <cell r="AF1154">
            <v>74.999999999999986</v>
          </cell>
        </row>
        <row r="1155">
          <cell r="A1155" t="str">
            <v>106005 [A PART]</v>
          </cell>
          <cell r="B1155" t="str">
            <v>Denso</v>
          </cell>
          <cell r="C1155" t="e">
            <v>#N/A</v>
          </cell>
          <cell r="D1155" t="str">
            <v>AA422424-6930</v>
          </cell>
          <cell r="E1155" t="str">
            <v>106005-1</v>
          </cell>
          <cell r="F1155" t="str">
            <v>Stamp&gt;Assy&gt;Plate/Paint&gt;Ship</v>
          </cell>
          <cell r="G1155" t="str">
            <v>GR: PR</v>
          </cell>
          <cell r="H1155" t="str">
            <v>GR</v>
          </cell>
          <cell r="I1155" t="str">
            <v>GM</v>
          </cell>
          <cell r="J1155" t="str">
            <v>BIG 3</v>
          </cell>
          <cell r="K1155" t="str">
            <v>GM</v>
          </cell>
          <cell r="L1155" t="str">
            <v>HVAC</v>
          </cell>
          <cell r="O1155">
            <v>38081</v>
          </cell>
          <cell r="P1155">
            <v>41792</v>
          </cell>
          <cell r="Q1155" t="str">
            <v>&gt;&gt;&gt;</v>
          </cell>
          <cell r="R1155" t="str">
            <v>per Denso letter 1.13.14</v>
          </cell>
          <cell r="S1155">
            <v>4704</v>
          </cell>
          <cell r="T1155">
            <v>0</v>
          </cell>
          <cell r="V1155">
            <v>24024</v>
          </cell>
          <cell r="W1155">
            <v>10</v>
          </cell>
          <cell r="Y1155">
            <v>47980.800000000003</v>
          </cell>
          <cell r="Z1155">
            <v>0.05</v>
          </cell>
          <cell r="AA1155" t="str">
            <v>last 5 mos x IHS%</v>
          </cell>
          <cell r="AB1155">
            <v>11004</v>
          </cell>
          <cell r="AC1155">
            <v>16506</v>
          </cell>
          <cell r="AD1155">
            <v>50450.400000000001</v>
          </cell>
          <cell r="AE1155">
            <v>-0.67282717282717286</v>
          </cell>
          <cell r="AF1155">
            <v>4204.2</v>
          </cell>
        </row>
        <row r="1156">
          <cell r="A1156">
            <v>106306</v>
          </cell>
          <cell r="B1156" t="str">
            <v>NISSAN</v>
          </cell>
          <cell r="C1156" t="e">
            <v>#N/A</v>
          </cell>
          <cell r="D1156" t="str">
            <v>F31619N0MB</v>
          </cell>
          <cell r="E1156" t="e">
            <v>#N/A</v>
          </cell>
          <cell r="F1156" t="str">
            <v>Stamp&gt;Assy&gt;Plate/Paint&gt;Ship</v>
          </cell>
          <cell r="G1156" t="str">
            <v>KENT</v>
          </cell>
          <cell r="H1156" t="str">
            <v>KENT</v>
          </cell>
          <cell r="I1156" t="str">
            <v>NISSAN</v>
          </cell>
          <cell r="J1156" t="str">
            <v>New Domestics</v>
          </cell>
          <cell r="K1156" t="str">
            <v>NISSAN</v>
          </cell>
          <cell r="L1156" t="str">
            <v>BIW</v>
          </cell>
          <cell r="O1156">
            <v>38081</v>
          </cell>
          <cell r="P1156">
            <v>41455</v>
          </cell>
          <cell r="Q1156" t="str">
            <v>&gt;&gt;&gt;</v>
          </cell>
          <cell r="R1156" t="str">
            <v>MAY 2013 LAST MONTH       NOT ON NISSAN WEB SITE</v>
          </cell>
          <cell r="S1156">
            <v>22</v>
          </cell>
          <cell r="T1156">
            <v>156</v>
          </cell>
          <cell r="V1156">
            <v>83</v>
          </cell>
          <cell r="W1156">
            <v>9</v>
          </cell>
          <cell r="Y1156">
            <v>256.79999999999995</v>
          </cell>
          <cell r="AA1156" t="str">
            <v>SERVICE</v>
          </cell>
          <cell r="AB1156">
            <v>176</v>
          </cell>
          <cell r="AC1156">
            <v>264</v>
          </cell>
          <cell r="AD1156">
            <v>256.79999999999995</v>
          </cell>
          <cell r="AE1156">
            <v>2.8037383177570208E-2</v>
          </cell>
          <cell r="AF1156">
            <v>21.399999999999995</v>
          </cell>
        </row>
        <row r="1157">
          <cell r="A1157">
            <v>107362</v>
          </cell>
          <cell r="B1157" t="str">
            <v>Toyota</v>
          </cell>
          <cell r="C1157">
            <v>40890</v>
          </cell>
          <cell r="D1157" t="str">
            <v>16533-0T050</v>
          </cell>
          <cell r="E1157">
            <v>107362</v>
          </cell>
          <cell r="F1157" t="str">
            <v>Stamp&gt;Plate/Paint&gt;Ship</v>
          </cell>
          <cell r="G1157" t="str">
            <v>GR: PR</v>
          </cell>
          <cell r="H1157" t="str">
            <v>GR</v>
          </cell>
          <cell r="K1157" t="str">
            <v>Toyota</v>
          </cell>
          <cell r="L1157" t="str">
            <v>HVAC</v>
          </cell>
          <cell r="O1157">
            <v>41487</v>
          </cell>
          <cell r="P1157">
            <v>42948</v>
          </cell>
          <cell r="Q1157" t="str">
            <v>&gt;&gt;&gt;</v>
          </cell>
          <cell r="S1157">
            <v>700</v>
          </cell>
          <cell r="T1157">
            <v>0</v>
          </cell>
          <cell r="V1157">
            <v>60857</v>
          </cell>
          <cell r="W1157">
            <v>2</v>
          </cell>
          <cell r="Y1157" t="str">
            <v>&lt;5</v>
          </cell>
          <cell r="AA1157" t="str">
            <v>NEW</v>
          </cell>
          <cell r="AB1157">
            <v>451996</v>
          </cell>
          <cell r="AC1157">
            <v>677994</v>
          </cell>
          <cell r="AD1157">
            <v>677994</v>
          </cell>
          <cell r="AE1157">
            <v>0</v>
          </cell>
          <cell r="AF1157">
            <v>56499.5</v>
          </cell>
        </row>
        <row r="1158">
          <cell r="A1158" t="str">
            <v>106070 (A PART)</v>
          </cell>
          <cell r="B1158" t="str">
            <v>Denso</v>
          </cell>
          <cell r="C1158" t="e">
            <v>#N/A</v>
          </cell>
          <cell r="D1158" t="str">
            <v>AA122424-88216G</v>
          </cell>
          <cell r="E1158" t="e">
            <v>#N/A</v>
          </cell>
          <cell r="F1158" t="str">
            <v>Stamp&gt;Ship</v>
          </cell>
          <cell r="G1158" t="str">
            <v>GR: PR</v>
          </cell>
          <cell r="H1158" t="str">
            <v>GR</v>
          </cell>
          <cell r="I1158" t="str">
            <v xml:space="preserve">Toyota | Corolla/Auris | 330X            </v>
          </cell>
          <cell r="J1158" t="str">
            <v>New Domestics</v>
          </cell>
          <cell r="K1158" t="str">
            <v>Toyota</v>
          </cell>
          <cell r="L1158" t="str">
            <v>HVAC</v>
          </cell>
          <cell r="O1158">
            <v>38081</v>
          </cell>
          <cell r="P1158">
            <v>41640</v>
          </cell>
          <cell r="Q1158" t="str">
            <v>&gt;&gt;&gt;</v>
          </cell>
          <cell r="S1158">
            <v>0</v>
          </cell>
          <cell r="T1158">
            <v>0</v>
          </cell>
          <cell r="V1158">
            <v>0</v>
          </cell>
          <cell r="W1158">
            <v>5</v>
          </cell>
          <cell r="Y1158" t="e">
            <v>#DIV/0!</v>
          </cell>
          <cell r="AA1158" t="str">
            <v>Annualized Volume (5 of 10 mos)</v>
          </cell>
          <cell r="AB1158">
            <v>0</v>
          </cell>
          <cell r="AC1158">
            <v>0</v>
          </cell>
          <cell r="AD1158">
            <v>0</v>
          </cell>
          <cell r="AE1158" t="e">
            <v>#DIV/0!</v>
          </cell>
          <cell r="AF1158">
            <v>0</v>
          </cell>
        </row>
        <row r="1159">
          <cell r="A1159" t="str">
            <v>106281 (A PART)</v>
          </cell>
          <cell r="B1159" t="str">
            <v>Denso</v>
          </cell>
          <cell r="C1159" t="e">
            <v>#N/A</v>
          </cell>
          <cell r="D1159" t="str">
            <v>AA022003-1150</v>
          </cell>
          <cell r="E1159" t="e">
            <v>#N/A</v>
          </cell>
          <cell r="F1159" t="str">
            <v>Stamp&gt;Assy&gt;Plate/Paint&gt;Ship</v>
          </cell>
          <cell r="G1159" t="str">
            <v>GR: PR</v>
          </cell>
          <cell r="H1159" t="str">
            <v>GR</v>
          </cell>
          <cell r="I1159" t="str">
            <v xml:space="preserve">Toyota | Corolla/Auris | 330X            </v>
          </cell>
          <cell r="J1159" t="str">
            <v>New Domestics</v>
          </cell>
          <cell r="K1159" t="str">
            <v>Toyota</v>
          </cell>
          <cell r="L1159" t="str">
            <v>HVAC</v>
          </cell>
          <cell r="O1159">
            <v>38081</v>
          </cell>
          <cell r="P1159">
            <v>43717</v>
          </cell>
          <cell r="Q1159" t="str">
            <v>&gt;&gt;&gt;</v>
          </cell>
          <cell r="S1159">
            <v>264</v>
          </cell>
          <cell r="T1159">
            <v>0</v>
          </cell>
          <cell r="V1159">
            <v>1835</v>
          </cell>
          <cell r="W1159">
            <v>10</v>
          </cell>
          <cell r="Y1159">
            <v>2676</v>
          </cell>
          <cell r="Z1159">
            <v>8.7971519907003692E-2</v>
          </cell>
          <cell r="AA1159" t="str">
            <v>last 5 mos x IHS%</v>
          </cell>
          <cell r="AB1159">
            <v>1596</v>
          </cell>
          <cell r="AC1159">
            <v>2394</v>
          </cell>
          <cell r="AD1159">
            <v>3992.8554780587037</v>
          </cell>
          <cell r="AE1159">
            <v>-0.40042908811617073</v>
          </cell>
          <cell r="AF1159">
            <v>332.737956504892</v>
          </cell>
        </row>
        <row r="1160">
          <cell r="A1160">
            <v>106305</v>
          </cell>
          <cell r="B1160" t="str">
            <v>NISSAN</v>
          </cell>
          <cell r="C1160" t="e">
            <v>#N/A</v>
          </cell>
          <cell r="D1160" t="str">
            <v>F31609N0MB</v>
          </cell>
          <cell r="E1160" t="e">
            <v>#N/A</v>
          </cell>
          <cell r="F1160" t="str">
            <v>Stamp&gt;Assy&gt;Plate/Paint&gt;Ship</v>
          </cell>
          <cell r="G1160" t="str">
            <v>KENT</v>
          </cell>
          <cell r="H1160" t="str">
            <v>KENT</v>
          </cell>
          <cell r="I1160" t="str">
            <v>NISSAN</v>
          </cell>
          <cell r="J1160" t="str">
            <v>New Domestics</v>
          </cell>
          <cell r="K1160" t="str">
            <v>NISSAN</v>
          </cell>
          <cell r="L1160" t="str">
            <v>BIW</v>
          </cell>
          <cell r="O1160">
            <v>38081</v>
          </cell>
          <cell r="P1160">
            <v>41455</v>
          </cell>
          <cell r="Q1160" t="str">
            <v>&gt;&gt;&gt;</v>
          </cell>
          <cell r="R1160" t="str">
            <v>MAY 2013 LAST MONTH    NOT ON NISSAN WEB SITE</v>
          </cell>
          <cell r="S1160">
            <v>14</v>
          </cell>
          <cell r="T1160">
            <v>228</v>
          </cell>
          <cell r="V1160">
            <v>83</v>
          </cell>
          <cell r="W1160">
            <v>10</v>
          </cell>
          <cell r="Y1160">
            <v>204</v>
          </cell>
          <cell r="AA1160" t="str">
            <v>SERVICE</v>
          </cell>
          <cell r="AB1160">
            <v>167</v>
          </cell>
          <cell r="AC1160">
            <v>250.5</v>
          </cell>
          <cell r="AD1160">
            <v>204</v>
          </cell>
          <cell r="AE1160">
            <v>0.22794117647058831</v>
          </cell>
          <cell r="AF1160">
            <v>17</v>
          </cell>
        </row>
        <row r="1161">
          <cell r="A1161" t="str">
            <v>106291 [A PART]</v>
          </cell>
          <cell r="B1161" t="str">
            <v>Denso</v>
          </cell>
          <cell r="C1161" t="e">
            <v>#N/A</v>
          </cell>
          <cell r="D1161" t="str">
            <v>AA422424-8080</v>
          </cell>
          <cell r="E1161" t="e">
            <v>#N/A</v>
          </cell>
          <cell r="F1161" t="str">
            <v>Stamp&gt;Assy&gt;Plate/Paint&gt;Ship</v>
          </cell>
          <cell r="G1161" t="str">
            <v>GR: PR</v>
          </cell>
          <cell r="H1161" t="str">
            <v>GR</v>
          </cell>
          <cell r="I1161" t="str">
            <v>GM</v>
          </cell>
          <cell r="J1161" t="str">
            <v>BIG 3</v>
          </cell>
          <cell r="K1161" t="str">
            <v>GM</v>
          </cell>
          <cell r="L1161" t="str">
            <v>HVAC</v>
          </cell>
          <cell r="O1161">
            <v>38081</v>
          </cell>
          <cell r="P1161">
            <v>41792</v>
          </cell>
          <cell r="Q1161" t="str">
            <v>&gt;&gt;&gt;</v>
          </cell>
          <cell r="R1161" t="str">
            <v>per Denso letter 1.13.14</v>
          </cell>
          <cell r="S1161">
            <v>650</v>
          </cell>
          <cell r="T1161">
            <v>0</v>
          </cell>
          <cell r="V1161">
            <v>3350</v>
          </cell>
          <cell r="W1161">
            <v>10</v>
          </cell>
          <cell r="Y1161">
            <v>4800</v>
          </cell>
          <cell r="Z1161">
            <v>0.05</v>
          </cell>
          <cell r="AA1161" t="str">
            <v>last 5 mos x IHS%</v>
          </cell>
          <cell r="AB1161">
            <v>3100</v>
          </cell>
          <cell r="AC1161">
            <v>4650</v>
          </cell>
          <cell r="AD1161">
            <v>7035</v>
          </cell>
          <cell r="AE1161">
            <v>-0.33901918976545842</v>
          </cell>
          <cell r="AF1161">
            <v>586.25</v>
          </cell>
        </row>
        <row r="1162">
          <cell r="A1162" t="str">
            <v>106659T</v>
          </cell>
          <cell r="B1162" t="str">
            <v>BENTELER</v>
          </cell>
          <cell r="C1162">
            <v>41058</v>
          </cell>
          <cell r="D1162">
            <v>13004346</v>
          </cell>
          <cell r="E1162" t="str">
            <v>106659T</v>
          </cell>
          <cell r="F1162" t="str">
            <v>Stamp&gt;Ship</v>
          </cell>
          <cell r="G1162" t="str">
            <v>GR: PR</v>
          </cell>
          <cell r="H1162" t="str">
            <v>GR</v>
          </cell>
          <cell r="I1162" t="str">
            <v>AUTO INDUSTRY</v>
          </cell>
          <cell r="J1162" t="str">
            <v>Other Auto (BMW, VW, Misc)</v>
          </cell>
          <cell r="K1162" t="str">
            <v>auto industry</v>
          </cell>
          <cell r="L1162" t="str">
            <v>BIW</v>
          </cell>
          <cell r="O1162">
            <v>38081</v>
          </cell>
          <cell r="P1162">
            <v>43717</v>
          </cell>
          <cell r="Q1162" t="str">
            <v>&gt;&gt;&gt;</v>
          </cell>
          <cell r="S1162">
            <v>8000</v>
          </cell>
          <cell r="T1162">
            <v>0</v>
          </cell>
          <cell r="V1162">
            <v>60765</v>
          </cell>
          <cell r="W1162">
            <v>9</v>
          </cell>
          <cell r="Y1162">
            <v>72000</v>
          </cell>
          <cell r="Z1162">
            <v>0.05</v>
          </cell>
          <cell r="AA1162" t="str">
            <v>last 5 mos x IHS%</v>
          </cell>
          <cell r="AB1162">
            <v>37670</v>
          </cell>
          <cell r="AC1162">
            <v>12000</v>
          </cell>
          <cell r="AD1162">
            <v>127606.5</v>
          </cell>
          <cell r="AE1162">
            <v>-0.90596090324552436</v>
          </cell>
          <cell r="AF1162">
            <v>10633.875</v>
          </cell>
        </row>
        <row r="1163">
          <cell r="A1163">
            <v>107687</v>
          </cell>
          <cell r="B1163" t="str">
            <v>NISSAN</v>
          </cell>
          <cell r="C1163">
            <v>41534</v>
          </cell>
          <cell r="D1163" t="str">
            <v>98838 9CL0A</v>
          </cell>
          <cell r="E1163" t="str">
            <v>107687 Rev1</v>
          </cell>
          <cell r="F1163" t="str">
            <v>STAMP&gt;ASSEMBLY&gt;PAINT&gt;SHIP</v>
          </cell>
          <cell r="G1163" t="str">
            <v>KENT:  PR/VA</v>
          </cell>
          <cell r="I1163" t="str">
            <v>FRONTIER/XTERRA X61B</v>
          </cell>
          <cell r="K1163" t="str">
            <v>NISSAN</v>
          </cell>
          <cell r="L1163" t="str">
            <v>Vehicle Electronics</v>
          </cell>
          <cell r="O1163">
            <v>41821</v>
          </cell>
          <cell r="P1163">
            <v>42552</v>
          </cell>
          <cell r="Q1163" t="str">
            <v>&gt;&gt;&gt;</v>
          </cell>
          <cell r="T1163" t="e">
            <v>#N/A</v>
          </cell>
          <cell r="V1163" t="e">
            <v>#N/A</v>
          </cell>
          <cell r="AA1163" t="str">
            <v>NEW</v>
          </cell>
          <cell r="AB1163">
            <v>84</v>
          </cell>
          <cell r="AC1163">
            <v>126</v>
          </cell>
          <cell r="AD1163">
            <v>126</v>
          </cell>
          <cell r="AE1163">
            <v>0</v>
          </cell>
          <cell r="AF1163">
            <v>10.5</v>
          </cell>
        </row>
        <row r="1164">
          <cell r="A1164">
            <v>105982</v>
          </cell>
          <cell r="B1164" t="str">
            <v>NISSAN</v>
          </cell>
          <cell r="C1164" t="e">
            <v>#N/A</v>
          </cell>
          <cell r="D1164" t="str">
            <v>85048 JA030</v>
          </cell>
          <cell r="E1164" t="e">
            <v>#N/A</v>
          </cell>
          <cell r="F1164" t="str">
            <v>Stamp&gt;Ship</v>
          </cell>
          <cell r="G1164" t="str">
            <v>KENT</v>
          </cell>
          <cell r="H1164" t="str">
            <v>KENT</v>
          </cell>
          <cell r="I1164" t="str">
            <v>L42A, carryover to L42L</v>
          </cell>
          <cell r="J1164" t="str">
            <v>New Domestics</v>
          </cell>
          <cell r="K1164" t="str">
            <v>NISSAN</v>
          </cell>
          <cell r="L1164" t="str">
            <v>BIW</v>
          </cell>
          <cell r="O1164">
            <v>38081</v>
          </cell>
          <cell r="P1164">
            <v>43717</v>
          </cell>
          <cell r="Q1164" t="str">
            <v>&gt;&gt;&gt;</v>
          </cell>
          <cell r="S1164">
            <v>52</v>
          </cell>
          <cell r="T1164">
            <v>134</v>
          </cell>
          <cell r="V1164">
            <v>277</v>
          </cell>
          <cell r="W1164">
            <v>4</v>
          </cell>
          <cell r="Y1164" t="str">
            <v>&lt;5</v>
          </cell>
          <cell r="AA1164" t="str">
            <v>Annualized Volume (4 of 10 mos)</v>
          </cell>
          <cell r="AB1164">
            <v>607</v>
          </cell>
          <cell r="AC1164">
            <v>910.5</v>
          </cell>
          <cell r="AD1164">
            <v>910.5</v>
          </cell>
          <cell r="AE1164">
            <v>0</v>
          </cell>
          <cell r="AF1164">
            <v>75.875</v>
          </cell>
        </row>
        <row r="1165">
          <cell r="A1165" t="str">
            <v>106819 (A PART)</v>
          </cell>
          <cell r="B1165" t="str">
            <v>DENSO</v>
          </cell>
          <cell r="C1165">
            <v>40958</v>
          </cell>
          <cell r="D1165" t="str">
            <v>AA146511-3110</v>
          </cell>
          <cell r="E1165" t="str">
            <v>106819-1</v>
          </cell>
          <cell r="F1165" t="str">
            <v>Stamp&gt;Ship</v>
          </cell>
          <cell r="G1165" t="str">
            <v>GR:PR</v>
          </cell>
          <cell r="H1165" t="str">
            <v>GR</v>
          </cell>
          <cell r="I1165" t="str">
            <v>11 CAMRY (051A)</v>
          </cell>
          <cell r="K1165" t="str">
            <v>TOYOTA</v>
          </cell>
          <cell r="L1165" t="str">
            <v>HVAC</v>
          </cell>
          <cell r="M1165">
            <v>40576</v>
          </cell>
          <cell r="N1165" t="str">
            <v>BRACKET</v>
          </cell>
          <cell r="O1165">
            <v>40576</v>
          </cell>
          <cell r="P1165">
            <v>42522</v>
          </cell>
          <cell r="Q1165" t="str">
            <v>&gt;&gt;&gt;</v>
          </cell>
          <cell r="S1165">
            <v>18360</v>
          </cell>
          <cell r="T1165">
            <v>0</v>
          </cell>
          <cell r="V1165">
            <v>94320</v>
          </cell>
          <cell r="W1165">
            <v>10</v>
          </cell>
          <cell r="Y1165">
            <v>170208</v>
          </cell>
          <cell r="Z1165">
            <v>4.1524006207616981E-2</v>
          </cell>
          <cell r="AA1165" t="str">
            <v>last 5 mos x IHS%</v>
          </cell>
          <cell r="AB1165">
            <v>97920</v>
          </cell>
          <cell r="AC1165">
            <v>146880</v>
          </cell>
          <cell r="AD1165">
            <v>196473.08853100488</v>
          </cell>
          <cell r="AE1165">
            <v>-0.2524166994157</v>
          </cell>
          <cell r="AF1165">
            <v>16372.757377583739</v>
          </cell>
        </row>
        <row r="1166">
          <cell r="A1166">
            <v>106892</v>
          </cell>
          <cell r="B1166" t="str">
            <v>NISSAN</v>
          </cell>
          <cell r="C1166">
            <v>40326</v>
          </cell>
          <cell r="D1166" t="str">
            <v>10005 JA00A</v>
          </cell>
          <cell r="E1166">
            <v>106892</v>
          </cell>
          <cell r="F1166" t="str">
            <v>Stamp&gt;Assy&gt;Plate/Paint&gt;Ship</v>
          </cell>
          <cell r="G1166" t="str">
            <v>GR: PR</v>
          </cell>
          <cell r="H1166" t="str">
            <v>GR</v>
          </cell>
          <cell r="I1166" t="str">
            <v>ALTIMA ENGINE</v>
          </cell>
          <cell r="J1166" t="str">
            <v>New Domestics</v>
          </cell>
          <cell r="K1166" t="str">
            <v>NISSAN</v>
          </cell>
          <cell r="L1166" t="str">
            <v>Powertrain/Exhaust</v>
          </cell>
          <cell r="M1166">
            <v>40346</v>
          </cell>
          <cell r="N1166" t="str">
            <v>SLINGER ASSY-ENG. FR</v>
          </cell>
          <cell r="O1166">
            <v>40346</v>
          </cell>
          <cell r="P1166">
            <v>43717</v>
          </cell>
          <cell r="Q1166" t="str">
            <v>&gt;&gt;&gt;</v>
          </cell>
          <cell r="R1166" t="str">
            <v>NO GROSS INFO AVAILABLE FOR PART</v>
          </cell>
          <cell r="S1166">
            <v>0</v>
          </cell>
          <cell r="T1166">
            <v>79</v>
          </cell>
          <cell r="V1166">
            <v>73</v>
          </cell>
          <cell r="W1166">
            <v>2</v>
          </cell>
          <cell r="Y1166" t="str">
            <v>&lt;5</v>
          </cell>
          <cell r="AA1166" t="str">
            <v>Annualized Volume (2 of 10 mos)</v>
          </cell>
          <cell r="AB1166">
            <v>73</v>
          </cell>
          <cell r="AC1166">
            <v>109.5</v>
          </cell>
          <cell r="AD1166">
            <v>106.80000000000001</v>
          </cell>
          <cell r="AE1166">
            <v>2.528089887640439E-2</v>
          </cell>
          <cell r="AF1166">
            <v>8.9</v>
          </cell>
        </row>
        <row r="1167">
          <cell r="A1167">
            <v>105005</v>
          </cell>
          <cell r="B1167" t="str">
            <v>Benteler</v>
          </cell>
          <cell r="C1167">
            <v>37918</v>
          </cell>
          <cell r="D1167">
            <v>13004939</v>
          </cell>
          <cell r="E1167">
            <v>105005</v>
          </cell>
          <cell r="F1167" t="str">
            <v>Stamp&gt;Ship</v>
          </cell>
          <cell r="G1167" t="str">
            <v>GR: PR</v>
          </cell>
          <cell r="H1167" t="str">
            <v>GR</v>
          </cell>
          <cell r="I1167" t="str">
            <v>GM</v>
          </cell>
          <cell r="J1167" t="str">
            <v>BIG 3</v>
          </cell>
          <cell r="K1167" t="str">
            <v>GM</v>
          </cell>
          <cell r="L1167" t="str">
            <v>BIW</v>
          </cell>
          <cell r="M1167">
            <v>37939</v>
          </cell>
          <cell r="N1167" t="str">
            <v>RH/LH BRACKETS</v>
          </cell>
          <cell r="O1167">
            <v>37939</v>
          </cell>
          <cell r="P1167">
            <v>43717</v>
          </cell>
          <cell r="Q1167" t="str">
            <v>&gt;&gt;&gt;</v>
          </cell>
          <cell r="S1167">
            <v>0</v>
          </cell>
          <cell r="T1167">
            <v>13007839</v>
          </cell>
          <cell r="V1167">
            <v>0</v>
          </cell>
          <cell r="W1167">
            <v>4</v>
          </cell>
          <cell r="Y1167">
            <v>0</v>
          </cell>
          <cell r="AA1167" t="str">
            <v>SERVICE</v>
          </cell>
          <cell r="AB1167">
            <v>300</v>
          </cell>
          <cell r="AC1167">
            <v>450</v>
          </cell>
          <cell r="AD1167">
            <v>450</v>
          </cell>
          <cell r="AE1167">
            <v>0</v>
          </cell>
          <cell r="AF1167">
            <v>37.5</v>
          </cell>
        </row>
        <row r="1168">
          <cell r="A1168">
            <v>105004</v>
          </cell>
          <cell r="B1168" t="str">
            <v>Benteler</v>
          </cell>
          <cell r="C1168">
            <v>37918</v>
          </cell>
          <cell r="D1168">
            <v>13004938</v>
          </cell>
          <cell r="E1168">
            <v>105004</v>
          </cell>
          <cell r="F1168" t="str">
            <v>Stamp&gt;Ship</v>
          </cell>
          <cell r="G1168" t="str">
            <v>GR: PR</v>
          </cell>
          <cell r="H1168" t="str">
            <v>GR</v>
          </cell>
          <cell r="I1168" t="str">
            <v>GM</v>
          </cell>
          <cell r="J1168" t="str">
            <v>BIG 3</v>
          </cell>
          <cell r="K1168" t="str">
            <v>GM</v>
          </cell>
          <cell r="L1168" t="str">
            <v>BIW</v>
          </cell>
          <cell r="M1168">
            <v>37939</v>
          </cell>
          <cell r="N1168" t="str">
            <v>RH/LH BRACKETS</v>
          </cell>
          <cell r="O1168">
            <v>37939</v>
          </cell>
          <cell r="P1168">
            <v>43717</v>
          </cell>
          <cell r="Q1168" t="str">
            <v>&gt;&gt;&gt;</v>
          </cell>
          <cell r="S1168">
            <v>0</v>
          </cell>
          <cell r="T1168">
            <v>13008108</v>
          </cell>
          <cell r="V1168">
            <v>0</v>
          </cell>
          <cell r="W1168">
            <v>4</v>
          </cell>
          <cell r="Y1168">
            <v>0</v>
          </cell>
          <cell r="AA1168" t="str">
            <v>SERVICE</v>
          </cell>
          <cell r="AB1168">
            <v>300</v>
          </cell>
          <cell r="AC1168">
            <v>450</v>
          </cell>
          <cell r="AD1168">
            <v>450</v>
          </cell>
          <cell r="AE1168">
            <v>0</v>
          </cell>
          <cell r="AF1168">
            <v>37.5</v>
          </cell>
        </row>
        <row r="1169">
          <cell r="A1169">
            <v>104867</v>
          </cell>
          <cell r="B1169" t="str">
            <v>NISSAN</v>
          </cell>
          <cell r="C1169">
            <v>37726</v>
          </cell>
          <cell r="D1169" t="str">
            <v>90477 EA500</v>
          </cell>
          <cell r="E1169" t="str">
            <v>104867-1</v>
          </cell>
          <cell r="F1169" t="str">
            <v>Stamp&gt;Assy&gt;Plate/Paint&gt;Ship</v>
          </cell>
          <cell r="G1169" t="str">
            <v>KENT</v>
          </cell>
          <cell r="H1169" t="str">
            <v>KENT</v>
          </cell>
          <cell r="I1169" t="str">
            <v xml:space="preserve">Nissan        | Frontier | H61B/D40        </v>
          </cell>
          <cell r="J1169" t="str">
            <v>New Domestics</v>
          </cell>
          <cell r="K1169" t="str">
            <v>NISSAN</v>
          </cell>
          <cell r="L1169" t="str">
            <v>BIW</v>
          </cell>
          <cell r="M1169">
            <v>37956</v>
          </cell>
          <cell r="N1169" t="str">
            <v>BRKT ASSY-BACK DOOR STAY-R/L</v>
          </cell>
          <cell r="O1169">
            <v>37956</v>
          </cell>
          <cell r="P1169">
            <v>41153</v>
          </cell>
          <cell r="Q1169" t="str">
            <v>&gt;&gt;&gt;</v>
          </cell>
          <cell r="S1169">
            <v>0</v>
          </cell>
          <cell r="T1169">
            <v>9000</v>
          </cell>
          <cell r="V1169">
            <v>50</v>
          </cell>
          <cell r="W1169">
            <v>3</v>
          </cell>
          <cell r="Y1169">
            <v>0</v>
          </cell>
          <cell r="AA1169" t="str">
            <v>SERVICE</v>
          </cell>
          <cell r="AB1169">
            <v>150</v>
          </cell>
          <cell r="AC1169">
            <v>225</v>
          </cell>
          <cell r="AD1169">
            <v>225</v>
          </cell>
          <cell r="AE1169">
            <v>0</v>
          </cell>
          <cell r="AF1169">
            <v>18.75</v>
          </cell>
        </row>
        <row r="1170">
          <cell r="A1170">
            <v>104866</v>
          </cell>
          <cell r="B1170" t="str">
            <v>NISSAN</v>
          </cell>
          <cell r="C1170">
            <v>37726</v>
          </cell>
          <cell r="D1170" t="str">
            <v>90476 EA500</v>
          </cell>
          <cell r="E1170">
            <v>104866</v>
          </cell>
          <cell r="F1170" t="str">
            <v>Stamp&gt;Plate/Paint&gt;Ship</v>
          </cell>
          <cell r="G1170" t="str">
            <v>KENT</v>
          </cell>
          <cell r="H1170" t="str">
            <v>KENT</v>
          </cell>
          <cell r="I1170" t="str">
            <v xml:space="preserve">Nissan        | Frontier | H61B/D40        </v>
          </cell>
          <cell r="J1170" t="str">
            <v>New Domestics</v>
          </cell>
          <cell r="K1170" t="str">
            <v>NISSAN</v>
          </cell>
          <cell r="L1170" t="str">
            <v>BIW</v>
          </cell>
          <cell r="M1170">
            <v>37956</v>
          </cell>
          <cell r="N1170" t="str">
            <v>BRKT ASSY-BACK DOOR STAY-R/L</v>
          </cell>
          <cell r="O1170">
            <v>37956</v>
          </cell>
          <cell r="P1170">
            <v>41153</v>
          </cell>
          <cell r="Q1170" t="str">
            <v>&gt;&gt;&gt;</v>
          </cell>
          <cell r="R1170" t="str">
            <v>NOT SHOWING ANY RELEASES</v>
          </cell>
          <cell r="S1170">
            <v>0</v>
          </cell>
          <cell r="T1170">
            <v>9150</v>
          </cell>
          <cell r="V1170">
            <v>50</v>
          </cell>
          <cell r="W1170">
            <v>3</v>
          </cell>
          <cell r="Y1170">
            <v>0</v>
          </cell>
          <cell r="AA1170" t="str">
            <v>SERVICE</v>
          </cell>
          <cell r="AB1170">
            <v>100</v>
          </cell>
          <cell r="AC1170">
            <v>150</v>
          </cell>
          <cell r="AD1170">
            <v>150</v>
          </cell>
          <cell r="AE1170">
            <v>0</v>
          </cell>
          <cell r="AF1170">
            <v>12.5</v>
          </cell>
        </row>
        <row r="1171">
          <cell r="A1171">
            <v>105987</v>
          </cell>
          <cell r="B1171" t="str">
            <v>NISSAN</v>
          </cell>
          <cell r="C1171" t="e">
            <v>#N/A</v>
          </cell>
          <cell r="D1171" t="str">
            <v>79130 JA030</v>
          </cell>
          <cell r="E1171" t="e">
            <v>#N/A</v>
          </cell>
          <cell r="F1171" t="str">
            <v>Stamp&gt;Ship</v>
          </cell>
          <cell r="G1171" t="str">
            <v>KENT</v>
          </cell>
          <cell r="H1171" t="str">
            <v>KENT</v>
          </cell>
          <cell r="I1171" t="str">
            <v>L42L Altima</v>
          </cell>
          <cell r="J1171" t="str">
            <v>New Domestics</v>
          </cell>
          <cell r="K1171" t="str">
            <v>NISSAN</v>
          </cell>
          <cell r="L1171" t="str">
            <v>BIW</v>
          </cell>
          <cell r="O1171">
            <v>38081</v>
          </cell>
          <cell r="P1171">
            <v>43252</v>
          </cell>
          <cell r="Q1171" t="str">
            <v>&gt;&gt;&gt;</v>
          </cell>
          <cell r="R1171" t="str">
            <v>EXPORT SERVICE ONLY</v>
          </cell>
          <cell r="S1171">
            <v>1</v>
          </cell>
          <cell r="T1171">
            <v>79</v>
          </cell>
          <cell r="V1171">
            <v>47</v>
          </cell>
          <cell r="W1171">
            <v>8</v>
          </cell>
          <cell r="Y1171">
            <v>124.80000000000001</v>
          </cell>
          <cell r="Z1171">
            <v>6.0000000000000053E-2</v>
          </cell>
          <cell r="AA1171" t="str">
            <v>last 5 mos x IHS%</v>
          </cell>
          <cell r="AB1171">
            <v>73</v>
          </cell>
          <cell r="AC1171">
            <v>109.5</v>
          </cell>
          <cell r="AD1171">
            <v>99.64</v>
          </cell>
          <cell r="AE1171">
            <v>9.8956242472902467E-2</v>
          </cell>
          <cell r="AF1171">
            <v>8.3033333333333328</v>
          </cell>
        </row>
        <row r="1172">
          <cell r="A1172" t="str">
            <v>106819 (A PART)</v>
          </cell>
          <cell r="B1172" t="str">
            <v>Denso</v>
          </cell>
          <cell r="C1172" t="e">
            <v>#N/A</v>
          </cell>
          <cell r="D1172" t="str">
            <v>AA146510-3650</v>
          </cell>
          <cell r="E1172" t="str">
            <v>106819-1</v>
          </cell>
          <cell r="F1172" t="str">
            <v>Stamp&gt;Plate/Paint&gt;Ship</v>
          </cell>
          <cell r="G1172" t="str">
            <v>GR: PR</v>
          </cell>
          <cell r="H1172" t="str">
            <v>GR</v>
          </cell>
          <cell r="I1172" t="str">
            <v>Camry 051a</v>
          </cell>
          <cell r="J1172" t="str">
            <v>New Domestics</v>
          </cell>
          <cell r="K1172" t="str">
            <v>Toyota</v>
          </cell>
          <cell r="L1172" t="str">
            <v>HVAC</v>
          </cell>
          <cell r="O1172">
            <v>38081</v>
          </cell>
          <cell r="P1172">
            <v>42522</v>
          </cell>
          <cell r="Q1172" t="str">
            <v>&gt;&gt;&gt;</v>
          </cell>
          <cell r="S1172">
            <v>18360</v>
          </cell>
          <cell r="T1172">
            <v>0</v>
          </cell>
          <cell r="V1172">
            <v>94320</v>
          </cell>
          <cell r="W1172">
            <v>10</v>
          </cell>
          <cell r="Y1172">
            <v>170208</v>
          </cell>
          <cell r="Z1172">
            <v>4.1500000000000002E-2</v>
          </cell>
          <cell r="AA1172" t="str">
            <v>last 5 mos x IHS%</v>
          </cell>
          <cell r="AB1172">
            <v>97920</v>
          </cell>
          <cell r="AC1172">
            <v>146880</v>
          </cell>
          <cell r="AD1172">
            <v>196468.56000000003</v>
          </cell>
          <cell r="AE1172">
            <v>-0.25239946788432721</v>
          </cell>
          <cell r="AF1172">
            <v>16372.380000000003</v>
          </cell>
        </row>
        <row r="1173">
          <cell r="A1173">
            <v>105582</v>
          </cell>
          <cell r="B1173" t="str">
            <v>NISSAN</v>
          </cell>
          <cell r="C1173" t="e">
            <v>#N/A</v>
          </cell>
          <cell r="D1173" t="str">
            <v>28032 EA00A</v>
          </cell>
          <cell r="E1173" t="e">
            <v>#N/A</v>
          </cell>
          <cell r="F1173" t="str">
            <v>Stamp&gt;Ship</v>
          </cell>
          <cell r="G1173" t="str">
            <v>KENT</v>
          </cell>
          <cell r="H1173" t="str">
            <v>KENT</v>
          </cell>
          <cell r="I1173" t="str">
            <v xml:space="preserve">Nissan        | Frontier | H61B/D40        </v>
          </cell>
          <cell r="J1173" t="str">
            <v>New Domestics</v>
          </cell>
          <cell r="K1173" t="str">
            <v>NISSAN</v>
          </cell>
          <cell r="L1173" t="str">
            <v>BIW</v>
          </cell>
          <cell r="O1173">
            <v>38081</v>
          </cell>
          <cell r="P1173">
            <v>42248</v>
          </cell>
          <cell r="Q1173" t="str">
            <v>&gt;&gt;&gt;</v>
          </cell>
          <cell r="S1173" t="e">
            <v>#REF!</v>
          </cell>
          <cell r="T1173">
            <v>7974</v>
          </cell>
          <cell r="V1173">
            <v>0</v>
          </cell>
          <cell r="W1173">
            <v>5</v>
          </cell>
          <cell r="Y1173">
            <v>7974</v>
          </cell>
          <cell r="Z1173">
            <v>-8.7400000000000005E-2</v>
          </cell>
          <cell r="AA1173" t="str">
            <v>last 5 mos x IHS%</v>
          </cell>
          <cell r="AB1173">
            <v>50</v>
          </cell>
          <cell r="AC1173">
            <v>75</v>
          </cell>
          <cell r="AD1173">
            <v>75</v>
          </cell>
          <cell r="AE1173">
            <v>0</v>
          </cell>
          <cell r="AF1173">
            <v>6.25</v>
          </cell>
        </row>
        <row r="1174">
          <cell r="A1174">
            <v>107686</v>
          </cell>
          <cell r="B1174" t="str">
            <v>NISSAN</v>
          </cell>
          <cell r="C1174">
            <v>41534</v>
          </cell>
          <cell r="D1174" t="str">
            <v>985Q2 9CL0A</v>
          </cell>
          <cell r="E1174" t="e">
            <v>#N/A</v>
          </cell>
          <cell r="F1174" t="str">
            <v>STAMP&gt;ASSEMBLY&gt;PAINT&gt;SHIP</v>
          </cell>
          <cell r="G1174" t="str">
            <v>KENT:  PR/VA</v>
          </cell>
          <cell r="I1174" t="str">
            <v>FRONTIER/XTERRA X61B</v>
          </cell>
          <cell r="K1174" t="str">
            <v>NISSAN</v>
          </cell>
          <cell r="L1174" t="str">
            <v>Vehicle Electronics</v>
          </cell>
          <cell r="O1174">
            <v>41821</v>
          </cell>
          <cell r="P1174">
            <v>42552</v>
          </cell>
          <cell r="Q1174" t="str">
            <v>&gt;&gt;&gt;</v>
          </cell>
          <cell r="T1174" t="e">
            <v>#N/A</v>
          </cell>
          <cell r="V1174" t="e">
            <v>#N/A</v>
          </cell>
          <cell r="AA1174" t="str">
            <v>NEW</v>
          </cell>
          <cell r="AB1174">
            <v>42</v>
          </cell>
          <cell r="AC1174">
            <v>63</v>
          </cell>
          <cell r="AD1174">
            <v>45383</v>
          </cell>
          <cell r="AE1174">
            <v>-0.99861181499680496</v>
          </cell>
          <cell r="AF1174">
            <v>3781.9166666666665</v>
          </cell>
        </row>
        <row r="1175">
          <cell r="A1175">
            <v>105988</v>
          </cell>
          <cell r="B1175" t="str">
            <v>NISSAN</v>
          </cell>
          <cell r="C1175">
            <v>38950</v>
          </cell>
          <cell r="D1175" t="str">
            <v>57225 ZS08A</v>
          </cell>
          <cell r="E1175">
            <v>105988</v>
          </cell>
          <cell r="F1175" t="str">
            <v>Stamp&gt;Plate/Paint&gt;Ship</v>
          </cell>
          <cell r="G1175" t="str">
            <v>KENT</v>
          </cell>
          <cell r="H1175" t="str">
            <v>KENT</v>
          </cell>
          <cell r="I1175" t="str">
            <v xml:space="preserve">Nissan        | Pathfinder | P61B/R51        </v>
          </cell>
          <cell r="J1175" t="str">
            <v>New Domestics</v>
          </cell>
          <cell r="K1175" t="str">
            <v>NISSAN</v>
          </cell>
          <cell r="L1175" t="str">
            <v>BIW</v>
          </cell>
          <cell r="M1175">
            <v>39417</v>
          </cell>
          <cell r="N1175" t="str">
            <v>STOPPER-SPARE TIRE 3RD ROW EUR</v>
          </cell>
          <cell r="O1175">
            <v>39417</v>
          </cell>
          <cell r="P1175">
            <v>44114</v>
          </cell>
          <cell r="Q1175" t="str">
            <v>&gt;&gt;&gt;</v>
          </cell>
          <cell r="R1175" t="str">
            <v>SERVICE</v>
          </cell>
          <cell r="S1175">
            <v>6</v>
          </cell>
          <cell r="T1175">
            <v>9450</v>
          </cell>
          <cell r="V1175">
            <v>34</v>
          </cell>
          <cell r="W1175">
            <v>7</v>
          </cell>
          <cell r="Y1175">
            <v>55.199999999999996</v>
          </cell>
          <cell r="AA1175" t="str">
            <v>SERVICE</v>
          </cell>
          <cell r="AB1175">
            <v>30</v>
          </cell>
          <cell r="AC1175">
            <v>45</v>
          </cell>
          <cell r="AD1175">
            <v>45</v>
          </cell>
          <cell r="AE1175">
            <v>0</v>
          </cell>
          <cell r="AF1175">
            <v>3.75</v>
          </cell>
        </row>
        <row r="1176">
          <cell r="A1176" t="str">
            <v>107406T</v>
          </cell>
          <cell r="B1176" t="str">
            <v>Calsonic</v>
          </cell>
          <cell r="C1176">
            <v>40798</v>
          </cell>
          <cell r="D1176" t="str">
            <v>20850 A0000</v>
          </cell>
          <cell r="E1176" t="str">
            <v>107406T RevN</v>
          </cell>
          <cell r="F1176" t="str">
            <v>Stamp&gt;Assy&gt;Ship</v>
          </cell>
          <cell r="G1176" t="str">
            <v>GR:PR</v>
          </cell>
          <cell r="H1176" t="str">
            <v>GR</v>
          </cell>
          <cell r="I1176" t="str">
            <v>P32R ROGUE</v>
          </cell>
          <cell r="J1176" t="str">
            <v>New Domestics</v>
          </cell>
          <cell r="K1176" t="str">
            <v>NISSAN</v>
          </cell>
          <cell r="L1176" t="str">
            <v>Powertrain/Exhaust</v>
          </cell>
          <cell r="M1176">
            <v>41518</v>
          </cell>
          <cell r="N1176" t="str">
            <v>DUAL LAYER SHIELD</v>
          </cell>
          <cell r="O1176">
            <v>41548</v>
          </cell>
          <cell r="P1176">
            <v>43435</v>
          </cell>
          <cell r="Q1176" t="str">
            <v>&gt;&gt;&gt;</v>
          </cell>
          <cell r="R1176" t="str">
            <v>Updated EAU on 11/20 from 195k to 218k</v>
          </cell>
          <cell r="S1176">
            <v>320</v>
          </cell>
          <cell r="T1176">
            <v>0</v>
          </cell>
          <cell r="V1176">
            <v>2076</v>
          </cell>
          <cell r="W1176">
            <v>2</v>
          </cell>
          <cell r="Y1176" t="str">
            <v>&lt;5</v>
          </cell>
          <cell r="AA1176" t="str">
            <v>NEW</v>
          </cell>
          <cell r="AB1176">
            <v>53408</v>
          </cell>
          <cell r="AC1176">
            <v>80112</v>
          </cell>
          <cell r="AD1176">
            <v>163000</v>
          </cell>
          <cell r="AE1176">
            <v>-0.5085153374233129</v>
          </cell>
          <cell r="AF1176">
            <v>13583.333333333334</v>
          </cell>
        </row>
        <row r="1177">
          <cell r="A1177">
            <v>106186</v>
          </cell>
          <cell r="B1177" t="str">
            <v>TOYOTA</v>
          </cell>
          <cell r="C1177" t="e">
            <v>#N/A</v>
          </cell>
          <cell r="D1177">
            <v>5833907011</v>
          </cell>
          <cell r="E1177" t="e">
            <v>#N/A</v>
          </cell>
          <cell r="F1177" t="str">
            <v>Stamp&gt;Plate/Paint&gt;Ship</v>
          </cell>
          <cell r="G1177" t="str">
            <v>KENT</v>
          </cell>
          <cell r="H1177" t="str">
            <v>KENT</v>
          </cell>
          <cell r="I1177" t="str">
            <v xml:space="preserve">Toyota | Avalon | 770N            </v>
          </cell>
          <cell r="J1177" t="str">
            <v>New Domestics</v>
          </cell>
          <cell r="K1177" t="str">
            <v>Toyota</v>
          </cell>
          <cell r="L1177" t="str">
            <v>BIW</v>
          </cell>
          <cell r="O1177">
            <v>38081</v>
          </cell>
          <cell r="P1177">
            <v>41213</v>
          </cell>
          <cell r="Q1177" t="str">
            <v>&gt;&gt;&gt;</v>
          </cell>
          <cell r="R1177" t="str">
            <v>NOT SHOWING ANY RELEASES</v>
          </cell>
          <cell r="S1177">
            <v>12</v>
          </cell>
          <cell r="T1177">
            <v>5833915861</v>
          </cell>
          <cell r="V1177">
            <v>19</v>
          </cell>
          <cell r="W1177">
            <v>7</v>
          </cell>
          <cell r="Y1177">
            <v>24</v>
          </cell>
          <cell r="AA1177" t="str">
            <v>SERVICE</v>
          </cell>
          <cell r="AB1177">
            <v>13</v>
          </cell>
          <cell r="AC1177">
            <v>19.5</v>
          </cell>
          <cell r="AD1177">
            <v>24</v>
          </cell>
          <cell r="AE1177">
            <v>-0.1875</v>
          </cell>
          <cell r="AF1177">
            <v>2</v>
          </cell>
        </row>
        <row r="1178">
          <cell r="A1178">
            <v>106886</v>
          </cell>
          <cell r="B1178" t="str">
            <v>NISSAN</v>
          </cell>
          <cell r="C1178">
            <v>40316</v>
          </cell>
          <cell r="D1178" t="str">
            <v>14014ET80A</v>
          </cell>
          <cell r="E1178" t="e">
            <v>#N/A</v>
          </cell>
          <cell r="F1178" t="str">
            <v>Stamp&gt;Plate/Paint&gt;Ship</v>
          </cell>
          <cell r="G1178" t="str">
            <v>GR: PR</v>
          </cell>
          <cell r="H1178" t="str">
            <v>GR</v>
          </cell>
          <cell r="I1178" t="str">
            <v>'10 Sentra L32H</v>
          </cell>
          <cell r="J1178" t="str">
            <v>New Domestics</v>
          </cell>
          <cell r="K1178" t="str">
            <v>NISSAN</v>
          </cell>
          <cell r="L1178" t="str">
            <v>Powertrain/Exhaust</v>
          </cell>
          <cell r="M1178">
            <v>40330</v>
          </cell>
          <cell r="N1178" t="str">
            <v>STAY-EXH. MANIF</v>
          </cell>
          <cell r="O1178">
            <v>40330</v>
          </cell>
          <cell r="P1178">
            <v>40969</v>
          </cell>
          <cell r="Q1178" t="str">
            <v>&gt;&gt;&gt;</v>
          </cell>
          <cell r="R1178" t="str">
            <v>NOT ON NISSAN WEB SITE</v>
          </cell>
          <cell r="S1178">
            <v>0</v>
          </cell>
          <cell r="T1178" t="e">
            <v>#N/A</v>
          </cell>
          <cell r="V1178" t="e">
            <v>#N/A</v>
          </cell>
          <cell r="W1178">
            <v>0</v>
          </cell>
          <cell r="Y1178" t="str">
            <v>&lt;5</v>
          </cell>
          <cell r="AA1178" t="str">
            <v>SERVICE</v>
          </cell>
          <cell r="AB1178" t="e">
            <v>#N/A</v>
          </cell>
          <cell r="AC1178" t="e">
            <v>#N/A</v>
          </cell>
          <cell r="AD1178">
            <v>20</v>
          </cell>
          <cell r="AE1178" t="e">
            <v>#N/A</v>
          </cell>
          <cell r="AF1178">
            <v>1.6666666666666667</v>
          </cell>
        </row>
        <row r="1179">
          <cell r="A1179" t="str">
            <v>107545T</v>
          </cell>
          <cell r="B1179" t="str">
            <v>NISSAN</v>
          </cell>
          <cell r="C1179">
            <v>41220.364583333336</v>
          </cell>
          <cell r="D1179" t="str">
            <v>11110 3KY0B</v>
          </cell>
          <cell r="E1179" t="str">
            <v>107545T-1 RevN</v>
          </cell>
          <cell r="F1179" t="str">
            <v>Stamp&gt;Assy&gt;Plate/Paint&gt;Ship</v>
          </cell>
          <cell r="G1179" t="str">
            <v>GR: PR/VA</v>
          </cell>
          <cell r="H1179" t="str">
            <v>GR</v>
          </cell>
          <cell r="I1179" t="str">
            <v>TR2K2</v>
          </cell>
          <cell r="J1179" t="str">
            <v>New Domestics</v>
          </cell>
          <cell r="K1179" t="str">
            <v>NISSAN</v>
          </cell>
          <cell r="L1179" t="str">
            <v>Powertrain/Exhaust</v>
          </cell>
          <cell r="O1179">
            <v>41487</v>
          </cell>
          <cell r="P1179">
            <v>41640</v>
          </cell>
          <cell r="Q1179" t="str">
            <v>&gt;&gt;&gt;</v>
          </cell>
          <cell r="S1179">
            <v>0</v>
          </cell>
          <cell r="T1179">
            <v>0</v>
          </cell>
          <cell r="V1179">
            <v>122</v>
          </cell>
          <cell r="W1179">
            <v>3</v>
          </cell>
          <cell r="Y1179" t="str">
            <v>&lt;5</v>
          </cell>
          <cell r="AA1179" t="str">
            <v>NEW</v>
          </cell>
          <cell r="AB1179">
            <v>0</v>
          </cell>
          <cell r="AC1179">
            <v>0</v>
          </cell>
          <cell r="AD1179">
            <v>0</v>
          </cell>
          <cell r="AE1179" t="e">
            <v>#DIV/0!</v>
          </cell>
          <cell r="AF1179">
            <v>0</v>
          </cell>
        </row>
        <row r="1180">
          <cell r="A1180" t="str">
            <v>MDWS008</v>
          </cell>
          <cell r="B1180" t="str">
            <v>NISSAN</v>
          </cell>
          <cell r="C1180" t="e">
            <v>#N/A</v>
          </cell>
          <cell r="D1180" t="str">
            <v>63131 ZN65B</v>
          </cell>
          <cell r="E1180" t="e">
            <v>#N/A</v>
          </cell>
          <cell r="F1180" t="str">
            <v>Assy&gt;Ship</v>
          </cell>
          <cell r="G1180" t="str">
            <v>KENT</v>
          </cell>
          <cell r="H1180" t="str">
            <v>KENT</v>
          </cell>
          <cell r="I1180" t="str">
            <v xml:space="preserve">Nissan        | Altima | L42A/D42A       </v>
          </cell>
          <cell r="J1180" t="str">
            <v>New Domestics</v>
          </cell>
          <cell r="K1180" t="str">
            <v>NISSAN</v>
          </cell>
          <cell r="L1180" t="str">
            <v>BIW</v>
          </cell>
          <cell r="O1180">
            <v>38081</v>
          </cell>
          <cell r="P1180">
            <v>41640</v>
          </cell>
          <cell r="Q1180" t="str">
            <v>&gt;&gt;&gt;</v>
          </cell>
          <cell r="S1180">
            <v>0</v>
          </cell>
          <cell r="T1180">
            <v>0</v>
          </cell>
          <cell r="V1180">
            <v>1008</v>
          </cell>
          <cell r="W1180">
            <v>4</v>
          </cell>
          <cell r="Y1180" t="str">
            <v>&lt;5</v>
          </cell>
          <cell r="AA1180" t="str">
            <v>Annualized Volume (4 of 10 mos)</v>
          </cell>
          <cell r="AB1180">
            <v>0</v>
          </cell>
          <cell r="AC1180">
            <v>0</v>
          </cell>
          <cell r="AD1180">
            <v>0</v>
          </cell>
          <cell r="AE1180" t="e">
            <v>#DIV/0!</v>
          </cell>
          <cell r="AF1180">
            <v>0</v>
          </cell>
        </row>
        <row r="1181">
          <cell r="A1181">
            <v>106051</v>
          </cell>
          <cell r="B1181" t="str">
            <v>NISSAN</v>
          </cell>
          <cell r="C1181">
            <v>39099</v>
          </cell>
          <cell r="D1181" t="str">
            <v>14953 ZP80A</v>
          </cell>
          <cell r="E1181" t="e">
            <v>#N/A</v>
          </cell>
          <cell r="F1181" t="str">
            <v>Stamp&gt;Plate/Paint&gt;Ship</v>
          </cell>
          <cell r="G1181" t="str">
            <v>KENT</v>
          </cell>
          <cell r="H1181" t="str">
            <v>KENT</v>
          </cell>
          <cell r="I1181" t="str">
            <v xml:space="preserve">Nissan        | Pathfinder | P61B/R51        </v>
          </cell>
          <cell r="J1181" t="str">
            <v>New Domestics</v>
          </cell>
          <cell r="K1181" t="str">
            <v>NISSAN</v>
          </cell>
          <cell r="L1181" t="str">
            <v>Powertrain/Exhaust</v>
          </cell>
          <cell r="M1181">
            <v>39295</v>
          </cell>
          <cell r="N1181" t="str">
            <v>BRACKET-FILTER</v>
          </cell>
          <cell r="O1181">
            <v>39295</v>
          </cell>
          <cell r="P1181">
            <v>44114</v>
          </cell>
          <cell r="Q1181" t="str">
            <v>&gt;&gt;&gt;</v>
          </cell>
          <cell r="R1181" t="str">
            <v>SERVICE</v>
          </cell>
          <cell r="S1181">
            <v>5</v>
          </cell>
          <cell r="T1181">
            <v>8700</v>
          </cell>
          <cell r="V1181">
            <v>8</v>
          </cell>
          <cell r="W1181">
            <v>4</v>
          </cell>
          <cell r="Y1181" t="str">
            <v>&lt;5</v>
          </cell>
          <cell r="AA1181" t="str">
            <v>Annualized Volume (4 of 10 mos)</v>
          </cell>
          <cell r="AB1181">
            <v>4</v>
          </cell>
          <cell r="AC1181">
            <v>6</v>
          </cell>
          <cell r="AD1181">
            <v>6</v>
          </cell>
          <cell r="AE1181">
            <v>0</v>
          </cell>
          <cell r="AF1181">
            <v>0.5</v>
          </cell>
        </row>
        <row r="1182">
          <cell r="A1182">
            <v>106204</v>
          </cell>
          <cell r="B1182" t="str">
            <v>Benteler</v>
          </cell>
          <cell r="C1182">
            <v>39294</v>
          </cell>
          <cell r="D1182">
            <v>678238202</v>
          </cell>
          <cell r="E1182" t="e">
            <v>#N/A</v>
          </cell>
          <cell r="F1182" t="str">
            <v>Stamp&gt;Assy&gt;Plate/Paint&gt;Ship</v>
          </cell>
          <cell r="G1182" t="str">
            <v>KENT</v>
          </cell>
          <cell r="H1182" t="str">
            <v>KENT</v>
          </cell>
          <cell r="I1182" t="str">
            <v xml:space="preserve">BMW | X6 | RFK2            </v>
          </cell>
          <cell r="J1182" t="str">
            <v>Other Auto (BMW, VW, Misc)</v>
          </cell>
          <cell r="K1182" t="str">
            <v>BMW</v>
          </cell>
          <cell r="L1182" t="str">
            <v>BIW</v>
          </cell>
          <cell r="M1182">
            <v>39479</v>
          </cell>
          <cell r="N1182" t="str">
            <v>BRACKET ASSY</v>
          </cell>
          <cell r="O1182">
            <v>39479</v>
          </cell>
          <cell r="P1182">
            <v>41455</v>
          </cell>
          <cell r="Q1182" t="str">
            <v>&gt;&gt;&gt;</v>
          </cell>
          <cell r="R1182" t="str">
            <v xml:space="preserve">MAY 2013 LAST MONTH </v>
          </cell>
          <cell r="S1182">
            <v>0</v>
          </cell>
          <cell r="T1182" t="e">
            <v>#N/A</v>
          </cell>
          <cell r="V1182" t="e">
            <v>#N/A</v>
          </cell>
          <cell r="W1182">
            <v>0</v>
          </cell>
          <cell r="Y1182" t="str">
            <v>&lt;5</v>
          </cell>
          <cell r="AA1182" t="str">
            <v>SERVICE</v>
          </cell>
          <cell r="AB1182" t="e">
            <v>#N/A</v>
          </cell>
          <cell r="AC1182" t="e">
            <v>#N/A</v>
          </cell>
          <cell r="AD1182">
            <v>5</v>
          </cell>
          <cell r="AE1182" t="e">
            <v>#N/A</v>
          </cell>
          <cell r="AF1182">
            <v>0.41666666666666669</v>
          </cell>
        </row>
        <row r="1183">
          <cell r="A1183">
            <v>106491</v>
          </cell>
          <cell r="B1183" t="str">
            <v>NISSAN</v>
          </cell>
          <cell r="C1183" t="e">
            <v>#N/A</v>
          </cell>
          <cell r="D1183" t="str">
            <v>F51359N0CA</v>
          </cell>
          <cell r="E1183" t="e">
            <v>#N/A</v>
          </cell>
          <cell r="F1183" t="str">
            <v>Stamp&gt;Assy&gt;Plate/Paint&gt;Ship</v>
          </cell>
          <cell r="G1183" t="str">
            <v>KENT</v>
          </cell>
          <cell r="H1183" t="str">
            <v>KENT</v>
          </cell>
          <cell r="I1183" t="str">
            <v>NO PROGRAM INFO AVAILABLE</v>
          </cell>
          <cell r="J1183" t="str">
            <v>New Domestics</v>
          </cell>
          <cell r="K1183" t="str">
            <v>NISSAN</v>
          </cell>
          <cell r="L1183" t="str">
            <v>BIW</v>
          </cell>
          <cell r="O1183">
            <v>38081</v>
          </cell>
          <cell r="P1183">
            <v>41455</v>
          </cell>
          <cell r="Q1183" t="str">
            <v>&gt;&gt;&gt;</v>
          </cell>
          <cell r="R1183" t="str">
            <v>MAY 2013 LAST MONTH         service (NOT ON NISSAN WEB SITE)</v>
          </cell>
          <cell r="S1183">
            <v>14</v>
          </cell>
          <cell r="T1183">
            <v>5</v>
          </cell>
          <cell r="V1183">
            <v>23</v>
          </cell>
          <cell r="W1183">
            <v>2</v>
          </cell>
          <cell r="Y1183" t="str">
            <v>&lt;5</v>
          </cell>
          <cell r="AA1183" t="str">
            <v>Annualized Volume (2 of 10 mos)</v>
          </cell>
          <cell r="AB1183">
            <v>44</v>
          </cell>
          <cell r="AC1183">
            <v>66</v>
          </cell>
          <cell r="AD1183">
            <v>66</v>
          </cell>
          <cell r="AE1183">
            <v>0</v>
          </cell>
          <cell r="AF1183">
            <v>5.5</v>
          </cell>
        </row>
        <row r="1184">
          <cell r="A1184">
            <v>107517</v>
          </cell>
          <cell r="B1184" t="str">
            <v>NISSAN</v>
          </cell>
          <cell r="C1184">
            <v>41156</v>
          </cell>
          <cell r="D1184" t="str">
            <v>47895 4DA0B</v>
          </cell>
          <cell r="E1184" t="str">
            <v>107517 Rev1</v>
          </cell>
          <cell r="F1184" t="str">
            <v>Stamp&gt;Ship</v>
          </cell>
          <cell r="G1184" t="str">
            <v>KENT</v>
          </cell>
          <cell r="H1184" t="str">
            <v>KENT</v>
          </cell>
          <cell r="I1184" t="str">
            <v>14 INF ELECT L12J</v>
          </cell>
          <cell r="K1184" t="str">
            <v>Nissan</v>
          </cell>
          <cell r="L1184" t="str">
            <v>Vehicle Electronics</v>
          </cell>
          <cell r="M1184">
            <v>41348</v>
          </cell>
          <cell r="N1184" t="str">
            <v>BRACKET MODULE</v>
          </cell>
          <cell r="O1184">
            <v>41348</v>
          </cell>
          <cell r="P1184">
            <v>42979</v>
          </cell>
          <cell r="Q1184" t="str">
            <v>&gt;&gt;&gt;</v>
          </cell>
          <cell r="S1184" t="e">
            <v>#N/A</v>
          </cell>
          <cell r="T1184" t="e">
            <v>#N/A</v>
          </cell>
          <cell r="V1184" t="e">
            <v>#N/A</v>
          </cell>
          <cell r="W1184" t="e">
            <v>#N/A</v>
          </cell>
          <cell r="Y1184" t="e">
            <v>#N/A</v>
          </cell>
          <cell r="Z1184" t="str">
            <v>PROGRAM DELAY</v>
          </cell>
          <cell r="AA1184" t="str">
            <v>NEW</v>
          </cell>
          <cell r="AB1184" t="e">
            <v>#N/A</v>
          </cell>
          <cell r="AC1184" t="e">
            <v>#N/A</v>
          </cell>
          <cell r="AD1184">
            <v>1</v>
          </cell>
          <cell r="AE1184" t="e">
            <v>#N/A</v>
          </cell>
          <cell r="AF1184">
            <v>8.3333333333333329E-2</v>
          </cell>
        </row>
        <row r="1185">
          <cell r="A1185">
            <v>107516</v>
          </cell>
          <cell r="B1185" t="str">
            <v>NISSAN</v>
          </cell>
          <cell r="C1185">
            <v>41151</v>
          </cell>
          <cell r="D1185" t="str">
            <v>47895 4DA0A</v>
          </cell>
          <cell r="E1185" t="str">
            <v>107516 RevN</v>
          </cell>
          <cell r="F1185" t="str">
            <v>Stamp&gt;Ship</v>
          </cell>
          <cell r="G1185" t="str">
            <v>KENT</v>
          </cell>
          <cell r="H1185" t="str">
            <v>KENT</v>
          </cell>
          <cell r="I1185" t="str">
            <v>14 INF ELECT L12J</v>
          </cell>
          <cell r="K1185" t="str">
            <v>Nissan</v>
          </cell>
          <cell r="L1185" t="str">
            <v>Vehicle Electronics</v>
          </cell>
          <cell r="M1185">
            <v>41348</v>
          </cell>
          <cell r="N1185" t="str">
            <v>BRACKET MODULE</v>
          </cell>
          <cell r="O1185">
            <v>41348</v>
          </cell>
          <cell r="P1185">
            <v>42979</v>
          </cell>
          <cell r="Q1185" t="str">
            <v>&gt;&gt;&gt;</v>
          </cell>
          <cell r="S1185" t="e">
            <v>#N/A</v>
          </cell>
          <cell r="T1185" t="e">
            <v>#N/A</v>
          </cell>
          <cell r="V1185" t="e">
            <v>#N/A</v>
          </cell>
          <cell r="W1185" t="e">
            <v>#N/A</v>
          </cell>
          <cell r="Y1185" t="e">
            <v>#N/A</v>
          </cell>
          <cell r="Z1185" t="str">
            <v>PROGRAM DELAY</v>
          </cell>
          <cell r="AA1185" t="str">
            <v>NEW</v>
          </cell>
          <cell r="AB1185" t="e">
            <v>#N/A</v>
          </cell>
          <cell r="AC1185" t="e">
            <v>#N/A</v>
          </cell>
          <cell r="AD1185">
            <v>1</v>
          </cell>
          <cell r="AE1185" t="e">
            <v>#N/A</v>
          </cell>
          <cell r="AF1185">
            <v>8.3333333333333329E-2</v>
          </cell>
        </row>
        <row r="1186">
          <cell r="A1186">
            <v>106773</v>
          </cell>
          <cell r="B1186" t="str">
            <v>Benteler</v>
          </cell>
          <cell r="C1186">
            <v>40184</v>
          </cell>
          <cell r="D1186">
            <v>13002593</v>
          </cell>
          <cell r="E1186">
            <v>106773</v>
          </cell>
          <cell r="F1186" t="str">
            <v>Stamp&gt;Ship</v>
          </cell>
          <cell r="G1186" t="str">
            <v>GR: PR</v>
          </cell>
          <cell r="H1186" t="str">
            <v>GR</v>
          </cell>
          <cell r="I1186" t="str">
            <v>Chrysler V6 Engine (PHOENIX)</v>
          </cell>
          <cell r="J1186" t="str">
            <v>BIG 3</v>
          </cell>
          <cell r="K1186" t="str">
            <v>Chrysler</v>
          </cell>
          <cell r="L1186" t="str">
            <v>Powertrain/Exhaust</v>
          </cell>
          <cell r="M1186">
            <v>40504</v>
          </cell>
          <cell r="N1186" t="str">
            <v>RAIL MOUNTING QUICK FLANGE</v>
          </cell>
          <cell r="O1186">
            <v>40504</v>
          </cell>
          <cell r="P1186">
            <v>41579</v>
          </cell>
          <cell r="Q1186" t="str">
            <v>&gt;&gt;&gt;</v>
          </cell>
          <cell r="R1186" t="str">
            <v>Part changing to 107562 in June '13
Volume shifts to 107562 in Nov. '13----see that part # for future volumes</v>
          </cell>
          <cell r="S1186">
            <v>156750</v>
          </cell>
          <cell r="T1186">
            <v>14235369</v>
          </cell>
          <cell r="V1186">
            <v>742827</v>
          </cell>
          <cell r="W1186">
            <v>10</v>
          </cell>
          <cell r="Y1186">
            <v>1272892.7999999998</v>
          </cell>
          <cell r="Z1186">
            <v>0.05</v>
          </cell>
          <cell r="AA1186" t="str">
            <v>Engine  - assume 5% industry growth</v>
          </cell>
          <cell r="AB1186">
            <v>223277</v>
          </cell>
          <cell r="AC1186">
            <v>334915.5</v>
          </cell>
          <cell r="AD1186">
            <v>0</v>
          </cell>
          <cell r="AE1186">
            <v>0</v>
          </cell>
          <cell r="AF1186">
            <v>0</v>
          </cell>
        </row>
        <row r="1187">
          <cell r="A1187" t="str">
            <v>106653 (A Part)</v>
          </cell>
          <cell r="B1187" t="str">
            <v>Denso</v>
          </cell>
          <cell r="C1187" t="e">
            <v>#N/A</v>
          </cell>
          <cell r="D1187" t="str">
            <v>AA222424-0531</v>
          </cell>
          <cell r="E1187" t="e">
            <v>#N/A</v>
          </cell>
          <cell r="F1187" t="str">
            <v>Stamp&gt;Ship</v>
          </cell>
          <cell r="G1187" t="str">
            <v>GR: PR</v>
          </cell>
          <cell r="H1187" t="str">
            <v>GR</v>
          </cell>
          <cell r="I1187" t="str">
            <v>AUTO INDUSTRY</v>
          </cell>
          <cell r="J1187" t="str">
            <v>Other Auto (BMW, VW, Misc)</v>
          </cell>
          <cell r="K1187" t="str">
            <v>auto industry</v>
          </cell>
          <cell r="L1187" t="str">
            <v>heat shield</v>
          </cell>
          <cell r="O1187">
            <v>38081</v>
          </cell>
          <cell r="P1187">
            <v>41275</v>
          </cell>
          <cell r="Q1187" t="str">
            <v>&gt;&gt;&gt;</v>
          </cell>
          <cell r="S1187">
            <v>0</v>
          </cell>
          <cell r="T1187">
            <v>0</v>
          </cell>
          <cell r="V1187">
            <v>0</v>
          </cell>
          <cell r="W1187">
            <v>6</v>
          </cell>
          <cell r="Y1187">
            <v>77760</v>
          </cell>
          <cell r="Z1187">
            <v>0.05</v>
          </cell>
          <cell r="AA1187" t="str">
            <v>last 5 mos x IHS%</v>
          </cell>
          <cell r="AB1187">
            <v>0</v>
          </cell>
          <cell r="AC1187">
            <v>0</v>
          </cell>
          <cell r="AD1187">
            <v>0</v>
          </cell>
          <cell r="AE1187" t="e">
            <v>#DIV/0!</v>
          </cell>
          <cell r="AF1187">
            <v>0</v>
          </cell>
        </row>
        <row r="1188">
          <cell r="A1188" t="str">
            <v>105441-1</v>
          </cell>
          <cell r="B1188" t="str">
            <v>NISSAN</v>
          </cell>
          <cell r="C1188" t="e">
            <v>#N/A</v>
          </cell>
          <cell r="D1188" t="str">
            <v>28033 EA00A</v>
          </cell>
          <cell r="E1188" t="e">
            <v>#N/A</v>
          </cell>
          <cell r="F1188" t="str">
            <v>Stamp&gt;Ship</v>
          </cell>
          <cell r="G1188" t="str">
            <v>KENT</v>
          </cell>
          <cell r="H1188" t="str">
            <v>KENT</v>
          </cell>
          <cell r="I1188" t="str">
            <v xml:space="preserve">Nissan        | Frontier | H61B/D40        </v>
          </cell>
          <cell r="J1188" t="str">
            <v>New Domestics</v>
          </cell>
          <cell r="K1188" t="str">
            <v>NISSAN</v>
          </cell>
          <cell r="L1188" t="str">
            <v>BIW</v>
          </cell>
          <cell r="O1188">
            <v>38081</v>
          </cell>
          <cell r="P1188">
            <v>43717</v>
          </cell>
          <cell r="Q1188" t="str">
            <v>&gt;&gt;&gt;</v>
          </cell>
          <cell r="S1188">
            <v>0</v>
          </cell>
          <cell r="T1188">
            <v>0</v>
          </cell>
          <cell r="V1188">
            <v>0</v>
          </cell>
          <cell r="W1188">
            <v>4</v>
          </cell>
          <cell r="Y1188" t="str">
            <v>&lt;5</v>
          </cell>
          <cell r="AA1188" t="str">
            <v>Annualized Volume (4 of 10 mos)</v>
          </cell>
          <cell r="AB1188">
            <v>0</v>
          </cell>
          <cell r="AC1188">
            <v>0</v>
          </cell>
          <cell r="AD1188">
            <v>0</v>
          </cell>
          <cell r="AE1188" t="e">
            <v>#DIV/0!</v>
          </cell>
          <cell r="AF1188">
            <v>0</v>
          </cell>
        </row>
        <row r="1189">
          <cell r="A1189">
            <v>106121</v>
          </cell>
          <cell r="B1189" t="str">
            <v>Flambeau, Inc.</v>
          </cell>
          <cell r="C1189" t="e">
            <v>#N/A</v>
          </cell>
          <cell r="D1189" t="str">
            <v>419895B</v>
          </cell>
          <cell r="E1189" t="e">
            <v>#N/A</v>
          </cell>
          <cell r="F1189" t="str">
            <v>Stamp&gt;Ship</v>
          </cell>
          <cell r="G1189" t="str">
            <v>GR: PR</v>
          </cell>
          <cell r="H1189" t="str">
            <v>GR</v>
          </cell>
          <cell r="I1189" t="str">
            <v>150L Corolla</v>
          </cell>
          <cell r="J1189" t="str">
            <v>New Domestics</v>
          </cell>
          <cell r="K1189" t="str">
            <v>Toyota</v>
          </cell>
          <cell r="L1189" t="str">
            <v>Trim &amp; Chassis</v>
          </cell>
          <cell r="M1189">
            <v>39417</v>
          </cell>
          <cell r="N1189" t="str">
            <v>BRACKET</v>
          </cell>
          <cell r="O1189">
            <v>39417</v>
          </cell>
          <cell r="P1189">
            <v>43717</v>
          </cell>
          <cell r="Q1189" t="str">
            <v>&gt;&gt;&gt;</v>
          </cell>
          <cell r="S1189">
            <v>0</v>
          </cell>
          <cell r="T1189">
            <v>33</v>
          </cell>
          <cell r="V1189">
            <v>0</v>
          </cell>
          <cell r="W1189">
            <v>5</v>
          </cell>
          <cell r="Y1189">
            <v>24</v>
          </cell>
          <cell r="Z1189">
            <v>8.7971519907003692E-2</v>
          </cell>
          <cell r="AA1189" t="str">
            <v>last 5 mos x IHS%</v>
          </cell>
          <cell r="AB1189">
            <v>32</v>
          </cell>
          <cell r="AC1189">
            <v>48</v>
          </cell>
          <cell r="AD1189">
            <v>0</v>
          </cell>
          <cell r="AE1189" t="e">
            <v>#DIV/0!</v>
          </cell>
          <cell r="AF1189">
            <v>0</v>
          </cell>
        </row>
        <row r="1190">
          <cell r="A1190">
            <v>107025</v>
          </cell>
          <cell r="B1190" t="str">
            <v>Denso</v>
          </cell>
          <cell r="C1190">
            <v>40421</v>
          </cell>
          <cell r="D1190" t="str">
            <v>AA246780-9421</v>
          </cell>
          <cell r="E1190" t="str">
            <v>107025/26 RevA</v>
          </cell>
          <cell r="F1190" t="str">
            <v>Stamp&gt;Ship</v>
          </cell>
          <cell r="G1190" t="str">
            <v>GR: PR</v>
          </cell>
          <cell r="H1190" t="str">
            <v>GR</v>
          </cell>
          <cell r="I1190" t="str">
            <v>10 Honda Od UM (C/O to 2MH) 2per</v>
          </cell>
          <cell r="J1190" t="str">
            <v>New Domestics</v>
          </cell>
          <cell r="K1190" t="str">
            <v>HONDA</v>
          </cell>
          <cell r="L1190" t="str">
            <v>HVAC</v>
          </cell>
          <cell r="M1190">
            <v>40452</v>
          </cell>
          <cell r="N1190" t="str">
            <v>CLAMP-PIPING, RH</v>
          </cell>
          <cell r="O1190">
            <v>40452</v>
          </cell>
          <cell r="P1190">
            <v>43717</v>
          </cell>
          <cell r="Q1190" t="str">
            <v>&gt;&gt;&gt;</v>
          </cell>
          <cell r="S1190">
            <v>24000</v>
          </cell>
          <cell r="T1190">
            <v>20</v>
          </cell>
          <cell r="V1190">
            <v>0</v>
          </cell>
          <cell r="W1190">
            <v>1</v>
          </cell>
          <cell r="Y1190">
            <v>336000</v>
          </cell>
          <cell r="Z1190">
            <v>0.109</v>
          </cell>
          <cell r="AA1190" t="str">
            <v>last 5 mos x IHS%</v>
          </cell>
          <cell r="AB1190">
            <v>0</v>
          </cell>
          <cell r="AC1190">
            <v>0</v>
          </cell>
          <cell r="AD1190">
            <v>0</v>
          </cell>
          <cell r="AE1190" t="e">
            <v>#DIV/0!</v>
          </cell>
          <cell r="AF1190">
            <v>0</v>
          </cell>
        </row>
        <row r="1191">
          <cell r="A1191">
            <v>106783</v>
          </cell>
          <cell r="B1191" t="str">
            <v>IB TECH</v>
          </cell>
          <cell r="C1191">
            <v>40193</v>
          </cell>
          <cell r="D1191" t="str">
            <v>23-4581310-2-00</v>
          </cell>
          <cell r="E1191" t="e">
            <v>#N/A</v>
          </cell>
          <cell r="F1191" t="str">
            <v>Stamp&gt;Ship</v>
          </cell>
          <cell r="G1191" t="str">
            <v>GR: PR</v>
          </cell>
          <cell r="H1191" t="str">
            <v>GR</v>
          </cell>
          <cell r="I1191" t="str">
            <v xml:space="preserve">Honda | Civic | 2HC              </v>
          </cell>
          <cell r="J1191" t="str">
            <v>New Domestics</v>
          </cell>
          <cell r="K1191" t="str">
            <v>HONDA</v>
          </cell>
          <cell r="L1191" t="str">
            <v>SEATING</v>
          </cell>
          <cell r="M1191">
            <v>40512</v>
          </cell>
          <cell r="N1191" t="str">
            <v>FOOT</v>
          </cell>
          <cell r="O1191">
            <v>40512</v>
          </cell>
          <cell r="P1191">
            <v>42614</v>
          </cell>
          <cell r="Q1191" t="str">
            <v>&gt;&gt;&gt;</v>
          </cell>
          <cell r="S1191">
            <v>0</v>
          </cell>
          <cell r="T1191">
            <v>111750</v>
          </cell>
          <cell r="V1191">
            <v>0</v>
          </cell>
          <cell r="W1191">
            <v>6</v>
          </cell>
          <cell r="Y1191">
            <v>3600</v>
          </cell>
          <cell r="Z1191">
            <v>5.4055178829347073E-2</v>
          </cell>
          <cell r="AA1191" t="str">
            <v>lsat 5 mos</v>
          </cell>
          <cell r="AB1191">
            <v>0</v>
          </cell>
          <cell r="AC1191">
            <v>0</v>
          </cell>
          <cell r="AD1191">
            <v>0</v>
          </cell>
          <cell r="AE1191" t="e">
            <v>#DIV/0!</v>
          </cell>
          <cell r="AF1191">
            <v>0</v>
          </cell>
        </row>
        <row r="1192">
          <cell r="A1192">
            <v>106674</v>
          </cell>
          <cell r="B1192" t="str">
            <v>Toyo Automotive Parts (USA), Inc</v>
          </cell>
          <cell r="C1192">
            <v>40044</v>
          </cell>
          <cell r="D1192" t="str">
            <v>T354P</v>
          </cell>
          <cell r="E1192" t="e">
            <v>#N/A</v>
          </cell>
          <cell r="F1192" t="str">
            <v>Stamp&gt;Assy&gt;Plate/Paint&gt;Ship</v>
          </cell>
          <cell r="G1192" t="str">
            <v>GR: PR</v>
          </cell>
          <cell r="H1192" t="str">
            <v>GR</v>
          </cell>
          <cell r="I1192" t="str">
            <v>715L (rav4)</v>
          </cell>
          <cell r="J1192" t="str">
            <v>New Domestics</v>
          </cell>
          <cell r="K1192" t="str">
            <v>Toyota</v>
          </cell>
          <cell r="L1192" t="str">
            <v>Trim &amp; Chassis</v>
          </cell>
          <cell r="M1192">
            <v>40118</v>
          </cell>
          <cell r="N1192" t="str">
            <v>INNER METAL ASSY</v>
          </cell>
          <cell r="O1192">
            <v>40118</v>
          </cell>
          <cell r="P1192">
            <v>43070</v>
          </cell>
          <cell r="Q1192" t="str">
            <v>&gt;&gt;&gt;</v>
          </cell>
          <cell r="S1192">
            <v>0</v>
          </cell>
          <cell r="T1192">
            <v>137464</v>
          </cell>
          <cell r="V1192">
            <v>0</v>
          </cell>
          <cell r="W1192">
            <v>6</v>
          </cell>
          <cell r="Y1192">
            <v>252000</v>
          </cell>
          <cell r="Z1192">
            <v>0.19400000000000001</v>
          </cell>
          <cell r="AA1192" t="str">
            <v>last 5 mos x IHS%</v>
          </cell>
          <cell r="AB1192">
            <v>0</v>
          </cell>
          <cell r="AC1192">
            <v>0</v>
          </cell>
          <cell r="AD1192">
            <v>0</v>
          </cell>
          <cell r="AE1192" t="e">
            <v>#DIV/0!</v>
          </cell>
          <cell r="AF1192">
            <v>0</v>
          </cell>
        </row>
        <row r="1193">
          <cell r="A1193">
            <v>106486</v>
          </cell>
          <cell r="B1193" t="str">
            <v>Denso</v>
          </cell>
          <cell r="C1193">
            <v>39737</v>
          </cell>
          <cell r="D1193" t="str">
            <v>AA422424-9091</v>
          </cell>
          <cell r="E1193" t="e">
            <v>#N/A</v>
          </cell>
          <cell r="F1193" t="str">
            <v>Stamp&gt;Assy&gt;Plate/Paint&gt;Ship</v>
          </cell>
          <cell r="G1193" t="str">
            <v>GR: PR</v>
          </cell>
          <cell r="H1193" t="str">
            <v>GR</v>
          </cell>
          <cell r="I1193" t="str">
            <v>RAM 1500</v>
          </cell>
          <cell r="J1193" t="str">
            <v>BIG 3</v>
          </cell>
          <cell r="K1193" t="str">
            <v>Chrysler</v>
          </cell>
          <cell r="L1193" t="str">
            <v>HVAC</v>
          </cell>
          <cell r="M1193">
            <v>39934</v>
          </cell>
          <cell r="N1193" t="str">
            <v>BRACKET ASSY-LOWER PASSENGER SIDE</v>
          </cell>
          <cell r="O1193">
            <v>39934</v>
          </cell>
          <cell r="P1193">
            <v>43717</v>
          </cell>
          <cell r="Q1193" t="str">
            <v>&gt;&gt;&gt;</v>
          </cell>
          <cell r="S1193">
            <v>0</v>
          </cell>
          <cell r="T1193">
            <v>49812</v>
          </cell>
          <cell r="V1193">
            <v>0</v>
          </cell>
          <cell r="W1193">
            <v>6</v>
          </cell>
          <cell r="Y1193">
            <v>55776</v>
          </cell>
          <cell r="Z1193">
            <v>0.15933252734476699</v>
          </cell>
          <cell r="AA1193" t="str">
            <v>last 5 mos x IHS%</v>
          </cell>
          <cell r="AB1193">
            <v>0</v>
          </cell>
          <cell r="AC1193">
            <v>0</v>
          </cell>
          <cell r="AD1193">
            <v>0</v>
          </cell>
          <cell r="AE1193" t="e">
            <v>#DIV/0!</v>
          </cell>
          <cell r="AF1193">
            <v>0</v>
          </cell>
        </row>
        <row r="1194">
          <cell r="A1194">
            <v>106485</v>
          </cell>
          <cell r="B1194" t="str">
            <v>Denso</v>
          </cell>
          <cell r="C1194">
            <v>39737</v>
          </cell>
          <cell r="D1194" t="str">
            <v>AA422424-9081</v>
          </cell>
          <cell r="E1194" t="str">
            <v>106485-1/6-1</v>
          </cell>
          <cell r="F1194" t="str">
            <v>Stamp&gt;Assy&gt;Plate/Paint&gt;Ship</v>
          </cell>
          <cell r="G1194" t="str">
            <v>GR: PR</v>
          </cell>
          <cell r="H1194" t="str">
            <v>GR</v>
          </cell>
          <cell r="I1194" t="str">
            <v>RAM 1500</v>
          </cell>
          <cell r="J1194" t="str">
            <v>BIG 3</v>
          </cell>
          <cell r="K1194" t="str">
            <v>Chrysler</v>
          </cell>
          <cell r="L1194" t="str">
            <v>HVAC</v>
          </cell>
          <cell r="M1194">
            <v>39934</v>
          </cell>
          <cell r="N1194" t="str">
            <v>BRACKET ASSY-LOWER DRIVER SIDE</v>
          </cell>
          <cell r="O1194">
            <v>39934</v>
          </cell>
          <cell r="P1194">
            <v>43717</v>
          </cell>
          <cell r="Q1194" t="str">
            <v>&gt;&gt;&gt;</v>
          </cell>
          <cell r="S1194">
            <v>0</v>
          </cell>
          <cell r="T1194">
            <v>51184</v>
          </cell>
          <cell r="V1194">
            <v>0</v>
          </cell>
          <cell r="W1194">
            <v>6</v>
          </cell>
          <cell r="Y1194">
            <v>67200</v>
          </cell>
          <cell r="Z1194">
            <v>0.15933252734476699</v>
          </cell>
          <cell r="AA1194" t="str">
            <v>last 5 mos x IHS%</v>
          </cell>
          <cell r="AB1194">
            <v>0</v>
          </cell>
          <cell r="AC1194">
            <v>0</v>
          </cell>
          <cell r="AD1194">
            <v>0</v>
          </cell>
          <cell r="AE1194" t="e">
            <v>#DIV/0!</v>
          </cell>
          <cell r="AF1194">
            <v>0</v>
          </cell>
        </row>
        <row r="1195">
          <cell r="A1195">
            <v>106346</v>
          </cell>
          <cell r="B1195" t="str">
            <v>Denso</v>
          </cell>
          <cell r="C1195">
            <v>39737</v>
          </cell>
          <cell r="D1195" t="str">
            <v>AA047792-0210</v>
          </cell>
          <cell r="E1195" t="e">
            <v>#N/A</v>
          </cell>
          <cell r="F1195" t="str">
            <v>Stamp&gt;Ship</v>
          </cell>
          <cell r="G1195" t="str">
            <v>GR: PR</v>
          </cell>
          <cell r="H1195" t="str">
            <v>GR</v>
          </cell>
          <cell r="I1195" t="str">
            <v>RAM 1500</v>
          </cell>
          <cell r="J1195" t="str">
            <v>BIG 3</v>
          </cell>
          <cell r="K1195" t="str">
            <v>Chrysler</v>
          </cell>
          <cell r="L1195" t="str">
            <v>HVAC</v>
          </cell>
          <cell r="M1195">
            <v>39904</v>
          </cell>
          <cell r="N1195" t="str">
            <v>BRACKETS</v>
          </cell>
          <cell r="O1195">
            <v>39904</v>
          </cell>
          <cell r="P1195">
            <v>43717</v>
          </cell>
          <cell r="Q1195" t="str">
            <v>&gt;&gt;&gt;</v>
          </cell>
          <cell r="S1195">
            <v>0</v>
          </cell>
          <cell r="T1195">
            <v>4950</v>
          </cell>
          <cell r="V1195">
            <v>0</v>
          </cell>
          <cell r="W1195">
            <v>6</v>
          </cell>
          <cell r="Y1195">
            <v>5400</v>
          </cell>
          <cell r="Z1195">
            <v>0.15933252734476699</v>
          </cell>
          <cell r="AA1195" t="str">
            <v>last 5 mos x IHS%</v>
          </cell>
          <cell r="AB1195">
            <v>0</v>
          </cell>
          <cell r="AC1195">
            <v>0</v>
          </cell>
          <cell r="AD1195">
            <v>0</v>
          </cell>
          <cell r="AE1195" t="e">
            <v>#DIV/0!</v>
          </cell>
          <cell r="AF1195">
            <v>0</v>
          </cell>
        </row>
        <row r="1196">
          <cell r="A1196">
            <v>106345</v>
          </cell>
          <cell r="B1196" t="str">
            <v>Denso</v>
          </cell>
          <cell r="C1196">
            <v>39737</v>
          </cell>
          <cell r="D1196" t="str">
            <v>AA047792-0190</v>
          </cell>
          <cell r="E1196" t="e">
            <v>#N/A</v>
          </cell>
          <cell r="F1196" t="str">
            <v>Stamp&gt;Ship</v>
          </cell>
          <cell r="G1196" t="str">
            <v>GR: PR</v>
          </cell>
          <cell r="H1196" t="str">
            <v>GR</v>
          </cell>
          <cell r="I1196" t="str">
            <v>RAM 1500</v>
          </cell>
          <cell r="J1196" t="str">
            <v>BIG 3</v>
          </cell>
          <cell r="K1196" t="str">
            <v>Chrysler</v>
          </cell>
          <cell r="L1196" t="str">
            <v>HVAC</v>
          </cell>
          <cell r="M1196">
            <v>39904</v>
          </cell>
          <cell r="N1196" t="str">
            <v>BRACKETS</v>
          </cell>
          <cell r="O1196">
            <v>39904</v>
          </cell>
          <cell r="P1196">
            <v>43717</v>
          </cell>
          <cell r="Q1196" t="str">
            <v>&gt;&gt;&gt;</v>
          </cell>
          <cell r="S1196">
            <v>0</v>
          </cell>
          <cell r="T1196">
            <v>4950</v>
          </cell>
          <cell r="V1196">
            <v>0</v>
          </cell>
          <cell r="W1196">
            <v>6</v>
          </cell>
          <cell r="Y1196">
            <v>5400</v>
          </cell>
          <cell r="Z1196">
            <v>0.15933252734476699</v>
          </cell>
          <cell r="AA1196" t="str">
            <v>last 5 mos x IHS%</v>
          </cell>
          <cell r="AB1196">
            <v>0</v>
          </cell>
          <cell r="AC1196">
            <v>0</v>
          </cell>
          <cell r="AD1196">
            <v>0</v>
          </cell>
          <cell r="AE1196" t="e">
            <v>#DIV/0!</v>
          </cell>
          <cell r="AF1196">
            <v>0</v>
          </cell>
        </row>
        <row r="1197">
          <cell r="A1197">
            <v>106344</v>
          </cell>
          <cell r="B1197" t="str">
            <v>Denso</v>
          </cell>
          <cell r="C1197">
            <v>39737</v>
          </cell>
          <cell r="D1197" t="str">
            <v>AA047792-0200</v>
          </cell>
          <cell r="E1197" t="e">
            <v>#N/A</v>
          </cell>
          <cell r="F1197" t="str">
            <v>Stamp&gt;Plate/Paint&gt;Ship</v>
          </cell>
          <cell r="G1197" t="str">
            <v>GR: PR</v>
          </cell>
          <cell r="H1197" t="str">
            <v>GR</v>
          </cell>
          <cell r="I1197" t="str">
            <v>RAM 1500</v>
          </cell>
          <cell r="J1197" t="str">
            <v>BIG 3</v>
          </cell>
          <cell r="K1197" t="str">
            <v>Chrysler</v>
          </cell>
          <cell r="L1197" t="str">
            <v>HVAC</v>
          </cell>
          <cell r="M1197">
            <v>39904</v>
          </cell>
          <cell r="N1197" t="str">
            <v>BRACKET</v>
          </cell>
          <cell r="O1197">
            <v>39904</v>
          </cell>
          <cell r="P1197">
            <v>43717</v>
          </cell>
          <cell r="Q1197" t="str">
            <v>&gt;&gt;&gt;</v>
          </cell>
          <cell r="S1197">
            <v>0</v>
          </cell>
          <cell r="T1197">
            <v>9700</v>
          </cell>
          <cell r="V1197">
            <v>0</v>
          </cell>
          <cell r="W1197">
            <v>6</v>
          </cell>
          <cell r="Y1197">
            <v>8400</v>
          </cell>
          <cell r="Z1197">
            <v>0.15933252734476699</v>
          </cell>
          <cell r="AA1197" t="str">
            <v>last 5 mos x IHS%</v>
          </cell>
          <cell r="AB1197">
            <v>0</v>
          </cell>
          <cell r="AC1197">
            <v>0</v>
          </cell>
          <cell r="AD1197">
            <v>0</v>
          </cell>
          <cell r="AE1197" t="e">
            <v>#DIV/0!</v>
          </cell>
          <cell r="AF1197">
            <v>0</v>
          </cell>
        </row>
        <row r="1198">
          <cell r="A1198">
            <v>106402</v>
          </cell>
          <cell r="B1198" t="str">
            <v>Denso</v>
          </cell>
          <cell r="C1198">
            <v>39645</v>
          </cell>
          <cell r="D1198" t="str">
            <v>AA047782-9790</v>
          </cell>
          <cell r="E1198" t="e">
            <v>#N/A</v>
          </cell>
          <cell r="F1198" t="str">
            <v>Stamp&gt;Ship</v>
          </cell>
          <cell r="G1198" t="str">
            <v>GR: PR</v>
          </cell>
          <cell r="H1198" t="str">
            <v>GR</v>
          </cell>
          <cell r="I1198" t="str">
            <v xml:space="preserve">ChryslerGroup | Caliber | PM49  / DART (PF)       </v>
          </cell>
          <cell r="J1198" t="str">
            <v>BIG 3</v>
          </cell>
          <cell r="K1198" t="str">
            <v>Chrysler</v>
          </cell>
          <cell r="L1198" t="str">
            <v>HVAC</v>
          </cell>
          <cell r="M1198">
            <v>39965</v>
          </cell>
          <cell r="N1198" t="str">
            <v>BRACKET</v>
          </cell>
          <cell r="O1198">
            <v>39965</v>
          </cell>
          <cell r="P1198">
            <v>43617</v>
          </cell>
          <cell r="Q1198" t="str">
            <v>&gt;&gt;&gt;</v>
          </cell>
          <cell r="S1198">
            <v>0</v>
          </cell>
          <cell r="T1198">
            <v>61000</v>
          </cell>
          <cell r="V1198">
            <v>0</v>
          </cell>
          <cell r="W1198">
            <v>6</v>
          </cell>
          <cell r="Y1198">
            <v>69600</v>
          </cell>
          <cell r="Z1198">
            <v>0.19842969876016281</v>
          </cell>
          <cell r="AA1198" t="str">
            <v>last 5 mos x IHS%</v>
          </cell>
          <cell r="AB1198">
            <v>1400</v>
          </cell>
          <cell r="AC1198">
            <v>2100</v>
          </cell>
          <cell r="AD1198">
            <v>0</v>
          </cell>
          <cell r="AE1198" t="e">
            <v>#DIV/0!</v>
          </cell>
          <cell r="AF1198">
            <v>0</v>
          </cell>
        </row>
        <row r="1199">
          <cell r="A1199">
            <v>106376</v>
          </cell>
          <cell r="B1199" t="str">
            <v>Denso</v>
          </cell>
          <cell r="C1199">
            <v>39622</v>
          </cell>
          <cell r="D1199" t="str">
            <v>AA047782-9642</v>
          </cell>
          <cell r="E1199" t="e">
            <v>#N/A</v>
          </cell>
          <cell r="F1199" t="str">
            <v>Stamp&gt;Plate/Paint&gt;Ship</v>
          </cell>
          <cell r="G1199" t="str">
            <v>GR: PR</v>
          </cell>
          <cell r="H1199" t="str">
            <v>GR</v>
          </cell>
          <cell r="I1199" t="str">
            <v xml:space="preserve">ChryslerGroup | Caliber | PM49  / DART (PF)       </v>
          </cell>
          <cell r="J1199" t="str">
            <v>BIG 3</v>
          </cell>
          <cell r="K1199" t="str">
            <v>Chrysler</v>
          </cell>
          <cell r="L1199" t="str">
            <v>HVAC</v>
          </cell>
          <cell r="M1199">
            <v>39965</v>
          </cell>
          <cell r="N1199" t="str">
            <v>BRACKET-CONDENSER</v>
          </cell>
          <cell r="O1199">
            <v>39965</v>
          </cell>
          <cell r="P1199">
            <v>43617</v>
          </cell>
          <cell r="Q1199" t="str">
            <v>&gt;&gt;&gt;</v>
          </cell>
          <cell r="S1199">
            <v>0</v>
          </cell>
          <cell r="T1199">
            <v>59850</v>
          </cell>
          <cell r="V1199">
            <v>0</v>
          </cell>
          <cell r="W1199">
            <v>6</v>
          </cell>
          <cell r="Y1199">
            <v>86640</v>
          </cell>
          <cell r="Z1199">
            <v>0.19842969876016281</v>
          </cell>
          <cell r="AA1199" t="str">
            <v>last 5 mos x IHS%</v>
          </cell>
          <cell r="AB1199">
            <v>0</v>
          </cell>
          <cell r="AC1199">
            <v>0</v>
          </cell>
          <cell r="AD1199">
            <v>0</v>
          </cell>
          <cell r="AE1199" t="e">
            <v>#DIV/0!</v>
          </cell>
          <cell r="AF1199">
            <v>0</v>
          </cell>
        </row>
        <row r="1200">
          <cell r="A1200">
            <v>106375</v>
          </cell>
          <cell r="B1200" t="str">
            <v>Denso</v>
          </cell>
          <cell r="C1200">
            <v>39622</v>
          </cell>
          <cell r="D1200" t="str">
            <v>AA047782-9631</v>
          </cell>
          <cell r="E1200" t="e">
            <v>#N/A</v>
          </cell>
          <cell r="F1200" t="str">
            <v>Stamp&gt;Ship</v>
          </cell>
          <cell r="G1200" t="str">
            <v>GR: PR</v>
          </cell>
          <cell r="H1200" t="str">
            <v>GR</v>
          </cell>
          <cell r="I1200" t="str">
            <v xml:space="preserve">ChryslerGroup | Caliber | PM49  / DART (PF)       </v>
          </cell>
          <cell r="J1200" t="str">
            <v>BIG 3</v>
          </cell>
          <cell r="K1200" t="str">
            <v>Chrysler</v>
          </cell>
          <cell r="L1200" t="str">
            <v>HVAC</v>
          </cell>
          <cell r="M1200">
            <v>39965</v>
          </cell>
          <cell r="N1200" t="str">
            <v>BRACKET, CONDENSER</v>
          </cell>
          <cell r="O1200">
            <v>39965</v>
          </cell>
          <cell r="P1200">
            <v>43617</v>
          </cell>
          <cell r="Q1200" t="str">
            <v>&gt;&gt;&gt;</v>
          </cell>
          <cell r="S1200">
            <v>0</v>
          </cell>
          <cell r="T1200">
            <v>60600</v>
          </cell>
          <cell r="V1200">
            <v>0</v>
          </cell>
          <cell r="W1200">
            <v>6</v>
          </cell>
          <cell r="Y1200">
            <v>72000</v>
          </cell>
          <cell r="Z1200">
            <v>0.19842969876016281</v>
          </cell>
          <cell r="AA1200" t="str">
            <v>last 5 mos x IHS%</v>
          </cell>
          <cell r="AB1200">
            <v>1300</v>
          </cell>
          <cell r="AC1200">
            <v>1950</v>
          </cell>
          <cell r="AD1200">
            <v>0</v>
          </cell>
          <cell r="AE1200" t="e">
            <v>#DIV/0!</v>
          </cell>
          <cell r="AF1200">
            <v>0</v>
          </cell>
        </row>
        <row r="1201">
          <cell r="A1201">
            <v>106374</v>
          </cell>
          <cell r="B1201" t="str">
            <v>Denso</v>
          </cell>
          <cell r="C1201">
            <v>39622</v>
          </cell>
          <cell r="D1201" t="str">
            <v>AA047782-9620</v>
          </cell>
          <cell r="E1201" t="e">
            <v>#N/A</v>
          </cell>
          <cell r="F1201" t="str">
            <v>Stamp&gt;Ship</v>
          </cell>
          <cell r="G1201" t="str">
            <v>GR: PR</v>
          </cell>
          <cell r="H1201" t="str">
            <v>GR</v>
          </cell>
          <cell r="I1201" t="str">
            <v xml:space="preserve">ChryslerGroup | Caliber | PM49  / DART (PF)       </v>
          </cell>
          <cell r="J1201" t="str">
            <v>BIG 3</v>
          </cell>
          <cell r="K1201" t="str">
            <v>Chrysler</v>
          </cell>
          <cell r="L1201" t="str">
            <v>HVAC</v>
          </cell>
          <cell r="M1201">
            <v>39965</v>
          </cell>
          <cell r="N1201" t="str">
            <v>BRACKET, CONDENSER</v>
          </cell>
          <cell r="O1201">
            <v>39965</v>
          </cell>
          <cell r="P1201">
            <v>43617</v>
          </cell>
          <cell r="Q1201" t="str">
            <v>&gt;&gt;&gt;</v>
          </cell>
          <cell r="S1201">
            <v>0</v>
          </cell>
          <cell r="T1201">
            <v>60600</v>
          </cell>
          <cell r="V1201">
            <v>0</v>
          </cell>
          <cell r="W1201">
            <v>6</v>
          </cell>
          <cell r="Y1201">
            <v>72000</v>
          </cell>
          <cell r="Z1201">
            <v>0.19842969876016281</v>
          </cell>
          <cell r="AA1201" t="str">
            <v>last 5 mos x IHS%</v>
          </cell>
          <cell r="AB1201">
            <v>1050</v>
          </cell>
          <cell r="AC1201">
            <v>1575</v>
          </cell>
          <cell r="AD1201">
            <v>0</v>
          </cell>
          <cell r="AE1201" t="e">
            <v>#DIV/0!</v>
          </cell>
          <cell r="AF1201">
            <v>0</v>
          </cell>
        </row>
        <row r="1202">
          <cell r="A1202">
            <v>106373</v>
          </cell>
          <cell r="B1202" t="str">
            <v>Denso</v>
          </cell>
          <cell r="C1202">
            <v>39622</v>
          </cell>
          <cell r="D1202" t="str">
            <v>AA047782-9610</v>
          </cell>
          <cell r="E1202" t="e">
            <v>#N/A</v>
          </cell>
          <cell r="F1202" t="str">
            <v>Stamp&gt;Ship</v>
          </cell>
          <cell r="G1202" t="str">
            <v>GR: PR</v>
          </cell>
          <cell r="H1202" t="str">
            <v>GR</v>
          </cell>
          <cell r="I1202" t="str">
            <v xml:space="preserve">ChryslerGroup | Caliber | PM49  / DART (PF)       </v>
          </cell>
          <cell r="J1202" t="str">
            <v>BIG 3</v>
          </cell>
          <cell r="K1202" t="str">
            <v>Chrysler</v>
          </cell>
          <cell r="L1202" t="str">
            <v>HVAC</v>
          </cell>
          <cell r="M1202">
            <v>39965</v>
          </cell>
          <cell r="N1202" t="str">
            <v>BRACKET, CONDENSER</v>
          </cell>
          <cell r="O1202">
            <v>39965</v>
          </cell>
          <cell r="P1202">
            <v>43617</v>
          </cell>
          <cell r="Q1202" t="str">
            <v>&gt;&gt;&gt;</v>
          </cell>
          <cell r="S1202">
            <v>0</v>
          </cell>
          <cell r="T1202">
            <v>60600</v>
          </cell>
          <cell r="V1202">
            <v>0</v>
          </cell>
          <cell r="W1202">
            <v>6</v>
          </cell>
          <cell r="Y1202">
            <v>72000</v>
          </cell>
          <cell r="Z1202">
            <v>0.19842969876016281</v>
          </cell>
          <cell r="AA1202" t="str">
            <v>last 5 mos x IHS%</v>
          </cell>
          <cell r="AB1202">
            <v>1400</v>
          </cell>
          <cell r="AC1202">
            <v>2100</v>
          </cell>
          <cell r="AD1202">
            <v>0</v>
          </cell>
          <cell r="AE1202" t="e">
            <v>#DIV/0!</v>
          </cell>
          <cell r="AF1202">
            <v>0</v>
          </cell>
        </row>
        <row r="1203">
          <cell r="A1203">
            <v>106361</v>
          </cell>
          <cell r="B1203" t="str">
            <v>NISSAN</v>
          </cell>
          <cell r="C1203">
            <v>39601</v>
          </cell>
          <cell r="D1203" t="str">
            <v>769G9 ZX00A</v>
          </cell>
          <cell r="E1203" t="e">
            <v>#N/A</v>
          </cell>
          <cell r="F1203" t="str">
            <v>Stamp&gt;Ship</v>
          </cell>
          <cell r="G1203" t="str">
            <v>KENT</v>
          </cell>
          <cell r="H1203" t="str">
            <v>KENT</v>
          </cell>
          <cell r="I1203" t="str">
            <v xml:space="preserve">Nissan        | Altima | L42A/D42A       </v>
          </cell>
          <cell r="J1203" t="str">
            <v>New Domestics</v>
          </cell>
          <cell r="K1203" t="str">
            <v>NISSAN</v>
          </cell>
          <cell r="L1203" t="str">
            <v>BIW</v>
          </cell>
          <cell r="M1203">
            <v>39995</v>
          </cell>
          <cell r="N1203" t="str">
            <v>BKTS-FRT SIDE TRIM-RH</v>
          </cell>
          <cell r="O1203">
            <v>39995</v>
          </cell>
          <cell r="P1203">
            <v>41091</v>
          </cell>
          <cell r="Q1203" t="str">
            <v>&gt;&gt;&gt;</v>
          </cell>
          <cell r="R1203" t="str">
            <v>NOT SHOWING ANY RELEASES</v>
          </cell>
          <cell r="S1203">
            <v>0</v>
          </cell>
          <cell r="T1203">
            <v>150</v>
          </cell>
          <cell r="V1203">
            <v>150</v>
          </cell>
          <cell r="W1203">
            <v>0</v>
          </cell>
          <cell r="Y1203" t="str">
            <v>&lt;5</v>
          </cell>
          <cell r="AA1203" t="str">
            <v>SERVICE</v>
          </cell>
          <cell r="AB1203">
            <v>0</v>
          </cell>
          <cell r="AC1203">
            <v>0</v>
          </cell>
          <cell r="AD1203">
            <v>0</v>
          </cell>
          <cell r="AE1203" t="e">
            <v>#DIV/0!</v>
          </cell>
          <cell r="AF1203">
            <v>0</v>
          </cell>
        </row>
        <row r="1204">
          <cell r="A1204">
            <v>106356</v>
          </cell>
          <cell r="B1204" t="str">
            <v>Chrysler Corp</v>
          </cell>
          <cell r="C1204">
            <v>39598</v>
          </cell>
          <cell r="D1204" t="str">
            <v>55361476AA</v>
          </cell>
          <cell r="E1204" t="e">
            <v>#N/A</v>
          </cell>
          <cell r="F1204" t="str">
            <v>Stamp&gt;Ship</v>
          </cell>
          <cell r="G1204" t="str">
            <v>KENT</v>
          </cell>
          <cell r="H1204" t="str">
            <v>KENT</v>
          </cell>
          <cell r="I1204" t="str">
            <v>RAM 1500</v>
          </cell>
          <cell r="J1204" t="str">
            <v>BIG 3</v>
          </cell>
          <cell r="K1204" t="str">
            <v>Chrysler</v>
          </cell>
          <cell r="L1204" t="str">
            <v>Trim &amp; Chassis</v>
          </cell>
          <cell r="M1204">
            <v>39657</v>
          </cell>
          <cell r="N1204" t="str">
            <v>115V STEEL BKT</v>
          </cell>
          <cell r="O1204">
            <v>39657</v>
          </cell>
          <cell r="P1204">
            <v>42705</v>
          </cell>
          <cell r="Q1204" t="str">
            <v>&gt;&gt;&gt;</v>
          </cell>
          <cell r="S1204">
            <v>0</v>
          </cell>
          <cell r="T1204">
            <v>59200</v>
          </cell>
          <cell r="V1204">
            <v>0</v>
          </cell>
          <cell r="W1204">
            <v>6</v>
          </cell>
          <cell r="Y1204">
            <v>92400</v>
          </cell>
          <cell r="Z1204">
            <v>0.1593</v>
          </cell>
          <cell r="AA1204" t="str">
            <v>last 5 mos x IHS%</v>
          </cell>
          <cell r="AB1204">
            <v>0</v>
          </cell>
          <cell r="AC1204">
            <v>0</v>
          </cell>
          <cell r="AD1204">
            <v>0</v>
          </cell>
          <cell r="AE1204" t="e">
            <v>#DIV/0!</v>
          </cell>
          <cell r="AF1204">
            <v>0</v>
          </cell>
        </row>
        <row r="1205">
          <cell r="A1205">
            <v>106300</v>
          </cell>
          <cell r="B1205" t="str">
            <v>Denso</v>
          </cell>
          <cell r="C1205">
            <v>39505</v>
          </cell>
          <cell r="D1205" t="str">
            <v>AA116470-2011</v>
          </cell>
          <cell r="E1205" t="e">
            <v>#N/A</v>
          </cell>
          <cell r="F1205" t="str">
            <v>Stamp&gt;Assy&gt;Ship</v>
          </cell>
          <cell r="G1205" t="str">
            <v>GR: PR</v>
          </cell>
          <cell r="H1205" t="str">
            <v>GR</v>
          </cell>
          <cell r="I1205" t="str">
            <v>TOYOTA</v>
          </cell>
          <cell r="J1205" t="str">
            <v>New Domestics</v>
          </cell>
          <cell r="K1205" t="str">
            <v>Toyota</v>
          </cell>
          <cell r="L1205" t="str">
            <v>HVAC</v>
          </cell>
          <cell r="M1205">
            <v>39507</v>
          </cell>
          <cell r="N1205" t="str">
            <v>BKT-SUB ASSY</v>
          </cell>
          <cell r="O1205">
            <v>39507</v>
          </cell>
          <cell r="P1205">
            <v>43717</v>
          </cell>
          <cell r="Q1205" t="str">
            <v>&gt;&gt;&gt;</v>
          </cell>
          <cell r="S1205">
            <v>0</v>
          </cell>
          <cell r="T1205" t="e">
            <v>#N/A</v>
          </cell>
          <cell r="V1205" t="e">
            <v>#N/A</v>
          </cell>
          <cell r="W1205">
            <v>0</v>
          </cell>
          <cell r="Y1205" t="str">
            <v>&lt;5</v>
          </cell>
          <cell r="AA1205" t="str">
            <v>SERVICE</v>
          </cell>
          <cell r="AB1205" t="e">
            <v>#N/A</v>
          </cell>
          <cell r="AC1205" t="e">
            <v>#N/A</v>
          </cell>
          <cell r="AD1205">
            <v>0</v>
          </cell>
          <cell r="AE1205" t="e">
            <v>#N/A</v>
          </cell>
          <cell r="AF1205">
            <v>0</v>
          </cell>
        </row>
        <row r="1206">
          <cell r="A1206">
            <v>106130</v>
          </cell>
          <cell r="B1206" t="str">
            <v>Benteler</v>
          </cell>
          <cell r="C1206">
            <v>39147</v>
          </cell>
          <cell r="D1206">
            <v>13003899</v>
          </cell>
          <cell r="E1206" t="e">
            <v>#N/A</v>
          </cell>
          <cell r="F1206" t="str">
            <v>Stamp&gt;Ship</v>
          </cell>
          <cell r="G1206" t="str">
            <v>GR: PR</v>
          </cell>
          <cell r="H1206" t="str">
            <v>GR</v>
          </cell>
          <cell r="I1206" t="str">
            <v>RAV4  / 120L / 420</v>
          </cell>
          <cell r="J1206" t="str">
            <v>New Domestics</v>
          </cell>
          <cell r="K1206" t="str">
            <v>Toyota</v>
          </cell>
          <cell r="L1206" t="str">
            <v>BIW</v>
          </cell>
          <cell r="M1206">
            <v>39692</v>
          </cell>
          <cell r="N1206" t="str">
            <v>FRT EXT-REAR DBM--L</v>
          </cell>
          <cell r="O1206">
            <v>39692</v>
          </cell>
          <cell r="P1206">
            <v>43070</v>
          </cell>
          <cell r="Q1206" t="str">
            <v>&gt;&gt;&gt;</v>
          </cell>
          <cell r="S1206">
            <v>0</v>
          </cell>
          <cell r="T1206">
            <v>13086674</v>
          </cell>
          <cell r="V1206">
            <v>0</v>
          </cell>
          <cell r="W1206">
            <v>7</v>
          </cell>
          <cell r="Y1206">
            <v>66606</v>
          </cell>
          <cell r="Z1206">
            <v>0.19400000000000001</v>
          </cell>
          <cell r="AA1206" t="str">
            <v>last 5 mos x IHS%</v>
          </cell>
          <cell r="AB1206">
            <v>1100</v>
          </cell>
          <cell r="AC1206">
            <v>1650</v>
          </cell>
          <cell r="AD1206">
            <v>0</v>
          </cell>
          <cell r="AE1206" t="e">
            <v>#DIV/0!</v>
          </cell>
          <cell r="AF1206">
            <v>0</v>
          </cell>
        </row>
        <row r="1207">
          <cell r="A1207">
            <v>106129</v>
          </cell>
          <cell r="B1207" t="str">
            <v>Benteler</v>
          </cell>
          <cell r="C1207">
            <v>39147</v>
          </cell>
          <cell r="D1207">
            <v>13003900</v>
          </cell>
          <cell r="E1207" t="str">
            <v>106129/30</v>
          </cell>
          <cell r="F1207" t="str">
            <v>Stamp&gt;Ship</v>
          </cell>
          <cell r="G1207" t="str">
            <v>GR: PR</v>
          </cell>
          <cell r="H1207" t="str">
            <v>GR</v>
          </cell>
          <cell r="I1207" t="str">
            <v>RAV4  / 120L / 420</v>
          </cell>
          <cell r="J1207" t="str">
            <v>New Domestics</v>
          </cell>
          <cell r="K1207" t="str">
            <v>Toyota</v>
          </cell>
          <cell r="L1207" t="str">
            <v>BIW</v>
          </cell>
          <cell r="M1207">
            <v>39692</v>
          </cell>
          <cell r="N1207" t="str">
            <v>FRT EXT-REAR DBM--R</v>
          </cell>
          <cell r="O1207">
            <v>39692</v>
          </cell>
          <cell r="P1207">
            <v>43070</v>
          </cell>
          <cell r="Q1207" t="str">
            <v>&gt;&gt;&gt;</v>
          </cell>
          <cell r="S1207">
            <v>0</v>
          </cell>
          <cell r="T1207">
            <v>13087821</v>
          </cell>
          <cell r="V1207">
            <v>0</v>
          </cell>
          <cell r="W1207">
            <v>6</v>
          </cell>
          <cell r="Y1207">
            <v>133440</v>
          </cell>
          <cell r="Z1207">
            <v>0.19400000000000001</v>
          </cell>
          <cell r="AA1207" t="str">
            <v>last 5 mos x IHS%</v>
          </cell>
          <cell r="AB1207">
            <v>1100</v>
          </cell>
          <cell r="AC1207">
            <v>1650</v>
          </cell>
          <cell r="AD1207">
            <v>0</v>
          </cell>
          <cell r="AE1207" t="e">
            <v>#DIV/0!</v>
          </cell>
          <cell r="AF1207">
            <v>0</v>
          </cell>
        </row>
        <row r="1208">
          <cell r="A1208">
            <v>105916</v>
          </cell>
          <cell r="B1208" t="str">
            <v>Denso</v>
          </cell>
          <cell r="C1208">
            <v>38855</v>
          </cell>
          <cell r="D1208" t="str">
            <v xml:space="preserve">AA146510-07710L </v>
          </cell>
          <cell r="E1208" t="e">
            <v>#N/A</v>
          </cell>
          <cell r="F1208" t="str">
            <v>Stamp&gt;Ship</v>
          </cell>
          <cell r="G1208" t="str">
            <v>GR:PR</v>
          </cell>
          <cell r="H1208" t="str">
            <v>GR</v>
          </cell>
          <cell r="I1208" t="str">
            <v>Corolla 150A</v>
          </cell>
          <cell r="J1208" t="str">
            <v>New Domestics</v>
          </cell>
          <cell r="K1208" t="str">
            <v>Toyota</v>
          </cell>
          <cell r="L1208" t="str">
            <v>HVAC</v>
          </cell>
          <cell r="M1208">
            <v>39114</v>
          </cell>
          <cell r="N1208" t="str">
            <v>TORSION SPRING</v>
          </cell>
          <cell r="O1208">
            <v>38081</v>
          </cell>
          <cell r="P1208">
            <v>43717</v>
          </cell>
          <cell r="Q1208" t="str">
            <v>&gt;&gt;&gt;</v>
          </cell>
          <cell r="S1208" t="e">
            <v>#N/A</v>
          </cell>
          <cell r="T1208" t="e">
            <v>#N/A</v>
          </cell>
          <cell r="V1208" t="e">
            <v>#N/A</v>
          </cell>
          <cell r="W1208" t="e">
            <v>#N/A</v>
          </cell>
          <cell r="Y1208" t="e">
            <v>#N/A</v>
          </cell>
          <cell r="Z1208">
            <v>8.7971519907003692E-2</v>
          </cell>
          <cell r="AA1208" t="str">
            <v>last 5 mos x IHS%</v>
          </cell>
          <cell r="AB1208" t="e">
            <v>#N/A</v>
          </cell>
          <cell r="AC1208" t="e">
            <v>#N/A</v>
          </cell>
          <cell r="AD1208">
            <v>0</v>
          </cell>
          <cell r="AE1208" t="e">
            <v>#N/A</v>
          </cell>
          <cell r="AF1208">
            <v>0</v>
          </cell>
        </row>
        <row r="1209">
          <cell r="A1209">
            <v>105364</v>
          </cell>
          <cell r="B1209" t="str">
            <v>NISSAN</v>
          </cell>
          <cell r="C1209">
            <v>38552</v>
          </cell>
          <cell r="D1209" t="str">
            <v>28031 EA00A</v>
          </cell>
          <cell r="E1209" t="e">
            <v>#N/A</v>
          </cell>
          <cell r="F1209" t="str">
            <v>Stamp&gt;Ship</v>
          </cell>
          <cell r="G1209" t="str">
            <v>KENT</v>
          </cell>
          <cell r="H1209" t="str">
            <v>KENT</v>
          </cell>
          <cell r="I1209" t="str">
            <v xml:space="preserve">Nissan        | Pathfinder | P61B/R51        </v>
          </cell>
          <cell r="J1209" t="str">
            <v>New Domestics</v>
          </cell>
          <cell r="K1209" t="str">
            <v>NISSAN</v>
          </cell>
          <cell r="L1209" t="str">
            <v>BIW</v>
          </cell>
          <cell r="M1209">
            <v>38961</v>
          </cell>
          <cell r="N1209" t="str">
            <v>BRKT-SAT. RADIO TUNER, RH</v>
          </cell>
          <cell r="O1209">
            <v>38961</v>
          </cell>
          <cell r="P1209">
            <v>41153</v>
          </cell>
          <cell r="Q1209" t="str">
            <v>&gt;&gt;&gt;</v>
          </cell>
          <cell r="R1209" t="str">
            <v>NOT SHOWING ANY RELEASES</v>
          </cell>
          <cell r="S1209">
            <v>0</v>
          </cell>
          <cell r="T1209">
            <v>2150</v>
          </cell>
          <cell r="V1209">
            <v>0</v>
          </cell>
          <cell r="W1209">
            <v>3</v>
          </cell>
          <cell r="Y1209">
            <v>0</v>
          </cell>
          <cell r="AA1209" t="str">
            <v>OBSOLETE</v>
          </cell>
          <cell r="AB1209">
            <v>0</v>
          </cell>
          <cell r="AC1209">
            <v>0</v>
          </cell>
          <cell r="AD1209">
            <v>0</v>
          </cell>
          <cell r="AE1209" t="e">
            <v>#DIV/0!</v>
          </cell>
          <cell r="AF1209">
            <v>0</v>
          </cell>
        </row>
        <row r="1210">
          <cell r="A1210">
            <v>105363</v>
          </cell>
          <cell r="B1210" t="str">
            <v>NISSAN</v>
          </cell>
          <cell r="C1210">
            <v>38552</v>
          </cell>
          <cell r="D1210" t="str">
            <v>28034 EA00A</v>
          </cell>
          <cell r="E1210" t="e">
            <v>#N/A</v>
          </cell>
          <cell r="F1210" t="str">
            <v>Stamp&gt;Ship</v>
          </cell>
          <cell r="G1210" t="str">
            <v>KENT</v>
          </cell>
          <cell r="H1210" t="str">
            <v>KENT</v>
          </cell>
          <cell r="I1210" t="str">
            <v xml:space="preserve">Nissan        | Pathfinder | P61B/R51        </v>
          </cell>
          <cell r="J1210" t="str">
            <v>New Domestics</v>
          </cell>
          <cell r="K1210" t="str">
            <v>NISSAN</v>
          </cell>
          <cell r="L1210" t="str">
            <v>BIW</v>
          </cell>
          <cell r="M1210">
            <v>38961</v>
          </cell>
          <cell r="N1210" t="str">
            <v>SAT RADIO BKT (NEW A BKT)</v>
          </cell>
          <cell r="O1210">
            <v>38961</v>
          </cell>
          <cell r="P1210">
            <v>41153</v>
          </cell>
          <cell r="Q1210" t="str">
            <v>&gt;&gt;&gt;</v>
          </cell>
          <cell r="R1210" t="str">
            <v>NOT SHOWING ANY RELEASES</v>
          </cell>
          <cell r="S1210">
            <v>0</v>
          </cell>
          <cell r="T1210">
            <v>2700</v>
          </cell>
          <cell r="V1210">
            <v>0</v>
          </cell>
          <cell r="W1210">
            <v>3</v>
          </cell>
          <cell r="Y1210">
            <v>0</v>
          </cell>
          <cell r="AA1210" t="str">
            <v>OBSOLETE</v>
          </cell>
          <cell r="AB1210">
            <v>0</v>
          </cell>
          <cell r="AC1210">
            <v>0</v>
          </cell>
          <cell r="AD1210">
            <v>0</v>
          </cell>
          <cell r="AE1210" t="e">
            <v>#DIV/0!</v>
          </cell>
          <cell r="AF1210">
            <v>0</v>
          </cell>
        </row>
        <row r="1211">
          <cell r="A1211">
            <v>105553</v>
          </cell>
          <cell r="B1211" t="str">
            <v>NISSAN</v>
          </cell>
          <cell r="C1211">
            <v>38439</v>
          </cell>
          <cell r="D1211" t="str">
            <v>76690 JA000</v>
          </cell>
          <cell r="E1211" t="e">
            <v>#N/A</v>
          </cell>
          <cell r="F1211" t="str">
            <v>Stamp&gt;Assy&gt;Ship</v>
          </cell>
          <cell r="G1211" t="str">
            <v>KENT</v>
          </cell>
          <cell r="H1211" t="str">
            <v>KENT</v>
          </cell>
          <cell r="I1211" t="str">
            <v xml:space="preserve">Nissan        | Altima | L42A/D42A       </v>
          </cell>
          <cell r="J1211" t="str">
            <v>New Domestics</v>
          </cell>
          <cell r="K1211" t="str">
            <v>NISSAN</v>
          </cell>
          <cell r="L1211" t="str">
            <v>BIW</v>
          </cell>
          <cell r="M1211">
            <v>38930</v>
          </cell>
          <cell r="N1211" t="str">
            <v>RET ASSY-STRIKER-RH</v>
          </cell>
          <cell r="O1211">
            <v>38930</v>
          </cell>
          <cell r="P1211">
            <v>41091</v>
          </cell>
          <cell r="Q1211" t="str">
            <v>&gt;&gt;&gt;</v>
          </cell>
          <cell r="R1211" t="str">
            <v>NOT SHOWING ANY RELEASES</v>
          </cell>
          <cell r="S1211" t="e">
            <v>#N/A</v>
          </cell>
          <cell r="T1211" t="e">
            <v>#N/A</v>
          </cell>
          <cell r="V1211" t="e">
            <v>#N/A</v>
          </cell>
          <cell r="W1211" t="e">
            <v>#N/A</v>
          </cell>
          <cell r="Y1211" t="e">
            <v>#N/A</v>
          </cell>
          <cell r="AA1211" t="str">
            <v>SERVICE</v>
          </cell>
          <cell r="AB1211" t="e">
            <v>#N/A</v>
          </cell>
          <cell r="AC1211" t="e">
            <v>#N/A</v>
          </cell>
          <cell r="AD1211">
            <v>0</v>
          </cell>
          <cell r="AE1211" t="e">
            <v>#N/A</v>
          </cell>
          <cell r="AF1211">
            <v>0</v>
          </cell>
        </row>
        <row r="1212">
          <cell r="A1212">
            <v>105534</v>
          </cell>
          <cell r="B1212" t="str">
            <v>NISSAN</v>
          </cell>
          <cell r="C1212">
            <v>38433</v>
          </cell>
          <cell r="D1212" t="str">
            <v>64860 3TA0A (and JA000)</v>
          </cell>
          <cell r="E1212" t="e">
            <v>#N/A</v>
          </cell>
          <cell r="F1212" t="str">
            <v>Stamp&gt;Assy&gt;Plate/Paint&gt;Ship</v>
          </cell>
          <cell r="G1212" t="str">
            <v>GR: PR</v>
          </cell>
          <cell r="H1212" t="str">
            <v>GR</v>
          </cell>
          <cell r="I1212" t="str">
            <v>L42L + '14 L42N</v>
          </cell>
          <cell r="J1212" t="str">
            <v>New Domestics</v>
          </cell>
          <cell r="K1212" t="str">
            <v>NISSAN</v>
          </cell>
          <cell r="L1212" t="str">
            <v>BIW</v>
          </cell>
          <cell r="M1212">
            <v>38930</v>
          </cell>
          <cell r="N1212" t="str">
            <v>BKT ASSY-BATTERY MOUNT</v>
          </cell>
          <cell r="O1212">
            <v>38930</v>
          </cell>
          <cell r="P1212">
            <v>41061</v>
          </cell>
          <cell r="Q1212" t="str">
            <v>&gt;&gt;&gt;</v>
          </cell>
          <cell r="R1212" t="str">
            <v>additional 60K starting March '14</v>
          </cell>
          <cell r="S1212" t="e">
            <v>#REF!</v>
          </cell>
          <cell r="T1212">
            <v>38400</v>
          </cell>
          <cell r="V1212">
            <v>0</v>
          </cell>
          <cell r="W1212">
            <v>8</v>
          </cell>
          <cell r="Y1212">
            <v>38838</v>
          </cell>
          <cell r="Z1212">
            <v>6.0000000000000053E-2</v>
          </cell>
          <cell r="AA1212" t="str">
            <v>last 5 mos x IHS%</v>
          </cell>
          <cell r="AB1212">
            <v>0</v>
          </cell>
          <cell r="AC1212">
            <v>0</v>
          </cell>
          <cell r="AD1212">
            <v>0</v>
          </cell>
          <cell r="AE1212" t="e">
            <v>#DIV/0!</v>
          </cell>
          <cell r="AF1212">
            <v>0</v>
          </cell>
        </row>
        <row r="1213">
          <cell r="A1213">
            <v>105272</v>
          </cell>
          <cell r="B1213" t="str">
            <v>NISSAN</v>
          </cell>
          <cell r="C1213">
            <v>38050</v>
          </cell>
          <cell r="D1213" t="str">
            <v>28070 EA500</v>
          </cell>
          <cell r="E1213" t="e">
            <v>#N/A</v>
          </cell>
          <cell r="F1213" t="str">
            <v>Stamp&gt;Plate/Paint&gt;Ship</v>
          </cell>
          <cell r="G1213" t="str">
            <v>KENT</v>
          </cell>
          <cell r="H1213" t="str">
            <v>KENT</v>
          </cell>
          <cell r="I1213" t="str">
            <v xml:space="preserve">Nissan        | Pathfinder | P61B/R51        </v>
          </cell>
          <cell r="J1213" t="str">
            <v>New Domestics</v>
          </cell>
          <cell r="K1213" t="str">
            <v>NISSAN</v>
          </cell>
          <cell r="L1213" t="str">
            <v>BIW</v>
          </cell>
          <cell r="M1213">
            <v>38208</v>
          </cell>
          <cell r="N1213" t="str">
            <v>BRACKET-AMPL</v>
          </cell>
          <cell r="O1213">
            <v>38208</v>
          </cell>
          <cell r="P1213">
            <v>41153</v>
          </cell>
          <cell r="Q1213" t="str">
            <v>&gt;&gt;&gt;</v>
          </cell>
          <cell r="R1213" t="str">
            <v>NOT SHOWING ANY RELEASES</v>
          </cell>
          <cell r="S1213">
            <v>0</v>
          </cell>
          <cell r="T1213">
            <v>3320</v>
          </cell>
          <cell r="V1213">
            <v>0</v>
          </cell>
          <cell r="W1213">
            <v>3</v>
          </cell>
          <cell r="Y1213">
            <v>0</v>
          </cell>
          <cell r="AA1213" t="str">
            <v>OBSOLETE</v>
          </cell>
          <cell r="AB1213">
            <v>0</v>
          </cell>
          <cell r="AC1213">
            <v>0</v>
          </cell>
          <cell r="AD1213">
            <v>0</v>
          </cell>
          <cell r="AE1213" t="e">
            <v>#DIV/0!</v>
          </cell>
          <cell r="AF1213">
            <v>0</v>
          </cell>
        </row>
        <row r="1214">
          <cell r="A1214">
            <v>105128</v>
          </cell>
          <cell r="B1214" t="str">
            <v>Benteler</v>
          </cell>
          <cell r="C1214">
            <v>37958</v>
          </cell>
          <cell r="D1214">
            <v>13004854</v>
          </cell>
          <cell r="E1214" t="e">
            <v>#N/A</v>
          </cell>
          <cell r="F1214" t="str">
            <v>Stamp&gt;Ship</v>
          </cell>
          <cell r="G1214" t="str">
            <v>GR: PR</v>
          </cell>
          <cell r="H1214" t="str">
            <v>GR</v>
          </cell>
          <cell r="I1214" t="str">
            <v>HONDA (S3VA)</v>
          </cell>
          <cell r="J1214" t="str">
            <v>New Domestics</v>
          </cell>
          <cell r="K1214" t="str">
            <v>HONDA</v>
          </cell>
          <cell r="L1214" t="str">
            <v>BIW</v>
          </cell>
          <cell r="M1214">
            <v>37990</v>
          </cell>
          <cell r="N1214" t="str">
            <v>REAR EXT R/L</v>
          </cell>
          <cell r="O1214">
            <v>37990</v>
          </cell>
          <cell r="P1214">
            <v>43717</v>
          </cell>
          <cell r="Q1214" t="str">
            <v>&gt;&gt;&gt;</v>
          </cell>
          <cell r="S1214">
            <v>0</v>
          </cell>
          <cell r="T1214">
            <v>13005304</v>
          </cell>
          <cell r="V1214">
            <v>0</v>
          </cell>
          <cell r="W1214">
            <v>3</v>
          </cell>
          <cell r="Y1214">
            <v>0</v>
          </cell>
          <cell r="AA1214" t="str">
            <v>OBSOLETE</v>
          </cell>
          <cell r="AB1214">
            <v>0</v>
          </cell>
          <cell r="AC1214">
            <v>0</v>
          </cell>
          <cell r="AD1214">
            <v>0</v>
          </cell>
          <cell r="AE1214" t="e">
            <v>#DIV/0!</v>
          </cell>
          <cell r="AF1214">
            <v>0</v>
          </cell>
        </row>
        <row r="1215">
          <cell r="A1215">
            <v>104807</v>
          </cell>
          <cell r="B1215" t="str">
            <v>NISSAN</v>
          </cell>
          <cell r="C1215">
            <v>37657</v>
          </cell>
          <cell r="D1215" t="str">
            <v>41150 EA000</v>
          </cell>
          <cell r="E1215">
            <v>104807</v>
          </cell>
          <cell r="F1215" t="str">
            <v>Stamp&gt;Plate/Paint&gt;Ship</v>
          </cell>
          <cell r="G1215" t="str">
            <v>GR: PR</v>
          </cell>
          <cell r="H1215" t="str">
            <v>GR</v>
          </cell>
          <cell r="I1215" t="str">
            <v>N61B Xterra (20%) - shared with H61B</v>
          </cell>
          <cell r="J1215" t="str">
            <v>New Domestics</v>
          </cell>
          <cell r="K1215" t="str">
            <v>NISSAN</v>
          </cell>
          <cell r="L1215" t="str">
            <v>Trim &amp; Chassis</v>
          </cell>
          <cell r="O1215">
            <v>38081</v>
          </cell>
          <cell r="P1215">
            <v>42217</v>
          </cell>
          <cell r="Q1215" t="str">
            <v>&gt;&gt;&gt;</v>
          </cell>
          <cell r="AB1215">
            <v>57470</v>
          </cell>
          <cell r="AC1215">
            <v>86205</v>
          </cell>
          <cell r="AD1215">
            <v>0</v>
          </cell>
          <cell r="AE1215" t="e">
            <v>#DIV/0!</v>
          </cell>
          <cell r="AF1215">
            <v>0</v>
          </cell>
        </row>
        <row r="1216">
          <cell r="A1216">
            <v>107330</v>
          </cell>
          <cell r="B1216" t="str">
            <v>NISSAN</v>
          </cell>
          <cell r="C1216" t="e">
            <v>#N/A</v>
          </cell>
          <cell r="D1216" t="str">
            <v>743C9 3JV0A</v>
          </cell>
          <cell r="F1216" t="str">
            <v>ASPC will sell direct</v>
          </cell>
          <cell r="G1216" t="str">
            <v>ASPC</v>
          </cell>
          <cell r="H1216" t="str">
            <v>ASPC</v>
          </cell>
          <cell r="I1216" t="str">
            <v>ASPC WILL SELL DIRECT</v>
          </cell>
          <cell r="K1216" t="str">
            <v>Nissan</v>
          </cell>
          <cell r="L1216" t="str">
            <v>Trim &amp; Chassis</v>
          </cell>
          <cell r="Q1216" t="str">
            <v>=</v>
          </cell>
          <cell r="T1216">
            <v>37</v>
          </cell>
          <cell r="V1216">
            <v>10314</v>
          </cell>
          <cell r="AB1216">
            <v>12845</v>
          </cell>
          <cell r="AC1216">
            <v>19267.5</v>
          </cell>
          <cell r="AE1216" t="e">
            <v>#DIV/0!</v>
          </cell>
        </row>
        <row r="1217">
          <cell r="A1217">
            <v>107408</v>
          </cell>
          <cell r="B1217" t="str">
            <v>Denso</v>
          </cell>
          <cell r="C1217">
            <v>41232</v>
          </cell>
          <cell r="D1217" t="str">
            <v>AA146510-6070</v>
          </cell>
          <cell r="E1217" t="str">
            <v>107408-1 Rev3</v>
          </cell>
          <cell r="F1217" t="str">
            <v>STAMP&gt;ASSY&gt;SHIP</v>
          </cell>
          <cell r="G1217" t="str">
            <v>GR:PR/VA</v>
          </cell>
          <cell r="H1217" t="str">
            <v>GR</v>
          </cell>
          <cell r="I1217" t="str">
            <v>150L Corolla</v>
          </cell>
          <cell r="AB1217">
            <v>10</v>
          </cell>
          <cell r="AC1217">
            <v>15</v>
          </cell>
          <cell r="AE1217" t="e">
            <v>#DIV/0!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  <sheetName val="PR 11 JOBS (2 MOS END OCT '14)"/>
      <sheetName val="Mico"/>
      <sheetName val="orion mfg"/>
    </sheetNames>
    <sheetDataSet>
      <sheetData sheetId="0">
        <row r="4">
          <cell r="C4" t="str">
            <v>GRSS #</v>
          </cell>
          <cell r="D4" t="str">
            <v>Customer</v>
          </cell>
          <cell r="E4" t="str">
            <v>Cust #</v>
          </cell>
          <cell r="F4" t="str">
            <v>Die sizes</v>
          </cell>
          <cell r="G4" t="str">
            <v>Fit in KY?</v>
          </cell>
          <cell r="H4" t="str">
            <v>Outsource?</v>
          </cell>
          <cell r="I4">
            <v>0</v>
          </cell>
          <cell r="J4" t="str">
            <v>Shut Height</v>
          </cell>
        </row>
        <row r="5">
          <cell r="C5" t="str">
            <v>106217-5</v>
          </cell>
          <cell r="D5" t="str">
            <v>Calsonic</v>
          </cell>
          <cell r="E5" t="str">
            <v>62290 ZL00B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C6" t="str">
            <v>107182-5/-6</v>
          </cell>
          <cell r="D6" t="str">
            <v>TOYOTA</v>
          </cell>
          <cell r="E6" t="str">
            <v>6 PC CONSOLE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C7">
            <v>107232</v>
          </cell>
          <cell r="D7" t="str">
            <v>Denso</v>
          </cell>
          <cell r="E7" t="str">
            <v>AA146510-5510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C8" t="str">
            <v>106280-1</v>
          </cell>
          <cell r="D8" t="str">
            <v>TOYOTA</v>
          </cell>
          <cell r="E8" t="str">
            <v>74404-0E040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C9" t="str">
            <v>106217-1</v>
          </cell>
          <cell r="D9" t="str">
            <v>Calsonic</v>
          </cell>
          <cell r="E9" t="str">
            <v>62290 ZL00B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C10">
            <v>106197</v>
          </cell>
          <cell r="D10" t="str">
            <v>TOYOTA</v>
          </cell>
          <cell r="E10">
            <v>4735604011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C11">
            <v>104912</v>
          </cell>
          <cell r="D11" t="str">
            <v>TOYOTA</v>
          </cell>
          <cell r="E11">
            <v>4735504020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C12">
            <v>106699</v>
          </cell>
          <cell r="D12" t="str">
            <v>VOLKSWAGEN</v>
          </cell>
          <cell r="E12" t="str">
            <v>561 805 567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C13" t="str">
            <v>106062T</v>
          </cell>
          <cell r="D13" t="str">
            <v>Nissan</v>
          </cell>
          <cell r="E13" t="str">
            <v>76730 9N01A</v>
          </cell>
          <cell r="F13" t="str">
            <v>59" x 145"</v>
          </cell>
          <cell r="G13" t="str">
            <v>Y</v>
          </cell>
          <cell r="H13">
            <v>0</v>
          </cell>
          <cell r="I13" t="str">
            <v>N</v>
          </cell>
          <cell r="J13" t="str">
            <v>28.5"</v>
          </cell>
        </row>
        <row r="14">
          <cell r="C14" t="str">
            <v>106216-4T</v>
          </cell>
          <cell r="D14" t="str">
            <v>Calsonic</v>
          </cell>
          <cell r="E14" t="str">
            <v>62298 ZL00A</v>
          </cell>
          <cell r="F14" t="str">
            <v>55" x69"</v>
          </cell>
          <cell r="G14" t="str">
            <v>Y</v>
          </cell>
          <cell r="H14">
            <v>0</v>
          </cell>
          <cell r="I14" t="str">
            <v>Y</v>
          </cell>
          <cell r="J14" t="str">
            <v>29.0"</v>
          </cell>
        </row>
        <row r="15">
          <cell r="C15" t="str">
            <v>106217-4T</v>
          </cell>
          <cell r="D15" t="str">
            <v>Calsonic</v>
          </cell>
          <cell r="E15" t="str">
            <v>62290 ZL00B</v>
          </cell>
          <cell r="F15" t="str">
            <v>50" x 80"</v>
          </cell>
          <cell r="G15" t="str">
            <v>Y</v>
          </cell>
          <cell r="H15">
            <v>0</v>
          </cell>
          <cell r="I15" t="str">
            <v>Y</v>
          </cell>
          <cell r="J15" t="str">
            <v>29.75"</v>
          </cell>
        </row>
        <row r="16">
          <cell r="C16" t="str">
            <v>106218-4T</v>
          </cell>
          <cell r="D16" t="str">
            <v>Calsonic</v>
          </cell>
          <cell r="E16" t="str">
            <v>62290 ZL01B</v>
          </cell>
          <cell r="F16" t="str">
            <v>50" x 80"</v>
          </cell>
          <cell r="G16" t="str">
            <v>Y</v>
          </cell>
          <cell r="H16">
            <v>0</v>
          </cell>
          <cell r="I16" t="str">
            <v>Y</v>
          </cell>
          <cell r="J16" t="str">
            <v>29.75"</v>
          </cell>
        </row>
        <row r="17">
          <cell r="C17" t="str">
            <v>106411T</v>
          </cell>
          <cell r="D17" t="str">
            <v>Nissan</v>
          </cell>
          <cell r="E17" t="str">
            <v>55054 1PAOB</v>
          </cell>
          <cell r="F17" t="str">
            <v>31" x 91"</v>
          </cell>
          <cell r="G17" t="str">
            <v>Y</v>
          </cell>
          <cell r="H17" t="str">
            <v>KY?</v>
          </cell>
          <cell r="I17" t="str">
            <v>Y</v>
          </cell>
          <cell r="J17" t="str">
            <v>28.0"</v>
          </cell>
        </row>
        <row r="18">
          <cell r="C18" t="str">
            <v>106659T</v>
          </cell>
          <cell r="D18" t="str">
            <v>Benteler</v>
          </cell>
          <cell r="E18" t="str">
            <v>MZ7294R-B</v>
          </cell>
          <cell r="F18" t="str">
            <v>36" x 115"</v>
          </cell>
          <cell r="G18" t="str">
            <v>Y</v>
          </cell>
          <cell r="H18">
            <v>0</v>
          </cell>
          <cell r="I18" t="str">
            <v>Y</v>
          </cell>
          <cell r="J18" t="str">
            <v>31.75"</v>
          </cell>
        </row>
        <row r="19">
          <cell r="C19" t="str">
            <v>106660T</v>
          </cell>
          <cell r="D19" t="str">
            <v>Benteler</v>
          </cell>
          <cell r="E19">
            <v>13000753</v>
          </cell>
          <cell r="F19" t="str">
            <v>36" x 115"</v>
          </cell>
          <cell r="G19" t="str">
            <v>Y</v>
          </cell>
          <cell r="H19">
            <v>0</v>
          </cell>
          <cell r="I19" t="str">
            <v>Y</v>
          </cell>
          <cell r="J19" t="str">
            <v>31.75"</v>
          </cell>
        </row>
        <row r="20">
          <cell r="C20" t="str">
            <v>106765T</v>
          </cell>
          <cell r="D20" t="str">
            <v>Benteler</v>
          </cell>
          <cell r="E20">
            <v>13007385</v>
          </cell>
          <cell r="F20" t="str">
            <v>37" x 107"</v>
          </cell>
          <cell r="G20" t="str">
            <v>Y</v>
          </cell>
          <cell r="H20">
            <v>0</v>
          </cell>
          <cell r="I20" t="str">
            <v>Y</v>
          </cell>
          <cell r="J20" t="str">
            <v>29.875"</v>
          </cell>
        </row>
        <row r="21">
          <cell r="C21" t="str">
            <v>106766T</v>
          </cell>
          <cell r="D21" t="str">
            <v>Benteler</v>
          </cell>
          <cell r="E21">
            <v>13007386</v>
          </cell>
          <cell r="F21" t="str">
            <v>39" x 105"</v>
          </cell>
          <cell r="G21" t="str">
            <v>Y</v>
          </cell>
          <cell r="H21">
            <v>0</v>
          </cell>
          <cell r="I21" t="str">
            <v>Y</v>
          </cell>
          <cell r="J21" t="str">
            <v>30.0"</v>
          </cell>
        </row>
        <row r="22">
          <cell r="C22">
            <v>106840</v>
          </cell>
          <cell r="D22" t="str">
            <v>Benteler</v>
          </cell>
          <cell r="E22">
            <v>13006733</v>
          </cell>
          <cell r="F22" t="str">
            <v>32" x 76"</v>
          </cell>
          <cell r="G22" t="str">
            <v>Y</v>
          </cell>
          <cell r="H22">
            <v>0</v>
          </cell>
          <cell r="I22" t="str">
            <v>Y</v>
          </cell>
          <cell r="J22" t="str">
            <v>28.125"</v>
          </cell>
        </row>
        <row r="23">
          <cell r="C23">
            <v>106844</v>
          </cell>
          <cell r="D23" t="str">
            <v>Benteler</v>
          </cell>
          <cell r="E23">
            <v>13006744</v>
          </cell>
          <cell r="F23" t="str">
            <v>32" x 85"</v>
          </cell>
          <cell r="G23" t="str">
            <v>Y</v>
          </cell>
          <cell r="H23">
            <v>0</v>
          </cell>
          <cell r="I23" t="str">
            <v>Y</v>
          </cell>
          <cell r="J23" t="str">
            <v>28.0"</v>
          </cell>
        </row>
        <row r="24">
          <cell r="C24">
            <v>106407</v>
          </cell>
          <cell r="D24" t="str">
            <v>Nissan</v>
          </cell>
          <cell r="E24" t="str">
            <v>56115 1PA0A</v>
          </cell>
          <cell r="F24" t="str">
            <v>32" x 120"</v>
          </cell>
          <cell r="G24" t="str">
            <v>Y</v>
          </cell>
          <cell r="H24">
            <v>0</v>
          </cell>
          <cell r="I24" t="str">
            <v>Y</v>
          </cell>
          <cell r="J24" t="str">
            <v>29.75"</v>
          </cell>
        </row>
        <row r="25">
          <cell r="C25" t="str">
            <v>107460-3</v>
          </cell>
          <cell r="D25" t="str">
            <v>Denso</v>
          </cell>
          <cell r="E25" t="e">
            <v>#N/A</v>
          </cell>
          <cell r="F25" t="str">
            <v>32 x 160</v>
          </cell>
          <cell r="G25" t="str">
            <v>Y</v>
          </cell>
          <cell r="H25">
            <v>0</v>
          </cell>
          <cell r="I25" t="str">
            <v>Y</v>
          </cell>
          <cell r="J25" t="str">
            <v>28.0"</v>
          </cell>
        </row>
        <row r="26">
          <cell r="C26">
            <v>107323</v>
          </cell>
          <cell r="D26" t="str">
            <v>Nissan</v>
          </cell>
          <cell r="E26" t="str">
            <v>75420 4BA0A</v>
          </cell>
          <cell r="F26" t="str">
            <v>48 x 123</v>
          </cell>
          <cell r="G26" t="str">
            <v>Y</v>
          </cell>
          <cell r="H26">
            <v>0</v>
          </cell>
          <cell r="I26" t="str">
            <v>Y</v>
          </cell>
          <cell r="J26">
            <v>32.5</v>
          </cell>
        </row>
        <row r="27">
          <cell r="C27" t="str">
            <v>107377/8-1</v>
          </cell>
          <cell r="D27" t="str">
            <v>Nissan</v>
          </cell>
          <cell r="E27" t="str">
            <v>62520 4BA0A</v>
          </cell>
          <cell r="F27" t="str">
            <v>59.5 x 114</v>
          </cell>
          <cell r="G27" t="str">
            <v>Y</v>
          </cell>
          <cell r="H27">
            <v>0</v>
          </cell>
          <cell r="I27" t="str">
            <v>Y</v>
          </cell>
          <cell r="J27">
            <v>28</v>
          </cell>
        </row>
        <row r="28">
          <cell r="C28">
            <v>107558</v>
          </cell>
          <cell r="D28" t="str">
            <v>Nissan</v>
          </cell>
          <cell r="E28" t="str">
            <v>23714 XXXXX</v>
          </cell>
          <cell r="F28" t="str">
            <v>38.5 x 157</v>
          </cell>
          <cell r="G28" t="str">
            <v>N</v>
          </cell>
          <cell r="H28" t="str">
            <v>KY?</v>
          </cell>
          <cell r="I28">
            <v>28</v>
          </cell>
          <cell r="J28">
            <v>0</v>
          </cell>
        </row>
        <row r="29">
          <cell r="C29" t="str">
            <v>107324-1</v>
          </cell>
          <cell r="D29" t="str">
            <v>Nissan</v>
          </cell>
          <cell r="E29" t="str">
            <v>66318 4BA0B</v>
          </cell>
          <cell r="F29" t="str">
            <v>62 x 153</v>
          </cell>
          <cell r="G29" t="str">
            <v>N</v>
          </cell>
          <cell r="H29">
            <v>0</v>
          </cell>
          <cell r="I29" t="str">
            <v>N</v>
          </cell>
          <cell r="J29">
            <v>28</v>
          </cell>
        </row>
        <row r="30">
          <cell r="C30" t="str">
            <v>106028/9</v>
          </cell>
          <cell r="D30" t="str">
            <v>Nissan</v>
          </cell>
          <cell r="E30" t="str">
            <v>80140 9N00A</v>
          </cell>
          <cell r="F30" t="str">
            <v>61" x 147"</v>
          </cell>
          <cell r="G30" t="str">
            <v>Y</v>
          </cell>
          <cell r="H30" t="str">
            <v>KY - ran in KY originally, moved to GR for weld capacity</v>
          </cell>
          <cell r="I30" t="str">
            <v>N</v>
          </cell>
          <cell r="J30" t="str">
            <v>29.0"</v>
          </cell>
        </row>
        <row r="31">
          <cell r="C31">
            <v>106758</v>
          </cell>
          <cell r="D31" t="str">
            <v>Benteler</v>
          </cell>
          <cell r="E31">
            <v>13002595</v>
          </cell>
          <cell r="F31" t="str">
            <v>35" x 140"</v>
          </cell>
          <cell r="G31" t="str">
            <v>Y</v>
          </cell>
          <cell r="H31">
            <v>0</v>
          </cell>
          <cell r="I31" t="str">
            <v>Y</v>
          </cell>
          <cell r="J31" t="str">
            <v>30.0"</v>
          </cell>
        </row>
        <row r="32">
          <cell r="C32" t="str">
            <v>106820/1-1 (107144-45)</v>
          </cell>
          <cell r="D32" t="str">
            <v>IB Tech</v>
          </cell>
          <cell r="E32" t="str">
            <v>21-3669512-2-0095</v>
          </cell>
          <cell r="F32" t="str">
            <v>45" x 153"</v>
          </cell>
          <cell r="G32" t="str">
            <v>Y</v>
          </cell>
          <cell r="H32">
            <v>0</v>
          </cell>
          <cell r="I32" t="str">
            <v>N</v>
          </cell>
          <cell r="J32" t="str">
            <v>29.0"</v>
          </cell>
        </row>
        <row r="33">
          <cell r="C33">
            <v>106896</v>
          </cell>
          <cell r="D33" t="str">
            <v>Calsonic</v>
          </cell>
          <cell r="E33" t="str">
            <v>P13149A5200007</v>
          </cell>
          <cell r="F33" t="str">
            <v>40" x 108"</v>
          </cell>
          <cell r="G33" t="str">
            <v>Y</v>
          </cell>
          <cell r="H33">
            <v>0</v>
          </cell>
          <cell r="I33" t="str">
            <v>Y</v>
          </cell>
          <cell r="J33" t="str">
            <v>28.25"</v>
          </cell>
        </row>
        <row r="34">
          <cell r="C34" t="str">
            <v>106987/8</v>
          </cell>
          <cell r="D34" t="str">
            <v>Nissan</v>
          </cell>
          <cell r="E34" t="str">
            <v>80148 3JA0A</v>
          </cell>
          <cell r="F34" t="str">
            <v>60" x 142"</v>
          </cell>
          <cell r="G34" t="str">
            <v>Y</v>
          </cell>
          <cell r="H34">
            <v>0</v>
          </cell>
          <cell r="I34" t="str">
            <v>Y</v>
          </cell>
          <cell r="J34" t="str">
            <v>28.0"</v>
          </cell>
        </row>
        <row r="35">
          <cell r="C35">
            <v>107084</v>
          </cell>
          <cell r="D35" t="str">
            <v>Nissan</v>
          </cell>
          <cell r="E35" t="str">
            <v>11110 XXXXX</v>
          </cell>
          <cell r="F35" t="str">
            <v>33" x 138"</v>
          </cell>
          <cell r="G35" t="str">
            <v>Y</v>
          </cell>
          <cell r="H35">
            <v>0</v>
          </cell>
          <cell r="I35" t="str">
            <v>Y</v>
          </cell>
          <cell r="J35" t="str">
            <v>28.0"</v>
          </cell>
        </row>
        <row r="36">
          <cell r="C36" t="str">
            <v>107201 -1</v>
          </cell>
          <cell r="D36" t="str">
            <v>Nissan</v>
          </cell>
          <cell r="E36" t="str">
            <v>73230 3NF0A</v>
          </cell>
          <cell r="F36" t="str">
            <v>60" x 108"</v>
          </cell>
          <cell r="G36" t="str">
            <v>Y</v>
          </cell>
          <cell r="H36">
            <v>0</v>
          </cell>
          <cell r="I36" t="str">
            <v>Y</v>
          </cell>
          <cell r="J36" t="str">
            <v>28.0"</v>
          </cell>
        </row>
        <row r="37">
          <cell r="C37" t="str">
            <v>107201 -2</v>
          </cell>
          <cell r="D37" t="str">
            <v>Nissan</v>
          </cell>
          <cell r="E37" t="str">
            <v>73230 3NF0A</v>
          </cell>
          <cell r="F37" t="str">
            <v>60" x 106"</v>
          </cell>
          <cell r="G37" t="str">
            <v>Y</v>
          </cell>
          <cell r="H37">
            <v>0</v>
          </cell>
          <cell r="I37" t="str">
            <v>Y</v>
          </cell>
          <cell r="J37" t="str">
            <v>29.0"</v>
          </cell>
        </row>
        <row r="38">
          <cell r="C38" t="str">
            <v>107315-2/17-1</v>
          </cell>
          <cell r="D38" t="str">
            <v>Nissan</v>
          </cell>
          <cell r="E38" t="str">
            <v>74520 4BA1A</v>
          </cell>
          <cell r="F38" t="str">
            <v>65 X 94</v>
          </cell>
          <cell r="G38" t="str">
            <v>Y</v>
          </cell>
          <cell r="H38">
            <v>0</v>
          </cell>
          <cell r="I38" t="str">
            <v>Y</v>
          </cell>
          <cell r="J38">
            <v>28</v>
          </cell>
        </row>
        <row r="39">
          <cell r="C39" t="str">
            <v>105652/3</v>
          </cell>
          <cell r="D39" t="str">
            <v>Benteler</v>
          </cell>
          <cell r="E39">
            <v>13002315</v>
          </cell>
          <cell r="F39" t="str">
            <v>44" x 164"</v>
          </cell>
          <cell r="G39" t="str">
            <v>N</v>
          </cell>
          <cell r="H39">
            <v>0</v>
          </cell>
          <cell r="I39" t="str">
            <v>N</v>
          </cell>
          <cell r="J39" t="str">
            <v>28.625"</v>
          </cell>
        </row>
        <row r="40">
          <cell r="C40" t="str">
            <v>106030/1</v>
          </cell>
          <cell r="D40" t="str">
            <v>Nissan</v>
          </cell>
          <cell r="E40" t="str">
            <v>80148 9N00A</v>
          </cell>
          <cell r="F40" t="str">
            <v>70" x 107"</v>
          </cell>
          <cell r="G40" t="str">
            <v>N</v>
          </cell>
          <cell r="H40" t="str">
            <v>KY</v>
          </cell>
          <cell r="I40" t="str">
            <v>Y</v>
          </cell>
          <cell r="J40" t="str">
            <v>30.0"</v>
          </cell>
        </row>
        <row r="41">
          <cell r="C41" t="str">
            <v>106036/7-1</v>
          </cell>
          <cell r="D41" t="str">
            <v>Nissan</v>
          </cell>
          <cell r="E41" t="str">
            <v>82146 9N00A</v>
          </cell>
          <cell r="F41" t="str">
            <v>65" x 117"</v>
          </cell>
          <cell r="G41" t="str">
            <v>N</v>
          </cell>
          <cell r="H41">
            <v>0</v>
          </cell>
          <cell r="I41" t="str">
            <v>Y</v>
          </cell>
          <cell r="J41" t="str">
            <v>28.5"</v>
          </cell>
        </row>
        <row r="42">
          <cell r="C42" t="str">
            <v>106971/2</v>
          </cell>
          <cell r="D42" t="str">
            <v>Nissan</v>
          </cell>
          <cell r="E42" t="str">
            <v>73126 3KA0A</v>
          </cell>
          <cell r="F42" t="str">
            <v>40" x 223"</v>
          </cell>
          <cell r="G42" t="str">
            <v>N</v>
          </cell>
          <cell r="H42">
            <v>0</v>
          </cell>
          <cell r="I42" t="str">
            <v>N</v>
          </cell>
          <cell r="J42" t="str">
            <v>28.0"</v>
          </cell>
        </row>
        <row r="43">
          <cell r="C43" t="str">
            <v>107182-2</v>
          </cell>
          <cell r="D43" t="str">
            <v>Toyota</v>
          </cell>
          <cell r="E43" t="str">
            <v>6 PC CONSOLE</v>
          </cell>
          <cell r="F43" t="str">
            <v>29" x 214"</v>
          </cell>
          <cell r="G43" t="str">
            <v>N</v>
          </cell>
          <cell r="H43">
            <v>0</v>
          </cell>
          <cell r="I43" t="str">
            <v>N</v>
          </cell>
          <cell r="J43" t="str">
            <v>28.0"</v>
          </cell>
        </row>
        <row r="44">
          <cell r="C44" t="str">
            <v>107219/20-1</v>
          </cell>
          <cell r="D44" t="str">
            <v>Nissan</v>
          </cell>
          <cell r="E44" t="str">
            <v>82146 3NF0A</v>
          </cell>
          <cell r="F44" t="str">
            <v>64" x 197"</v>
          </cell>
          <cell r="G44" t="str">
            <v>N</v>
          </cell>
          <cell r="H44">
            <v>0</v>
          </cell>
          <cell r="I44" t="str">
            <v>N</v>
          </cell>
          <cell r="J44" t="str">
            <v>28.0"</v>
          </cell>
        </row>
        <row r="45">
          <cell r="C45" t="str">
            <v>107360-1</v>
          </cell>
          <cell r="D45" t="str">
            <v>Nissan</v>
          </cell>
          <cell r="E45" t="str">
            <v>17285 4BA0A</v>
          </cell>
          <cell r="F45" t="str">
            <v>69 x 237</v>
          </cell>
          <cell r="G45" t="str">
            <v>N</v>
          </cell>
          <cell r="H45">
            <v>0</v>
          </cell>
          <cell r="I45" t="str">
            <v>N</v>
          </cell>
          <cell r="J45">
            <v>34</v>
          </cell>
        </row>
        <row r="46">
          <cell r="C46" t="str">
            <v>107569/70</v>
          </cell>
          <cell r="D46" t="str">
            <v>Benteler</v>
          </cell>
          <cell r="E46" t="str">
            <v>FOSC 260421 / 24</v>
          </cell>
          <cell r="F46" t="str">
            <v>34" x 165"</v>
          </cell>
          <cell r="G46" t="str">
            <v>N</v>
          </cell>
          <cell r="H46">
            <v>0</v>
          </cell>
          <cell r="I46">
            <v>0</v>
          </cell>
          <cell r="J46">
            <v>0</v>
          </cell>
        </row>
        <row r="47">
          <cell r="C47" t="str">
            <v>107571/2</v>
          </cell>
          <cell r="D47" t="str">
            <v>Benteler</v>
          </cell>
          <cell r="E47" t="str">
            <v>SC-260422 / 23</v>
          </cell>
          <cell r="F47" t="str">
            <v>41" x 190"</v>
          </cell>
          <cell r="G47" t="str">
            <v>N</v>
          </cell>
          <cell r="H47">
            <v>0</v>
          </cell>
          <cell r="I47">
            <v>0</v>
          </cell>
          <cell r="J47">
            <v>0</v>
          </cell>
        </row>
        <row r="48">
          <cell r="C48">
            <v>107559</v>
          </cell>
          <cell r="D48" t="str">
            <v>Nissan</v>
          </cell>
          <cell r="E48" t="str">
            <v>A 274 141 1- 40</v>
          </cell>
          <cell r="F48" t="str">
            <v>28 x 165</v>
          </cell>
          <cell r="G48" t="str">
            <v>N</v>
          </cell>
          <cell r="H48">
            <v>0</v>
          </cell>
          <cell r="I48">
            <v>28</v>
          </cell>
          <cell r="J48">
            <v>0</v>
          </cell>
        </row>
        <row r="49">
          <cell r="C49">
            <v>19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2">
          <cell r="C52">
            <v>0</v>
          </cell>
          <cell r="E52">
            <v>0</v>
          </cell>
        </row>
        <row r="53">
          <cell r="C53" t="str">
            <v>106900-1  / 107158-1</v>
          </cell>
          <cell r="D53" t="str">
            <v>Calsonic</v>
          </cell>
          <cell r="E53" t="str">
            <v>F86150A5200003</v>
          </cell>
          <cell r="F53" t="str">
            <v>37" x 96"</v>
          </cell>
          <cell r="G53" t="str">
            <v>Y</v>
          </cell>
          <cell r="H53">
            <v>0</v>
          </cell>
          <cell r="I53" t="str">
            <v>Y</v>
          </cell>
          <cell r="J53" t="str">
            <v>27.0"</v>
          </cell>
        </row>
        <row r="54">
          <cell r="C54" t="str">
            <v>106800-1T</v>
          </cell>
          <cell r="D54" t="str">
            <v>Nissan</v>
          </cell>
          <cell r="E54" t="str">
            <v>165903HC0A</v>
          </cell>
          <cell r="F54" t="str">
            <v>40" x 100"</v>
          </cell>
          <cell r="G54" t="str">
            <v>Y</v>
          </cell>
          <cell r="H54" t="str">
            <v>moved to ky</v>
          </cell>
          <cell r="I54" t="str">
            <v>Y</v>
          </cell>
          <cell r="J54" t="str">
            <v>27.750"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llier, Caleb" refreshedDate="42066.417553703701" createdVersion="4" refreshedVersion="4" minRefreshableVersion="3" recordCount="1249">
  <cacheSource type="worksheet">
    <worksheetSource ref="A4:AL1253" sheet="GR-KY-GA PRESS CAPACITY"/>
  </cacheSource>
  <cacheFields count="28">
    <cacheField name="Part # for ref to volume" numFmtId="0">
      <sharedItems containsBlank="1" containsMixedTypes="1" containsNumber="1" containsInteger="1" minValue="21000" maxValue="107722"/>
    </cacheField>
    <cacheField name="Part No" numFmtId="0">
      <sharedItems containsMixedTypes="1" containsNumber="1" containsInteger="1" minValue="21000" maxValue="663122" count="1246">
        <s v="106765T"/>
        <s v="106766T"/>
        <s v="106660T"/>
        <s v="107569/70 RevAD"/>
        <s v="106659T"/>
        <e v="#REF!"/>
        <s v="106217-4T"/>
        <s v="106407-1T"/>
        <s v="106411T"/>
        <s v="106062T"/>
        <s v="106216-4T"/>
        <s v="107315-2/17-1 Rev4/N"/>
        <s v="106218-4T"/>
        <s v="106116/17"/>
        <n v="106758"/>
        <s v="107084T"/>
        <s v="107182-2T"/>
        <s v="107323-1 RevN"/>
        <s v="107324-1T Rev3"/>
        <s v="107360-1T Rev5"/>
        <s v="106971/72T"/>
        <s v="106030/31"/>
        <s v="106036-1/37-1"/>
        <s v="106028/29"/>
        <s v="105652/53"/>
        <s v="106987/88"/>
        <s v="106820/21-1 + 107144/45"/>
        <s v="107201-1T"/>
        <s v="107201-2T"/>
        <s v="107219/20-1"/>
        <s v="107460-3"/>
        <n v="106079"/>
        <n v="106084"/>
        <n v="106095"/>
        <n v="106098"/>
        <n v="106756"/>
        <n v="107113"/>
        <n v="107133"/>
        <s v="107130T"/>
        <s v="107131T"/>
        <s v="107308T RevAA"/>
        <s v="107309T"/>
        <s v="107406T RevN"/>
        <n v="104474"/>
        <n v="106168"/>
        <n v="106309"/>
        <s v="106669-2"/>
        <n v="103467"/>
        <n v="105703"/>
        <n v="106073"/>
        <n v="106594"/>
        <n v="107117"/>
        <n v="107118"/>
        <n v="107554"/>
        <s v="104477-1"/>
        <n v="104900"/>
        <s v="104983-2"/>
        <s v="106404/5"/>
        <s v="106407-2"/>
        <n v="106410"/>
        <n v="106481"/>
        <n v="106704"/>
        <s v="106734-2"/>
        <s v="106834-1"/>
        <n v="106875"/>
        <s v="107002-1"/>
        <n v="107024"/>
        <s v="107105/06"/>
        <s v="107233 Rev2"/>
        <s v="107315-6/107317-2 Rev4/N"/>
        <s v="107555 RevAB"/>
        <n v="101559"/>
        <s v="104529 RevD"/>
        <n v="105761"/>
        <s v="105887-2"/>
        <s v="106196-2"/>
        <n v="106233"/>
        <s v="106238-1"/>
        <n v="106318"/>
        <n v="106359"/>
        <s v="106384-1"/>
        <s v="106389-1"/>
        <n v="106403"/>
        <s v="106878-2"/>
        <s v="107242 Rev0"/>
        <s v="107243 Rev0"/>
        <s v="107460-2"/>
        <n v="107563"/>
        <n v="107564"/>
        <s v="106316 (A Part)"/>
        <s v="106316 (A Part) Rev1"/>
        <s v="104910-1"/>
        <n v="106355"/>
        <n v="106465"/>
        <n v="106467"/>
        <n v="106587"/>
        <s v="106630-2"/>
        <n v="106680"/>
        <n v="106742"/>
        <n v="106745"/>
        <n v="106877"/>
        <n v="107114"/>
        <n v="107115"/>
        <n v="107116"/>
        <n v="107708"/>
        <n v="107710"/>
        <n v="107711"/>
        <n v="105835"/>
        <n v="106483"/>
        <n v="106678"/>
        <n v="106815"/>
        <s v="107073-1"/>
        <s v="107254 Rev1"/>
        <s v="107431 (A Part)"/>
        <s v="107437/38"/>
        <n v="107709"/>
        <n v="103738"/>
        <n v="103740"/>
        <n v="106338"/>
        <s v="106559/60 RevD"/>
        <s v="104475/76"/>
        <s v="104814-1 Rev2"/>
        <n v="104830"/>
        <s v="104850-1/51-1"/>
        <n v="104947"/>
        <s v="104948/49"/>
        <s v="104989/90-1"/>
        <s v="105182-1"/>
        <n v="105405"/>
        <n v="105510"/>
        <s v="105542/43"/>
        <s v="106036-3/37-3"/>
        <s v="106096/97"/>
        <s v="106184/85 RevA"/>
        <s v="106196-1"/>
        <n v="106200"/>
        <n v="106201"/>
        <n v="106202"/>
        <n v="106231"/>
        <n v="106234"/>
        <s v="106385 Rev0"/>
        <s v="106394/5"/>
        <s v="106398/99"/>
        <n v="106462"/>
        <n v="106466"/>
        <s v="106562/3 RevH"/>
        <n v="106681"/>
        <n v="106690"/>
        <n v="106746"/>
        <s v="106770/71-2"/>
        <n v="106775"/>
        <s v="106820-2/21-2"/>
        <n v="106823"/>
        <n v="106868"/>
        <s v="106878-1"/>
        <s v="106889 RevN"/>
        <n v="106916"/>
        <s v="107070-1"/>
        <s v="107201-5"/>
        <n v="107239"/>
        <s v="107279/80"/>
        <s v="107281/82"/>
        <s v="107360-2 Rev4"/>
        <s v="107373-1 RevN"/>
        <s v="107373-2 RevN"/>
        <s v="107374/75 RevN"/>
        <n v="107434"/>
        <n v="107506"/>
        <n v="107550"/>
        <n v="107551"/>
        <n v="107713"/>
        <s v="106819-1"/>
        <n v="103944"/>
        <n v="104870"/>
        <n v="104871"/>
        <s v="104897/98"/>
        <n v="104911"/>
        <s v="104964-1"/>
        <s v="104964-2"/>
        <s v="105125-1"/>
        <n v="105559"/>
        <n v="105735"/>
        <n v="105943"/>
        <n v="106224"/>
        <n v="106226"/>
        <s v="106332-1"/>
        <s v="106364-2"/>
        <n v="106378"/>
        <n v="106412"/>
        <s v="106445-1"/>
        <n v="106446"/>
        <s v="106574/75"/>
        <n v="106598"/>
        <s v="106630-1"/>
        <n v="106712"/>
        <n v="106862"/>
        <n v="106880"/>
        <s v="106890-3"/>
        <n v="106923"/>
        <s v="107007-2"/>
        <s v="107010-2"/>
        <n v="107074"/>
        <n v="107430"/>
        <s v="107439/40"/>
        <s v="107694-2"/>
        <s v="107694-3"/>
        <s v="107694-4"/>
        <n v="104552"/>
        <n v="104912"/>
        <s v="104950-1/51-1"/>
        <n v="104957"/>
        <s v="105098/99"/>
        <s v="105138/39"/>
        <s v="105359/60"/>
        <s v="105513/14"/>
        <n v="105580"/>
        <s v="105827-1"/>
        <n v="106012"/>
        <n v="106109"/>
        <s v="106137/38"/>
        <n v="106146"/>
        <s v="106147/48 Rev-"/>
        <n v="106166"/>
        <s v="106182/83"/>
        <n v="106197"/>
        <s v="106217-1"/>
        <s v="106217-5"/>
        <n v="106237"/>
        <s v="106364-1"/>
        <n v="106386"/>
        <n v="106444"/>
        <n v="106661"/>
        <n v="106662"/>
        <s v="106671/72-1"/>
        <n v="106679"/>
        <n v="106699"/>
        <n v="106782"/>
        <n v="106785"/>
        <s v="106850/51"/>
        <n v="106874"/>
        <n v="106879"/>
        <n v="106881"/>
        <s v="106890-2"/>
        <s v="106900-2"/>
        <n v="106902"/>
        <s v="106985/86-2"/>
        <s v="107094-1"/>
        <s v="107182-5/-6"/>
        <s v="107193-1/94-1"/>
        <n v="107232"/>
        <s v="107270/71"/>
        <n v="107272"/>
        <s v="107289-1"/>
        <s v="107289-2"/>
        <n v="107362"/>
        <s v="107377-2/78-2 Rev0"/>
        <n v="107415"/>
        <n v="107416"/>
        <n v="107418"/>
        <s v="107432 (A Part)"/>
        <s v="107460-1"/>
        <s v="107641-1"/>
        <s v="107694-5/94-6"/>
        <s v="106005-1"/>
        <s v="106062-2"/>
        <s v="104715/16"/>
        <n v="104750"/>
        <s v="105140/41"/>
        <s v="105154/55"/>
        <s v="105217/18 Rev-"/>
        <s v="105887-1"/>
        <s v="105926/27"/>
        <s v="105930/31"/>
        <n v="105944"/>
        <s v="106203-1"/>
        <s v="106216-1"/>
        <n v="106227"/>
        <n v="106304"/>
        <s v="106335/36"/>
        <n v="106406"/>
        <n v="106408"/>
        <n v="106409"/>
        <n v="106413"/>
        <n v="106443"/>
        <n v="106760"/>
        <n v="106887"/>
        <n v="106888"/>
        <s v="106890-1"/>
        <n v="106912"/>
        <n v="106913"/>
        <s v="106930/31"/>
        <s v="107007-1/08-1"/>
        <s v="107010-1"/>
        <s v="107182-3/-4"/>
        <s v="107201-3/-4"/>
        <n v="107238"/>
        <s v="107336/37"/>
        <s v="107338/39"/>
        <s v="104679-1"/>
        <s v="104748/49"/>
        <s v="104873-1"/>
        <s v="104983-1"/>
        <s v="105100/01"/>
        <s v="105156/57"/>
        <s v="105369-1/70-1"/>
        <n v="105527"/>
        <s v="105827-2"/>
        <s v="105827-3"/>
        <s v="106139/40"/>
        <n v="106377"/>
        <s v="106384-2"/>
        <n v="106441"/>
        <s v="106669/70-1"/>
        <s v="106700/01"/>
        <s v="106747/48"/>
        <s v="106761 RevAC"/>
        <s v="106767/68"/>
        <s v="106770/71-1"/>
        <n v="106791"/>
        <n v="106896"/>
        <s v="106900-1"/>
        <s v="106985/86-1"/>
        <s v="107000/01"/>
        <s v="107014/15"/>
        <n v="107132"/>
        <s v="107158-1"/>
        <s v="107182-1"/>
        <s v="107187-1/88-1"/>
        <s v="107234/35"/>
        <s v="107302/03 RevN"/>
        <s v="107312 Rev1"/>
        <s v="107313-1 Rev1"/>
        <s v="107320-1/21-1 Rev4"/>
        <s v="107322-1 RevN"/>
        <s v="107324-2 Rev2"/>
        <s v="107334-1 Rev2"/>
        <s v="107377-1/78-1 Rev4"/>
        <s v="107422-1 RevZ"/>
        <n v="107695"/>
        <n v="107696"/>
        <s v="107697/98-1"/>
        <n v="104714"/>
        <n v="104807"/>
        <n v="104811"/>
        <s v="105161/62 Rev-"/>
        <s v="105215/16"/>
        <s v="105369-2/70-2"/>
        <s v="105827-4"/>
        <s v="105928/29 Rev-"/>
        <s v="105973-3"/>
        <s v="106036-2/37-2"/>
        <n v="106124"/>
        <s v="106216-2"/>
        <s v="106216-3"/>
        <n v="106326"/>
        <s v="106340/41"/>
        <s v="106342/43"/>
        <n v="106682"/>
        <n v="106683"/>
        <s v="106734/35-1"/>
        <s v="106906/07"/>
        <s v="106910/11"/>
        <s v="107009-1"/>
        <n v="107029"/>
        <s v="107134/35"/>
        <s v="107136/37"/>
        <s v="107165/67"/>
        <s v="107166/68"/>
        <n v="107180"/>
        <s v="107206-1/7-1"/>
        <s v="107268/69"/>
        <s v="107293/94"/>
        <s v="107296/97"/>
        <s v="107318 Rev2"/>
        <s v="107319-1"/>
        <n v="107326"/>
        <s v="107326/27"/>
        <n v="107327"/>
        <s v="107332-1/-2 Rev1"/>
        <s v="107588-1"/>
        <s v="107651/2"/>
        <s v="107694-1"/>
        <n v="107699"/>
        <n v="106281"/>
        <s v="105549-1"/>
        <s v="105549-2"/>
        <s v="106125/26 Rev-"/>
        <n v="106759"/>
        <s v="106762 RevAD"/>
        <n v="107292"/>
        <n v="107295"/>
        <s v="107376 Rev1"/>
        <s v="107562 RevAA"/>
        <n v="101976"/>
        <s v="103329 RevB"/>
        <s v="104433-1"/>
        <s v="105774 [A Part]"/>
        <n v="105838"/>
        <s v="556223AABL"/>
        <n v="32530"/>
        <n v="32531"/>
        <n v="29320"/>
        <n v="37216"/>
        <n v="37217"/>
        <n v="37253"/>
        <n v="37349"/>
        <n v="37400"/>
        <n v="37401"/>
        <n v="37411"/>
        <n v="37412"/>
        <n v="37414"/>
        <n v="37415"/>
        <n v="37420"/>
        <n v="37421"/>
        <n v="37422"/>
        <n v="37429"/>
        <n v="37431"/>
        <n v="37434"/>
        <n v="37457"/>
        <n v="37845"/>
        <n v="37848"/>
        <n v="37856"/>
        <n v="37863"/>
        <n v="37864"/>
        <n v="38154"/>
        <s v="38164L/R"/>
        <s v="38165L/R"/>
        <s v="535621AABL"/>
        <s v="535622AABL"/>
        <s v="600921AA"/>
        <s v="610825AABL"/>
        <s v="610826ABBL"/>
        <s v="310822AA"/>
        <s v="600821AA"/>
        <s v="31003/04"/>
        <n v="31005"/>
        <n v="31006"/>
        <n v="31007"/>
        <n v="31008"/>
        <s v="31010/11"/>
        <n v="37108"/>
        <s v="37120F/B"/>
        <n v="37947"/>
        <n v="37894"/>
        <n v="37998"/>
        <n v="37235"/>
        <s v="635523ACBL"/>
        <n v="37382"/>
        <n v="37850"/>
        <n v="37851"/>
        <n v="37866"/>
        <n v="37883"/>
        <n v="37877"/>
        <n v="50753"/>
        <n v="50788"/>
        <n v="50790"/>
        <n v="50690"/>
        <n v="55000"/>
        <n v="57501"/>
        <s v="84285L"/>
        <s v="84285R"/>
        <s v="32544/45"/>
        <s v="32573/74"/>
        <s v="32583/84"/>
        <s v="32566/67"/>
        <s v="32589A"/>
        <n v="32590"/>
        <s v="32591A"/>
        <n v="32572"/>
        <n v="29310"/>
        <n v="37136"/>
        <n v="37250"/>
        <n v="37404"/>
        <n v="37406"/>
        <n v="37407"/>
        <n v="37409"/>
        <n v="37416"/>
        <n v="37423"/>
        <n v="37424"/>
        <n v="37847"/>
        <n v="37873"/>
        <n v="37878"/>
        <n v="37879"/>
        <n v="37886"/>
        <n v="55005"/>
        <n v="76020"/>
        <s v="635522ADBL"/>
        <n v="32534"/>
        <n v="37884"/>
        <n v="37849"/>
        <n v="37895"/>
        <n v="37899"/>
        <n v="37219"/>
        <n v="37233"/>
        <n v="37236"/>
        <n v="37237"/>
        <s v="37659L/R"/>
        <s v="37825/25"/>
        <n v="37844"/>
        <n v="37868"/>
        <n v="37869"/>
        <s v="50526A"/>
        <s v="50509LA"/>
        <s v="50509RA"/>
        <s v="50516LA"/>
        <s v="50516RA"/>
        <n v="83103"/>
        <n v="50697"/>
        <n v="32548"/>
        <n v="32555"/>
        <s v="32558/9"/>
        <s v="32562/3"/>
        <n v="32535"/>
        <s v="38184L/R"/>
        <s v="38185L/R"/>
        <s v="32549/50"/>
        <s v="32553/4"/>
        <s v="32579/80"/>
        <s v="32568/69"/>
        <n v="29319"/>
        <s v="32540/41"/>
        <s v="32551/52"/>
        <n v="37252"/>
        <n v="37256"/>
        <n v="37294"/>
        <n v="37345"/>
        <n v="37405"/>
        <n v="37419"/>
        <n v="37425"/>
        <s v="37427SUB"/>
        <n v="37430"/>
        <n v="37854"/>
        <n v="31000"/>
        <s v="32528SUB"/>
        <s v="37105L/R"/>
        <n v="37892"/>
        <n v="37893"/>
        <n v="37257"/>
        <n v="37410"/>
        <n v="37853"/>
        <n v="37861"/>
        <s v="37891/96"/>
        <s v="37852/65"/>
        <n v="37872"/>
        <n v="37857"/>
        <n v="37880"/>
        <n v="37874"/>
        <s v="37876/882"/>
        <n v="50522"/>
        <n v="50564"/>
        <s v="32581/82"/>
        <n v="50850"/>
        <n v="32615"/>
        <n v="84305"/>
        <s v="32542/3"/>
        <n v="32564"/>
        <s v="32560/1"/>
        <n v="37175"/>
        <n v="37176"/>
        <n v="37178"/>
        <n v="37177"/>
        <n v="37402"/>
        <n v="37403"/>
        <s v="37408SUB"/>
        <n v="37417"/>
        <n v="37418"/>
        <n v="37426"/>
        <n v="76019"/>
        <s v="31001/02"/>
        <s v="32527SUB"/>
        <n v="37251"/>
        <n v="37846"/>
        <n v="37858"/>
        <n v="37862"/>
        <s v="37973L/R"/>
        <n v="50503"/>
        <n v="50529"/>
        <n v="83102"/>
        <n v="32614"/>
        <s v="32536/7"/>
        <n v="31009"/>
        <s v="32525SUB"/>
        <s v="32526SUB"/>
        <s v="32532/33"/>
        <n v="37360"/>
        <n v="37428"/>
        <s v="37875/881"/>
        <s v="50502A"/>
        <n v="50501"/>
        <s v="84304L"/>
        <s v="32556/7"/>
        <s v="32577/78"/>
        <n v="32565"/>
        <s v="32538/9"/>
        <s v="32546/7"/>
        <s v="84304R"/>
        <n v="50533"/>
        <n v="29311"/>
        <s v="105274-1"/>
        <n v="105574"/>
        <n v="105660"/>
        <s v="105708/09-3"/>
        <s v="106075-2"/>
        <n v="106110"/>
        <s v="106199 Rev0.-"/>
        <s v="106873-2"/>
        <n v="107066"/>
        <s v="107407-1"/>
        <n v="105528"/>
        <s v="105640 Rev1"/>
        <s v="105667 Rev1"/>
        <s v="106040-1"/>
        <n v="106041"/>
        <n v="106046"/>
        <n v="106050"/>
        <n v="106086"/>
        <n v="106093"/>
        <s v="106294/5"/>
        <s v="106358-1"/>
        <s v="106778-2/79-2"/>
        <n v="106806"/>
        <n v="106855"/>
        <n v="106860"/>
        <s v="106933 RevN"/>
        <n v="106935"/>
        <n v="106954"/>
        <s v="106969-2"/>
        <s v="106970-3"/>
        <n v="106995"/>
        <n v="107061"/>
        <n v="107062"/>
        <n v="107063"/>
        <n v="107064"/>
        <n v="107065"/>
        <s v="107088 Rev1"/>
        <n v="107089"/>
        <n v="107090"/>
        <n v="107099"/>
        <n v="107126"/>
        <n v="107156"/>
        <s v="107162/63"/>
        <n v="107169"/>
        <s v="107208-1"/>
        <s v="107229/30"/>
        <n v="107245"/>
        <s v="107456-2 RevN"/>
        <n v="107525"/>
        <n v="107581"/>
        <s v="107637 Rev0.0"/>
        <s v="107650 RevN"/>
        <n v="107658"/>
        <n v="107659"/>
        <n v="107660"/>
        <n v="107661"/>
        <s v="107703/4"/>
        <n v="107705"/>
        <n v="107722"/>
        <s v="107529/30"/>
        <s v="104860/61"/>
        <s v="104864/65-1"/>
        <s v="104879/80 RevN"/>
        <s v="104955-1"/>
        <n v="104958"/>
        <s v="104959/60"/>
        <s v="104961/62"/>
        <n v="104972"/>
        <n v="104981"/>
        <n v="104994"/>
        <s v="105388-1"/>
        <s v="105547 Rev1"/>
        <n v="105552"/>
        <n v="105699"/>
        <s v="105709-1"/>
        <s v="106025/26"/>
        <n v="106042"/>
        <n v="106043"/>
        <n v="106111"/>
        <n v="106191"/>
        <s v="106192-1"/>
        <s v="106241/2"/>
        <n v="106455"/>
        <n v="106510"/>
        <s v="106518/9"/>
        <n v="106564"/>
        <n v="106847"/>
        <s v="106848 Rev1"/>
        <n v="106861"/>
        <s v="106865-2"/>
        <s v="106866-2"/>
        <s v="106872-1"/>
        <s v="106872-2/72-3"/>
        <s v="106959/60 RevN"/>
        <n v="107021"/>
        <s v="107038-2"/>
        <s v="107096/97"/>
        <n v="107129"/>
        <s v="107157 Rev-"/>
        <s v="107209-2"/>
        <n v="107214"/>
        <s v="107219/20-2"/>
        <s v="107221/22"/>
        <s v="107325 Rev1"/>
        <n v="107341"/>
        <n v="107405"/>
        <n v="107411"/>
        <n v="104862"/>
        <n v="105556"/>
        <n v="105996"/>
        <n v="106085"/>
        <n v="106769"/>
        <s v="106774 RevAA"/>
        <n v="107092"/>
        <s v="107419 RevN"/>
        <s v="107420 RevN"/>
        <n v="105594"/>
        <s v="105708/09-2"/>
        <n v="106143"/>
        <n v="106145"/>
        <n v="106179"/>
        <n v="106180"/>
        <n v="106531"/>
        <s v="106572/73"/>
        <s v="106750/51"/>
        <n v="106801"/>
        <s v="106869/71"/>
        <s v="106873-1"/>
        <s v="106919/20 RevN"/>
        <n v="106936"/>
        <n v="107013"/>
        <n v="107020"/>
        <s v="107039-1"/>
        <s v="107042/43"/>
        <n v="107048"/>
        <s v="107051-1"/>
        <s v="107059-1/59-2"/>
        <n v="107067"/>
        <n v="107068"/>
        <n v="107069"/>
        <n v="107077"/>
        <n v="107095"/>
        <n v="107102"/>
        <n v="107112"/>
        <s v="107183-2"/>
        <n v="107231"/>
        <s v="107246 Rev-"/>
        <n v="107255"/>
        <n v="107256"/>
        <s v="107590 RevN"/>
        <s v="107596 Rev0.1"/>
        <s v="107621/22"/>
        <s v="107687 Rev1"/>
        <s v="107715/6"/>
        <s v="104955-2"/>
        <s v="104956-1"/>
        <n v="105557"/>
        <s v="105935/36"/>
        <s v="106023/24"/>
        <n v="106144"/>
        <n v="106152"/>
        <n v="106154"/>
        <n v="106181"/>
        <n v="106286"/>
        <n v="106287"/>
        <s v="106693-2"/>
        <s v="107038-3"/>
        <s v="107046-1"/>
        <s v="107047-1"/>
        <n v="107075"/>
        <s v="107080-1/81-1"/>
        <n v="107107"/>
        <s v="107146-1"/>
        <s v="107195/96"/>
        <s v="107200 Rev1"/>
        <s v="107213-1"/>
        <s v="107305/06"/>
        <n v="107340"/>
        <s v="107359 Rev1"/>
        <n v="107400"/>
        <n v="107441"/>
        <s v="107579 RevAB"/>
        <s v="107586 RevN"/>
        <s v="105382/84"/>
        <s v="105548 Rev1"/>
        <n v="105683"/>
        <s v="105866-1/66-2"/>
        <n v="106006"/>
        <s v="106040-2"/>
        <s v="106048-2"/>
        <n v="106049"/>
        <s v="106075-1"/>
        <n v="106094"/>
        <s v="106192-3"/>
        <n v="106288"/>
        <n v="106317"/>
        <s v="106516/7"/>
        <n v="106677"/>
        <s v="106697/98"/>
        <n v="106807"/>
        <n v="106832"/>
        <n v="106856"/>
        <n v="106867"/>
        <n v="106937"/>
        <s v="106947/48"/>
        <s v="106951/52"/>
        <s v="106957/58 Rev7"/>
        <s v="107044/45"/>
        <s v="107050-1"/>
        <s v="107183-1"/>
        <s v="107191/92"/>
        <s v="107204-1/5-1"/>
        <s v="107209-1"/>
        <n v="107355"/>
        <s v="107412/13 RevN"/>
        <s v="104909 Rev1"/>
        <s v="104991-1"/>
        <s v="104992-1"/>
        <s v="105708-1"/>
        <n v="105921"/>
        <n v="106313"/>
        <n v="106520"/>
        <n v="106521"/>
        <s v="107018/19 Rev02"/>
        <n v="107060"/>
        <n v="107149"/>
        <n v="107277"/>
        <n v="107290"/>
        <s v="107456-1 RevN"/>
        <n v="107557"/>
        <n v="107693"/>
        <n v="107718"/>
        <n v="104694"/>
        <n v="104908"/>
        <n v="105531"/>
        <s v="105697-1/-2"/>
        <n v="105988"/>
        <s v="106034/35"/>
        <n v="106038"/>
        <n v="106039"/>
        <s v="106576/77"/>
        <s v="106578/79"/>
        <n v="106808"/>
        <s v="107153-1/-2"/>
        <n v="107155"/>
        <s v="107199-1"/>
        <s v="107199-2"/>
        <s v="107202/03"/>
        <s v="107223/24"/>
        <n v="107240"/>
        <s v="107401 Rev1"/>
        <s v="107402 Rev1"/>
        <n v="107717"/>
        <n v="106508"/>
        <n v="106509"/>
        <s v="106511/2"/>
        <n v="106513"/>
        <s v="106514/5"/>
        <s v="106673 Rev1"/>
        <n v="106816"/>
        <s v="107210-1"/>
        <n v="105027"/>
        <n v="105239"/>
        <s v="105641 Rev1"/>
        <n v="105979"/>
        <s v="106048-1"/>
        <s v="106192-2"/>
        <n v="106312"/>
        <n v="106588"/>
        <s v="106804/05"/>
        <n v="106833"/>
        <s v="106865/66-1"/>
        <n v="107017"/>
        <s v="107033/34 RevB"/>
        <s v="107038-1"/>
        <n v="107058"/>
        <s v="107078/79"/>
        <s v="107146-2"/>
        <s v="107175 Rev1"/>
        <s v="107197 RevN"/>
        <s v="107219/20-3"/>
        <s v="107260/61"/>
        <s v="107262/63"/>
        <s v="107349 RevN"/>
        <n v="107356"/>
        <s v="107541 Rev1"/>
        <s v="107663/4"/>
        <s v="107665/7"/>
        <n v="107714"/>
        <s v="107177-1"/>
        <n v="107178"/>
        <s v="107720-1"/>
        <s v="107720-2"/>
        <s v="107720-3"/>
        <n v="107721"/>
        <n v="104653"/>
        <s v="104803/04"/>
        <s v="105066/67"/>
        <n v="105273"/>
        <s v="105284-1"/>
        <n v="105328"/>
        <s v="105650/51"/>
        <s v="106789/90"/>
        <s v="106949/50"/>
        <n v="107054"/>
        <n v="107211"/>
        <n v="107278"/>
        <n v="107307"/>
        <n v="107347"/>
        <s v="105534-2"/>
        <s v="107521/22 RevAG"/>
        <s v="107523/24 RevAE"/>
        <s v="107526 RevN"/>
        <s v="107580/105651 RevAA/B"/>
        <n v="104929"/>
        <s v="106506/7"/>
        <s v="106693-1T"/>
        <s v="106778-1/79-1"/>
        <s v="106800-1T"/>
        <s v="106963/64"/>
        <s v="106965/66 Rev2"/>
        <s v="106969-1T"/>
        <s v="106970-1T"/>
        <s v="107177-2"/>
        <s v="107177-3"/>
        <s v="107185/86"/>
        <s v="107189-1/90-1"/>
        <s v="107217/18"/>
        <s v="107212T"/>
        <n v="29203"/>
        <n v="29161"/>
        <n v="29162"/>
        <s v="76001L"/>
        <s v="76001R"/>
        <s v="76002L"/>
        <s v="76002R"/>
        <n v="37166"/>
        <n v="29181"/>
        <s v="29191Ls"/>
        <n v="29201"/>
        <n v="29180"/>
        <s v="29255s"/>
        <n v="29175"/>
        <n v="37210"/>
        <n v="27010"/>
        <n v="27060"/>
        <n v="29254"/>
        <s v="29188L"/>
        <n v="29176"/>
        <s v="29164L"/>
        <n v="29174"/>
        <n v="29163"/>
        <s v="29165L"/>
        <n v="29166"/>
        <n v="29360"/>
        <n v="29206"/>
        <s v="37103/432"/>
        <s v="37323L"/>
        <s v="37324L"/>
        <n v="50849"/>
        <s v="84321LS"/>
        <s v="84321RS"/>
        <s v="37322L"/>
        <s v="37325L"/>
        <n v="38149"/>
        <n v="38150"/>
        <n v="37959"/>
        <n v="37960"/>
        <s v="37260L"/>
        <n v="505122"/>
        <n v="36018"/>
        <s v="97024Rs"/>
        <n v="29185"/>
        <n v="559021"/>
        <s v="29187s"/>
        <n v="29244"/>
        <n v="38252"/>
        <s v="37607b"/>
        <s v="37608b"/>
        <n v="97051"/>
        <s v="29159L"/>
        <s v="77035L"/>
        <s v="29196s"/>
        <n v="37269"/>
        <s v="38152L"/>
        <s v="38152R"/>
        <n v="21000"/>
        <s v="27061/62"/>
        <n v="37452"/>
        <n v="75065"/>
        <n v="77015"/>
        <n v="77034"/>
        <s v="37357L"/>
        <s v="75006L"/>
        <s v="75006R"/>
        <s v="75069s"/>
        <s v="38255L"/>
        <n v="77014"/>
        <n v="77041"/>
        <n v="37168"/>
        <n v="37169"/>
        <n v="37199"/>
        <n v="37222"/>
        <n v="97046"/>
        <s v="29235L"/>
        <s v="29243L"/>
        <s v="29243R"/>
        <s v="77016L"/>
        <n v="77033"/>
        <s v="37131L"/>
        <s v="37131R"/>
        <s v="27059L/R"/>
        <n v="29236"/>
        <n v="29238"/>
        <n v="29240"/>
        <n v="37165"/>
        <n v="75056"/>
        <s v="77007s"/>
        <n v="47808"/>
        <n v="77038"/>
        <s v="97023s"/>
        <s v="557121s"/>
        <s v="27008L/R"/>
        <s v="27011L/R"/>
        <s v="38180L"/>
        <s v="556421s"/>
        <s v="556521s"/>
        <s v="77004L"/>
        <n v="38254"/>
        <n v="37453"/>
        <s v="27006L/R"/>
        <n v="77040"/>
        <n v="38181"/>
        <n v="97044"/>
        <n v="77002"/>
        <n v="77012"/>
        <n v="77005"/>
        <n v="77011"/>
        <n v="29160"/>
        <s v="37164L/R"/>
        <n v="29170"/>
        <n v="29184"/>
        <n v="29194"/>
        <s v="29198S"/>
        <n v="29242"/>
        <n v="37224"/>
        <n v="37266"/>
        <n v="29245"/>
        <s v="37220L"/>
        <s v="37220R"/>
        <n v="37114"/>
        <n v="37132"/>
        <n v="37170"/>
        <n v="37171"/>
        <n v="37274"/>
        <n v="97054"/>
        <n v="97056"/>
        <s v="502322s"/>
        <s v="557022s"/>
        <s v="557122s"/>
        <s v="557721s"/>
        <s v="559121s"/>
        <s v="562421s"/>
        <s v="75016L/20L"/>
        <s v="75016R/20R"/>
        <s v="569021s"/>
        <n v="37223"/>
        <n v="29089"/>
        <s v="652021s"/>
        <s v="37221L"/>
        <s v="37221R"/>
        <s v="663122s"/>
        <s v="29169L"/>
        <s v="29317L"/>
        <s v="29317R"/>
        <s v="75070s"/>
        <n v="77007" u="1"/>
        <n v="106128" u="1"/>
        <n v="107642" u="1"/>
        <n v="106131" u="1"/>
        <n v="107644" u="1"/>
        <n v="107266" u="1"/>
        <n v="106132" u="1"/>
        <n v="105754" u="1"/>
        <n v="107645" u="1"/>
        <n v="104872" u="1"/>
        <n v="106133" u="1"/>
        <n v="104999" u="1"/>
        <n v="502322" u="1"/>
        <n v="106134" u="1"/>
        <n v="107647" u="1"/>
        <n v="106135" u="1"/>
        <n v="107648" u="1"/>
        <n v="105127" u="1"/>
        <n v="106892" u="1"/>
        <n v="106010" u="1"/>
        <n v="105632" u="1"/>
        <n v="557022" u="1"/>
        <n v="104246" u="1"/>
        <n v="106011" u="1"/>
        <n v="105633" u="1"/>
        <n v="104877" u="1"/>
        <n v="105508" u="1"/>
        <n v="105004" u="1"/>
        <n v="104878" u="1"/>
        <n v="105509" u="1"/>
        <n v="105005" u="1"/>
        <n v="107654" u="1"/>
        <n v="105511" u="1"/>
        <n v="107655" u="1"/>
        <n v="105512" u="1"/>
        <n v="107656" u="1"/>
        <n v="107657" u="1"/>
        <n v="105514" u="1"/>
        <n v="107531" u="1"/>
        <n v="106901" u="1"/>
        <n v="105515" u="1"/>
        <n v="107532" u="1"/>
        <n v="105516" u="1"/>
        <n v="559121" u="1"/>
        <n v="557121" u="1"/>
        <n v="557122" u="1"/>
        <n v="106149" u="1"/>
        <n v="107662" u="1"/>
        <n v="107284" u="1"/>
        <n v="106150" u="1"/>
        <n v="106907" u="1"/>
        <n v="107413" u="1"/>
        <n v="38256" u="1"/>
        <n v="107667" u="1"/>
        <n v="106911" u="1"/>
        <n v="107668" u="1"/>
        <n v="107671" u="1"/>
        <n v="107167" u="1"/>
        <n v="107672" u="1"/>
        <n v="107546" u="1"/>
        <n v="107294" u="1"/>
        <n v="104522" u="1"/>
        <n v="652021" u="1"/>
        <n v="663122" u="1"/>
        <n v="107297" u="1"/>
        <n v="106667" u="1"/>
        <n v="105533" u="1"/>
        <n v="106920" u="1"/>
        <n v="107552" u="1"/>
        <n v="106292" u="1"/>
        <n v="107428" u="1"/>
        <n v="105159" u="1"/>
        <n v="106672" u="1"/>
        <n v="107429" u="1"/>
        <n v="106295" u="1"/>
        <n v="107556" u="1"/>
        <n v="107179" u="1"/>
        <n v="106171" u="1"/>
        <n v="106172" u="1"/>
        <n v="107685" u="1"/>
        <n v="107559" u="1"/>
        <n v="107433" u="1"/>
        <n v="105417" u="1"/>
        <n v="105544" u="1"/>
        <n v="107435" u="1"/>
        <n v="106805" u="1"/>
        <n v="105545" u="1"/>
        <n v="106934" u="1"/>
        <n v="107565" u="1"/>
        <n v="107566" u="1"/>
        <n v="104919" u="1"/>
        <n v="107567" u="1"/>
        <n v="104290" u="1"/>
        <n v="562421" u="1"/>
        <n v="104038" u="1"/>
        <n v="107568" u="1"/>
        <n v="107442" u="1"/>
        <n v="105932" u="1"/>
        <n v="107571" u="1"/>
        <n v="106185" u="1"/>
        <n v="107572" u="1"/>
        <n v="104673" u="1"/>
        <n v="107573" u="1"/>
        <n v="104674" u="1"/>
        <n v="107574" u="1"/>
        <n v="107575" u="1"/>
        <n v="107578" u="1"/>
        <n v="29187" u="1"/>
        <n v="107454" u="1"/>
        <n v="105816" u="1"/>
        <n v="105060" u="1"/>
        <n v="107584" u="1"/>
        <n v="105063" u="1"/>
        <n v="106702" u="1"/>
        <n v="107585" u="1"/>
        <n v="105064" u="1"/>
        <n v="107463" u="1"/>
        <n v="107464" u="1"/>
        <n v="106331" u="1"/>
        <n v="106080" u="1"/>
        <n v="75069" u="1"/>
        <n v="75070" u="1"/>
        <n v="37275" u="1"/>
        <n v="29255" u="1"/>
        <n v="106973" u="1"/>
        <n v="106974" u="1"/>
        <n v="106975" u="1"/>
        <n v="107228" u="1"/>
        <n v="106976" u="1"/>
        <n v="105716" u="1"/>
        <n v="104457" u="1"/>
        <n v="557721" u="1"/>
        <n v="97023" u="1"/>
        <n v="107613" u="1"/>
        <n v="107614" u="1"/>
        <n v="29196" u="1"/>
        <n v="107615" u="1"/>
        <n v="107616" u="1"/>
        <n v="106105" u="1"/>
        <n v="107618" u="1"/>
        <n v="106610" u="1"/>
        <n v="107619" u="1"/>
        <n v="106611" u="1"/>
        <n v="29198" u="1"/>
        <n v="107623" u="1"/>
        <n v="107624" u="1"/>
        <n v="107625" u="1"/>
        <n v="107626" u="1"/>
        <n v="105357" u="1"/>
        <n v="107627" u="1"/>
        <n v="105358" u="1"/>
        <n v="106493" u="1"/>
        <n v="107628" u="1"/>
        <n v="37607" u="1"/>
        <n v="106494" u="1"/>
        <n v="104226" u="1"/>
        <n v="107630" u="1"/>
        <n v="37608" u="1"/>
        <n v="104227" u="1"/>
        <n v="107631" u="1"/>
        <n v="104228" u="1"/>
        <n v="107632" u="1"/>
        <n v="106876" u="1"/>
        <n v="107633" u="1"/>
        <n v="106122" u="1"/>
        <n v="106123" u="1"/>
        <n v="107510" u="1"/>
        <n v="569021" u="1"/>
        <n v="104863" u="1"/>
        <n v="107511" u="1"/>
        <n v="106631" u="1"/>
        <n v="106127" u="1"/>
      </sharedItems>
    </cacheField>
    <cacheField name="Cust # for ref" numFmtId="0">
      <sharedItems containsBlank="1" containsMixedTypes="1" containsNumber="1" containsInteger="1" minValue="10585" maxValue="4.6500000000000001E+65"/>
    </cacheField>
    <cacheField name="EAU Capacity" numFmtId="179">
      <sharedItems containsString="0" containsBlank="1" containsNumber="1" minValue="0" maxValue="4125520"/>
    </cacheField>
    <cacheField name="Customer" numFmtId="0">
      <sharedItems containsDate="1" containsBlank="1" containsMixedTypes="1" minDate="2016-12-30T00:00:00" maxDate="2016-12-31T00:00:00"/>
    </cacheField>
    <cacheField name="Customer Location" numFmtId="0">
      <sharedItems containsBlank="1"/>
    </cacheField>
    <cacheField name="Part #" numFmtId="0">
      <sharedItems containsMixedTypes="1" containsNumber="1" containsInteger="1" minValue="10585" maxValue="4.6500000000000001E+65"/>
    </cacheField>
    <cacheField name="Program" numFmtId="0">
      <sharedItems containsBlank="1" containsMixedTypes="1" containsNumber="1" containsInteger="1" minValue="0" maxValue="0"/>
    </cacheField>
    <cacheField name="SOP DATE" numFmtId="0">
      <sharedItems containsNonDate="0" containsString="0" containsBlank="1"/>
    </cacheField>
    <cacheField name="EOP DATE" numFmtId="0">
      <sharedItems containsDate="1" containsBlank="1" containsMixedTypes="1" minDate="2014-02-01T00:00:00" maxDate="2027-12-31T00:00:00"/>
    </cacheField>
    <cacheField name="Workcenter" numFmtId="0">
      <sharedItems containsMixedTypes="1" containsNumber="1" containsInteger="1" minValue="21001" maxValue="21015" count="45">
        <s v="PR 019"/>
        <s v="PR 020"/>
        <s v="PR 021"/>
        <s v="PR 008"/>
        <s v="PR 005"/>
        <s v="PR 004"/>
        <s v="PR 002"/>
        <s v="PR 003"/>
        <s v="PR 001"/>
        <s v="PR 013"/>
        <s v="PR 014"/>
        <s v="PR 010"/>
        <s v="PR 011"/>
        <s v="PR 017"/>
        <s v="PR 015"/>
        <s v="PR 016"/>
        <s v="PR 018"/>
        <s v="PR 009"/>
        <s v="TR200"/>
        <s v="TR300"/>
        <s v="TR400"/>
        <s v="TR600M"/>
        <s v="TR600P"/>
        <s v="PR 325"/>
        <s v="PR 302"/>
        <s v="PR 305"/>
        <s v="PR 304"/>
        <s v="PR 301"/>
        <s v="PR 303"/>
        <s v="PR 328"/>
        <s v="PR 318"/>
        <s v="PR 329"/>
        <s v="PR 319"/>
        <s v="PR 327"/>
        <s v="PR 332"/>
        <s v="PR 330"/>
        <s v="PR 331"/>
        <n v="21013"/>
        <n v="21014"/>
        <n v="21015"/>
        <n v="21001"/>
        <n v="21002"/>
        <n v="21003"/>
        <n v="21011"/>
        <n v="21012"/>
      </sharedItems>
    </cacheField>
    <cacheField name="Tool Type" numFmtId="0">
      <sharedItems/>
    </cacheField>
    <cacheField name="Die (F-B)_x000a_(inches)" numFmtId="0">
      <sharedItems containsBlank="1" containsMixedTypes="1" containsNumber="1" containsInteger="1" minValue="20" maxValue="72"/>
    </cacheField>
    <cacheField name="Die (L-R)_x000a_(inches)" numFmtId="0">
      <sharedItems containsString="0" containsBlank="1" containsNumber="1" containsInteger="1" minValue="17" maxValue="240"/>
    </cacheField>
    <cacheField name="Shut Height_x000a_(inches)" numFmtId="0">
      <sharedItems containsString="0" containsBlank="1" containsNumber="1" minValue="16.899000000000001" maxValue="40.935000000000002"/>
    </cacheField>
    <cacheField name="Die Weight_x000a_(lbs)" numFmtId="0">
      <sharedItems containsNonDate="0" containsString="0" containsBlank="1"/>
    </cacheField>
    <cacheField name="BLDG2" numFmtId="0">
      <sharedItems containsBlank="1" count="6">
        <s v="Bond"/>
        <s v="GA"/>
        <s v="KY"/>
        <s v="Plainfield"/>
        <m u="1"/>
        <s v="GR" u="1"/>
      </sharedItems>
    </cacheField>
    <cacheField name="Worcenter Descr" numFmtId="0">
      <sharedItems containsBlank="1" count="19">
        <s v="1000T (xfer)"/>
        <s v="110T"/>
        <s v="120T (in-die)"/>
        <s v="150T"/>
        <s v="160T"/>
        <s v="175T"/>
        <s v="200T"/>
        <s v="250T"/>
        <s v="300T"/>
        <s v="500T"/>
        <s v="600T"/>
        <s v="60T"/>
        <s v="400T"/>
        <s v="600T (xfer)"/>
        <s v="100T"/>
        <s v="180T (in-die)"/>
        <s v="330T"/>
        <s v="800T"/>
        <m u="1"/>
      </sharedItems>
    </cacheField>
    <cacheField name="Tonnage Range" numFmtId="0">
      <sharedItems/>
    </cacheField>
    <cacheField name="Multi-out" numFmtId="0">
      <sharedItems containsSemiMixedTypes="0" containsString="0" containsNumber="1" containsInteger="1" minValue="1" maxValue="2"/>
    </cacheField>
    <cacheField name="Strokes/Hr" numFmtId="0">
      <sharedItems containsSemiMixedTypes="0" containsString="0" containsNumber="1" minValue="60" maxValue="9945"/>
    </cacheField>
    <cacheField name="Setup" numFmtId="0">
      <sharedItems containsSemiMixedTypes="0" containsString="0" containsNumber="1" minValue="0.5" maxValue="1.5"/>
    </cacheField>
    <cacheField name="# set-up/month" numFmtId="0">
      <sharedItems containsString="0" containsBlank="1" containsNumber="1" minValue="0.1" maxValue="4"/>
    </cacheField>
    <cacheField name="Set-up Hours/Month" numFmtId="0">
      <sharedItems containsSemiMixedTypes="0" containsString="0" containsNumber="1" minValue="0" maxValue="6"/>
    </cacheField>
    <cacheField name="NET _x000a_Pcs/hr" numFmtId="3">
      <sharedItems containsSemiMixedTypes="0" containsString="0" containsNumber="1" minValue="60" maxValue="9945"/>
    </cacheField>
    <cacheField name="Annual Pcs/Yr" numFmtId="3">
      <sharedItems containsSemiMixedTypes="0" containsString="0" containsNumber="1" minValue="0" maxValue="4125520"/>
    </cacheField>
    <cacheField name="Monthly Planning Volume" numFmtId="3">
      <sharedItems containsSemiMixedTypes="0" containsString="0" containsNumber="1" minValue="0" maxValue="343793.33333333331"/>
    </cacheField>
    <cacheField name="Monthly Hours Required (Run + Set-up)" numFmtId="178">
      <sharedItems containsSemiMixedTypes="0" containsString="0" containsNumber="1" minValue="0" maxValue="169.859477124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9">
  <r>
    <s v="106765T"/>
    <x v="0"/>
    <n v="13007385"/>
    <n v="480000"/>
    <s v="BENTELER"/>
    <m/>
    <n v="13007385"/>
    <s v="No Information"/>
    <m/>
    <m/>
    <x v="0"/>
    <s v="Transfer"/>
    <m/>
    <m/>
    <m/>
    <m/>
    <x v="0"/>
    <x v="0"/>
    <s v="600+"/>
    <n v="1"/>
    <n v="1080"/>
    <n v="1.5"/>
    <n v="4"/>
    <n v="6"/>
    <n v="1080"/>
    <n v="480000"/>
    <n v="40000"/>
    <n v="57.382716049382715"/>
  </r>
  <r>
    <s v="106766T"/>
    <x v="1"/>
    <n v="13007386"/>
    <n v="465000"/>
    <s v="BENTELER"/>
    <m/>
    <n v="13007386"/>
    <s v="No Information"/>
    <m/>
    <m/>
    <x v="0"/>
    <s v="Transfer"/>
    <m/>
    <m/>
    <m/>
    <m/>
    <x v="0"/>
    <x v="0"/>
    <s v="600+"/>
    <n v="1"/>
    <n v="1200"/>
    <n v="1.5"/>
    <n v="4"/>
    <n v="6"/>
    <n v="1200"/>
    <n v="465000"/>
    <n v="38750"/>
    <n v="51.05555555555555"/>
  </r>
  <r>
    <s v="106660T"/>
    <x v="2"/>
    <n v="13000753"/>
    <n v="176400"/>
    <s v="BENTELER"/>
    <m/>
    <n v="13000753"/>
    <s v="No Information"/>
    <m/>
    <m/>
    <x v="0"/>
    <s v="Transfer"/>
    <m/>
    <m/>
    <m/>
    <m/>
    <x v="0"/>
    <x v="0"/>
    <s v="600+"/>
    <n v="1"/>
    <n v="1500"/>
    <n v="1.5"/>
    <n v="4"/>
    <n v="6"/>
    <n v="1500"/>
    <n v="176400"/>
    <n v="14700"/>
    <n v="21.066666666666666"/>
  </r>
  <r>
    <n v="107569"/>
    <x v="3"/>
    <s v="FOSC-260421"/>
    <n v="151000"/>
    <s v="BENTELER"/>
    <m/>
    <s v="FOSC-260421"/>
    <s v="Engine:  Ford Scorpion"/>
    <m/>
    <d v="2018-12-16T00:00:00"/>
    <x v="0"/>
    <s v="Prog"/>
    <m/>
    <m/>
    <m/>
    <m/>
    <x v="0"/>
    <x v="0"/>
    <s v="600+"/>
    <n v="1"/>
    <n v="900"/>
    <n v="1.25"/>
    <n v="4"/>
    <n v="5"/>
    <n v="900"/>
    <n v="151000"/>
    <n v="12583.333333333334"/>
    <n v="25.308641975308642"/>
  </r>
  <r>
    <s v="106659T"/>
    <x v="4"/>
    <n v="13004346"/>
    <n v="127606.5"/>
    <s v="BENTELER"/>
    <m/>
    <n v="13004346"/>
    <s v="AUTO INDUSTRY"/>
    <m/>
    <d v="2019-09-09T00:00:00"/>
    <x v="0"/>
    <s v="Transfer"/>
    <m/>
    <m/>
    <m/>
    <m/>
    <x v="0"/>
    <x v="0"/>
    <s v="600+"/>
    <n v="1"/>
    <n v="1500"/>
    <n v="1.5"/>
    <n v="2"/>
    <n v="3"/>
    <n v="1500"/>
    <n v="127606.5"/>
    <n v="10633.875"/>
    <n v="13.452333333333334"/>
  </r>
  <r>
    <n v="107559"/>
    <x v="5"/>
    <s v="A 274 141 10 40"/>
    <n v="80000"/>
    <s v="NISSAN"/>
    <m/>
    <s v="A 274 141 10 40"/>
    <s v="M274 ENGINE"/>
    <m/>
    <d v="2018-07-01T00:00:00"/>
    <x v="0"/>
    <s v="Prog"/>
    <m/>
    <m/>
    <m/>
    <m/>
    <x v="0"/>
    <x v="0"/>
    <s v="600+"/>
    <n v="1"/>
    <n v="1000"/>
    <n v="1.25"/>
    <n v="2"/>
    <n v="2.5"/>
    <n v="1000"/>
    <n v="80000"/>
    <n v="6666.666666666667"/>
    <n v="12.222222222222223"/>
  </r>
  <r>
    <n v="106217"/>
    <x v="6"/>
    <s v="62290 ZL00B"/>
    <n v="62786.879999999997"/>
    <s v="Calsonic"/>
    <m/>
    <s v="62290 ZL00B"/>
    <s v="Nissan        | Frontier | H61B/D40        "/>
    <m/>
    <d v="2017-07-01T00:00:00"/>
    <x v="0"/>
    <s v="Transfer"/>
    <m/>
    <m/>
    <m/>
    <m/>
    <x v="0"/>
    <x v="0"/>
    <s v="600+"/>
    <n v="1"/>
    <n v="1500"/>
    <n v="1.5"/>
    <n v="2"/>
    <n v="3"/>
    <n v="1500"/>
    <n v="62786.879999999997"/>
    <n v="5232.24"/>
    <n v="8.650879999999999"/>
  </r>
  <r>
    <n v="106407"/>
    <x v="7"/>
    <s v="56115 1PA0A"/>
    <n v="33822.16107034959"/>
    <s v="NISSAN"/>
    <m/>
    <s v="56115 1PA0A"/>
    <s v="X61F"/>
    <m/>
    <d v="2019-09-09T00:00:00"/>
    <x v="0"/>
    <s v="Transfer"/>
    <m/>
    <m/>
    <m/>
    <m/>
    <x v="0"/>
    <x v="0"/>
    <s v="600+"/>
    <n v="1"/>
    <n v="1200"/>
    <n v="1.5"/>
    <n v="2"/>
    <n v="3"/>
    <n v="1200"/>
    <n v="33822.16107034959"/>
    <n v="2818.5134225291326"/>
    <n v="7.1316815805879257"/>
  </r>
  <r>
    <s v="106411T"/>
    <x v="8"/>
    <s v="55054 1PA0B "/>
    <n v="31697.074492878721"/>
    <s v="NISSAN"/>
    <m/>
    <s v="55054 1PA0B "/>
    <s v="X61F"/>
    <m/>
    <d v="2019-09-09T00:00:00"/>
    <x v="0"/>
    <s v="Transfer"/>
    <m/>
    <m/>
    <m/>
    <m/>
    <x v="0"/>
    <x v="0"/>
    <s v="600+"/>
    <n v="1"/>
    <n v="1500"/>
    <n v="1.5"/>
    <n v="2"/>
    <n v="3"/>
    <n v="1500"/>
    <n v="31697.074492878721"/>
    <n v="2641.4228744065599"/>
    <n v="6.3479314439169414"/>
  </r>
  <r>
    <s v="106062T"/>
    <x v="9"/>
    <s v="76730 9N01A"/>
    <n v="24979.5"/>
    <s v="NISSAN"/>
    <m/>
    <s v="76730 9N01A"/>
    <s v="L42C"/>
    <m/>
    <d v="2015-02-01T00:00:00"/>
    <x v="0"/>
    <s v="Transfer"/>
    <n v="59"/>
    <n v="145"/>
    <n v="28.5"/>
    <m/>
    <x v="0"/>
    <x v="0"/>
    <s v="600+"/>
    <n v="1"/>
    <n v="1200"/>
    <n v="1.5"/>
    <n v="2"/>
    <n v="3"/>
    <n v="1200"/>
    <n v="24979.5"/>
    <n v="2081.625"/>
    <n v="6.3129166666666663"/>
  </r>
  <r>
    <n v="106216"/>
    <x v="10"/>
    <s v="62298 ZL00A"/>
    <n v="20760"/>
    <s v="Calsonic"/>
    <m/>
    <s v="62298 ZL00A"/>
    <s v="Nissan        | Frontier | H61B/D40        "/>
    <m/>
    <d v="2015-09-01T00:00:00"/>
    <x v="0"/>
    <s v="Transfer"/>
    <n v="55"/>
    <n v="69"/>
    <n v="29"/>
    <m/>
    <x v="0"/>
    <x v="0"/>
    <s v="600+"/>
    <n v="1"/>
    <n v="1500"/>
    <n v="1.5"/>
    <n v="2"/>
    <n v="3"/>
    <n v="1500"/>
    <n v="20760"/>
    <n v="1730"/>
    <n v="5.5377777777777775"/>
  </r>
  <r>
    <n v="107315"/>
    <x v="11"/>
    <s v="74520 4BA1A"/>
    <n v="14080"/>
    <s v="NISSAN"/>
    <m/>
    <s v="74520 4BA1A"/>
    <s v="P32R ROGUE"/>
    <m/>
    <d v="2018-12-01T00:00:00"/>
    <x v="0"/>
    <s v="Prog"/>
    <m/>
    <m/>
    <m/>
    <m/>
    <x v="0"/>
    <x v="0"/>
    <s v="600+"/>
    <n v="1"/>
    <n v="1200"/>
    <n v="1.25"/>
    <n v="2"/>
    <n v="2.5"/>
    <n v="1200"/>
    <n v="14080"/>
    <n v="1173.3333333333333"/>
    <n v="4.6370370370370368"/>
  </r>
  <r>
    <n v="106218"/>
    <x v="12"/>
    <s v="62290 ZL01B"/>
    <n v="3339"/>
    <s v="Calsonic"/>
    <m/>
    <s v="62290 ZL01B"/>
    <s v="Nissan        | Frontier | H61B/D40        "/>
    <m/>
    <d v="2015-09-01T00:00:00"/>
    <x v="0"/>
    <s v="Transfer"/>
    <m/>
    <m/>
    <m/>
    <m/>
    <x v="0"/>
    <x v="0"/>
    <s v="600+"/>
    <n v="1"/>
    <n v="1500"/>
    <n v="1.5"/>
    <n v="2"/>
    <n v="3"/>
    <n v="1500"/>
    <n v="3339"/>
    <n v="278.25"/>
    <n v="4.2473333333333336"/>
  </r>
  <r>
    <s v="106218-S"/>
    <x v="5"/>
    <s v="62290 ZL01B S"/>
    <n v="1297.5"/>
    <s v="Calsonic"/>
    <m/>
    <s v="62290 ZL01B S"/>
    <s v="Nissan        | Frontier | H61B/D40        "/>
    <m/>
    <d v="2015-09-01T00:00:00"/>
    <x v="0"/>
    <s v="Prog"/>
    <m/>
    <m/>
    <m/>
    <m/>
    <x v="0"/>
    <x v="0"/>
    <s v="600+"/>
    <n v="1"/>
    <n v="1200"/>
    <n v="1.25"/>
    <n v="2"/>
    <n v="2.5"/>
    <n v="1200"/>
    <n v="1297.5"/>
    <n v="108.125"/>
    <n v="3.4534722222222225"/>
  </r>
  <r>
    <n v="106116"/>
    <x v="13"/>
    <s v="617190R010"/>
    <n v="864"/>
    <s v="TOYOTA"/>
    <m/>
    <s v="617190R010"/>
    <s v="RAV4  / 120L / 420"/>
    <m/>
    <d v="2017-12-01T00:00:00"/>
    <x v="0"/>
    <s v="Prog"/>
    <m/>
    <m/>
    <m/>
    <m/>
    <x v="0"/>
    <x v="0"/>
    <s v="600+"/>
    <n v="1"/>
    <n v="1320"/>
    <n v="1.25"/>
    <n v="2"/>
    <n v="2.5"/>
    <n v="1320"/>
    <n v="864"/>
    <n v="72"/>
    <n v="3.4060606060606062"/>
  </r>
  <r>
    <n v="106758"/>
    <x v="14"/>
    <n v="13002595"/>
    <n v="480000"/>
    <s v="BENTELER"/>
    <m/>
    <n v="13002595"/>
    <s v="Chrysler V6 Engine (PHOENIX)"/>
    <m/>
    <m/>
    <x v="1"/>
    <s v="Prog"/>
    <m/>
    <m/>
    <m/>
    <m/>
    <x v="0"/>
    <x v="0"/>
    <s v="600+"/>
    <n v="1"/>
    <n v="1080"/>
    <n v="1.25"/>
    <n v="4"/>
    <n v="5"/>
    <n v="1080"/>
    <n v="480000"/>
    <n v="40000"/>
    <n v="56.049382716049386"/>
  </r>
  <r>
    <s v="107084T"/>
    <x v="15"/>
    <s v="11110 XXXXX"/>
    <n v="370000"/>
    <s v="NISSAN"/>
    <m/>
    <s v="11110 XXXXX"/>
    <s v="L42L Altima"/>
    <m/>
    <m/>
    <x v="1"/>
    <s v="Transfer"/>
    <m/>
    <m/>
    <m/>
    <m/>
    <x v="0"/>
    <x v="0"/>
    <s v="600+"/>
    <n v="1"/>
    <n v="1200"/>
    <n v="1.5"/>
    <n v="4"/>
    <n v="6"/>
    <n v="1200"/>
    <n v="370000"/>
    <n v="30833.333333333332"/>
    <n v="42.25925925925926"/>
  </r>
  <r>
    <n v="107182"/>
    <x v="16"/>
    <s v="6 PC CONSOLE"/>
    <n v="205000"/>
    <s v="TOYOTA"/>
    <m/>
    <s v="6 PC CONSOLE"/>
    <s v="RAV 4"/>
    <m/>
    <m/>
    <x v="1"/>
    <s v="Transfer"/>
    <m/>
    <m/>
    <m/>
    <m/>
    <x v="0"/>
    <x v="0"/>
    <s v="600+"/>
    <n v="1"/>
    <n v="960"/>
    <n v="1.5"/>
    <n v="4"/>
    <n v="6"/>
    <n v="960"/>
    <n v="205000"/>
    <n v="17083.333333333332"/>
    <n v="31.726851851851851"/>
  </r>
  <r>
    <n v="107323"/>
    <x v="17"/>
    <s v="75420 4BA0A"/>
    <n v="163000"/>
    <s v="NISSAN"/>
    <m/>
    <s v="75420 4BA0A"/>
    <s v="P32R ROGUE"/>
    <m/>
    <d v="2018-12-01T00:00:00"/>
    <x v="1"/>
    <s v="Prog"/>
    <m/>
    <m/>
    <m/>
    <m/>
    <x v="0"/>
    <x v="0"/>
    <s v="600+"/>
    <n v="1"/>
    <n v="1200"/>
    <n v="1.25"/>
    <n v="4"/>
    <n v="5"/>
    <n v="1200"/>
    <n v="163000"/>
    <n v="13583.333333333334"/>
    <n v="21.759259259259256"/>
  </r>
  <r>
    <n v="107324"/>
    <x v="18"/>
    <s v="66318 4BA0B"/>
    <n v="163000"/>
    <s v="NISSAN"/>
    <m/>
    <s v="66318 4BA0B"/>
    <s v="P32R ROGUE"/>
    <m/>
    <d v="2018-12-01T00:00:00"/>
    <x v="1"/>
    <s v="Transfer"/>
    <m/>
    <m/>
    <m/>
    <m/>
    <x v="0"/>
    <x v="0"/>
    <s v="600+"/>
    <n v="1"/>
    <n v="950"/>
    <n v="1.5"/>
    <n v="4"/>
    <n v="6"/>
    <n v="950"/>
    <n v="163000"/>
    <n v="13583.333333333334"/>
    <n v="27.064327485380119"/>
  </r>
  <r>
    <n v="107360"/>
    <x v="19"/>
    <s v="17285 4BA0A"/>
    <n v="163000"/>
    <s v="NISSAN"/>
    <m/>
    <s v="17285 4BA0A"/>
    <s v="P32R ROGUE"/>
    <m/>
    <d v="2018-12-01T00:00:00"/>
    <x v="1"/>
    <s v="Transfer"/>
    <m/>
    <m/>
    <m/>
    <m/>
    <x v="0"/>
    <x v="0"/>
    <s v="600+"/>
    <n v="1"/>
    <n v="950"/>
    <n v="1.5"/>
    <n v="4"/>
    <n v="6"/>
    <n v="950"/>
    <n v="163000"/>
    <n v="13583.333333333334"/>
    <n v="27.064327485380119"/>
  </r>
  <r>
    <n v="107571"/>
    <x v="5"/>
    <s v="FOSC-260422"/>
    <n v="151000"/>
    <s v="BENTELER"/>
    <m/>
    <s v="FOSC-260422"/>
    <s v="Engine:  Ford Scorpion"/>
    <m/>
    <d v="2018-12-16T00:00:00"/>
    <x v="1"/>
    <s v="Prog"/>
    <m/>
    <m/>
    <m/>
    <m/>
    <x v="0"/>
    <x v="0"/>
    <s v="600+"/>
    <n v="1"/>
    <n v="1200"/>
    <n v="1.25"/>
    <n v="4"/>
    <n v="5"/>
    <n v="1200"/>
    <n v="151000"/>
    <n v="12583.333333333334"/>
    <n v="20.648148148148149"/>
  </r>
  <r>
    <n v="107572"/>
    <x v="5"/>
    <s v="FOSC-260423"/>
    <n v="151000"/>
    <s v="BENTELER"/>
    <m/>
    <s v="FOSC-260423"/>
    <s v="Engine:  Ford Scorpion"/>
    <m/>
    <d v="2018-12-16T00:00:00"/>
    <x v="1"/>
    <s v="Prog"/>
    <m/>
    <m/>
    <m/>
    <m/>
    <x v="0"/>
    <x v="0"/>
    <s v="600+"/>
    <n v="1"/>
    <n v="1200"/>
    <n v="1.25"/>
    <n v="4"/>
    <n v="5"/>
    <n v="1200"/>
    <n v="151000"/>
    <n v="12583.333333333334"/>
    <n v="20.648148148148149"/>
  </r>
  <r>
    <s v="106971T"/>
    <x v="20"/>
    <s v="73126 3KA0A"/>
    <n v="119276.21999999999"/>
    <s v="NISSAN"/>
    <m/>
    <s v="73126 3KA0A"/>
    <s v="P42K"/>
    <m/>
    <d v="2016-09-01T00:00:00"/>
    <x v="1"/>
    <s v="Transfer"/>
    <m/>
    <m/>
    <m/>
    <m/>
    <x v="0"/>
    <x v="0"/>
    <s v="600+"/>
    <n v="1"/>
    <n v="900"/>
    <n v="1.5"/>
    <n v="2"/>
    <n v="3"/>
    <n v="900"/>
    <n v="119276.21999999999"/>
    <n v="9939.6849999999995"/>
    <n v="18.725459259259257"/>
  </r>
  <r>
    <n v="107558"/>
    <x v="5"/>
    <s v="A 274 141 09 40"/>
    <n v="80000"/>
    <s v="NISSAN"/>
    <m/>
    <s v="A 274 141 09 40"/>
    <s v="M274 ENGINE"/>
    <m/>
    <d v="2018-07-01T00:00:00"/>
    <x v="1"/>
    <s v="Prog"/>
    <m/>
    <m/>
    <m/>
    <m/>
    <x v="0"/>
    <x v="0"/>
    <s v="600+"/>
    <n v="1"/>
    <n v="1000"/>
    <n v="1.25"/>
    <n v="2"/>
    <n v="2.5"/>
    <n v="1000"/>
    <n v="80000"/>
    <n v="6666.666666666667"/>
    <n v="12.222222222222223"/>
  </r>
  <r>
    <n v="106030"/>
    <x v="21"/>
    <s v="80148 9N00A"/>
    <n v="66825"/>
    <s v="NISSAN"/>
    <m/>
    <s v="80148 9N00A"/>
    <s v="L42C"/>
    <m/>
    <d v="2015-02-01T00:00:00"/>
    <x v="1"/>
    <s v="Prog"/>
    <m/>
    <m/>
    <m/>
    <m/>
    <x v="0"/>
    <x v="0"/>
    <s v="600+"/>
    <n v="1"/>
    <n v="1500"/>
    <n v="1.25"/>
    <n v="3"/>
    <n v="3.75"/>
    <n v="1500"/>
    <n v="66825"/>
    <n v="5568.75"/>
    <n v="9.9500000000000011"/>
  </r>
  <r>
    <n v="106036"/>
    <x v="22"/>
    <s v="82146 9N00A"/>
    <n v="66528"/>
    <s v="NISSAN"/>
    <m/>
    <s v="82146 9N00A"/>
    <s v="L42C"/>
    <m/>
    <d v="2015-02-01T00:00:00"/>
    <x v="1"/>
    <s v="Prog"/>
    <m/>
    <m/>
    <m/>
    <m/>
    <x v="0"/>
    <x v="0"/>
    <s v="600+"/>
    <n v="1"/>
    <n v="1500"/>
    <n v="1.25"/>
    <n v="3"/>
    <n v="3.75"/>
    <n v="1500"/>
    <n v="66528"/>
    <n v="5544"/>
    <n v="9.927999999999999"/>
  </r>
  <r>
    <n v="106028"/>
    <x v="23"/>
    <s v="80140 9N00A"/>
    <n v="66412.5"/>
    <s v="NISSAN"/>
    <m/>
    <s v="80140 9N00A"/>
    <s v="L42C"/>
    <m/>
    <d v="2015-02-01T00:00:00"/>
    <x v="1"/>
    <s v="Prog"/>
    <m/>
    <m/>
    <m/>
    <m/>
    <x v="0"/>
    <x v="0"/>
    <s v="600+"/>
    <n v="1"/>
    <n v="1200"/>
    <n v="1.25"/>
    <n v="3"/>
    <n v="3.75"/>
    <n v="1200"/>
    <n v="66412.5"/>
    <n v="5534.375"/>
    <n v="11.149305555555557"/>
  </r>
  <r>
    <n v="105652"/>
    <x v="24"/>
    <n v="13002315"/>
    <n v="65715"/>
    <s v="BENTELER"/>
    <m/>
    <n v="13002315"/>
    <s v="BMW | X5 | E70             "/>
    <m/>
    <d v="2014-08-01T00:00:00"/>
    <x v="1"/>
    <s v="Prog"/>
    <m/>
    <m/>
    <m/>
    <m/>
    <x v="0"/>
    <x v="0"/>
    <s v="600+"/>
    <n v="1"/>
    <n v="1200"/>
    <n v="1.25"/>
    <n v="2"/>
    <n v="2.5"/>
    <n v="1200"/>
    <n v="65715"/>
    <n v="5476.25"/>
    <n v="9.4180555555555561"/>
  </r>
  <r>
    <n v="106987"/>
    <x v="25"/>
    <s v="80148 3JA0A"/>
    <n v="42345.600000000006"/>
    <s v="NISSAN"/>
    <m/>
    <s v="80148 3JA0A"/>
    <s v="P42J"/>
    <m/>
    <d v="2019-02-01T00:00:00"/>
    <x v="1"/>
    <s v="Prog"/>
    <m/>
    <m/>
    <m/>
    <m/>
    <x v="0"/>
    <x v="0"/>
    <s v="600+"/>
    <n v="1"/>
    <n v="1800"/>
    <n v="1.25"/>
    <n v="2"/>
    <n v="2.5"/>
    <n v="1800"/>
    <n v="42345.600000000006"/>
    <n v="3528.8000000000006"/>
    <n v="5.9472592592592592"/>
  </r>
  <r>
    <n v="107654"/>
    <x v="5"/>
    <s v="64830 EZ10A"/>
    <n v="38622"/>
    <s v="NISSAN"/>
    <m/>
    <s v="64830 EZ10A"/>
    <s v="H61L TITAN"/>
    <m/>
    <d v="2021-11-01T00:00:00"/>
    <x v="1"/>
    <s v="Prog"/>
    <m/>
    <m/>
    <m/>
    <m/>
    <x v="0"/>
    <x v="0"/>
    <s v="600+"/>
    <n v="1"/>
    <n v="1200"/>
    <n v="1.25"/>
    <n v="2"/>
    <n v="2.5"/>
    <n v="1200"/>
    <n v="38622"/>
    <n v="3218.5"/>
    <n v="6.9094444444444436"/>
  </r>
  <r>
    <n v="107144"/>
    <x v="26"/>
    <s v="21-3669512-2-0081"/>
    <n v="355000"/>
    <s v="IB TECH"/>
    <m/>
    <s v="21-3669512-2-0081"/>
    <s v="HONDA CRV PS only 2WS"/>
    <m/>
    <d v="2016-06-01T00:00:00"/>
    <x v="1"/>
    <s v="Prog"/>
    <m/>
    <m/>
    <m/>
    <m/>
    <x v="0"/>
    <x v="0"/>
    <s v="600+"/>
    <n v="1"/>
    <n v="1080"/>
    <n v="1.25"/>
    <n v="2"/>
    <n v="2.5"/>
    <n v="1080"/>
    <n v="355000"/>
    <n v="29583.333333333332"/>
    <n v="39.855967078189302"/>
  </r>
  <r>
    <n v="107201"/>
    <x v="27"/>
    <s v="73230 3NF0A"/>
    <n v="28699.5"/>
    <s v="NISSAN"/>
    <m/>
    <s v="73230 3NF0A"/>
    <s v="'13 LEAF B12G"/>
    <m/>
    <d v="2017-09-01T00:00:00"/>
    <x v="1"/>
    <s v="Transfer"/>
    <m/>
    <m/>
    <m/>
    <m/>
    <x v="0"/>
    <x v="0"/>
    <s v="600+"/>
    <n v="1"/>
    <n v="1320"/>
    <n v="1.5"/>
    <n v="2"/>
    <n v="3"/>
    <n v="1320"/>
    <n v="28699.5"/>
    <n v="2391.625"/>
    <n v="6.4157828282828282"/>
  </r>
  <r>
    <n v="107201"/>
    <x v="28"/>
    <s v="73230 3NF0A"/>
    <n v="28699.5"/>
    <s v="NISSAN"/>
    <m/>
    <s v="73230 3NF0A"/>
    <s v="'13 LEAF B12G"/>
    <m/>
    <d v="2017-09-01T00:00:00"/>
    <x v="1"/>
    <s v="Transfer"/>
    <m/>
    <m/>
    <m/>
    <m/>
    <x v="0"/>
    <x v="0"/>
    <s v="600+"/>
    <n v="1"/>
    <n v="980"/>
    <n v="1.5"/>
    <n v="2"/>
    <n v="3"/>
    <n v="980"/>
    <n v="28699.5"/>
    <n v="2391.625"/>
    <n v="7.2539115646258496"/>
  </r>
  <r>
    <n v="107219"/>
    <x v="29"/>
    <s v="82146 3NF0A"/>
    <n v="28686"/>
    <s v="NISSAN"/>
    <m/>
    <s v="82146 3NF0A"/>
    <s v="'13 LEAF B12G"/>
    <m/>
    <d v="2017-09-01T00:00:00"/>
    <x v="1"/>
    <s v="Prog"/>
    <m/>
    <m/>
    <m/>
    <m/>
    <x v="0"/>
    <x v="0"/>
    <s v="600+"/>
    <n v="1"/>
    <n v="1100"/>
    <n v="1.25"/>
    <n v="2"/>
    <n v="2.5"/>
    <n v="1100"/>
    <n v="28686"/>
    <n v="2390.5"/>
    <n v="6.2309090909090914"/>
  </r>
  <r>
    <n v="107460"/>
    <x v="30"/>
    <s v="AA116620-5530"/>
    <n v="14000"/>
    <s v="DENSO"/>
    <m/>
    <s v="AA116620-5530"/>
    <s v="14 TOY HIGH 440A"/>
    <m/>
    <d v="2019-01-30T00:00:00"/>
    <x v="1"/>
    <s v="Prog"/>
    <m/>
    <m/>
    <m/>
    <m/>
    <x v="0"/>
    <x v="0"/>
    <s v="600+"/>
    <n v="1"/>
    <n v="1200"/>
    <n v="1.25"/>
    <n v="2"/>
    <n v="2.5"/>
    <n v="1200"/>
    <n v="14000"/>
    <n v="1166.6666666666667"/>
    <n v="4.6296296296296298"/>
  </r>
  <r>
    <n v="106079"/>
    <x v="31"/>
    <s v="E25272A1100002"/>
    <n v="67225.2"/>
    <s v="Calsonic"/>
    <m/>
    <s v="E25272A1100002"/>
    <s v="Nissan Engine (Altima)"/>
    <m/>
    <m/>
    <x v="2"/>
    <s v="Prog"/>
    <m/>
    <m/>
    <m/>
    <m/>
    <x v="0"/>
    <x v="0"/>
    <s v="600+"/>
    <n v="1"/>
    <n v="1800"/>
    <n v="1.25"/>
    <n v="2"/>
    <n v="2.5"/>
    <n v="1800"/>
    <n v="67225.2"/>
    <n v="5602.0999999999995"/>
    <n v="7.483037037037036"/>
  </r>
  <r>
    <n v="106084"/>
    <x v="32"/>
    <s v="E25172A1100002"/>
    <n v="68878.8"/>
    <s v="Calsonic"/>
    <m/>
    <s v="E25172A1100002"/>
    <s v="Nissan Engine (Altima)"/>
    <m/>
    <m/>
    <x v="2"/>
    <s v="Prog"/>
    <m/>
    <m/>
    <m/>
    <m/>
    <x v="0"/>
    <x v="0"/>
    <s v="600+"/>
    <n v="1"/>
    <n v="1800"/>
    <n v="1.25"/>
    <n v="2"/>
    <n v="2.5"/>
    <n v="1800"/>
    <n v="68878.8"/>
    <n v="5739.9000000000005"/>
    <n v="7.5851111111111109"/>
  </r>
  <r>
    <n v="106095"/>
    <x v="33"/>
    <s v="E25271A1100002"/>
    <n v="67416"/>
    <s v="Calsonic"/>
    <m/>
    <s v="E25271A1100002"/>
    <s v="Nissan Engine (Altima)"/>
    <m/>
    <m/>
    <x v="2"/>
    <s v="Prog"/>
    <m/>
    <m/>
    <m/>
    <m/>
    <x v="0"/>
    <x v="0"/>
    <s v="600+"/>
    <n v="1"/>
    <n v="1800"/>
    <n v="1.25"/>
    <n v="2"/>
    <n v="2.5"/>
    <n v="1800"/>
    <n v="67416"/>
    <n v="5618"/>
    <n v="7.4948148148148137"/>
  </r>
  <r>
    <n v="106098"/>
    <x v="34"/>
    <s v="E25171A1100002"/>
    <n v="68560.800000000003"/>
    <s v="Calsonic"/>
    <m/>
    <s v="E25171A1100002"/>
    <s v="L42L Altima"/>
    <m/>
    <m/>
    <x v="2"/>
    <s v="Prog"/>
    <m/>
    <m/>
    <m/>
    <m/>
    <x v="0"/>
    <x v="0"/>
    <s v="600+"/>
    <n v="1"/>
    <n v="1800"/>
    <n v="1.25"/>
    <n v="2"/>
    <n v="2.5"/>
    <n v="1800"/>
    <n v="68560.800000000003"/>
    <n v="5713.4000000000005"/>
    <n v="7.5654814814814815"/>
  </r>
  <r>
    <n v="106756"/>
    <x v="35"/>
    <n v="13002594"/>
    <n v="480000"/>
    <s v="BENTELER"/>
    <m/>
    <n v="13002594"/>
    <s v="Chrysler V6 Engine (PHOENIX)"/>
    <m/>
    <d v="2018-11-01T00:00:00"/>
    <x v="2"/>
    <s v="Prog"/>
    <m/>
    <m/>
    <m/>
    <m/>
    <x v="0"/>
    <x v="0"/>
    <s v="600+"/>
    <n v="1"/>
    <n v="1500"/>
    <n v="1.25"/>
    <n v="2"/>
    <n v="2.5"/>
    <n v="1500"/>
    <n v="480000"/>
    <n v="40000"/>
    <n v="38.888888888888893"/>
  </r>
  <r>
    <n v="107113"/>
    <x v="36"/>
    <s v="23-4430410-2-00"/>
    <n v="600993.7919999999"/>
    <s v="IB TECH"/>
    <m/>
    <s v="23-4430410-2-00"/>
    <s v="P42J + P42K"/>
    <m/>
    <d v="2019-09-09T00:00:00"/>
    <x v="2"/>
    <s v="Prog"/>
    <m/>
    <m/>
    <m/>
    <m/>
    <x v="0"/>
    <x v="0"/>
    <s v="600+"/>
    <n v="1"/>
    <n v="2100"/>
    <n v="1.25"/>
    <n v="2"/>
    <n v="2.5"/>
    <n v="2100"/>
    <n v="600993.7919999999"/>
    <n v="50082.815999999992"/>
    <n v="35.131946666666657"/>
  </r>
  <r>
    <n v="107133"/>
    <x v="37"/>
    <s v="252S2 EA20B        (#E25278a0700101 b/p)"/>
    <n v="104277.6"/>
    <s v="Calsonic"/>
    <m/>
    <s v="252S2 EA20B        (#E25278a0700101 b/p)"/>
    <s v="Nissan Exhaust / Multiple program"/>
    <m/>
    <d v="2021-09-01T00:00:00"/>
    <x v="2"/>
    <s v="Prog"/>
    <m/>
    <m/>
    <m/>
    <m/>
    <x v="0"/>
    <x v="0"/>
    <s v="600+"/>
    <n v="1"/>
    <n v="1500"/>
    <n v="1.25"/>
    <n v="2"/>
    <n v="2.5"/>
    <n v="1500"/>
    <n v="104277.6"/>
    <n v="8689.8000000000011"/>
    <n v="11.057600000000001"/>
  </r>
  <r>
    <s v="107130T"/>
    <x v="38"/>
    <s v="251S1 EA20B           (#E25177A0700103 B/P)"/>
    <n v="98647.5"/>
    <s v="Calsonic"/>
    <m/>
    <s v="251S1 EA20B           (#E25177A0700103 B/P)"/>
    <s v="Nissan Exhaust / Multiple program"/>
    <m/>
    <d v="2019-09-09T00:00:00"/>
    <x v="2"/>
    <s v="Transfer"/>
    <m/>
    <m/>
    <m/>
    <m/>
    <x v="0"/>
    <x v="0"/>
    <s v="600+"/>
    <n v="1"/>
    <n v="1200"/>
    <n v="1.5"/>
    <n v="2"/>
    <n v="3"/>
    <n v="1200"/>
    <n v="98647.5"/>
    <n v="8220.625"/>
    <n v="13.13402777777778"/>
  </r>
  <r>
    <s v="107131T"/>
    <x v="39"/>
    <s v="251S2 EA20B    (#E25178A0700101 B/P)"/>
    <n v="98280"/>
    <s v="Calsonic"/>
    <m/>
    <s v="251S2 EA20B    (#E25178A0700101 B/P)"/>
    <s v="Nissan Exhaust / Multiple program"/>
    <m/>
    <d v="2019-09-09T00:00:00"/>
    <x v="2"/>
    <s v="Transfer"/>
    <m/>
    <m/>
    <m/>
    <m/>
    <x v="0"/>
    <x v="0"/>
    <s v="600+"/>
    <n v="1"/>
    <n v="1200"/>
    <n v="1.5"/>
    <n v="2"/>
    <n v="3"/>
    <n v="1200"/>
    <n v="98280"/>
    <n v="8190"/>
    <n v="13.1"/>
  </r>
  <r>
    <s v="107308T"/>
    <x v="40"/>
    <s v="17168-761YL"/>
    <n v="225000"/>
    <s v="BENTELER"/>
    <m/>
    <s v="17168-761YL"/>
    <s v="TOYOTA 761F  ENG"/>
    <m/>
    <d v="2019-09-09T00:00:00"/>
    <x v="2"/>
    <s v="Transfer"/>
    <m/>
    <m/>
    <m/>
    <m/>
    <x v="0"/>
    <x v="0"/>
    <s v="600+"/>
    <n v="1"/>
    <n v="1080"/>
    <n v="1.5"/>
    <n v="2"/>
    <n v="3"/>
    <n v="1080"/>
    <n v="225000"/>
    <n v="18750"/>
    <n v="27.148148148148149"/>
  </r>
  <r>
    <s v="107309T"/>
    <x v="41"/>
    <s v="17167-761YL"/>
    <n v="287000"/>
    <s v="BENTELER"/>
    <m/>
    <s v="17167-761YL"/>
    <s v="TOYOTA 761F ENG"/>
    <m/>
    <d v="2019-09-09T00:00:00"/>
    <x v="2"/>
    <s v="Transfer"/>
    <m/>
    <m/>
    <m/>
    <m/>
    <x v="0"/>
    <x v="0"/>
    <s v="600+"/>
    <n v="1"/>
    <n v="840"/>
    <n v="1.5"/>
    <n v="2"/>
    <n v="3"/>
    <n v="840"/>
    <n v="287000"/>
    <n v="23916.666666666668"/>
    <n v="41.962962962962969"/>
  </r>
  <r>
    <s v="107406T"/>
    <x v="42"/>
    <s v="20850 A0000"/>
    <n v="163000"/>
    <s v="Calsonic"/>
    <m/>
    <s v="20850 A0000"/>
    <s v="P32R ROGUE"/>
    <m/>
    <d v="2018-12-01T00:00:00"/>
    <x v="2"/>
    <s v="Transfer"/>
    <m/>
    <m/>
    <m/>
    <m/>
    <x v="0"/>
    <x v="0"/>
    <s v="600+"/>
    <n v="1"/>
    <n v="1200"/>
    <n v="1.5"/>
    <n v="2"/>
    <n v="3"/>
    <n v="1200"/>
    <n v="163000"/>
    <n v="13583.333333333334"/>
    <n v="19.092592592592592"/>
  </r>
  <r>
    <n v="104474"/>
    <x v="43"/>
    <n v="95164"/>
    <n v="200653.5"/>
    <s v="AGC Automotive Americas"/>
    <m/>
    <n v="95164"/>
    <s v="Nissan WZW"/>
    <m/>
    <d v="2019-09-09T00:00:00"/>
    <x v="3"/>
    <s v="Prog"/>
    <m/>
    <m/>
    <m/>
    <m/>
    <x v="0"/>
    <x v="1"/>
    <s v="60-200"/>
    <n v="1"/>
    <n v="2100"/>
    <n v="0.5"/>
    <n v="2"/>
    <n v="1"/>
    <n v="2100"/>
    <n v="200653.5"/>
    <n v="16721.125"/>
    <n v="11.949920634920636"/>
  </r>
  <r>
    <n v="106168"/>
    <x v="44"/>
    <n v="56577"/>
    <n v="1250000"/>
    <s v="MAGNA"/>
    <m/>
    <n v="56577"/>
    <s v="AUTO INDUSTRY"/>
    <m/>
    <d v="2019-09-09T00:00:00"/>
    <x v="3"/>
    <s v="Prog"/>
    <m/>
    <m/>
    <m/>
    <m/>
    <x v="0"/>
    <x v="1"/>
    <s v="60-200"/>
    <n v="1"/>
    <n v="2100"/>
    <n v="0.5"/>
    <n v="2"/>
    <n v="1"/>
    <n v="2100"/>
    <n v="1250000"/>
    <n v="104166.66666666667"/>
    <n v="67.470899470899482"/>
  </r>
  <r>
    <n v="106309"/>
    <x v="45"/>
    <s v="1219644 (53893-0E020)"/>
    <n v="499794.03819836973"/>
    <s v="Corvac Composites"/>
    <m/>
    <s v="1219644 (53893-0E020)"/>
    <s v="642L (lexus)"/>
    <m/>
    <d v="2014-09-01T00:00:00"/>
    <x v="3"/>
    <s v="Prog"/>
    <m/>
    <m/>
    <m/>
    <m/>
    <x v="0"/>
    <x v="1"/>
    <s v="60-200"/>
    <n v="1"/>
    <n v="3600"/>
    <n v="0.5"/>
    <n v="2"/>
    <n v="1"/>
    <n v="3600"/>
    <n v="499794.03819836973"/>
    <n v="41649.503183197477"/>
    <n v="16.759075253036105"/>
  </r>
  <r>
    <n v="106669"/>
    <x v="46"/>
    <s v="23-4552912-2-00"/>
    <n v="158889.86065573769"/>
    <s v="IB TECH"/>
    <m/>
    <s v="23-4552912-2-00"/>
    <s v="Honda | Odyssey | UM              "/>
    <m/>
    <d v="2016-10-01T00:00:00"/>
    <x v="3"/>
    <s v="Prog"/>
    <m/>
    <m/>
    <m/>
    <m/>
    <x v="0"/>
    <x v="1"/>
    <s v="60-200"/>
    <n v="1"/>
    <n v="3300"/>
    <n v="0.5"/>
    <n v="2"/>
    <n v="1"/>
    <n v="3300"/>
    <n v="158889.86065573769"/>
    <n v="13240.821721311475"/>
    <n v="6.6831602914389796"/>
  </r>
  <r>
    <n v="103467"/>
    <x v="47"/>
    <n v="13000055"/>
    <n v="1052000"/>
    <s v="BENTELER"/>
    <m/>
    <n v="13000055"/>
    <s v="AUTO INDUSTRY"/>
    <m/>
    <d v="2019-09-09T00:00:00"/>
    <x v="4"/>
    <s v="Prog"/>
    <m/>
    <m/>
    <m/>
    <m/>
    <x v="0"/>
    <x v="2"/>
    <s v="60-200"/>
    <n v="1"/>
    <n v="2720"/>
    <n v="0.5"/>
    <n v="2"/>
    <n v="1"/>
    <n v="2720"/>
    <n v="1052000"/>
    <n v="87666.666666666672"/>
    <n v="44.307189542483663"/>
  </r>
  <r>
    <n v="104246"/>
    <x v="5"/>
    <s v="1219331 (53879-02040)"/>
    <n v="18000"/>
    <s v="Corvac Composites"/>
    <m/>
    <s v="1219331 (53879-02040)"/>
    <s v="AUTO INDUSTRY"/>
    <m/>
    <d v="2019-09-09T00:00:00"/>
    <x v="4"/>
    <s v="Prog"/>
    <m/>
    <m/>
    <m/>
    <m/>
    <x v="0"/>
    <x v="2"/>
    <s v="60-200"/>
    <n v="1"/>
    <n v="2000"/>
    <n v="0.5"/>
    <n v="2"/>
    <n v="1"/>
    <n v="2000"/>
    <n v="18000"/>
    <n v="1500"/>
    <n v="2.3333333333333335"/>
  </r>
  <r>
    <n v="104522"/>
    <x v="5"/>
    <n v="13014537"/>
    <n v="254538.90000000002"/>
    <s v="BENTELER"/>
    <m/>
    <n v="13014537"/>
    <s v="AUTO INDUSTRY"/>
    <m/>
    <d v="2019-09-09T00:00:00"/>
    <x v="4"/>
    <s v="Prog"/>
    <m/>
    <m/>
    <m/>
    <m/>
    <x v="0"/>
    <x v="2"/>
    <s v="60-200"/>
    <n v="1"/>
    <n v="2720"/>
    <n v="0.5"/>
    <n v="2"/>
    <n v="1"/>
    <n v="2720"/>
    <n v="254538.90000000002"/>
    <n v="21211.575000000001"/>
    <n v="11.731164215686276"/>
  </r>
  <r>
    <n v="104673"/>
    <x v="5"/>
    <n v="13004271"/>
    <n v="6990"/>
    <s v="BENTELER"/>
    <m/>
    <n v="13004271"/>
    <s v="TOYOTA"/>
    <m/>
    <d v="2019-09-09T00:00:00"/>
    <x v="4"/>
    <s v="Prog"/>
    <m/>
    <m/>
    <m/>
    <m/>
    <x v="0"/>
    <x v="2"/>
    <s v="60-200"/>
    <n v="1"/>
    <n v="2720"/>
    <n v="0.5"/>
    <n v="2"/>
    <n v="1"/>
    <n v="2720"/>
    <n v="6990"/>
    <n v="582.5"/>
    <n v="1.6188725490196079"/>
  </r>
  <r>
    <n v="105703"/>
    <x v="48"/>
    <n v="13004450"/>
    <n v="1833333"/>
    <s v="BENTELER"/>
    <m/>
    <n v="13004450"/>
    <s v="AUTO INDUSTRY"/>
    <m/>
    <d v="2019-09-09T00:00:00"/>
    <x v="4"/>
    <s v="Prog"/>
    <m/>
    <m/>
    <m/>
    <m/>
    <x v="0"/>
    <x v="2"/>
    <s v="60-200"/>
    <n v="1"/>
    <n v="2100"/>
    <n v="0.5"/>
    <n v="2"/>
    <n v="1"/>
    <n v="2100"/>
    <n v="1833333"/>
    <n v="152777.75"/>
    <n v="98.335079365079366"/>
  </r>
  <r>
    <n v="106073"/>
    <x v="49"/>
    <n v="13000054"/>
    <n v="367945.28600000002"/>
    <s v="BENTELER"/>
    <m/>
    <n v="13000054"/>
    <s v="Camry 051a"/>
    <m/>
    <d v="2016-06-01T00:00:00"/>
    <x v="4"/>
    <s v="Prog"/>
    <m/>
    <m/>
    <m/>
    <m/>
    <x v="0"/>
    <x v="2"/>
    <s v="60-200"/>
    <n v="1"/>
    <n v="2720"/>
    <n v="0.5"/>
    <n v="2"/>
    <n v="1"/>
    <n v="2720"/>
    <n v="367945.28600000002"/>
    <n v="30662.107166666668"/>
    <n v="16.363778022875817"/>
  </r>
  <r>
    <n v="106594"/>
    <x v="50"/>
    <n v="13002863"/>
    <n v="134458.80000000002"/>
    <s v="BENTELER"/>
    <m/>
    <n v="13002863"/>
    <s v="ZH2k1 ENGINE"/>
    <m/>
    <d v="2019-09-09T00:00:00"/>
    <x v="4"/>
    <s v="Prog"/>
    <m/>
    <m/>
    <m/>
    <m/>
    <x v="0"/>
    <x v="2"/>
    <s v="60-200"/>
    <n v="1"/>
    <n v="2720"/>
    <n v="0.5"/>
    <n v="2"/>
    <n v="1"/>
    <n v="2720"/>
    <n v="134458.80000000002"/>
    <n v="11204.900000000001"/>
    <n v="6.8259313725490207"/>
  </r>
  <r>
    <n v="107117"/>
    <x v="51"/>
    <s v="e27750a5240000 (273VD 3TA0A)"/>
    <n v="1300000"/>
    <s v="Calsonic"/>
    <m/>
    <s v="e27750a5240000 (273VD 3TA0A)"/>
    <s v="L42L +  P32R (3 per)"/>
    <m/>
    <d v="2018-12-01T00:00:00"/>
    <x v="4"/>
    <s v="Prog"/>
    <m/>
    <m/>
    <m/>
    <m/>
    <x v="0"/>
    <x v="2"/>
    <s v="60-200"/>
    <n v="1"/>
    <n v="2720"/>
    <n v="0.5"/>
    <n v="2"/>
    <n v="1"/>
    <n v="2720"/>
    <n v="1300000"/>
    <n v="108333.33333333333"/>
    <n v="54.437908496732028"/>
  </r>
  <r>
    <n v="107118"/>
    <x v="52"/>
    <s v="E27752A5240000"/>
    <n v="4125520"/>
    <s v="Calsonic"/>
    <m/>
    <s v="E27752A5240000"/>
    <s v="L42L +  P32R  (8 per)"/>
    <m/>
    <d v="2018-12-01T00:00:00"/>
    <x v="4"/>
    <s v="Prog"/>
    <m/>
    <m/>
    <m/>
    <m/>
    <x v="0"/>
    <x v="2"/>
    <s v="60-200"/>
    <n v="1"/>
    <n v="2720"/>
    <n v="0.5"/>
    <n v="2"/>
    <n v="1"/>
    <n v="2720"/>
    <n v="4125520"/>
    <n v="343793.33333333331"/>
    <n v="169.859477124183"/>
  </r>
  <r>
    <n v="107554"/>
    <x v="53"/>
    <n v="1219600"/>
    <n v="190000"/>
    <s v="Corvac Composites"/>
    <m/>
    <n v="1219600"/>
    <s v="13 CHYSLER LIBERTY"/>
    <m/>
    <d v="2017-03-01T00:00:00"/>
    <x v="4"/>
    <s v="Prog"/>
    <m/>
    <m/>
    <m/>
    <m/>
    <x v="0"/>
    <x v="2"/>
    <s v="60-200"/>
    <n v="1"/>
    <n v="1920"/>
    <n v="0.5"/>
    <n v="2"/>
    <n v="1"/>
    <n v="1920"/>
    <n v="190000"/>
    <n v="15833.333333333334"/>
    <n v="12.328703703703704"/>
  </r>
  <r>
    <n v="104477"/>
    <x v="54"/>
    <n v="20623"/>
    <n v="46674"/>
    <s v="AGC Automotive Americas"/>
    <m/>
    <n v="20623"/>
    <s v="Nissan WZW"/>
    <m/>
    <d v="2019-09-09T00:00:00"/>
    <x v="5"/>
    <s v="Prog"/>
    <m/>
    <m/>
    <m/>
    <m/>
    <x v="0"/>
    <x v="3"/>
    <s v="60-200"/>
    <n v="1"/>
    <n v="3570"/>
    <n v="0.5"/>
    <n v="2"/>
    <n v="1"/>
    <n v="3570"/>
    <n v="46674"/>
    <n v="3889.5"/>
    <n v="2.7859943977591031"/>
  </r>
  <r>
    <n v="104900"/>
    <x v="55"/>
    <s v="24317 ZS00A"/>
    <n v="88704.72"/>
    <s v="Calsonic"/>
    <m/>
    <s v="24317 ZS00A"/>
    <s v="QW/WQW (P/H/N61B)"/>
    <m/>
    <d v="2017-07-01T00:00:00"/>
    <x v="5"/>
    <s v="Prog"/>
    <m/>
    <m/>
    <m/>
    <m/>
    <x v="0"/>
    <x v="3"/>
    <s v="60-200"/>
    <n v="1"/>
    <n v="3300"/>
    <n v="0.5"/>
    <n v="2"/>
    <n v="1"/>
    <n v="3300"/>
    <n v="88704.72"/>
    <n v="7392.06"/>
    <n v="4.3200242424242425"/>
  </r>
  <r>
    <n v="104983"/>
    <x v="56"/>
    <s v="50790 7S001"/>
    <n v="43609.440000000002"/>
    <s v="NISSAN"/>
    <m/>
    <s v="50790 7S001"/>
    <s v="ARMADA / WZW"/>
    <m/>
    <d v="2018-03-01T00:00:00"/>
    <x v="5"/>
    <s v="Prog"/>
    <m/>
    <m/>
    <m/>
    <m/>
    <x v="0"/>
    <x v="3"/>
    <s v="60-200"/>
    <n v="1"/>
    <n v="3570"/>
    <n v="0.5"/>
    <n v="2"/>
    <n v="1"/>
    <n v="3570"/>
    <n v="43609.440000000002"/>
    <n v="3634.1200000000003"/>
    <n v="2.6906143790849675"/>
  </r>
  <r>
    <n v="105060"/>
    <x v="5"/>
    <n v="13004160"/>
    <n v="10762.5"/>
    <s v="BENTELER"/>
    <m/>
    <n v="13004160"/>
    <s v="AUTO INDUSTRY"/>
    <m/>
    <d v="2019-09-09T00:00:00"/>
    <x v="5"/>
    <s v="Prog"/>
    <m/>
    <m/>
    <m/>
    <m/>
    <x v="0"/>
    <x v="3"/>
    <s v="60-200"/>
    <n v="1"/>
    <n v="2280"/>
    <n v="0.5"/>
    <n v="2"/>
    <n v="1"/>
    <n v="2280"/>
    <n v="10762.5"/>
    <n v="896.875"/>
    <n v="1.8578216374269008"/>
  </r>
  <r>
    <n v="106404"/>
    <x v="57"/>
    <s v="54314 1PA0A"/>
    <n v="17175.649546827794"/>
    <s v="NISSAN"/>
    <m/>
    <s v="54314 1PA0A"/>
    <s v="X61F"/>
    <m/>
    <d v="2019-09-09T00:00:00"/>
    <x v="5"/>
    <s v="Prog"/>
    <m/>
    <m/>
    <m/>
    <m/>
    <x v="0"/>
    <x v="3"/>
    <s v="60-200"/>
    <n v="1"/>
    <n v="1500"/>
    <n v="0.5"/>
    <n v="2"/>
    <n v="1"/>
    <n v="1500"/>
    <n v="17175.649546827794"/>
    <n v="1431.3041289023161"/>
    <n v="2.6056036701353924"/>
  </r>
  <r>
    <n v="106407"/>
    <x v="58"/>
    <s v="56115 1PA0A"/>
    <n v="33822.16107034959"/>
    <s v="NISSAN"/>
    <m/>
    <s v="56115 1PA0A"/>
    <s v="X61F"/>
    <m/>
    <d v="2019-09-09T00:00:00"/>
    <x v="5"/>
    <s v="Prog"/>
    <m/>
    <m/>
    <m/>
    <m/>
    <x v="0"/>
    <x v="3"/>
    <s v="60-200"/>
    <n v="1"/>
    <n v="3900"/>
    <n v="0.5"/>
    <n v="2"/>
    <n v="1"/>
    <n v="3900"/>
    <n v="33822.16107034959"/>
    <n v="2818.5134225291326"/>
    <n v="2.2969276658219258"/>
  </r>
  <r>
    <n v="106410"/>
    <x v="59"/>
    <s v="54622 1PA0A"/>
    <n v="98350.5"/>
    <s v="NISSAN"/>
    <m/>
    <s v="54622 1PA0A"/>
    <s v="X61F"/>
    <m/>
    <d v="2019-09-09T00:00:00"/>
    <x v="5"/>
    <s v="Prog"/>
    <m/>
    <m/>
    <m/>
    <m/>
    <x v="0"/>
    <x v="3"/>
    <s v="60-200"/>
    <n v="1"/>
    <n v="3825"/>
    <n v="0.5"/>
    <n v="2"/>
    <n v="1"/>
    <n v="3825"/>
    <n v="98350.5"/>
    <n v="8195.875"/>
    <n v="4.1902832244008712"/>
  </r>
  <r>
    <n v="106481"/>
    <x v="60"/>
    <s v="59728AA"/>
    <n v="7224.4409149762614"/>
    <s v="MAGNA"/>
    <m/>
    <s v="59728AA"/>
    <s v="X61F"/>
    <m/>
    <d v="2019-09-09T00:00:00"/>
    <x v="5"/>
    <s v="Prog"/>
    <m/>
    <m/>
    <m/>
    <m/>
    <x v="0"/>
    <x v="3"/>
    <s v="60-200"/>
    <n v="1"/>
    <n v="4590"/>
    <n v="0.5"/>
    <n v="2"/>
    <n v="1"/>
    <n v="4590"/>
    <n v="7224.4409149762614"/>
    <n v="602.03674291468849"/>
    <n v="1.5082169187842231"/>
  </r>
  <r>
    <n v="106702"/>
    <x v="5"/>
    <s v="50608-950"/>
    <n v="73913.202832153271"/>
    <s v="Pilkington North America"/>
    <m/>
    <s v="50608-950"/>
    <s v="642L (lexus)"/>
    <m/>
    <d v="2014-09-01T00:00:00"/>
    <x v="5"/>
    <s v="Prog"/>
    <m/>
    <m/>
    <m/>
    <m/>
    <x v="0"/>
    <x v="3"/>
    <s v="60-200"/>
    <n v="1"/>
    <n v="3300"/>
    <n v="0.5"/>
    <n v="2"/>
    <n v="1"/>
    <n v="3300"/>
    <n v="73913.202832153271"/>
    <n v="6159.4335693461062"/>
    <n v="3.8219933613519621"/>
  </r>
  <r>
    <n v="106704"/>
    <x v="61"/>
    <s v="AA146511-1820"/>
    <n v="151321.56429995567"/>
    <s v="DENSO"/>
    <m/>
    <s v="AA146511-1820"/>
    <s v="Honda | Odyssey | UM              "/>
    <m/>
    <d v="2016-10-01T00:00:00"/>
    <x v="5"/>
    <s v="Prog"/>
    <m/>
    <m/>
    <m/>
    <m/>
    <x v="0"/>
    <x v="3"/>
    <s v="60-200"/>
    <n v="1"/>
    <n v="3000"/>
    <n v="0.5"/>
    <n v="2"/>
    <n v="1"/>
    <n v="3000"/>
    <n v="151321.56429995567"/>
    <n v="12610.130358329639"/>
    <n v="6.9378357148131728"/>
  </r>
  <r>
    <n v="106734"/>
    <x v="62"/>
    <s v="21-3607521-2-00"/>
    <n v="329202.51345198165"/>
    <s v="IB TECH"/>
    <m/>
    <s v="21-3607521-2-00"/>
    <s v="Honda | Civic | 2HC              "/>
    <m/>
    <d v="2016-09-01T00:00:00"/>
    <x v="5"/>
    <s v="Prog"/>
    <m/>
    <m/>
    <m/>
    <m/>
    <x v="0"/>
    <x v="3"/>
    <s v="60-200"/>
    <n v="1"/>
    <n v="5100"/>
    <n v="0.5"/>
    <n v="2"/>
    <n v="1"/>
    <n v="5100"/>
    <n v="329202.51345198165"/>
    <n v="27433.542787665137"/>
    <n v="8.5055013823961136"/>
  </r>
  <r>
    <n v="106834"/>
    <x v="63"/>
    <s v="22650 3JA1A "/>
    <n v="233578.6"/>
    <s v="NISSAN"/>
    <m/>
    <s v="22650 3JA1A "/>
    <s v="TR2K1 ENGINE + P42M"/>
    <m/>
    <d v="2019-09-09T00:00:00"/>
    <x v="5"/>
    <s v="Prog"/>
    <m/>
    <m/>
    <m/>
    <m/>
    <x v="0"/>
    <x v="3"/>
    <s v="60-200"/>
    <n v="1"/>
    <n v="3000"/>
    <n v="0.5"/>
    <n v="2"/>
    <n v="1"/>
    <n v="3000"/>
    <n v="233578.6"/>
    <n v="19464.883333333335"/>
    <n v="9.9843925925925934"/>
  </r>
  <r>
    <n v="106875"/>
    <x v="64"/>
    <s v="22650 1LA0B"/>
    <n v="83521.2"/>
    <s v="NISSAN"/>
    <m/>
    <s v="22650 1LA0B"/>
    <s v="XHK1 ENGINE"/>
    <m/>
    <d v="2019-09-09T00:00:00"/>
    <x v="5"/>
    <s v="Prog"/>
    <m/>
    <m/>
    <m/>
    <m/>
    <x v="0"/>
    <x v="3"/>
    <s v="60-200"/>
    <n v="1"/>
    <n v="2760"/>
    <n v="0.5"/>
    <n v="2"/>
    <n v="1"/>
    <n v="2760"/>
    <n v="83521.2"/>
    <n v="6960.0999999999995"/>
    <n v="4.6957004830917874"/>
  </r>
  <r>
    <n v="107002"/>
    <x v="65"/>
    <s v="23-4619831-2-00"/>
    <n v="201677.79782383249"/>
    <s v="IB TECH"/>
    <m/>
    <s v="23-4619831-2-00"/>
    <s v="'12 Honda CR-V"/>
    <m/>
    <d v="2016-06-01T00:00:00"/>
    <x v="5"/>
    <s v="Prog"/>
    <m/>
    <m/>
    <m/>
    <m/>
    <x v="0"/>
    <x v="3"/>
    <s v="60-200"/>
    <n v="1"/>
    <n v="3000"/>
    <n v="0.5"/>
    <n v="2"/>
    <n v="1"/>
    <n v="3000"/>
    <n v="201677.79782383249"/>
    <n v="16806.483151986042"/>
    <n v="8.8028814008826846"/>
  </r>
  <r>
    <n v="107024"/>
    <x v="66"/>
    <s v="AA116470-1481"/>
    <n v="653049.59999999998"/>
    <s v="DENSO"/>
    <m/>
    <s v="AA116470-1481"/>
    <s v="'10 Jeep Wr JK"/>
    <m/>
    <d v="2018-06-01T00:00:00"/>
    <x v="5"/>
    <s v="Prog"/>
    <m/>
    <m/>
    <m/>
    <m/>
    <x v="0"/>
    <x v="3"/>
    <s v="60-200"/>
    <n v="1"/>
    <n v="4335"/>
    <n v="0.5"/>
    <n v="2"/>
    <n v="1"/>
    <n v="4335"/>
    <n v="653049.59999999998"/>
    <n v="54420.799999999996"/>
    <n v="18.0717570165321"/>
  </r>
  <r>
    <n v="107105"/>
    <x v="67"/>
    <s v="n1zh-204772"/>
    <n v="66150"/>
    <s v="BENTELER"/>
    <m/>
    <s v="n1zh-204772"/>
    <s v="Nissan zh2k0 Engine"/>
    <m/>
    <d v="2019-09-09T00:00:00"/>
    <x v="5"/>
    <s v="Prog"/>
    <m/>
    <m/>
    <m/>
    <m/>
    <x v="0"/>
    <x v="3"/>
    <s v="60-200"/>
    <n v="1"/>
    <n v="2400"/>
    <n v="0.5"/>
    <n v="2"/>
    <n v="1"/>
    <n v="2400"/>
    <n v="66150"/>
    <n v="5512.5"/>
    <n v="4.395833333333333"/>
  </r>
  <r>
    <n v="107233"/>
    <x v="68"/>
    <s v="53879-68010"/>
    <n v="448500"/>
    <s v="HEMATITE MFG."/>
    <m/>
    <s v="53879-68010"/>
    <s v="'13 RAV 4 420A"/>
    <m/>
    <d v="2019-09-09T00:00:00"/>
    <x v="5"/>
    <s v="Prog"/>
    <m/>
    <m/>
    <m/>
    <m/>
    <x v="0"/>
    <x v="3"/>
    <s v="60-200"/>
    <n v="1"/>
    <n v="3000"/>
    <n v="0.5"/>
    <n v="2"/>
    <n v="1"/>
    <n v="3000"/>
    <n v="448500"/>
    <n v="37375"/>
    <n v="17.944444444444446"/>
  </r>
  <r>
    <n v="107266"/>
    <x v="5"/>
    <s v="AA124423-2720"/>
    <n v="9900"/>
    <s v="DENSO"/>
    <m/>
    <s v="AA124423-2720"/>
    <s v="'12 GM ALPHA"/>
    <m/>
    <d v="2019-09-09T00:00:00"/>
    <x v="5"/>
    <s v="Prog"/>
    <m/>
    <m/>
    <m/>
    <m/>
    <x v="0"/>
    <x v="3"/>
    <s v="60-200"/>
    <n v="1"/>
    <n v="3000"/>
    <n v="0.5"/>
    <n v="2"/>
    <n v="1"/>
    <n v="3000"/>
    <n v="9900"/>
    <n v="825"/>
    <n v="1.7"/>
  </r>
  <r>
    <n v="107315"/>
    <x v="69"/>
    <s v="74520 4BA1A"/>
    <n v="14080"/>
    <s v="NISSAN"/>
    <m/>
    <s v="74520 4BA1A"/>
    <s v="P32R ROGUE"/>
    <m/>
    <d v="2018-12-01T00:00:00"/>
    <x v="5"/>
    <s v="Prog"/>
    <m/>
    <m/>
    <m/>
    <m/>
    <x v="0"/>
    <x v="3"/>
    <s v="60-200"/>
    <n v="1"/>
    <n v="2750"/>
    <n v="0.5"/>
    <n v="2"/>
    <n v="1"/>
    <n v="2750"/>
    <n v="14080"/>
    <n v="1173.3333333333333"/>
    <n v="1.9022222222222223"/>
  </r>
  <r>
    <n v="107555"/>
    <x v="70"/>
    <s v="F0C1-301746"/>
    <n v="280000"/>
    <s v="BENTELER"/>
    <m/>
    <s v="F0C1-301746"/>
    <s v="FORD FOCUS C346"/>
    <m/>
    <d v="2017-05-01T00:00:00"/>
    <x v="5"/>
    <s v="Prog"/>
    <m/>
    <m/>
    <m/>
    <m/>
    <x v="0"/>
    <x v="3"/>
    <s v="60-200"/>
    <n v="1"/>
    <n v="5610"/>
    <n v="0.5"/>
    <n v="2"/>
    <n v="1"/>
    <n v="5610"/>
    <n v="280000"/>
    <n v="23333.333333333332"/>
    <n v="6.8789859378094667"/>
  </r>
  <r>
    <n v="107649"/>
    <x v="5"/>
    <s v="23-4619863-2"/>
    <n v="18000"/>
    <s v="IMASEN BUCYRUS TECH"/>
    <m/>
    <s v="23-4619863-2"/>
    <s v="Honda CRV 2WH"/>
    <m/>
    <d v="2019-08-01T00:00:00"/>
    <x v="5"/>
    <s v="Prog"/>
    <m/>
    <m/>
    <m/>
    <m/>
    <x v="0"/>
    <x v="3"/>
    <s v="60-200"/>
    <n v="1"/>
    <n v="5100"/>
    <n v="0.5"/>
    <n v="2"/>
    <n v="1"/>
    <n v="5100"/>
    <n v="18000"/>
    <n v="1500"/>
    <n v="1.7254901960784315"/>
  </r>
  <r>
    <n v="101559"/>
    <x v="71"/>
    <s v="AA017231-1400"/>
    <n v="7800"/>
    <s v="DENSO"/>
    <m/>
    <s v="AA017231-1400"/>
    <s v="AUTO INDUSTRY"/>
    <m/>
    <d v="2019-09-09T00:00:00"/>
    <x v="6"/>
    <s v="Prog"/>
    <e v="#N/A"/>
    <m/>
    <m/>
    <m/>
    <x v="0"/>
    <x v="4"/>
    <s v="60-200"/>
    <n v="1"/>
    <n v="3500"/>
    <n v="0.5"/>
    <n v="2"/>
    <n v="1"/>
    <n v="3500"/>
    <n v="7800"/>
    <n v="650"/>
    <n v="1.5809523809523809"/>
  </r>
  <r>
    <n v="104529"/>
    <x v="72"/>
    <s v="LNH185"/>
    <n v="419574"/>
    <s v="Alpha Technology Corp"/>
    <m/>
    <s v="LNH185"/>
    <s v="TBD"/>
    <m/>
    <d v="2019-09-09T00:00:00"/>
    <x v="6"/>
    <s v="Prog"/>
    <m/>
    <m/>
    <m/>
    <m/>
    <x v="0"/>
    <x v="4"/>
    <s v="60-200"/>
    <n v="1"/>
    <n v="3000"/>
    <n v="0.5"/>
    <n v="2"/>
    <n v="1"/>
    <n v="3000"/>
    <n v="419574"/>
    <n v="34964.5"/>
    <n v="16.873111111111111"/>
  </r>
  <r>
    <n v="104872"/>
    <x v="5"/>
    <s v="84964 EA600"/>
    <n v="5400"/>
    <s v="NISSAN"/>
    <m/>
    <s v="84964 EA600"/>
    <s v="Nissan        | Frontier | H61B/D40        "/>
    <m/>
    <d v="2015-09-01T00:00:00"/>
    <x v="6"/>
    <s v="Prog"/>
    <m/>
    <m/>
    <m/>
    <m/>
    <x v="0"/>
    <x v="4"/>
    <s v="60-200"/>
    <n v="1"/>
    <n v="3000"/>
    <n v="0.5"/>
    <n v="2"/>
    <n v="1"/>
    <n v="3000"/>
    <n v="5400"/>
    <n v="450"/>
    <n v="1.5333333333333332"/>
  </r>
  <r>
    <n v="104887"/>
    <x v="5"/>
    <s v="28169 EA600"/>
    <n v="1125"/>
    <s v="NISSAN"/>
    <m/>
    <s v="28169 EA600"/>
    <s v="Nissan        | Frontier | H61B/D40        "/>
    <m/>
    <d v="2015-09-01T00:00:00"/>
    <x v="6"/>
    <s v="Prog"/>
    <m/>
    <m/>
    <m/>
    <m/>
    <x v="0"/>
    <x v="4"/>
    <s v="60-200"/>
    <n v="1"/>
    <n v="2700"/>
    <n v="0.5"/>
    <n v="2"/>
    <n v="1"/>
    <n v="2700"/>
    <n v="1125"/>
    <n v="93.75"/>
    <n v="1.3796296296296298"/>
  </r>
  <r>
    <n v="105761"/>
    <x v="73"/>
    <s v="AA146541-7471"/>
    <n v="74519.325000000012"/>
    <s v="DENSO"/>
    <m/>
    <s v="AA146541-7471"/>
    <s v="Camry Hybrid"/>
    <m/>
    <d v="2016-06-01T00:00:00"/>
    <x v="6"/>
    <s v="Prog"/>
    <m/>
    <m/>
    <m/>
    <m/>
    <x v="0"/>
    <x v="4"/>
    <s v="60-200"/>
    <n v="1"/>
    <n v="3300"/>
    <n v="0.5"/>
    <n v="2"/>
    <n v="1"/>
    <n v="3300"/>
    <n v="74519.325000000012"/>
    <n v="6209.9437500000013"/>
    <n v="3.8424015151515154"/>
  </r>
  <r>
    <n v="105887"/>
    <x v="74"/>
    <n v="3382302100"/>
    <n v="56000"/>
    <s v="TOYOTA"/>
    <m/>
    <n v="3382302100"/>
    <s v="TOYOTA Transmission"/>
    <m/>
    <d v="2019-09-01T00:00:00"/>
    <x v="6"/>
    <s v="Prog"/>
    <m/>
    <m/>
    <m/>
    <m/>
    <x v="0"/>
    <x v="4"/>
    <s v="60-200"/>
    <n v="1"/>
    <n v="5100"/>
    <n v="0.5"/>
    <n v="2"/>
    <n v="1"/>
    <n v="5100"/>
    <n v="56000"/>
    <n v="4666.666666666667"/>
    <n v="2.5533769063180829"/>
  </r>
  <r>
    <n v="106011"/>
    <x v="5"/>
    <s v="AW146542-3270"/>
    <n v="2250"/>
    <s v="ASMO Manufacturing Inc."/>
    <m/>
    <s v="AW146542-3270"/>
    <s v="'12 ACCORD 2GA"/>
    <m/>
    <d v="2017-06-01T00:00:00"/>
    <x v="6"/>
    <s v="Prog"/>
    <m/>
    <m/>
    <m/>
    <m/>
    <x v="0"/>
    <x v="4"/>
    <s v="60-200"/>
    <n v="1"/>
    <n v="3300"/>
    <n v="0.5"/>
    <n v="2"/>
    <n v="1"/>
    <n v="3300"/>
    <n v="2250"/>
    <n v="187.5"/>
    <n v="1.4090909090909092"/>
  </r>
  <r>
    <n v="106171"/>
    <x v="5"/>
    <s v="758650R010"/>
    <n v="407.99999999999994"/>
    <s v="TOYOTA"/>
    <m/>
    <s v="758650R010"/>
    <s v="RAV4  / 120L / 420"/>
    <m/>
    <d v="2017-12-01T00:00:00"/>
    <x v="6"/>
    <s v="Prog"/>
    <m/>
    <m/>
    <m/>
    <m/>
    <x v="0"/>
    <x v="4"/>
    <s v="60-200"/>
    <n v="1"/>
    <n v="3240"/>
    <n v="0.5"/>
    <n v="2"/>
    <n v="1"/>
    <n v="3240"/>
    <n v="407.99999999999994"/>
    <n v="33.999999999999993"/>
    <n v="1.3473251028806583"/>
  </r>
  <r>
    <n v="106172"/>
    <x v="5"/>
    <s v="758610R020"/>
    <n v="2167.5"/>
    <s v="TOYOTA"/>
    <m/>
    <s v="758610R020"/>
    <s v="RAV4  / 120L / 420"/>
    <m/>
    <d v="2017-12-01T00:00:00"/>
    <x v="6"/>
    <s v="Prog"/>
    <m/>
    <m/>
    <m/>
    <m/>
    <x v="0"/>
    <x v="4"/>
    <s v="60-200"/>
    <n v="1"/>
    <n v="3000"/>
    <n v="0.5"/>
    <n v="2"/>
    <n v="1"/>
    <n v="3000"/>
    <n v="2167.5"/>
    <n v="180.625"/>
    <n v="1.4136111111111112"/>
  </r>
  <r>
    <n v="106196"/>
    <x v="75"/>
    <s v="520850R020"/>
    <n v="10860.624"/>
    <s v="TOYOTA"/>
    <m/>
    <s v="520850R020"/>
    <s v="RAV4  / 120L / 420"/>
    <m/>
    <d v="2017-12-01T00:00:00"/>
    <x v="6"/>
    <s v="Prog"/>
    <m/>
    <m/>
    <m/>
    <m/>
    <x v="0"/>
    <x v="4"/>
    <s v="60-200"/>
    <n v="1"/>
    <n v="3300"/>
    <n v="0.5"/>
    <n v="2"/>
    <n v="1"/>
    <n v="3300"/>
    <n v="10860.624"/>
    <n v="905.05200000000002"/>
    <n v="1.6990109090909093"/>
  </r>
  <r>
    <n v="106233"/>
    <x v="76"/>
    <n v="4.6500000000000001E+65"/>
    <n v="261318"/>
    <s v="TOYOTA"/>
    <m/>
    <n v="4.6500000000000001E+65"/>
    <s v="642L (lexus)"/>
    <m/>
    <d v="2014-09-01T00:00:00"/>
    <x v="6"/>
    <s v="Prog"/>
    <m/>
    <m/>
    <m/>
    <m/>
    <x v="0"/>
    <x v="4"/>
    <s v="60-200"/>
    <n v="1"/>
    <n v="3300"/>
    <n v="0.5"/>
    <n v="2"/>
    <n v="1"/>
    <n v="3300"/>
    <n v="261318"/>
    <n v="21776.5"/>
    <n v="10.131919191919192"/>
  </r>
  <r>
    <n v="106238"/>
    <x v="77"/>
    <s v="  33827 0E010 "/>
    <n v="122703"/>
    <s v="TOYOTA"/>
    <m/>
    <s v="  33827 0E010 "/>
    <s v="642L (lexus)"/>
    <m/>
    <d v="2014-09-01T00:00:00"/>
    <x v="6"/>
    <s v="Prog"/>
    <m/>
    <m/>
    <m/>
    <m/>
    <x v="0"/>
    <x v="4"/>
    <s v="60-200"/>
    <n v="1"/>
    <n v="2750"/>
    <n v="0.5"/>
    <n v="2"/>
    <n v="1"/>
    <n v="2750"/>
    <n v="122703"/>
    <n v="10225.25"/>
    <n v="6.2910303030303032"/>
  </r>
  <r>
    <n v="106318"/>
    <x v="78"/>
    <s v="FIND OUT"/>
    <n v="131485.5"/>
    <s v="TOYOTA"/>
    <m/>
    <s v="FIND OUT"/>
    <s v="642L (lexus)"/>
    <m/>
    <d v="2014-09-01T00:00:00"/>
    <x v="6"/>
    <s v="Prog"/>
    <m/>
    <m/>
    <m/>
    <m/>
    <x v="0"/>
    <x v="4"/>
    <s v="60-200"/>
    <n v="1"/>
    <n v="3000"/>
    <n v="0.5"/>
    <n v="2"/>
    <n v="1"/>
    <n v="3000"/>
    <n v="131485.5"/>
    <n v="10957.125"/>
    <n v="6.2031666666666672"/>
  </r>
  <r>
    <n v="106359"/>
    <x v="79"/>
    <s v="AA146542-8821"/>
    <n v="162921.19999999998"/>
    <s v="DENSO"/>
    <m/>
    <s v="AA146542-8821"/>
    <s v="FujiHeavyIndustries | Legacy/Outback (2) |                 "/>
    <m/>
    <d v="2019-09-09T00:00:00"/>
    <x v="6"/>
    <s v="Prog"/>
    <m/>
    <m/>
    <m/>
    <m/>
    <x v="0"/>
    <x v="4"/>
    <s v="60-200"/>
    <n v="1"/>
    <n v="2880"/>
    <n v="0.5"/>
    <n v="2"/>
    <n v="1"/>
    <n v="2880"/>
    <n v="162921.19999999998"/>
    <n v="13576.766666666665"/>
    <n v="7.6188734567901228"/>
  </r>
  <r>
    <n v="106384"/>
    <x v="80"/>
    <s v="TN175531-9060"/>
    <n v="146469.6624"/>
    <s v="DENSO"/>
    <m/>
    <s v="TN175531-9060"/>
    <s v="Toyota | Sienna | 580L            "/>
    <m/>
    <d v="2015-12-01T00:00:00"/>
    <x v="6"/>
    <s v="Prog"/>
    <m/>
    <m/>
    <m/>
    <m/>
    <x v="0"/>
    <x v="4"/>
    <s v="60-200"/>
    <n v="1"/>
    <n v="3300"/>
    <n v="0.5"/>
    <n v="2"/>
    <n v="1"/>
    <n v="3300"/>
    <n v="146469.6624"/>
    <n v="12205.805200000001"/>
    <n v="6.2649717979797979"/>
  </r>
  <r>
    <n v="106389"/>
    <x v="81"/>
    <s v="171190P090"/>
    <n v="148366.22400000002"/>
    <s v="TOYOTA"/>
    <m/>
    <s v="171190P090"/>
    <s v="Toyota | Sienna | 580L            "/>
    <m/>
    <d v="2015-12-01T00:00:00"/>
    <x v="6"/>
    <s v="Prog"/>
    <m/>
    <m/>
    <m/>
    <m/>
    <x v="0"/>
    <x v="4"/>
    <s v="60-200"/>
    <n v="1"/>
    <n v="3000"/>
    <n v="0.5"/>
    <n v="2"/>
    <n v="1"/>
    <n v="3000"/>
    <n v="148366.22400000002"/>
    <n v="12363.852000000001"/>
    <n v="6.8283786666666666"/>
  </r>
  <r>
    <n v="106403"/>
    <x v="82"/>
    <s v="1219580 (53893-08010)"/>
    <n v="270000"/>
    <s v="Corvac Composites"/>
    <m/>
    <s v="1219580 (53893-08010)"/>
    <s v="580L Sienna"/>
    <m/>
    <d v="2015-12-01T00:00:00"/>
    <x v="6"/>
    <s v="Prog"/>
    <m/>
    <m/>
    <m/>
    <m/>
    <x v="0"/>
    <x v="4"/>
    <s v="60-200"/>
    <n v="1"/>
    <n v="2940"/>
    <n v="0.5"/>
    <n v="2"/>
    <n v="1"/>
    <n v="2940"/>
    <n v="270000"/>
    <n v="22500"/>
    <n v="11.537414965986395"/>
  </r>
  <r>
    <n v="106878"/>
    <x v="83"/>
    <s v="14049 JA00A"/>
    <n v="10705.5"/>
    <s v="NISSAN"/>
    <m/>
    <s v="14049 JA00A"/>
    <s v="10 altima L42A - export now"/>
    <m/>
    <d v="2018-06-01T00:00:00"/>
    <x v="6"/>
    <s v="Prog"/>
    <m/>
    <m/>
    <m/>
    <m/>
    <x v="0"/>
    <x v="4"/>
    <s v="60-200"/>
    <n v="1"/>
    <n v="3000"/>
    <n v="0.5"/>
    <n v="2"/>
    <n v="1"/>
    <n v="3000"/>
    <n v="10705.5"/>
    <n v="892.125"/>
    <n v="1.7298333333333333"/>
  </r>
  <r>
    <n v="107242"/>
    <x v="84"/>
    <s v="AA222424-2290"/>
    <n v="8435.0210016155088"/>
    <s v="DENSO"/>
    <m/>
    <s v="AA222424-2290"/>
    <s v="GMX521  CAMARO"/>
    <m/>
    <d v="2019-09-09T00:00:00"/>
    <x v="6"/>
    <s v="Prog"/>
    <m/>
    <m/>
    <m/>
    <m/>
    <x v="0"/>
    <x v="4"/>
    <s v="60-200"/>
    <n v="1"/>
    <n v="2880"/>
    <n v="0.5"/>
    <n v="2"/>
    <n v="1"/>
    <n v="2880"/>
    <n v="8435.0210016155088"/>
    <n v="702.91841680129244"/>
    <n v="1.6587585262968947"/>
  </r>
  <r>
    <n v="107243"/>
    <x v="85"/>
    <s v="AA222424-2300"/>
    <n v="6375"/>
    <s v="DENSO"/>
    <m/>
    <s v="AA222424-2300"/>
    <s v="GMX521  CAMARO"/>
    <m/>
    <d v="2019-09-09T00:00:00"/>
    <x v="6"/>
    <s v="Prog"/>
    <m/>
    <m/>
    <m/>
    <m/>
    <x v="0"/>
    <x v="4"/>
    <s v="60-200"/>
    <n v="1"/>
    <n v="2880"/>
    <n v="0.5"/>
    <n v="2"/>
    <n v="1"/>
    <n v="2880"/>
    <n v="6375"/>
    <n v="531.25"/>
    <n v="1.5792824074074074"/>
  </r>
  <r>
    <n v="107460"/>
    <x v="86"/>
    <s v="AA116620-5530"/>
    <n v="14000"/>
    <s v="DENSO"/>
    <m/>
    <s v="AA116620-5530"/>
    <s v="14 TOY HIGH 440A"/>
    <m/>
    <d v="2019-01-30T00:00:00"/>
    <x v="6"/>
    <s v="Prog"/>
    <m/>
    <m/>
    <m/>
    <m/>
    <x v="0"/>
    <x v="4"/>
    <s v="60-200"/>
    <n v="1"/>
    <n v="1900"/>
    <n v="0.5"/>
    <n v="2"/>
    <n v="1"/>
    <n v="1900"/>
    <n v="14000"/>
    <n v="1166.6666666666667"/>
    <n v="2.1520467836257313"/>
  </r>
  <r>
    <n v="107563"/>
    <x v="87"/>
    <s v="92552 EZ40B"/>
    <n v="19310"/>
    <s v="NISSAN"/>
    <m/>
    <s v="92552 EZ40B"/>
    <s v="H61L TITAN"/>
    <m/>
    <d v="2021-11-01T00:00:00"/>
    <x v="6"/>
    <s v="Prog"/>
    <m/>
    <m/>
    <m/>
    <m/>
    <x v="0"/>
    <x v="4"/>
    <s v="60-200"/>
    <n v="1"/>
    <n v="2100"/>
    <n v="0.5"/>
    <n v="2"/>
    <n v="1"/>
    <n v="2100"/>
    <n v="19310"/>
    <n v="1609.1666666666667"/>
    <n v="2.3550264550264548"/>
  </r>
  <r>
    <n v="107564"/>
    <x v="88"/>
    <s v="92552 EZ40C"/>
    <n v="19310"/>
    <s v="NISSAN"/>
    <m/>
    <s v="92552 EZ40C"/>
    <s v="H61L TITAN"/>
    <m/>
    <d v="2021-11-01T00:00:00"/>
    <x v="6"/>
    <s v="Prog"/>
    <m/>
    <m/>
    <m/>
    <m/>
    <x v="0"/>
    <x v="4"/>
    <s v="60-200"/>
    <n v="1"/>
    <n v="2100"/>
    <n v="0.5"/>
    <n v="2"/>
    <n v="1"/>
    <n v="2100"/>
    <n v="19310"/>
    <n v="1609.1666666666667"/>
    <n v="2.3550264550264548"/>
  </r>
  <r>
    <s v="106316 (A Part)"/>
    <x v="89"/>
    <s v="AA146542-8611"/>
    <n v="205000"/>
    <s v="DENSO"/>
    <m/>
    <s v="AA146542-8611"/>
    <s v="RAV4  / 120L / 420"/>
    <m/>
    <d v="2017-12-01T00:00:00"/>
    <x v="6"/>
    <s v="Prog"/>
    <m/>
    <m/>
    <m/>
    <m/>
    <x v="0"/>
    <x v="4"/>
    <s v="60-200"/>
    <n v="1"/>
    <n v="2700"/>
    <n v="0.5"/>
    <n v="2"/>
    <n v="1"/>
    <n v="2700"/>
    <n v="205000"/>
    <n v="17083.333333333332"/>
    <n v="9.769547325102879"/>
  </r>
  <r>
    <s v="106316 (A PART)"/>
    <x v="90"/>
    <s v="AA146542-8611"/>
    <n v="205000"/>
    <s v="DENSO"/>
    <m/>
    <s v="AA146542-8611"/>
    <s v="RAV4  / 120L / 420"/>
    <m/>
    <d v="2017-12-01T00:00:00"/>
    <x v="6"/>
    <s v="Prog"/>
    <m/>
    <m/>
    <m/>
    <m/>
    <x v="0"/>
    <x v="4"/>
    <s v="60-200"/>
    <n v="1"/>
    <n v="2700"/>
    <n v="0.5"/>
    <n v="2"/>
    <n v="1"/>
    <n v="2700"/>
    <n v="205000"/>
    <n v="17083.333333333332"/>
    <n v="9.769547325102879"/>
  </r>
  <r>
    <n v="103648"/>
    <x v="5"/>
    <s v="56233AA"/>
    <n v="757.5"/>
    <s v="MAGNA"/>
    <m/>
    <s v="56233AA"/>
    <s v="FORD"/>
    <m/>
    <d v="2019-09-09T00:00:00"/>
    <x v="7"/>
    <s v="Prog"/>
    <m/>
    <m/>
    <m/>
    <m/>
    <x v="0"/>
    <x v="4"/>
    <s v="60-200"/>
    <n v="1"/>
    <n v="2400"/>
    <n v="0.5"/>
    <n v="2"/>
    <n v="1"/>
    <n v="2400"/>
    <n v="757.5"/>
    <n v="63.125"/>
    <n v="1.3684027777777779"/>
  </r>
  <r>
    <n v="104910"/>
    <x v="91"/>
    <s v="31484-04020"/>
    <n v="6986.3760000000002"/>
    <s v="TOYOTA"/>
    <m/>
    <s v="31484-04020"/>
    <s v="Toyota | Tacoma | 635N            "/>
    <m/>
    <d v="2015-12-31T00:00:00"/>
    <x v="7"/>
    <s v="Prog"/>
    <m/>
    <m/>
    <m/>
    <m/>
    <x v="0"/>
    <x v="4"/>
    <s v="60-200"/>
    <n v="1"/>
    <n v="2700"/>
    <n v="0.5"/>
    <n v="2"/>
    <n v="1"/>
    <n v="2700"/>
    <n v="6986.3760000000002"/>
    <n v="582.19799999999998"/>
    <n v="1.6208385185185186"/>
  </r>
  <r>
    <n v="105816"/>
    <x v="5"/>
    <s v="AA146541-9720"/>
    <n v="8892"/>
    <s v="DENSO"/>
    <m/>
    <s v="AA146541-9720"/>
    <s v="GM"/>
    <m/>
    <d v="2014-06-02T00:00:00"/>
    <x v="7"/>
    <s v="Prog"/>
    <m/>
    <m/>
    <m/>
    <m/>
    <x v="0"/>
    <x v="4"/>
    <s v="60-200"/>
    <n v="1"/>
    <n v="3180"/>
    <n v="0.5"/>
    <n v="2"/>
    <n v="1"/>
    <n v="3180"/>
    <n v="8892"/>
    <n v="741"/>
    <n v="1.6440251572327043"/>
  </r>
  <r>
    <n v="106292"/>
    <x v="5"/>
    <s v="AA246790-4020"/>
    <n v="2184"/>
    <s v="DENSO"/>
    <m/>
    <s v="AA246790-4020"/>
    <s v="GM"/>
    <m/>
    <d v="2019-09-09T00:00:00"/>
    <x v="7"/>
    <s v="Prog"/>
    <m/>
    <m/>
    <m/>
    <m/>
    <x v="0"/>
    <x v="4"/>
    <s v="60-200"/>
    <n v="1"/>
    <n v="2700"/>
    <n v="0.5"/>
    <n v="2"/>
    <n v="1"/>
    <n v="2700"/>
    <n v="2184"/>
    <n v="182"/>
    <n v="1.4232098765432097"/>
  </r>
  <r>
    <n v="106355"/>
    <x v="92"/>
    <s v="AA047792-0170"/>
    <n v="112500"/>
    <s v="DENSO"/>
    <m/>
    <s v="AA047792-0170"/>
    <s v="180L  - CO to 480L Tundra"/>
    <m/>
    <d v="2019-09-09T00:00:00"/>
    <x v="7"/>
    <s v="Prog"/>
    <m/>
    <m/>
    <m/>
    <m/>
    <x v="0"/>
    <x v="4"/>
    <s v="60-200"/>
    <n v="1"/>
    <n v="3300"/>
    <n v="0.5"/>
    <n v="2"/>
    <n v="1"/>
    <n v="3300"/>
    <n v="112500"/>
    <n v="9375"/>
    <n v="5.1212121212121211"/>
  </r>
  <r>
    <n v="106465"/>
    <x v="93"/>
    <s v="AA047792-0350"/>
    <n v="438060"/>
    <s v="DENSO"/>
    <m/>
    <s v="AA047792-0350"/>
    <s v="FORD"/>
    <m/>
    <d v="2019-09-09T00:00:00"/>
    <x v="7"/>
    <s v="Prog"/>
    <m/>
    <m/>
    <m/>
    <m/>
    <x v="0"/>
    <x v="4"/>
    <s v="60-200"/>
    <n v="1"/>
    <n v="5610"/>
    <n v="0.5"/>
    <n v="2"/>
    <n v="1"/>
    <n v="5610"/>
    <n v="438060"/>
    <n v="36505"/>
    <n v="10.009506833036244"/>
  </r>
  <r>
    <n v="106467"/>
    <x v="94"/>
    <s v="AA047792-0140"/>
    <n v="188978.25599999999"/>
    <s v="DENSO"/>
    <m/>
    <s v="AA047792-0140"/>
    <s v="U38X Ford"/>
    <m/>
    <d v="2014-08-01T00:00:00"/>
    <x v="7"/>
    <s v="Prog"/>
    <m/>
    <m/>
    <m/>
    <m/>
    <x v="0"/>
    <x v="4"/>
    <s v="60-200"/>
    <n v="1"/>
    <n v="5916"/>
    <n v="0.5"/>
    <n v="2"/>
    <n v="1"/>
    <n v="5916"/>
    <n v="188978.25599999999"/>
    <n v="15748.188"/>
    <n v="4.8826206896551723"/>
  </r>
  <r>
    <n v="106587"/>
    <x v="95"/>
    <s v="11112 1PD0A"/>
    <n v="7308"/>
    <s v="NISSAN"/>
    <m/>
    <s v="11112 1PD0A"/>
    <s v="ZH2k1 ENGINE"/>
    <m/>
    <d v="2019-09-09T00:00:00"/>
    <x v="7"/>
    <s v="Prog"/>
    <m/>
    <m/>
    <m/>
    <m/>
    <x v="0"/>
    <x v="4"/>
    <s v="60-200"/>
    <n v="1"/>
    <n v="1980"/>
    <n v="0.5"/>
    <n v="2"/>
    <n v="1"/>
    <n v="1980"/>
    <n v="7308"/>
    <n v="609"/>
    <n v="1.7434343434343436"/>
  </r>
  <r>
    <n v="106630"/>
    <x v="96"/>
    <s v="33823-02200 "/>
    <n v="281221.5"/>
    <s v="TOYOTA"/>
    <m/>
    <s v="33823-02200 "/>
    <s v="061 COROLLA"/>
    <m/>
    <d v="2015-03-01T00:00:00"/>
    <x v="7"/>
    <s v="Prog"/>
    <m/>
    <m/>
    <m/>
    <m/>
    <x v="0"/>
    <x v="4"/>
    <s v="60-200"/>
    <n v="1"/>
    <n v="3300"/>
    <n v="0.5"/>
    <n v="2"/>
    <n v="1"/>
    <n v="3300"/>
    <n v="281221.5"/>
    <n v="23435.125"/>
    <n v="10.802070707070706"/>
  </r>
  <r>
    <n v="106680"/>
    <x v="97"/>
    <s v="AA146511-1710"/>
    <n v="9656.0640000000003"/>
    <s v="DENSO"/>
    <m/>
    <s v="AA146511-1710"/>
    <s v="200L SEQUIA"/>
    <m/>
    <d v="2018-06-01T00:00:00"/>
    <x v="7"/>
    <s v="Prog"/>
    <m/>
    <m/>
    <m/>
    <m/>
    <x v="0"/>
    <x v="4"/>
    <s v="60-200"/>
    <n v="1"/>
    <n v="3300"/>
    <n v="0.5"/>
    <n v="2"/>
    <n v="1"/>
    <n v="3300"/>
    <n v="9656.0640000000003"/>
    <n v="804.67200000000003"/>
    <n v="1.6584533333333333"/>
  </r>
  <r>
    <n v="106742"/>
    <x v="98"/>
    <s v="AA047792-1510"/>
    <n v="350000"/>
    <s v="DENSO"/>
    <m/>
    <s v="AA047792-1510"/>
    <s v="AUTO INDUSTRY"/>
    <m/>
    <d v="2019-09-09T00:00:00"/>
    <x v="7"/>
    <s v="Prog"/>
    <m/>
    <m/>
    <m/>
    <m/>
    <x v="0"/>
    <x v="4"/>
    <s v="60-200"/>
    <n v="1"/>
    <n v="3480"/>
    <n v="0.5"/>
    <n v="2"/>
    <n v="1"/>
    <n v="3480"/>
    <n v="350000"/>
    <n v="29166.666666666668"/>
    <n v="12.50830140485313"/>
  </r>
  <r>
    <n v="106745"/>
    <x v="99"/>
    <s v="AA047792-1240"/>
    <n v="360000"/>
    <s v="DENSO"/>
    <m/>
    <s v="AA047792-1240"/>
    <s v="RAM 1500"/>
    <m/>
    <d v="2016-12-01T00:00:00"/>
    <x v="7"/>
    <s v="Prog"/>
    <m/>
    <m/>
    <m/>
    <m/>
    <x v="0"/>
    <x v="4"/>
    <s v="60-200"/>
    <n v="1"/>
    <n v="3300"/>
    <n v="0.5"/>
    <n v="2"/>
    <n v="1"/>
    <n v="3300"/>
    <n v="360000"/>
    <n v="30000"/>
    <n v="13.454545454545455"/>
  </r>
  <r>
    <n v="106877"/>
    <x v="100"/>
    <s v="53893-04010"/>
    <n v="362801.28"/>
    <s v="Corvac Composites"/>
    <m/>
    <s v="53893-04010"/>
    <s v="'12 Tacoma-516W"/>
    <m/>
    <d v="2019-09-09T00:00:00"/>
    <x v="7"/>
    <s v="Prog"/>
    <m/>
    <m/>
    <m/>
    <m/>
    <x v="0"/>
    <x v="4"/>
    <s v="60-200"/>
    <n v="1"/>
    <n v="3300"/>
    <n v="0.5"/>
    <n v="2"/>
    <n v="1"/>
    <n v="3300"/>
    <n v="362801.28"/>
    <n v="30233.440000000002"/>
    <n v="13.548864646464649"/>
  </r>
  <r>
    <n v="107114"/>
    <x v="101"/>
    <s v="e27781a5240000    ( ref #273VA 3TAOA-00)"/>
    <n v="480000"/>
    <s v="Calsonic"/>
    <m/>
    <s v="e27781a5240000    ( ref #273VA 3TAOA-00)"/>
    <s v="L42L +  P32R"/>
    <m/>
    <d v="2018-12-01T00:00:00"/>
    <x v="7"/>
    <s v="Prog"/>
    <m/>
    <m/>
    <m/>
    <m/>
    <x v="0"/>
    <x v="4"/>
    <s v="60-200"/>
    <n v="1"/>
    <n v="5406"/>
    <n v="0.5"/>
    <n v="2"/>
    <n v="1"/>
    <n v="5406"/>
    <n v="480000"/>
    <n v="40000"/>
    <n v="11.1989147860402"/>
  </r>
  <r>
    <n v="107115"/>
    <x v="102"/>
    <s v="E27733A5240100 (273VC 3TA0A)"/>
    <n v="480000"/>
    <s v="Calsonic"/>
    <m/>
    <s v="E27733A5240100 (273VC 3TA0A)"/>
    <s v="L42L +  P32R"/>
    <m/>
    <d v="2018-12-01T00:00:00"/>
    <x v="7"/>
    <s v="Prog"/>
    <m/>
    <m/>
    <m/>
    <m/>
    <x v="0"/>
    <x v="4"/>
    <s v="60-200"/>
    <n v="1"/>
    <n v="5406"/>
    <n v="0.5"/>
    <n v="2"/>
    <n v="1"/>
    <n v="5406"/>
    <n v="480000"/>
    <n v="40000"/>
    <n v="11.1989147860402"/>
  </r>
  <r>
    <n v="107116"/>
    <x v="103"/>
    <s v="E27734A5240100"/>
    <n v="480000"/>
    <s v="Calsonic"/>
    <m/>
    <s v="E27734A5240100"/>
    <s v="L42L +  P32R"/>
    <m/>
    <d v="2018-12-01T00:00:00"/>
    <x v="7"/>
    <s v="Prog"/>
    <m/>
    <m/>
    <m/>
    <m/>
    <x v="0"/>
    <x v="4"/>
    <s v="60-200"/>
    <n v="1"/>
    <n v="5610"/>
    <n v="0.5"/>
    <n v="2"/>
    <n v="1"/>
    <n v="5610"/>
    <n v="480000"/>
    <n v="40000"/>
    <n v="10.840166369578133"/>
  </r>
  <r>
    <n v="107546"/>
    <x v="5"/>
    <s v="53651 02070"/>
    <n v="32000"/>
    <s v="Toyota Motor Mfg., N.A."/>
    <m/>
    <s v="53651 02070"/>
    <s v="14 TOYOTA CORROLA 130A"/>
    <m/>
    <d v="2018-08-01T00:00:00"/>
    <x v="7"/>
    <s v="Prog"/>
    <m/>
    <m/>
    <m/>
    <m/>
    <x v="0"/>
    <x v="4"/>
    <s v="60-200"/>
    <n v="1"/>
    <n v="3000"/>
    <n v="0.5"/>
    <n v="2"/>
    <n v="1"/>
    <n v="3000"/>
    <n v="32000"/>
    <n v="2666.6666666666665"/>
    <n v="2.5185185185185186"/>
  </r>
  <r>
    <n v="107644"/>
    <x v="5"/>
    <s v="AA047792-6710"/>
    <n v="138000"/>
    <s v="Denso Manufacturing"/>
    <m/>
    <s v="AA047792-6710"/>
    <s v="15 Hyundai Sonata   Program Length:  4 yrs"/>
    <m/>
    <d v="2018-07-07T00:00:00"/>
    <x v="7"/>
    <s v="Prog"/>
    <m/>
    <m/>
    <m/>
    <m/>
    <x v="0"/>
    <x v="4"/>
    <s v="60-200"/>
    <n v="1"/>
    <n v="2400"/>
    <n v="0.5"/>
    <n v="2"/>
    <n v="1"/>
    <n v="2400"/>
    <n v="138000"/>
    <n v="11500"/>
    <n v="7.7222222222222223"/>
  </r>
  <r>
    <n v="107645"/>
    <x v="5"/>
    <s v="AA047792-6720"/>
    <n v="46000"/>
    <s v="Denso Manufacturing"/>
    <m/>
    <s v="AA047792-6720"/>
    <s v="15 Hyundai Sonata   Program Length:  4 yrs"/>
    <m/>
    <d v="2018-07-07T00:00:00"/>
    <x v="7"/>
    <s v="Prog"/>
    <m/>
    <m/>
    <m/>
    <m/>
    <x v="0"/>
    <x v="4"/>
    <s v="60-200"/>
    <n v="1"/>
    <n v="3120"/>
    <n v="0.5"/>
    <n v="2"/>
    <n v="1"/>
    <n v="3120"/>
    <n v="46000"/>
    <n v="3833.3333333333335"/>
    <n v="2.9715099715099718"/>
  </r>
  <r>
    <n v="107708"/>
    <x v="104"/>
    <s v="AA047792-6370"/>
    <n v="145000"/>
    <s v="DENSO"/>
    <m/>
    <s v="AA047792-6370"/>
    <s v="15 FORD CD4.3"/>
    <m/>
    <d v="2018-09-01T00:00:00"/>
    <x v="7"/>
    <s v="Prog"/>
    <m/>
    <m/>
    <m/>
    <m/>
    <x v="0"/>
    <x v="4"/>
    <s v="60-200"/>
    <n v="1"/>
    <n v="3300"/>
    <n v="0.5"/>
    <n v="2"/>
    <n v="1"/>
    <n v="3300"/>
    <n v="145000"/>
    <n v="12083.333333333334"/>
    <n v="6.2154882154882154"/>
  </r>
  <r>
    <n v="107710"/>
    <x v="105"/>
    <s v="AA047792-6390"/>
    <n v="208000"/>
    <s v="DENSO"/>
    <m/>
    <s v="AA047792-6390"/>
    <s v="15 FORD CD4.3"/>
    <m/>
    <d v="2018-09-01T00:00:00"/>
    <x v="7"/>
    <s v="Prog"/>
    <m/>
    <m/>
    <m/>
    <m/>
    <x v="0"/>
    <x v="4"/>
    <s v="60-200"/>
    <n v="1"/>
    <n v="2800"/>
    <n v="0.5"/>
    <n v="2"/>
    <n v="1"/>
    <n v="2800"/>
    <n v="208000"/>
    <n v="17333.333333333332"/>
    <n v="9.587301587301587"/>
  </r>
  <r>
    <n v="107711"/>
    <x v="106"/>
    <s v="AA047792-6400"/>
    <n v="353000"/>
    <s v="DENSO"/>
    <m/>
    <s v="AA047792-6400"/>
    <s v="15 FORD CD4.3"/>
    <m/>
    <d v="2018-09-01T00:00:00"/>
    <x v="7"/>
    <s v="Prog"/>
    <m/>
    <m/>
    <m/>
    <m/>
    <x v="0"/>
    <x v="4"/>
    <s v="60-200"/>
    <n v="1"/>
    <n v="2800"/>
    <n v="0.5"/>
    <n v="2"/>
    <n v="1"/>
    <n v="2800"/>
    <n v="353000"/>
    <n v="29416.666666666668"/>
    <n v="15.341269841269842"/>
  </r>
  <r>
    <n v="105835"/>
    <x v="107"/>
    <s v="AA146541-2452"/>
    <n v="605456.15082824754"/>
    <s v="DENSO"/>
    <m/>
    <s v="AA146541-2452"/>
    <s v="Corolla 150A"/>
    <m/>
    <d v="2018-03-01T00:00:00"/>
    <x v="8"/>
    <s v="Prog"/>
    <m/>
    <m/>
    <m/>
    <m/>
    <x v="0"/>
    <x v="5"/>
    <s v="60-200"/>
    <n v="1"/>
    <n v="3000"/>
    <n v="0.5"/>
    <n v="2"/>
    <n v="1"/>
    <n v="3000"/>
    <n v="605456.15082824754"/>
    <n v="50454.679235687297"/>
    <n v="23.757635215861018"/>
  </r>
  <r>
    <n v="106010"/>
    <x v="5"/>
    <s v="AW146542-3100"/>
    <n v="2375.7465437669134"/>
    <s v="ASMO Manufacturing Inc."/>
    <m/>
    <s v="AW146542-3100"/>
    <s v="'12 ACCORD 2GA"/>
    <m/>
    <d v="2017-06-01T00:00:00"/>
    <x v="8"/>
    <s v="Prog"/>
    <m/>
    <m/>
    <m/>
    <m/>
    <x v="0"/>
    <x v="5"/>
    <s v="60-200"/>
    <n v="1"/>
    <n v="2400"/>
    <n v="0.5"/>
    <n v="2"/>
    <n v="1"/>
    <n v="2400"/>
    <n v="2375.7465437669134"/>
    <n v="197.97887864724279"/>
    <n v="1.443321599248468"/>
  </r>
  <r>
    <n v="106105"/>
    <x v="5"/>
    <s v="AA146542-3980"/>
    <n v="1250"/>
    <s v="DENSO"/>
    <m/>
    <s v="AA146542-3980"/>
    <s v="Corolla 150A"/>
    <m/>
    <d v="2018-03-01T00:00:00"/>
    <x v="8"/>
    <s v="Prog"/>
    <m/>
    <m/>
    <m/>
    <m/>
    <x v="0"/>
    <x v="5"/>
    <s v="60-200"/>
    <n v="1"/>
    <n v="3400"/>
    <n v="0.5"/>
    <n v="2"/>
    <n v="1"/>
    <n v="3400"/>
    <n v="1250"/>
    <n v="104.16666666666667"/>
    <n v="1.3741830065359479"/>
  </r>
  <r>
    <n v="106122"/>
    <x v="5"/>
    <s v="AA422424-4271 / 419895B"/>
    <n v="11710.5"/>
    <s v="FLAMBEAU"/>
    <m/>
    <s v="AA422424-4271 / 419895B"/>
    <s v="No Information"/>
    <m/>
    <d v="2019-09-09T00:00:00"/>
    <x v="8"/>
    <s v="Prog"/>
    <m/>
    <m/>
    <m/>
    <m/>
    <x v="0"/>
    <x v="5"/>
    <s v="60-200"/>
    <n v="1"/>
    <n v="2700"/>
    <n v="0.5"/>
    <n v="2"/>
    <n v="1"/>
    <n v="2700"/>
    <n v="11710.5"/>
    <n v="975.875"/>
    <n v="1.8152469135802469"/>
  </r>
  <r>
    <n v="106483"/>
    <x v="108"/>
    <s v="AA047792-0361"/>
    <n v="211680"/>
    <s v="DENSO"/>
    <m/>
    <s v="AA047792-0361"/>
    <s v="FORD"/>
    <m/>
    <d v="2019-09-09T00:00:00"/>
    <x v="8"/>
    <s v="Prog"/>
    <m/>
    <m/>
    <m/>
    <m/>
    <x v="0"/>
    <x v="5"/>
    <s v="60-200"/>
    <n v="1"/>
    <n v="2400"/>
    <n v="0.5"/>
    <n v="2"/>
    <n v="1"/>
    <n v="2400"/>
    <n v="211680"/>
    <n v="17640"/>
    <n v="11.133333333333333"/>
  </r>
  <r>
    <n v="106678"/>
    <x v="109"/>
    <s v="AA146510-3130"/>
    <n v="9070.848"/>
    <s v="DENSO"/>
    <m/>
    <s v="AA146510-3130"/>
    <s v="200L SEQUIA"/>
    <m/>
    <d v="2018-06-01T00:00:00"/>
    <x v="8"/>
    <s v="Prog"/>
    <m/>
    <m/>
    <m/>
    <m/>
    <x v="0"/>
    <x v="5"/>
    <s v="60-200"/>
    <n v="1"/>
    <n v="1800"/>
    <n v="0.5"/>
    <n v="2"/>
    <n v="1"/>
    <n v="1800"/>
    <n v="9070.848"/>
    <n v="755.904"/>
    <n v="1.8932622222222222"/>
  </r>
  <r>
    <n v="106815"/>
    <x v="110"/>
    <s v="21-3671812-2-00"/>
    <n v="335000"/>
    <s v="IB TECH"/>
    <m/>
    <s v="21-3671812-2-00"/>
    <s v="Honda | Civic | 2HC              "/>
    <m/>
    <d v="2016-09-01T00:00:00"/>
    <x v="8"/>
    <s v="Prog"/>
    <m/>
    <m/>
    <m/>
    <m/>
    <x v="0"/>
    <x v="5"/>
    <s v="60-200"/>
    <n v="1"/>
    <n v="2400"/>
    <n v="0.5"/>
    <n v="2"/>
    <n v="1"/>
    <n v="2400"/>
    <n v="335000"/>
    <n v="27916.666666666668"/>
    <n v="16.842592592592592"/>
  </r>
  <r>
    <n v="107073"/>
    <x v="111"/>
    <s v="AA222424-1790"/>
    <n v="188712.92084006465"/>
    <s v="DENSO"/>
    <m/>
    <s v="AA222424-1790"/>
    <s v="GMX521  CAMARO"/>
    <m/>
    <d v="2019-09-09T00:00:00"/>
    <x v="8"/>
    <s v="Prog"/>
    <m/>
    <m/>
    <m/>
    <m/>
    <x v="0"/>
    <x v="5"/>
    <s v="60-200"/>
    <n v="1"/>
    <n v="2400"/>
    <n v="0.5"/>
    <n v="2"/>
    <n v="1"/>
    <n v="2400"/>
    <n v="188712.92084006465"/>
    <n v="15726.076736672054"/>
    <n v="10.070042631484474"/>
  </r>
  <r>
    <n v="107254"/>
    <x v="112"/>
    <s v="AA047792-2460"/>
    <n v="12112.500000000002"/>
    <s v="DENSO"/>
    <m/>
    <s v="AA047792-2460"/>
    <s v="GMX521  CAMARO"/>
    <m/>
    <d v="2019-09-09T00:00:00"/>
    <x v="8"/>
    <s v="Prog"/>
    <m/>
    <m/>
    <m/>
    <m/>
    <x v="0"/>
    <x v="5"/>
    <s v="60-200"/>
    <n v="1"/>
    <n v="2400"/>
    <n v="0.5"/>
    <n v="2"/>
    <n v="1"/>
    <n v="2400"/>
    <n v="12112.500000000002"/>
    <n v="1009.3750000000001"/>
    <n v="1.8940972222222223"/>
  </r>
  <r>
    <n v="107431"/>
    <x v="113"/>
    <s v="AA146511-8510"/>
    <n v="15000"/>
    <s v="DENSO"/>
    <m/>
    <s v="AA146511-8510"/>
    <s v="14 TOY HIGH 440A"/>
    <m/>
    <d v="2017-12-01T00:00:00"/>
    <x v="8"/>
    <s v="Prog"/>
    <m/>
    <m/>
    <m/>
    <m/>
    <x v="0"/>
    <x v="5"/>
    <s v="60-200"/>
    <n v="1"/>
    <n v="2400"/>
    <n v="0.5"/>
    <n v="2"/>
    <n v="1"/>
    <n v="2400"/>
    <n v="15000"/>
    <n v="1250"/>
    <n v="2.0277777777777781"/>
  </r>
  <r>
    <n v="107437"/>
    <x v="114"/>
    <s v="AA422424-2730"/>
    <n v="5000"/>
    <s v="DENSO"/>
    <m/>
    <s v="AA422424-2730"/>
    <s v="14 GM G6"/>
    <m/>
    <d v="2017-10-01T00:00:00"/>
    <x v="8"/>
    <s v="Prog"/>
    <m/>
    <m/>
    <m/>
    <m/>
    <x v="0"/>
    <x v="5"/>
    <s v="60-200"/>
    <n v="1"/>
    <n v="2400"/>
    <n v="0.5"/>
    <n v="2"/>
    <n v="1"/>
    <n v="2400"/>
    <n v="5000"/>
    <n v="416.66666666666669"/>
    <n v="1.5648148148148149"/>
  </r>
  <r>
    <n v="107642"/>
    <x v="5"/>
    <s v="AA047792-6760"/>
    <n v="228000"/>
    <s v="Denso Manufacturing"/>
    <m/>
    <s v="AA047792-6760"/>
    <s v="14 GMX511 Zeta V8  (5 YR PROGRAM)"/>
    <m/>
    <d v="2019-07-01T00:00:00"/>
    <x v="8"/>
    <s v="Prog"/>
    <m/>
    <m/>
    <m/>
    <m/>
    <x v="0"/>
    <x v="5"/>
    <s v="60-200"/>
    <n v="1"/>
    <n v="2700"/>
    <n v="0.5"/>
    <n v="2"/>
    <n v="1"/>
    <n v="2700"/>
    <n v="228000"/>
    <n v="19000"/>
    <n v="10.716049382716051"/>
  </r>
  <r>
    <n v="107709"/>
    <x v="115"/>
    <s v="AA047792-6380"/>
    <n v="417000"/>
    <s v="DENSO"/>
    <m/>
    <s v="AA047792-6380"/>
    <s v="15 FORD CD4.3"/>
    <m/>
    <d v="2018-09-01T00:00:00"/>
    <x v="8"/>
    <s v="Prog"/>
    <m/>
    <m/>
    <m/>
    <m/>
    <x v="0"/>
    <x v="5"/>
    <s v="60-200"/>
    <n v="2"/>
    <n v="2400"/>
    <n v="0.5"/>
    <n v="2"/>
    <n v="1"/>
    <n v="4800"/>
    <n v="417000"/>
    <n v="34750"/>
    <n v="10.986111111111109"/>
  </r>
  <r>
    <n v="107719"/>
    <x v="5"/>
    <s v="AA222424-3470"/>
    <n v="54000"/>
    <s v="DENSO"/>
    <m/>
    <s v="AA222424-3470"/>
    <s v="R &amp; A"/>
    <m/>
    <d v="2019-02-17T00:00:00"/>
    <x v="8"/>
    <s v="Prog"/>
    <m/>
    <m/>
    <m/>
    <m/>
    <x v="0"/>
    <x v="5"/>
    <s v="60-200"/>
    <n v="1"/>
    <n v="2600"/>
    <n v="0.5"/>
    <n v="2"/>
    <n v="1"/>
    <n v="2600"/>
    <n v="54000"/>
    <n v="4500"/>
    <n v="3.641025641025641"/>
  </r>
  <r>
    <n v="103738"/>
    <x v="116"/>
    <s v="5A12015A5"/>
    <n v="265000"/>
    <s v="IACNA"/>
    <m/>
    <s v="5A12015A5"/>
    <s v="Ford | Taurus | D258(2)         "/>
    <m/>
    <d v="2019-09-09T00:00:00"/>
    <x v="9"/>
    <s v="Prog"/>
    <m/>
    <m/>
    <m/>
    <m/>
    <x v="0"/>
    <x v="6"/>
    <s v="60-200"/>
    <n v="1"/>
    <n v="2160"/>
    <n v="0.5"/>
    <n v="2"/>
    <n v="1"/>
    <n v="2160"/>
    <n v="265000"/>
    <n v="22083.333333333332"/>
    <n v="14.965020576131685"/>
  </r>
  <r>
    <n v="103740"/>
    <x v="117"/>
    <s v="5A12215A5"/>
    <n v="1250000"/>
    <s v="IACNA"/>
    <m/>
    <s v="5A12215A5"/>
    <s v="FORD"/>
    <m/>
    <d v="2019-09-09T00:00:00"/>
    <x v="9"/>
    <s v="Prog"/>
    <m/>
    <m/>
    <m/>
    <m/>
    <x v="0"/>
    <x v="6"/>
    <s v="60-200"/>
    <n v="1"/>
    <n v="2280"/>
    <n v="0.5"/>
    <n v="2"/>
    <n v="1"/>
    <n v="2280"/>
    <n v="1250000"/>
    <n v="104166.66666666667"/>
    <n v="62.249512670565309"/>
  </r>
  <r>
    <n v="105632"/>
    <x v="5"/>
    <s v="MZ6765"/>
    <n v="45000"/>
    <s v="Chicago Miniature Lighting, LLC"/>
    <m/>
    <s v="MZ6765"/>
    <s v="AUTO INDUSTRY"/>
    <m/>
    <d v="2019-09-09T00:00:00"/>
    <x v="9"/>
    <s v="Prog"/>
    <m/>
    <m/>
    <m/>
    <m/>
    <x v="0"/>
    <x v="6"/>
    <s v="60-200"/>
    <n v="1"/>
    <n v="2400"/>
    <n v="0.5"/>
    <n v="2"/>
    <n v="1"/>
    <n v="2400"/>
    <n v="45000"/>
    <n v="3750"/>
    <n v="3.4166666666666665"/>
  </r>
  <r>
    <n v="105633"/>
    <x v="5"/>
    <s v="MZ6816"/>
    <n v="45000"/>
    <s v="Chicago Miniature Lighting, LLC"/>
    <m/>
    <s v="MZ6816"/>
    <s v="AUTO INDUSTRY"/>
    <m/>
    <d v="2019-09-09T00:00:00"/>
    <x v="9"/>
    <s v="Prog"/>
    <m/>
    <m/>
    <m/>
    <m/>
    <x v="0"/>
    <x v="6"/>
    <s v="60-200"/>
    <n v="1"/>
    <n v="2400"/>
    <n v="0.5"/>
    <n v="2"/>
    <n v="1"/>
    <n v="2400"/>
    <n v="45000"/>
    <n v="3750"/>
    <n v="3.4166666666666665"/>
  </r>
  <r>
    <n v="105716"/>
    <x v="5"/>
    <s v="MZ6846"/>
    <n v="197316"/>
    <s v="Ventura"/>
    <m/>
    <s v="MZ6846"/>
    <s v="AUTO INDUSTRY"/>
    <m/>
    <d v="2019-09-09T00:00:00"/>
    <x v="9"/>
    <s v="Prog"/>
    <m/>
    <m/>
    <m/>
    <m/>
    <x v="0"/>
    <x v="6"/>
    <s v="60-200"/>
    <n v="1"/>
    <n v="1200"/>
    <n v="0.5"/>
    <n v="2"/>
    <n v="1"/>
    <n v="1200"/>
    <n v="197316"/>
    <n v="16443"/>
    <n v="19.603333333333335"/>
  </r>
  <r>
    <n v="106080"/>
    <x v="5"/>
    <s v="AA122424-5150"/>
    <n v="3240"/>
    <s v="DENSO"/>
    <m/>
    <s v="AA122424-5150"/>
    <s v="Corolla 150A"/>
    <m/>
    <d v="2018-03-01T00:00:00"/>
    <x v="9"/>
    <s v="Prog"/>
    <m/>
    <m/>
    <m/>
    <m/>
    <x v="0"/>
    <x v="6"/>
    <s v="60-200"/>
    <n v="1"/>
    <n v="2500"/>
    <n v="0.5"/>
    <n v="2"/>
    <n v="1"/>
    <n v="2500"/>
    <n v="3240"/>
    <n v="270"/>
    <n v="1.4773333333333334"/>
  </r>
  <r>
    <n v="106338"/>
    <x v="118"/>
    <s v="AA246760-8722"/>
    <n v="90729.434164336286"/>
    <s v="DENSO"/>
    <m/>
    <s v="AA246760-8722"/>
    <s v="642L (lexus)"/>
    <m/>
    <d v="2014-09-01T00:00:00"/>
    <x v="9"/>
    <s v="Prog"/>
    <m/>
    <m/>
    <m/>
    <m/>
    <x v="0"/>
    <x v="6"/>
    <s v="60-200"/>
    <n v="1"/>
    <n v="3000"/>
    <n v="0.5"/>
    <n v="2"/>
    <n v="1"/>
    <n v="3000"/>
    <n v="90729.434164336286"/>
    <n v="7560.7861803613569"/>
    <n v="4.6936827468272702"/>
  </r>
  <r>
    <n v="106559"/>
    <x v="119"/>
    <s v="MZ7294R-B"/>
    <n v="282825.60000000003"/>
    <s v="Chicago Miniature Lighting, LLC"/>
    <m/>
    <s v="MZ7294R-B"/>
    <s v="JK CHRYS."/>
    <m/>
    <d v="2017-12-01T00:00:00"/>
    <x v="9"/>
    <s v="Prog"/>
    <m/>
    <m/>
    <m/>
    <m/>
    <x v="0"/>
    <x v="6"/>
    <s v="60-200"/>
    <n v="1"/>
    <n v="2100"/>
    <n v="0.5"/>
    <n v="2"/>
    <n v="1"/>
    <n v="2100"/>
    <n v="282825.60000000003"/>
    <n v="23568.800000000003"/>
    <n v="16.297650793650796"/>
  </r>
  <r>
    <n v="106876"/>
    <x v="5"/>
    <s v="226501LA0C"/>
    <n v="22711.5"/>
    <s v="NISSAN"/>
    <m/>
    <s v="226501LA0C"/>
    <s v="XHK1 ENGINE"/>
    <m/>
    <d v="2019-09-09T00:00:00"/>
    <x v="9"/>
    <s v="Prog"/>
    <m/>
    <m/>
    <m/>
    <m/>
    <x v="0"/>
    <x v="6"/>
    <s v="60-200"/>
    <n v="1"/>
    <n v="1800"/>
    <n v="0.5"/>
    <n v="2"/>
    <n v="1"/>
    <n v="1800"/>
    <n v="22711.5"/>
    <n v="1892.625"/>
    <n v="2.7352777777777781"/>
  </r>
  <r>
    <n v="107435"/>
    <x v="5"/>
    <s v="AA246750-2260"/>
    <n v="165600"/>
    <s v="DENSO"/>
    <m/>
    <s v="AA246750-2260"/>
    <s v="14 TOY HIGH 440A"/>
    <m/>
    <d v="2017-12-01T00:00:00"/>
    <x v="9"/>
    <s v="Prog"/>
    <m/>
    <m/>
    <m/>
    <m/>
    <x v="0"/>
    <x v="6"/>
    <s v="60-200"/>
    <n v="1"/>
    <n v="1800"/>
    <n v="0.5"/>
    <n v="2"/>
    <n v="1"/>
    <n v="1800"/>
    <n v="165600"/>
    <n v="13800"/>
    <n v="11.555555555555557"/>
  </r>
  <r>
    <n v="107632"/>
    <x v="5"/>
    <s v="AA246760-5650"/>
    <n v="156000"/>
    <s v="DENSO"/>
    <m/>
    <s v="AA246760-5650"/>
    <s v="ODYSSEY"/>
    <m/>
    <d v="2017-10-31T00:00:00"/>
    <x v="9"/>
    <s v="Prog"/>
    <m/>
    <m/>
    <m/>
    <m/>
    <x v="0"/>
    <x v="6"/>
    <s v="60-200"/>
    <n v="1"/>
    <n v="2400"/>
    <n v="0.5"/>
    <n v="2"/>
    <n v="1"/>
    <n v="2400"/>
    <n v="156000"/>
    <n v="13000"/>
    <n v="8.5555555555555554"/>
  </r>
  <r>
    <n v="104475"/>
    <x v="120"/>
    <n v="95159"/>
    <n v="26242.5"/>
    <s v="AGC Automotive Americas"/>
    <m/>
    <n v="95159"/>
    <s v="WZW L/G"/>
    <m/>
    <d v="2019-09-09T00:00:00"/>
    <x v="10"/>
    <s v="Prog"/>
    <m/>
    <m/>
    <m/>
    <m/>
    <x v="0"/>
    <x v="6"/>
    <s v="60-200"/>
    <n v="1"/>
    <n v="3600"/>
    <n v="0.5"/>
    <n v="2"/>
    <n v="1"/>
    <n v="3600"/>
    <n v="26242.5"/>
    <n v="2186.875"/>
    <n v="2.1432870370370369"/>
  </r>
  <r>
    <n v="104674"/>
    <x v="5"/>
    <n v="13004272"/>
    <n v="7200"/>
    <s v="BENTELER"/>
    <m/>
    <n v="13004272"/>
    <s v="TOYOTA"/>
    <m/>
    <d v="2019-09-09T00:00:00"/>
    <x v="10"/>
    <s v="Prog"/>
    <m/>
    <m/>
    <m/>
    <m/>
    <x v="0"/>
    <x v="6"/>
    <s v="60-200"/>
    <n v="1"/>
    <n v="8160"/>
    <n v="0.5"/>
    <n v="2"/>
    <n v="1"/>
    <n v="8160"/>
    <n v="7200"/>
    <n v="600"/>
    <n v="1.4313725490196079"/>
  </r>
  <r>
    <n v="104814"/>
    <x v="121"/>
    <s v="93556 7S205"/>
    <n v="19624.248"/>
    <s v="NISSAN"/>
    <m/>
    <s v="93556 7S205"/>
    <s v="ARMADA / WZW"/>
    <m/>
    <d v="2018-03-01T00:00:00"/>
    <x v="10"/>
    <s v="Prog"/>
    <m/>
    <m/>
    <m/>
    <m/>
    <x v="0"/>
    <x v="6"/>
    <s v="60-200"/>
    <n v="1"/>
    <n v="2400"/>
    <n v="0.5"/>
    <n v="2"/>
    <n v="1"/>
    <n v="2400"/>
    <n v="19624.248"/>
    <n v="1635.354"/>
    <n v="2.2418633333333333"/>
  </r>
  <r>
    <n v="104830"/>
    <x v="122"/>
    <n v="611000000000"/>
    <n v="325000"/>
    <s v="TABC, Inc."/>
    <m/>
    <n v="611000000000"/>
    <s v="Toyota | Tacoma | 635N            "/>
    <m/>
    <d v="2015-12-31T00:00:00"/>
    <x v="10"/>
    <s v="Prog"/>
    <m/>
    <m/>
    <m/>
    <m/>
    <x v="0"/>
    <x v="6"/>
    <s v="60-200"/>
    <n v="1"/>
    <n v="3900"/>
    <n v="0.5"/>
    <n v="2"/>
    <n v="1"/>
    <n v="3900"/>
    <n v="325000"/>
    <n v="27083.333333333332"/>
    <n v="10.592592592592592"/>
  </r>
  <r>
    <n v="104850"/>
    <x v="123"/>
    <n v="5327304020"/>
    <n v="5650.3848000000007"/>
    <s v="TOYOTA"/>
    <m/>
    <n v="5327304020"/>
    <s v="Toyota | Tacoma | 635N            "/>
    <m/>
    <d v="2015-12-31T00:00:00"/>
    <x v="10"/>
    <s v="Prog"/>
    <m/>
    <m/>
    <m/>
    <m/>
    <x v="0"/>
    <x v="6"/>
    <s v="60-200"/>
    <n v="1"/>
    <n v="2880"/>
    <n v="0.5"/>
    <n v="2"/>
    <n v="1"/>
    <n v="2880"/>
    <n v="5650.3848000000007"/>
    <n v="470.86540000000008"/>
    <n v="1.551326574074074"/>
  </r>
  <r>
    <n v="104947"/>
    <x v="124"/>
    <n v="5332304010"/>
    <n v="899.99999999999989"/>
    <s v="TOYOTA"/>
    <m/>
    <n v="5332304010"/>
    <s v="Toyota | Tacoma | 635N            "/>
    <m/>
    <d v="2015-12-31T00:00:00"/>
    <x v="10"/>
    <s v="Prog"/>
    <m/>
    <m/>
    <m/>
    <m/>
    <x v="0"/>
    <x v="6"/>
    <s v="60-200"/>
    <n v="1"/>
    <n v="3300"/>
    <n v="0.5"/>
    <n v="2"/>
    <n v="1"/>
    <n v="3300"/>
    <n v="899.99999999999989"/>
    <n v="74.999999999999986"/>
    <n v="1.3636363636363635"/>
  </r>
  <r>
    <n v="104948"/>
    <x v="125"/>
    <s v="4735301010-3"/>
    <n v="159888.38880000002"/>
    <s v="TOYOTA"/>
    <m/>
    <s v="4735301010-3"/>
    <s v="TOYOTA SIENNA"/>
    <m/>
    <d v="2015-12-01T00:00:00"/>
    <x v="10"/>
    <s v="Prog"/>
    <m/>
    <m/>
    <m/>
    <m/>
    <x v="0"/>
    <x v="6"/>
    <s v="60-200"/>
    <n v="1"/>
    <n v="3468"/>
    <n v="0.5"/>
    <n v="2"/>
    <n v="1"/>
    <n v="3468"/>
    <n v="159888.38880000002"/>
    <n v="13324.032400000002"/>
    <n v="6.4559909265667059"/>
  </r>
  <r>
    <n v="104989"/>
    <x v="126"/>
    <n v="1407874"/>
    <n v="9137.2160000000003"/>
    <s v="NISSAN"/>
    <m/>
    <n v="1407874"/>
    <s v="ARMADA / WZW"/>
    <m/>
    <d v="2018-03-01T00:00:00"/>
    <x v="10"/>
    <s v="Prog"/>
    <m/>
    <m/>
    <m/>
    <m/>
    <x v="0"/>
    <x v="6"/>
    <s v="60-200"/>
    <n v="1"/>
    <n v="6800"/>
    <n v="0.5"/>
    <n v="2"/>
    <n v="1"/>
    <n v="6800"/>
    <n v="9137.2160000000003"/>
    <n v="761.43466666666666"/>
    <n v="1.4826342483660131"/>
  </r>
  <r>
    <n v="105182"/>
    <x v="127"/>
    <s v="28163 EB000"/>
    <n v="10080"/>
    <s v="NISSAN"/>
    <m/>
    <s v="28163 EB000"/>
    <s v="Nissan        | Frontier | H61B/D40        "/>
    <m/>
    <d v="2015-09-01T00:00:00"/>
    <x v="10"/>
    <s v="Prog"/>
    <m/>
    <m/>
    <m/>
    <m/>
    <x v="0"/>
    <x v="6"/>
    <s v="60-200"/>
    <n v="1"/>
    <n v="2750"/>
    <n v="0.5"/>
    <n v="2"/>
    <n v="1"/>
    <n v="2750"/>
    <n v="10080"/>
    <n v="840"/>
    <n v="1.7406060606060605"/>
  </r>
  <r>
    <n v="105405"/>
    <x v="128"/>
    <s v="86868 EA10A"/>
    <n v="202314.29399999999"/>
    <s v="NISSAN"/>
    <m/>
    <s v="86868 EA10A"/>
    <s v="Nissan        | Frontier | H61B/D40        "/>
    <m/>
    <d v="2017-07-01T00:00:00"/>
    <x v="10"/>
    <s v="Prog"/>
    <m/>
    <m/>
    <m/>
    <m/>
    <x v="0"/>
    <x v="6"/>
    <s v="60-200"/>
    <n v="1"/>
    <n v="3570"/>
    <n v="0.5"/>
    <n v="2"/>
    <n v="1"/>
    <n v="3570"/>
    <n v="202314.29399999999"/>
    <n v="16859.5245"/>
    <n v="7.6300745098039213"/>
  </r>
  <r>
    <n v="105510"/>
    <x v="129"/>
    <n v="13004500"/>
    <n v="133636.948"/>
    <s v="BENTELER"/>
    <m/>
    <n v="13004500"/>
    <s v="Camry 051a"/>
    <m/>
    <d v="2016-06-01T00:00:00"/>
    <x v="10"/>
    <s v="Prog"/>
    <m/>
    <m/>
    <m/>
    <m/>
    <x v="0"/>
    <x v="6"/>
    <s v="60-200"/>
    <n v="1"/>
    <n v="6630"/>
    <n v="0.5"/>
    <n v="2"/>
    <n v="1"/>
    <n v="6630"/>
    <n v="133636.948"/>
    <n v="11136.412333333334"/>
    <n v="3.5729336014747779"/>
  </r>
  <r>
    <n v="105542"/>
    <x v="130"/>
    <s v="AA047782-7850"/>
    <n v="1440"/>
    <s v="DENSO"/>
    <m/>
    <s v="AA047782-7850"/>
    <s v="AUTO INDUSTRY"/>
    <m/>
    <d v="2019-09-09T00:00:00"/>
    <x v="10"/>
    <s v="Prog"/>
    <m/>
    <m/>
    <m/>
    <m/>
    <x v="0"/>
    <x v="6"/>
    <s v="60-200"/>
    <n v="1"/>
    <n v="3300"/>
    <n v="0.5"/>
    <n v="2"/>
    <n v="1"/>
    <n v="3300"/>
    <n v="1440"/>
    <n v="120"/>
    <n v="1.3818181818181818"/>
  </r>
  <r>
    <n v="106036"/>
    <x v="131"/>
    <s v="82146 9N00A"/>
    <n v="66528"/>
    <s v="NISSAN"/>
    <m/>
    <s v="82146 9N00A"/>
    <s v="L42C"/>
    <m/>
    <d v="2015-02-01T00:00:00"/>
    <x v="10"/>
    <s v="Prog"/>
    <m/>
    <m/>
    <m/>
    <m/>
    <x v="0"/>
    <x v="6"/>
    <s v="60-200"/>
    <n v="1"/>
    <n v="3000"/>
    <n v="0.5"/>
    <n v="2"/>
    <n v="1"/>
    <n v="3000"/>
    <n v="66528"/>
    <n v="5544"/>
    <n v="3.797333333333333"/>
  </r>
  <r>
    <n v="106096"/>
    <x v="132"/>
    <s v="AA047782-9270"/>
    <n v="5519.9999999999991"/>
    <s v="DENSO"/>
    <m/>
    <s v="AA047782-9270"/>
    <s v="AUTO INDUSTRY"/>
    <m/>
    <d v="2019-09-09T00:00:00"/>
    <x v="10"/>
    <s v="Prog"/>
    <m/>
    <m/>
    <m/>
    <m/>
    <x v="0"/>
    <x v="6"/>
    <s v="60-200"/>
    <n v="1"/>
    <n v="3300"/>
    <n v="0.5"/>
    <n v="2"/>
    <n v="1"/>
    <n v="3300"/>
    <n v="5519.9999999999991"/>
    <n v="459.99999999999994"/>
    <n v="1.5191919191919192"/>
  </r>
  <r>
    <n v="106184"/>
    <x v="133"/>
    <n v="1523109201"/>
    <n v="50880"/>
    <s v="II Stanley Co., Inc."/>
    <m/>
    <n v="1523109201"/>
    <s v="Toyota | Venza | 470L            "/>
    <m/>
    <d v="2014-09-30T00:00:00"/>
    <x v="10"/>
    <s v="Prog"/>
    <m/>
    <m/>
    <m/>
    <m/>
    <x v="0"/>
    <x v="6"/>
    <s v="60-200"/>
    <n v="1"/>
    <n v="2750"/>
    <n v="0.5"/>
    <n v="2"/>
    <n v="1"/>
    <n v="2750"/>
    <n v="50880"/>
    <n v="4240"/>
    <n v="3.3890909090909092"/>
  </r>
  <r>
    <n v="106185"/>
    <x v="5"/>
    <n v="1488133601"/>
    <n v="51543"/>
    <s v="II Stanley Co., Inc."/>
    <m/>
    <n v="1488133601"/>
    <s v="Toyota | Venza | 470L            "/>
    <m/>
    <d v="2014-09-30T00:00:00"/>
    <x v="10"/>
    <s v="Prog"/>
    <m/>
    <m/>
    <m/>
    <m/>
    <x v="0"/>
    <x v="6"/>
    <s v="60-200"/>
    <n v="1"/>
    <n v="2750"/>
    <n v="0.5"/>
    <n v="2"/>
    <n v="1"/>
    <n v="2750"/>
    <n v="51543"/>
    <n v="4295.25"/>
    <n v="3.4158787878787877"/>
  </r>
  <r>
    <n v="106196"/>
    <x v="134"/>
    <s v="520850R020"/>
    <n v="10860.624"/>
    <s v="TOYOTA"/>
    <m/>
    <s v="520850R020"/>
    <s v="RAV4  / 120L / 420"/>
    <m/>
    <d v="2017-12-01T00:00:00"/>
    <x v="10"/>
    <s v="Prog"/>
    <m/>
    <m/>
    <m/>
    <m/>
    <x v="0"/>
    <x v="6"/>
    <s v="60-200"/>
    <n v="1"/>
    <n v="3540"/>
    <n v="0.5"/>
    <n v="2"/>
    <n v="1"/>
    <n v="3540"/>
    <n v="10860.624"/>
    <n v="905.05200000000002"/>
    <n v="1.674219209039548"/>
  </r>
  <r>
    <n v="106200"/>
    <x v="135"/>
    <s v="1219640 (58141-0E011)"/>
    <n v="150450"/>
    <s v="Corvac Composites"/>
    <m/>
    <s v="1219640 (58141-0E011)"/>
    <s v="642L (lexus)"/>
    <m/>
    <d v="2014-09-01T00:00:00"/>
    <x v="10"/>
    <s v="Prog"/>
    <m/>
    <m/>
    <m/>
    <m/>
    <x v="0"/>
    <x v="6"/>
    <s v="60-200"/>
    <n v="1"/>
    <n v="3900"/>
    <n v="0.5"/>
    <n v="2"/>
    <n v="1"/>
    <n v="3900"/>
    <n v="150450"/>
    <n v="12537.5"/>
    <n v="5.6196581196581192"/>
  </r>
  <r>
    <n v="106201"/>
    <x v="136"/>
    <s v="1219641 (58142-0E011)"/>
    <n v="149892"/>
    <s v="Corvac Composites"/>
    <m/>
    <s v="1219641 (58142-0E011)"/>
    <s v="642L (lexus)"/>
    <m/>
    <d v="2014-09-01T00:00:00"/>
    <x v="10"/>
    <s v="Prog"/>
    <m/>
    <m/>
    <m/>
    <m/>
    <x v="0"/>
    <x v="6"/>
    <s v="60-200"/>
    <n v="1"/>
    <n v="3240"/>
    <n v="0.5"/>
    <n v="2"/>
    <n v="1"/>
    <n v="3240"/>
    <n v="149892"/>
    <n v="12491"/>
    <n v="6.4736625514403299"/>
  </r>
  <r>
    <n v="106202"/>
    <x v="137"/>
    <s v="171190P060"/>
    <n v="89769.344677812813"/>
    <s v="TOYOTA"/>
    <m/>
    <s v="171190P060"/>
    <s v="642L (lexus)"/>
    <m/>
    <d v="2014-09-01T00:00:00"/>
    <x v="10"/>
    <s v="Prog"/>
    <m/>
    <m/>
    <m/>
    <m/>
    <x v="0"/>
    <x v="6"/>
    <s v="60-200"/>
    <n v="1"/>
    <n v="3720"/>
    <n v="0.5"/>
    <n v="2"/>
    <n v="1"/>
    <n v="3720"/>
    <n v="89769.344677812813"/>
    <n v="7480.7787231510674"/>
    <n v="4.0146160298032498"/>
  </r>
  <r>
    <n v="106231"/>
    <x v="138"/>
    <n v="4.6500000000000004E+35"/>
    <n v="234971.63610400428"/>
    <s v="TOYOTA"/>
    <m/>
    <n v="4.6500000000000004E+35"/>
    <s v="642L (lexus)"/>
    <m/>
    <d v="2014-09-01T00:00:00"/>
    <x v="10"/>
    <s v="Prog"/>
    <m/>
    <m/>
    <m/>
    <m/>
    <x v="0"/>
    <x v="6"/>
    <s v="60-200"/>
    <n v="1"/>
    <n v="3720"/>
    <n v="0.5"/>
    <n v="2"/>
    <n v="1"/>
    <n v="3720"/>
    <n v="234971.63610400428"/>
    <n v="19580.96967533369"/>
    <n v="8.3516020341697814"/>
  </r>
  <r>
    <n v="106234"/>
    <x v="139"/>
    <n v="4.6500000000000001E+25"/>
    <n v="80526"/>
    <s v="TOYOTA"/>
    <m/>
    <n v="4.6500000000000001E+25"/>
    <s v="642L (lexus)"/>
    <m/>
    <d v="2014-09-01T00:00:00"/>
    <x v="10"/>
    <s v="Prog"/>
    <m/>
    <m/>
    <m/>
    <m/>
    <x v="0"/>
    <x v="6"/>
    <s v="60-200"/>
    <n v="1"/>
    <n v="3570"/>
    <n v="0.5"/>
    <n v="2"/>
    <n v="1"/>
    <n v="3570"/>
    <n v="80526"/>
    <n v="6710.5"/>
    <n v="3.8395891690009338"/>
  </r>
  <r>
    <n v="106385"/>
    <x v="140"/>
    <s v="89667-08040"/>
    <n v="152109.06720000002"/>
    <s v="DENSO"/>
    <m/>
    <s v="89667-08040"/>
    <s v="Toyota | Sienna | 580L            "/>
    <m/>
    <d v="2015-12-01T00:00:00"/>
    <x v="10"/>
    <s v="Prog"/>
    <m/>
    <m/>
    <m/>
    <m/>
    <x v="0"/>
    <x v="6"/>
    <s v="60-200"/>
    <n v="1"/>
    <n v="3300"/>
    <n v="0.5"/>
    <n v="2"/>
    <n v="1"/>
    <n v="3300"/>
    <n v="152109.06720000002"/>
    <n v="12675.755600000002"/>
    <n v="6.4548507474747483"/>
  </r>
  <r>
    <n v="106394"/>
    <x v="141"/>
    <s v="AA146542-8850"/>
    <n v="151242.24000000002"/>
    <s v="DENSO"/>
    <m/>
    <s v="AA146542-8850"/>
    <s v="Toyota | Sienna | 580L            "/>
    <m/>
    <d v="2015-12-01T00:00:00"/>
    <x v="10"/>
    <s v="Prog"/>
    <m/>
    <m/>
    <m/>
    <m/>
    <x v="0"/>
    <x v="6"/>
    <s v="60-200"/>
    <n v="1"/>
    <n v="2460"/>
    <n v="0.5"/>
    <n v="2"/>
    <n v="1"/>
    <n v="2460"/>
    <n v="151242.24000000002"/>
    <n v="12603.520000000002"/>
    <n v="8.1645094850948521"/>
  </r>
  <r>
    <n v="106398"/>
    <x v="142"/>
    <s v="46451-0E050"/>
    <n v="132103.5"/>
    <s v="TOYOTA"/>
    <m/>
    <s v="46451-0E050"/>
    <s v="642L (lexus)"/>
    <m/>
    <d v="2014-09-01T00:00:00"/>
    <x v="10"/>
    <s v="Prog"/>
    <m/>
    <m/>
    <m/>
    <m/>
    <x v="0"/>
    <x v="6"/>
    <s v="60-200"/>
    <n v="1"/>
    <n v="2700"/>
    <n v="0.5"/>
    <n v="2"/>
    <n v="1"/>
    <n v="2700"/>
    <n v="132103.5"/>
    <n v="11008.625"/>
    <n v="6.7696913580246916"/>
  </r>
  <r>
    <n v="106462"/>
    <x v="143"/>
    <s v="AA246760-7032"/>
    <n v="68034"/>
    <s v="Denso Air Mex"/>
    <m/>
    <s v="AA246760-7032"/>
    <s v="HIGHLANDER 397 / 440"/>
    <m/>
    <d v="2019-11-01T00:00:00"/>
    <x v="10"/>
    <s v="Prog"/>
    <m/>
    <m/>
    <m/>
    <m/>
    <x v="0"/>
    <x v="6"/>
    <s v="60-200"/>
    <n v="1"/>
    <n v="3900"/>
    <n v="0.5"/>
    <n v="2"/>
    <n v="1"/>
    <n v="3900"/>
    <n v="68034"/>
    <n v="5669.5"/>
    <n v="3.2716239316239317"/>
  </r>
  <r>
    <n v="106466"/>
    <x v="144"/>
    <s v="AA047792-0370"/>
    <n v="220500"/>
    <s v="DENSO"/>
    <m/>
    <s v="AA047792-0370"/>
    <s v="FORD"/>
    <m/>
    <d v="2019-09-09T00:00:00"/>
    <x v="10"/>
    <s v="Prog"/>
    <m/>
    <m/>
    <m/>
    <m/>
    <x v="0"/>
    <x v="6"/>
    <s v="60-200"/>
    <n v="1"/>
    <n v="5100"/>
    <n v="0.5"/>
    <n v="2"/>
    <n v="1"/>
    <n v="5100"/>
    <n v="220500"/>
    <n v="18375"/>
    <n v="6.1372549019607847"/>
  </r>
  <r>
    <n v="106562"/>
    <x v="145"/>
    <n v="877948202"/>
    <n v="265600"/>
    <s v="H &amp; L Advantage"/>
    <m/>
    <n v="877948202"/>
    <s v="NON-AUTO STEELCASE"/>
    <m/>
    <d v="2019-09-09T00:00:00"/>
    <x v="10"/>
    <s v="Prog"/>
    <m/>
    <m/>
    <m/>
    <m/>
    <x v="0"/>
    <x v="6"/>
    <s v="60-200"/>
    <n v="1"/>
    <n v="3570"/>
    <n v="0.5"/>
    <n v="2"/>
    <n v="1"/>
    <n v="3570"/>
    <n v="265600"/>
    <n v="22133.333333333332"/>
    <n v="9.5997510115157159"/>
  </r>
  <r>
    <n v="106631"/>
    <x v="5"/>
    <n v="53020172"/>
    <n v="60000"/>
    <s v="Royal Technologies Corp."/>
    <m/>
    <n v="53020172"/>
    <s v="CHEVY CRUIZE J300"/>
    <m/>
    <d v="2019-09-09T00:00:00"/>
    <x v="10"/>
    <s v="Prog"/>
    <m/>
    <m/>
    <m/>
    <m/>
    <x v="0"/>
    <x v="6"/>
    <s v="60-200"/>
    <n v="1"/>
    <n v="3000"/>
    <n v="0.5"/>
    <n v="2"/>
    <n v="1"/>
    <n v="3000"/>
    <n v="60000"/>
    <n v="5000"/>
    <n v="3.5555555555555558"/>
  </r>
  <r>
    <n v="106681"/>
    <x v="146"/>
    <s v="AA246750-0691 "/>
    <n v="8615.68"/>
    <s v="Denso Air Mex"/>
    <m/>
    <s v="AA246750-0691 "/>
    <s v="Sequoia"/>
    <m/>
    <d v="2019-09-09T00:00:00"/>
    <x v="10"/>
    <s v="Prog"/>
    <m/>
    <m/>
    <m/>
    <m/>
    <x v="0"/>
    <x v="6"/>
    <s v="60-200"/>
    <n v="1"/>
    <n v="3000"/>
    <n v="0.5"/>
    <n v="2"/>
    <n v="1"/>
    <n v="3000"/>
    <n v="8615.68"/>
    <n v="717.97333333333336"/>
    <n v="1.6524325925925927"/>
  </r>
  <r>
    <n v="106690"/>
    <x v="147"/>
    <s v="AA222424-0520"/>
    <n v="220427.74043254319"/>
    <s v="DENSO"/>
    <m/>
    <s v="AA222424-0520"/>
    <s v="Honda | Odyssey | UM              "/>
    <m/>
    <d v="2016-10-01T00:00:00"/>
    <x v="10"/>
    <s v="Prog"/>
    <m/>
    <m/>
    <m/>
    <m/>
    <x v="0"/>
    <x v="6"/>
    <s v="60-200"/>
    <n v="1"/>
    <n v="2400"/>
    <n v="0.5"/>
    <n v="2"/>
    <n v="1"/>
    <n v="2400"/>
    <n v="220427.74043254319"/>
    <n v="18368.978369378598"/>
    <n v="11.538321316321444"/>
  </r>
  <r>
    <n v="106746"/>
    <x v="148"/>
    <s v="AA047792-1500"/>
    <n v="688000"/>
    <s v="DENSO"/>
    <m/>
    <s v="AA047792-1500"/>
    <s v="RAM 1500"/>
    <m/>
    <d v="2016-12-01T00:00:00"/>
    <x v="10"/>
    <s v="Prog"/>
    <m/>
    <m/>
    <m/>
    <m/>
    <x v="0"/>
    <x v="6"/>
    <s v="60-200"/>
    <n v="1"/>
    <n v="5100"/>
    <n v="0.5"/>
    <n v="2"/>
    <n v="1"/>
    <n v="5100"/>
    <n v="688000"/>
    <n v="57333.333333333336"/>
    <n v="16.322440087145971"/>
  </r>
  <r>
    <n v="106770"/>
    <x v="149"/>
    <s v="801B0 ZY70A"/>
    <n v="67200"/>
    <s v="NISSAN"/>
    <m/>
    <s v="801B0 ZY70A"/>
    <s v="L42C"/>
    <m/>
    <d v="2015-02-01T00:00:00"/>
    <x v="10"/>
    <s v="Prog"/>
    <m/>
    <m/>
    <m/>
    <m/>
    <x v="0"/>
    <x v="6"/>
    <s v="60-200"/>
    <n v="1"/>
    <n v="2200"/>
    <n v="0.5"/>
    <n v="2"/>
    <n v="1"/>
    <n v="2200"/>
    <n v="67200"/>
    <n v="5600"/>
    <n v="4.7272727272727275"/>
  </r>
  <r>
    <n v="106775"/>
    <x v="150"/>
    <n v="13003081"/>
    <n v="169344"/>
    <s v="BENTELER"/>
    <m/>
    <n v="13003081"/>
    <s v="Chrysler V6 Engine (PHOENIX)"/>
    <m/>
    <d v="2018-11-01T00:00:00"/>
    <x v="10"/>
    <s v="Prog"/>
    <m/>
    <m/>
    <m/>
    <m/>
    <x v="0"/>
    <x v="6"/>
    <s v="60-200"/>
    <n v="1"/>
    <n v="3000"/>
    <n v="0.5"/>
    <n v="2"/>
    <n v="1"/>
    <n v="3000"/>
    <n v="169344"/>
    <n v="14112"/>
    <n v="7.6053333333333333"/>
  </r>
  <r>
    <n v="106820"/>
    <x v="151"/>
    <s v="21-3669512-2-0095"/>
    <n v="37890"/>
    <s v="IB TECH"/>
    <m/>
    <s v="21-3669512-2-0095"/>
    <s v="Honda | Civic | 2HC              "/>
    <m/>
    <d v="2016-09-01T00:00:00"/>
    <x v="10"/>
    <s v="Prog"/>
    <m/>
    <m/>
    <m/>
    <m/>
    <x v="0"/>
    <x v="6"/>
    <s v="60-200"/>
    <n v="1"/>
    <n v="3300"/>
    <n v="0.5"/>
    <n v="2"/>
    <n v="1"/>
    <n v="3300"/>
    <n v="37890"/>
    <n v="3157.5"/>
    <n v="2.6090909090909089"/>
  </r>
  <r>
    <n v="106823"/>
    <x v="152"/>
    <s v="aa146511-3180"/>
    <n v="49769.36"/>
    <s v="DENSO"/>
    <m/>
    <s v="aa146511-3180"/>
    <s v="'12 Edge (u38x)"/>
    <m/>
    <d v="2019-09-09T00:00:00"/>
    <x v="10"/>
    <s v="Prog"/>
    <m/>
    <m/>
    <m/>
    <m/>
    <x v="0"/>
    <x v="6"/>
    <s v="60-200"/>
    <n v="1"/>
    <n v="3900"/>
    <n v="0.5"/>
    <n v="2"/>
    <n v="1"/>
    <n v="3900"/>
    <n v="49769.36"/>
    <n v="4147.4466666666667"/>
    <n v="2.7512638176638178"/>
  </r>
  <r>
    <n v="106868"/>
    <x v="153"/>
    <s v="21745 3KA0A"/>
    <n v="156226.56"/>
    <s v="NISSAN"/>
    <m/>
    <s v="21745 3KA0A"/>
    <s v="P42J + P42K"/>
    <m/>
    <d v="2016-01-15T00:00:00"/>
    <x v="10"/>
    <s v="Prog"/>
    <m/>
    <m/>
    <m/>
    <m/>
    <x v="0"/>
    <x v="6"/>
    <s v="60-200"/>
    <n v="1"/>
    <n v="3300"/>
    <n v="0.5"/>
    <n v="2"/>
    <n v="1"/>
    <n v="3300"/>
    <n v="156226.56"/>
    <n v="13018.88"/>
    <n v="6.5934868686868695"/>
  </r>
  <r>
    <n v="106878"/>
    <x v="154"/>
    <s v="14049 JA00A"/>
    <n v="10705.5"/>
    <s v="NISSAN"/>
    <m/>
    <s v="14049 JA00A"/>
    <s v="10 altima L42A - export now"/>
    <m/>
    <d v="2018-06-01T00:00:00"/>
    <x v="10"/>
    <s v="Prog"/>
    <m/>
    <m/>
    <m/>
    <m/>
    <x v="0"/>
    <x v="6"/>
    <s v="60-200"/>
    <n v="1"/>
    <n v="2100"/>
    <n v="0.5"/>
    <n v="2"/>
    <n v="1"/>
    <n v="2100"/>
    <n v="10705.5"/>
    <n v="892.125"/>
    <n v="1.899761904761905"/>
  </r>
  <r>
    <n v="106889"/>
    <x v="155"/>
    <s v="140761LA0AW9"/>
    <n v="38437.183426845055"/>
    <s v="NISSAN"/>
    <m/>
    <s v="140761LA0AW9"/>
    <s v="X61F"/>
    <m/>
    <d v="2019-09-09T00:00:00"/>
    <x v="10"/>
    <s v="Prog"/>
    <m/>
    <m/>
    <m/>
    <m/>
    <x v="0"/>
    <x v="6"/>
    <s v="60-200"/>
    <n v="1"/>
    <n v="3000"/>
    <n v="0.5"/>
    <n v="2"/>
    <n v="1"/>
    <n v="3000"/>
    <n v="38437.183426845055"/>
    <n v="3203.0986189037544"/>
    <n v="2.7569327195127795"/>
  </r>
  <r>
    <n v="106892"/>
    <x v="5"/>
    <s v="10005 JA00A"/>
    <n v="106.80000000000001"/>
    <s v="NISSAN"/>
    <m/>
    <s v="10005 JA00A"/>
    <s v="ALTIMA ENGINE"/>
    <m/>
    <d v="2019-09-09T00:00:00"/>
    <x v="10"/>
    <s v="Prog"/>
    <m/>
    <m/>
    <m/>
    <m/>
    <x v="0"/>
    <x v="6"/>
    <s v="60-200"/>
    <n v="1"/>
    <n v="2880"/>
    <n v="0.5"/>
    <n v="2"/>
    <n v="1"/>
    <n v="2880"/>
    <n v="106.80000000000001"/>
    <n v="8.9"/>
    <n v="1.3374537037037035"/>
  </r>
  <r>
    <n v="106916"/>
    <x v="156"/>
    <s v="C13311A9700000"/>
    <n v="138146.84999999998"/>
    <s v="Calsonic"/>
    <m/>
    <s v="C13311A9700000"/>
    <s v="L42C"/>
    <m/>
    <d v="2015-02-01T00:00:00"/>
    <x v="10"/>
    <s v="Prog"/>
    <m/>
    <m/>
    <m/>
    <m/>
    <x v="0"/>
    <x v="6"/>
    <s v="60-200"/>
    <n v="1"/>
    <n v="2400"/>
    <n v="0.5"/>
    <n v="2"/>
    <n v="1"/>
    <n v="2400"/>
    <n v="138146.84999999998"/>
    <n v="11512.237499999997"/>
    <n v="7.7290208333333323"/>
  </r>
  <r>
    <n v="107070"/>
    <x v="157"/>
    <s v="24388 3tm0a"/>
    <n v="18400.5"/>
    <s v="NISSAN"/>
    <m/>
    <s v="24388 3tm0a"/>
    <s v="L42L Altima"/>
    <m/>
    <d v="2018-06-01T00:00:00"/>
    <x v="10"/>
    <s v="Prog"/>
    <m/>
    <m/>
    <m/>
    <m/>
    <x v="0"/>
    <x v="6"/>
    <s v="60-200"/>
    <n v="1"/>
    <n v="3000"/>
    <n v="0.5"/>
    <n v="2"/>
    <n v="1"/>
    <n v="3000"/>
    <n v="18400.5"/>
    <n v="1533.375"/>
    <n v="2.0148333333333333"/>
  </r>
  <r>
    <n v="107201"/>
    <x v="158"/>
    <s v="73230 3NF0A"/>
    <n v="28699.5"/>
    <s v="NISSAN"/>
    <m/>
    <s v="73230 3NF0A"/>
    <s v="'13 LEAF B12G"/>
    <m/>
    <d v="2017-09-01T00:00:00"/>
    <x v="10"/>
    <s v="Prog"/>
    <m/>
    <m/>
    <m/>
    <m/>
    <x v="0"/>
    <x v="6"/>
    <s v="60-200"/>
    <n v="1"/>
    <n v="5508"/>
    <n v="0.5"/>
    <n v="2"/>
    <n v="1"/>
    <n v="5508"/>
    <n v="28699.5"/>
    <n v="2391.625"/>
    <n v="1.9122791091745341"/>
  </r>
  <r>
    <n v="107239"/>
    <x v="159"/>
    <s v="22267-0P060"/>
    <n v="193376.88"/>
    <s v="TOYOTA"/>
    <m/>
    <s v="22267-0P060"/>
    <s v="13 SIENNA 580L"/>
    <m/>
    <d v="2019-09-09T00:00:00"/>
    <x v="10"/>
    <s v="Prog"/>
    <m/>
    <m/>
    <m/>
    <m/>
    <x v="0"/>
    <x v="6"/>
    <s v="60-200"/>
    <n v="1"/>
    <n v="3570"/>
    <n v="0.5"/>
    <n v="2"/>
    <n v="1"/>
    <n v="3570"/>
    <n v="193376.88"/>
    <n v="16114.74"/>
    <n v="7.3519103641456587"/>
  </r>
  <r>
    <n v="107279"/>
    <x v="160"/>
    <s v="82126 3JA0A"/>
    <n v="34646.400000000001"/>
    <s v="NISSAN"/>
    <m/>
    <s v="82126 3JA0A"/>
    <s v="P42J"/>
    <m/>
    <d v="2019-09-09T00:00:00"/>
    <x v="10"/>
    <s v="Prog"/>
    <m/>
    <m/>
    <m/>
    <m/>
    <x v="0"/>
    <x v="6"/>
    <s v="60-200"/>
    <n v="1"/>
    <n v="2400"/>
    <n v="0.5"/>
    <n v="2"/>
    <n v="1"/>
    <n v="2400"/>
    <n v="34646.400000000001"/>
    <n v="2887.2000000000003"/>
    <n v="2.9373333333333336"/>
  </r>
  <r>
    <n v="107281"/>
    <x v="161"/>
    <s v="80126 3JA0A"/>
    <n v="132475.39199999999"/>
    <s v="NISSAN"/>
    <m/>
    <s v="80126 3JA0A"/>
    <s v="P42J + P42K"/>
    <m/>
    <d v="2019-09-09T00:00:00"/>
    <x v="10"/>
    <s v="Prog"/>
    <m/>
    <m/>
    <m/>
    <m/>
    <x v="0"/>
    <x v="6"/>
    <s v="60-200"/>
    <n v="1"/>
    <n v="2400"/>
    <n v="0.5"/>
    <n v="2"/>
    <n v="1"/>
    <n v="2400"/>
    <n v="132475.39199999999"/>
    <n v="11039.616"/>
    <n v="7.4664533333333338"/>
  </r>
  <r>
    <n v="107360"/>
    <x v="162"/>
    <s v="17285 4BA0A"/>
    <n v="163000"/>
    <s v="NISSAN"/>
    <m/>
    <s v="17285 4BA0A"/>
    <s v="P32R ROGUE"/>
    <m/>
    <d v="2018-12-01T00:00:00"/>
    <x v="10"/>
    <s v="Prog"/>
    <m/>
    <m/>
    <m/>
    <m/>
    <x v="0"/>
    <x v="6"/>
    <s v="60-200"/>
    <n v="1"/>
    <n v="2880"/>
    <n v="0.5"/>
    <n v="2"/>
    <n v="1"/>
    <n v="2880"/>
    <n v="163000"/>
    <n v="13583.333333333334"/>
    <n v="7.6219135802469138"/>
  </r>
  <r>
    <n v="107373"/>
    <x v="163"/>
    <s v="51150 4BA0A"/>
    <n v="163000"/>
    <s v="NISSAN"/>
    <m/>
    <s v="51150 4BA0A"/>
    <s v="P32R ROGUE"/>
    <m/>
    <d v="2018-12-01T00:00:00"/>
    <x v="10"/>
    <s v="Prog"/>
    <m/>
    <m/>
    <m/>
    <m/>
    <x v="0"/>
    <x v="6"/>
    <s v="60-200"/>
    <n v="1"/>
    <n v="3000"/>
    <n v="0.5"/>
    <n v="2"/>
    <n v="1"/>
    <n v="3000"/>
    <n v="163000"/>
    <n v="13583.333333333334"/>
    <n v="7.3703703703703702"/>
  </r>
  <r>
    <n v="107373"/>
    <x v="164"/>
    <s v="51150 4BA0A"/>
    <n v="163000"/>
    <s v="NISSAN"/>
    <m/>
    <s v="51150 4BA0A"/>
    <s v="P32R ROGUE"/>
    <m/>
    <d v="2018-12-01T00:00:00"/>
    <x v="10"/>
    <s v="Prog"/>
    <m/>
    <m/>
    <m/>
    <m/>
    <x v="0"/>
    <x v="6"/>
    <s v="60-200"/>
    <n v="1"/>
    <n v="2100"/>
    <n v="0.5"/>
    <n v="2"/>
    <n v="1"/>
    <n v="2100"/>
    <n v="163000"/>
    <n v="13583.333333333334"/>
    <n v="9.9576719576719572"/>
  </r>
  <r>
    <n v="107374"/>
    <x v="165"/>
    <s v="554D2 4BA0A"/>
    <n v="163000"/>
    <s v="NISSAN"/>
    <m/>
    <s v="554D2 4BA0A"/>
    <s v="P32R ROGUE"/>
    <m/>
    <d v="2018-12-01T00:00:00"/>
    <x v="10"/>
    <s v="Prog"/>
    <m/>
    <m/>
    <m/>
    <m/>
    <x v="0"/>
    <x v="6"/>
    <s v="60-200"/>
    <n v="1"/>
    <n v="1800"/>
    <n v="0.5"/>
    <n v="2"/>
    <n v="1"/>
    <n v="1800"/>
    <n v="163000"/>
    <n v="13583.333333333334"/>
    <n v="11.395061728395063"/>
  </r>
  <r>
    <n v="107428"/>
    <x v="5"/>
    <s v="AA146511-8100"/>
    <n v="156000"/>
    <s v="DENSO"/>
    <m/>
    <s v="AA146511-8100"/>
    <s v="13 CUSW-D SEG"/>
    <m/>
    <d v="2017-04-01T00:00:00"/>
    <x v="10"/>
    <s v="Prog"/>
    <m/>
    <m/>
    <m/>
    <m/>
    <x v="0"/>
    <x v="6"/>
    <s v="60-200"/>
    <n v="1"/>
    <n v="3000"/>
    <n v="0.5"/>
    <n v="2"/>
    <n v="1"/>
    <n v="3000"/>
    <n v="156000"/>
    <n v="13000"/>
    <n v="7.1111111111111107"/>
  </r>
  <r>
    <n v="107429"/>
    <x v="5"/>
    <s v="AA146511-8090"/>
    <n v="156000"/>
    <s v="DENSO"/>
    <m/>
    <s v="AA146511-8090"/>
    <s v="13 CUSW D-SEG"/>
    <m/>
    <d v="2017-04-01T00:00:00"/>
    <x v="10"/>
    <s v="Prog"/>
    <m/>
    <m/>
    <m/>
    <m/>
    <x v="0"/>
    <x v="6"/>
    <s v="60-200"/>
    <n v="1"/>
    <n v="3000"/>
    <n v="0.5"/>
    <n v="2"/>
    <n v="1"/>
    <n v="3000"/>
    <n v="156000"/>
    <n v="13000"/>
    <n v="7.1111111111111107"/>
  </r>
  <r>
    <n v="107433"/>
    <x v="5"/>
    <s v="AA246750-0950"/>
    <n v="163000"/>
    <s v="DENSO"/>
    <m/>
    <s v="AA246750-0950"/>
    <s v="14 TOY HIGH 440A"/>
    <m/>
    <d v="2017-12-01T00:00:00"/>
    <x v="10"/>
    <s v="Prog"/>
    <m/>
    <m/>
    <m/>
    <m/>
    <x v="0"/>
    <x v="6"/>
    <s v="60-200"/>
    <n v="1"/>
    <n v="2700"/>
    <n v="0.5"/>
    <n v="2"/>
    <n v="1"/>
    <n v="2700"/>
    <n v="163000"/>
    <n v="13583.333333333334"/>
    <n v="8.041152263374487"/>
  </r>
  <r>
    <n v="107434"/>
    <x v="166"/>
    <s v="AA246771-4770"/>
    <n v="165000"/>
    <s v="DENSO"/>
    <m/>
    <s v="AA246771-4770"/>
    <s v="HIGHLANDER 397 / 440"/>
    <m/>
    <d v="2017-12-01T00:00:00"/>
    <x v="10"/>
    <s v="Prog"/>
    <m/>
    <m/>
    <m/>
    <m/>
    <x v="0"/>
    <x v="6"/>
    <s v="60-200"/>
    <n v="1"/>
    <n v="2880"/>
    <n v="0.5"/>
    <n v="2"/>
    <n v="1"/>
    <n v="2880"/>
    <n v="165000"/>
    <n v="13750"/>
    <n v="7.6990740740740735"/>
  </r>
  <r>
    <n v="107506"/>
    <x v="167"/>
    <s v="23-4552630-2-00"/>
    <n v="285000"/>
    <s v="IB TECH"/>
    <m/>
    <s v="23-4552630-2-00"/>
    <s v="14 HOND OD TK8X"/>
    <m/>
    <d v="2018-01-01T00:00:00"/>
    <x v="10"/>
    <s v="Prog"/>
    <m/>
    <m/>
    <m/>
    <m/>
    <x v="0"/>
    <x v="6"/>
    <s v="60-200"/>
    <n v="1"/>
    <n v="3900"/>
    <n v="0.5"/>
    <n v="2"/>
    <n v="1"/>
    <n v="3900"/>
    <n v="285000"/>
    <n v="23750"/>
    <n v="9.4529914529914532"/>
  </r>
  <r>
    <n v="107550"/>
    <x v="168"/>
    <s v="AA047792-3900"/>
    <n v="126000"/>
    <s v="Denso Manufacturing"/>
    <m/>
    <s v="AA047792-3900"/>
    <s v="13 DODGE RAM"/>
    <m/>
    <d v="2016-05-01T00:00:00"/>
    <x v="10"/>
    <s v="Prog"/>
    <m/>
    <m/>
    <m/>
    <m/>
    <x v="0"/>
    <x v="6"/>
    <s v="60-200"/>
    <n v="1"/>
    <n v="2700"/>
    <n v="0.5"/>
    <n v="2"/>
    <n v="1"/>
    <n v="2700"/>
    <n v="126000"/>
    <n v="10500"/>
    <n v="6.518518518518519"/>
  </r>
  <r>
    <n v="107551"/>
    <x v="169"/>
    <s v="AA047792-3910"/>
    <n v="126000"/>
    <s v="Denso Manufacturing"/>
    <m/>
    <s v="AA047792-3910"/>
    <s v="13 DODGE RAM (DS)"/>
    <m/>
    <d v="2016-05-01T00:00:00"/>
    <x v="10"/>
    <s v="Prog"/>
    <m/>
    <m/>
    <m/>
    <m/>
    <x v="0"/>
    <x v="6"/>
    <s v="60-200"/>
    <n v="1"/>
    <n v="3000"/>
    <n v="0.5"/>
    <n v="2"/>
    <n v="1"/>
    <n v="3000"/>
    <n v="126000"/>
    <n v="10500"/>
    <n v="6"/>
  </r>
  <r>
    <n v="107671"/>
    <x v="5"/>
    <s v="AA246750-2920"/>
    <n v="13000"/>
    <s v="DENSO"/>
    <m/>
    <s v="AA246750-2920"/>
    <s v="HIGHLANDER 441A"/>
    <m/>
    <d v="2018-01-01T00:00:00"/>
    <x v="10"/>
    <s v="Prog"/>
    <m/>
    <m/>
    <m/>
    <m/>
    <x v="0"/>
    <x v="6"/>
    <s v="60-200"/>
    <n v="1"/>
    <n v="3000"/>
    <n v="0.5"/>
    <n v="2"/>
    <n v="1"/>
    <n v="3000"/>
    <n v="13000"/>
    <n v="1083.3333333333333"/>
    <n v="1.8148148148148149"/>
  </r>
  <r>
    <n v="107713"/>
    <x v="170"/>
    <s v="AA246771-5140"/>
    <n v="57000"/>
    <s v="DENSO"/>
    <m/>
    <s v="AA246771-5140"/>
    <s v="P42M"/>
    <m/>
    <d v="2020-10-01T00:00:00"/>
    <x v="10"/>
    <s v="Prog"/>
    <m/>
    <m/>
    <m/>
    <m/>
    <x v="0"/>
    <x v="6"/>
    <s v="60-200"/>
    <n v="1"/>
    <n v="1250"/>
    <n v="0.5"/>
    <n v="2"/>
    <n v="1"/>
    <n v="1250"/>
    <n v="57000"/>
    <n v="4750"/>
    <n v="6.3999999999999995"/>
  </r>
  <r>
    <s v="106819 (a part)"/>
    <x v="171"/>
    <s v="AA146511-3110"/>
    <n v="196473.08853100488"/>
    <s v="DENSO"/>
    <m/>
    <s v="AA146511-3110"/>
    <s v="11 CAMRY (051A)"/>
    <m/>
    <d v="2016-06-01T00:00:00"/>
    <x v="10"/>
    <s v="Prog"/>
    <m/>
    <m/>
    <m/>
    <m/>
    <x v="0"/>
    <x v="6"/>
    <s v="60-200"/>
    <n v="1"/>
    <n v="2750"/>
    <n v="0.5"/>
    <n v="2"/>
    <n v="1"/>
    <n v="2750"/>
    <n v="196473.08853100488"/>
    <n v="16372.757377583739"/>
    <n v="9.2716399406466614"/>
  </r>
  <r>
    <n v="103944"/>
    <x v="172"/>
    <s v="21542 8J000"/>
    <n v="500"/>
    <s v="Calsonic"/>
    <m/>
    <s v="21542 8J000"/>
    <s v="NISSAN"/>
    <m/>
    <d v="2019-09-09T00:00:00"/>
    <x v="11"/>
    <s v="Prog"/>
    <m/>
    <m/>
    <m/>
    <m/>
    <x v="0"/>
    <x v="7"/>
    <s v="201-330"/>
    <n v="1"/>
    <n v="3600"/>
    <n v="0.5"/>
    <n v="2"/>
    <n v="1"/>
    <n v="3600"/>
    <n v="500"/>
    <n v="41.666666666666664"/>
    <n v="1.3487654320987656"/>
  </r>
  <r>
    <n v="104863"/>
    <x v="5"/>
    <s v="76649 EA500"/>
    <n v="398"/>
    <s v="NISSAN"/>
    <m/>
    <s v="76649 EA500"/>
    <s v="Nissan        | Frontier | H61B/D40        "/>
    <m/>
    <d v="2015-09-01T00:00:00"/>
    <x v="11"/>
    <s v="Prog"/>
    <m/>
    <m/>
    <m/>
    <m/>
    <x v="0"/>
    <x v="7"/>
    <s v="201-330"/>
    <n v="1"/>
    <n v="2400"/>
    <n v="0.5"/>
    <n v="2"/>
    <n v="1"/>
    <n v="2400"/>
    <n v="398"/>
    <n v="33.166666666666664"/>
    <n v="1.3517592592592591"/>
  </r>
  <r>
    <n v="104870"/>
    <x v="173"/>
    <s v="84963 EA500"/>
    <n v="7950"/>
    <s v="NISSAN"/>
    <m/>
    <s v="84963 EA500"/>
    <s v="Nissan        | Frontier | H61B/D40        "/>
    <m/>
    <d v="2015-09-01T00:00:00"/>
    <x v="11"/>
    <s v="Prog"/>
    <m/>
    <m/>
    <m/>
    <m/>
    <x v="0"/>
    <x v="7"/>
    <s v="201-330"/>
    <n v="1"/>
    <n v="2700"/>
    <n v="0.5"/>
    <n v="2"/>
    <n v="1"/>
    <n v="2700"/>
    <n v="7950"/>
    <n v="662.5"/>
    <n v="1.6604938271604939"/>
  </r>
  <r>
    <n v="104871"/>
    <x v="174"/>
    <s v="84962 EA500"/>
    <n v="7929"/>
    <s v="NISSAN"/>
    <m/>
    <s v="84962 EA500"/>
    <s v="Nissan        | Frontier | H61B/D40        "/>
    <m/>
    <d v="2015-09-01T00:00:00"/>
    <x v="11"/>
    <s v="Prog"/>
    <m/>
    <m/>
    <m/>
    <m/>
    <x v="0"/>
    <x v="7"/>
    <s v="201-330"/>
    <n v="1"/>
    <n v="2700"/>
    <n v="0.5"/>
    <n v="2"/>
    <n v="1"/>
    <n v="2700"/>
    <n v="7929"/>
    <n v="660.75"/>
    <n v="1.6596296296296298"/>
  </r>
  <r>
    <n v="104897"/>
    <x v="175"/>
    <s v="47351-04030 "/>
    <n v="26775"/>
    <s v="TOYOTA"/>
    <m/>
    <s v="47351-04030 "/>
    <s v="TOYOTA ENGINE BRKT"/>
    <m/>
    <d v="2019-09-09T00:00:00"/>
    <x v="11"/>
    <s v="Prog"/>
    <m/>
    <m/>
    <m/>
    <m/>
    <x v="0"/>
    <x v="7"/>
    <s v="201-330"/>
    <n v="1"/>
    <n v="2400"/>
    <n v="0.5"/>
    <n v="2"/>
    <n v="1"/>
    <n v="2400"/>
    <n v="26775"/>
    <n v="2231.25"/>
    <n v="2.5729166666666665"/>
  </r>
  <r>
    <n v="104911"/>
    <x v="176"/>
    <n v="3148404010"/>
    <n v="8400"/>
    <s v="TOYOTA"/>
    <m/>
    <n v="3148404010"/>
    <s v="Tacoma 180L --&gt; c/o to 742a"/>
    <m/>
    <d v="2022-12-31T00:00:00"/>
    <x v="11"/>
    <s v="Prog"/>
    <m/>
    <m/>
    <m/>
    <m/>
    <x v="0"/>
    <x v="7"/>
    <s v="201-330"/>
    <n v="1"/>
    <n v="2400"/>
    <n v="0.5"/>
    <n v="2"/>
    <n v="1"/>
    <n v="2400"/>
    <n v="8400"/>
    <n v="700"/>
    <n v="1.7222222222222223"/>
  </r>
  <r>
    <n v="104919"/>
    <x v="5"/>
    <s v="64114 7S000"/>
    <n v="39975.32"/>
    <s v="NISSAN"/>
    <m/>
    <s v="64114 7S000"/>
    <s v="ARMADA / WZW"/>
    <m/>
    <d v="2018-03-01T00:00:00"/>
    <x v="11"/>
    <s v="Prog"/>
    <m/>
    <m/>
    <m/>
    <m/>
    <x v="0"/>
    <x v="7"/>
    <s v="201-330"/>
    <n v="1"/>
    <n v="3300"/>
    <n v="0.5"/>
    <n v="2"/>
    <n v="1"/>
    <n v="3300"/>
    <n v="39975.32"/>
    <n v="3331.2766666666666"/>
    <n v="2.6793037037037037"/>
  </r>
  <r>
    <n v="104964"/>
    <x v="177"/>
    <s v="46260 EA001"/>
    <n v="2850"/>
    <s v="NISSAN"/>
    <m/>
    <s v="46260 EA001"/>
    <s v="Nissan        | Frontier | H61B/D40        "/>
    <m/>
    <d v="2015-09-01T00:00:00"/>
    <x v="11"/>
    <s v="Prog"/>
    <m/>
    <m/>
    <m/>
    <m/>
    <x v="0"/>
    <x v="7"/>
    <s v="201-330"/>
    <n v="1"/>
    <n v="2100"/>
    <n v="0.5"/>
    <n v="2"/>
    <n v="1"/>
    <n v="2100"/>
    <n v="2850"/>
    <n v="237.5"/>
    <n v="1.4841269841269842"/>
  </r>
  <r>
    <n v="104964"/>
    <x v="178"/>
    <s v="46260 EA001"/>
    <n v="2850"/>
    <s v="NISSAN"/>
    <m/>
    <s v="46260 EA001"/>
    <s v="Nissan        | Frontier | H61B/D40        "/>
    <m/>
    <d v="2015-09-01T00:00:00"/>
    <x v="11"/>
    <s v="Prog"/>
    <m/>
    <m/>
    <m/>
    <m/>
    <x v="0"/>
    <x v="7"/>
    <s v="201-330"/>
    <n v="1"/>
    <n v="2100"/>
    <n v="0.5"/>
    <n v="2"/>
    <n v="1"/>
    <n v="2100"/>
    <n v="2850"/>
    <n v="237.5"/>
    <n v="1.4841269841269842"/>
  </r>
  <r>
    <n v="105125"/>
    <x v="179"/>
    <s v="24239 EA005"/>
    <n v="2898"/>
    <s v="NISSAN"/>
    <m/>
    <s v="24239 EA005"/>
    <s v="TR2 Kai engine"/>
    <m/>
    <d v="2015-09-01T00:00:00"/>
    <x v="11"/>
    <s v="Prog"/>
    <m/>
    <m/>
    <m/>
    <m/>
    <x v="0"/>
    <x v="7"/>
    <s v="201-330"/>
    <n v="1"/>
    <n v="2600"/>
    <n v="0.5"/>
    <n v="2"/>
    <n v="1"/>
    <n v="2600"/>
    <n v="2898"/>
    <n v="241.5"/>
    <n v="1.4571794871794872"/>
  </r>
  <r>
    <n v="105559"/>
    <x v="180"/>
    <s v="49730 JA100"/>
    <n v="64500"/>
    <s v="NISSAN"/>
    <m/>
    <s v="49730 JA100"/>
    <s v="L42L"/>
    <m/>
    <d v="2018-06-01T00:00:00"/>
    <x v="11"/>
    <s v="Prog"/>
    <m/>
    <m/>
    <m/>
    <m/>
    <x v="0"/>
    <x v="7"/>
    <s v="201-330"/>
    <n v="1"/>
    <n v="3000"/>
    <n v="0.5"/>
    <n v="2"/>
    <n v="1"/>
    <n v="3000"/>
    <n v="64500"/>
    <n v="5375"/>
    <n v="3.7222222222222228"/>
  </r>
  <r>
    <n v="105735"/>
    <x v="181"/>
    <s v="AA017661-4030"/>
    <n v="440000"/>
    <s v="DENSO"/>
    <m/>
    <s v="AA017661-4030"/>
    <s v="AUTO INDUSTRY"/>
    <m/>
    <d v="2019-09-09T00:00:00"/>
    <x v="11"/>
    <s v="Prog"/>
    <m/>
    <m/>
    <m/>
    <m/>
    <x v="0"/>
    <x v="7"/>
    <s v="201-330"/>
    <n v="1"/>
    <n v="2400"/>
    <n v="0.5"/>
    <n v="2"/>
    <n v="1"/>
    <n v="2400"/>
    <n v="440000"/>
    <n v="36666.666666666664"/>
    <n v="21.703703703703706"/>
  </r>
  <r>
    <n v="105943"/>
    <x v="182"/>
    <s v="AA146542-0970"/>
    <n v="21210.828799999999"/>
    <s v="DENSO"/>
    <m/>
    <s v="AA146542-0970"/>
    <s v="200L SEQUIA"/>
    <m/>
    <d v="2018-06-01T00:00:00"/>
    <x v="11"/>
    <s v="Prog"/>
    <m/>
    <m/>
    <m/>
    <m/>
    <x v="0"/>
    <x v="7"/>
    <s v="201-330"/>
    <n v="1"/>
    <n v="2100"/>
    <n v="0.5"/>
    <n v="2"/>
    <n v="1"/>
    <n v="2100"/>
    <n v="21210.828799999999"/>
    <n v="1767.5690666666667"/>
    <n v="2.4555994074074072"/>
  </r>
  <r>
    <n v="106224"/>
    <x v="183"/>
    <n v="6.7599999999999996E+25"/>
    <n v="310000"/>
    <s v="TOYOTA"/>
    <m/>
    <n v="6.7599999999999996E+25"/>
    <s v="642L (lexus)"/>
    <m/>
    <d v="2014-09-01T00:00:00"/>
    <x v="11"/>
    <s v="Prog"/>
    <m/>
    <m/>
    <m/>
    <m/>
    <x v="0"/>
    <x v="7"/>
    <s v="201-330"/>
    <n v="1"/>
    <n v="5610"/>
    <n v="0.5"/>
    <n v="2"/>
    <n v="1"/>
    <n v="5610"/>
    <n v="310000"/>
    <n v="25833.333333333332"/>
    <n v="7.4731630025747675"/>
  </r>
  <r>
    <n v="106226"/>
    <x v="184"/>
    <s v="AA146542-5930"/>
    <n v="22440"/>
    <s v="ASMO Manufacturing Inc."/>
    <m/>
    <s v="AA146542-5930"/>
    <s v="Acura  TL (2FC)"/>
    <m/>
    <d v="2014-04-01T00:00:00"/>
    <x v="11"/>
    <s v="Prog"/>
    <m/>
    <m/>
    <m/>
    <m/>
    <x v="0"/>
    <x v="7"/>
    <s v="201-330"/>
    <n v="1"/>
    <n v="3300"/>
    <n v="0.5"/>
    <n v="2"/>
    <n v="1"/>
    <n v="3300"/>
    <n v="22440"/>
    <n v="1870"/>
    <n v="2.088888888888889"/>
  </r>
  <r>
    <n v="106331"/>
    <x v="5"/>
    <s v="AA246760-9310-2"/>
    <n v="43875"/>
    <s v="DENSO"/>
    <m/>
    <s v="AA246760-9310-2"/>
    <s v="SUBARU EZ5"/>
    <m/>
    <d v="2014-06-01T00:00:00"/>
    <x v="11"/>
    <s v="Prog"/>
    <m/>
    <m/>
    <m/>
    <m/>
    <x v="0"/>
    <x v="7"/>
    <s v="201-330"/>
    <n v="1"/>
    <n v="2400"/>
    <n v="0.5"/>
    <n v="2"/>
    <n v="1"/>
    <n v="2400"/>
    <n v="43875"/>
    <n v="3656.25"/>
    <n v="3.3645833333333335"/>
  </r>
  <r>
    <n v="106332"/>
    <x v="185"/>
    <s v="AA047782-9830"/>
    <n v="327978"/>
    <s v="DENSO"/>
    <m/>
    <s v="AA047782-9830"/>
    <s v="GM"/>
    <m/>
    <d v="2019-09-09T00:00:00"/>
    <x v="11"/>
    <s v="Prog"/>
    <m/>
    <m/>
    <m/>
    <m/>
    <x v="0"/>
    <x v="7"/>
    <s v="201-330"/>
    <n v="1"/>
    <n v="3000"/>
    <n v="0.5"/>
    <n v="2"/>
    <n v="1"/>
    <n v="3000"/>
    <n v="327978"/>
    <n v="27331.5"/>
    <n v="13.480666666666666"/>
  </r>
  <r>
    <n v="106364"/>
    <x v="186"/>
    <s v="AA146510-1950"/>
    <n v="147672.36000000002"/>
    <s v="DENSO"/>
    <m/>
    <s v="AA146510-1950"/>
    <s v="Toyota | Sienna | 580L            "/>
    <m/>
    <d v="2015-12-01T00:00:00"/>
    <x v="11"/>
    <s v="Prog"/>
    <m/>
    <m/>
    <m/>
    <m/>
    <x v="0"/>
    <x v="7"/>
    <s v="201-330"/>
    <n v="1"/>
    <n v="2700"/>
    <n v="0.5"/>
    <n v="2"/>
    <n v="1"/>
    <n v="2700"/>
    <n v="147672.36000000002"/>
    <n v="12306.03"/>
    <n v="7.4103851851851852"/>
  </r>
  <r>
    <n v="106378"/>
    <x v="187"/>
    <n v="7880708020"/>
    <n v="105710.6832"/>
    <s v="TOYOTA"/>
    <m/>
    <n v="7880708020"/>
    <s v="Toyota | Sienna | 580L            "/>
    <m/>
    <d v="2015-12-01T00:00:00"/>
    <x v="11"/>
    <s v="Prog"/>
    <m/>
    <m/>
    <m/>
    <m/>
    <x v="0"/>
    <x v="7"/>
    <s v="201-330"/>
    <n v="1"/>
    <n v="2700"/>
    <n v="0.5"/>
    <n v="2"/>
    <n v="1"/>
    <n v="2700"/>
    <n v="105710.6832"/>
    <n v="8809.2235999999994"/>
    <n v="5.6835672098765428"/>
  </r>
  <r>
    <n v="106412"/>
    <x v="188"/>
    <s v="56233 1PA0A"/>
    <n v="34600.932757876559"/>
    <s v="NISSAN"/>
    <m/>
    <s v="56233 1PA0A"/>
    <s v="X61F"/>
    <m/>
    <d v="2019-09-09T00:00:00"/>
    <x v="11"/>
    <s v="Prog"/>
    <m/>
    <m/>
    <m/>
    <m/>
    <x v="0"/>
    <x v="7"/>
    <s v="201-330"/>
    <n v="1"/>
    <n v="1500"/>
    <n v="0.5"/>
    <n v="2"/>
    <n v="1"/>
    <n v="1500"/>
    <n v="34600.932757876559"/>
    <n v="2883.4110631563799"/>
    <n v="3.8963653894723378"/>
  </r>
  <r>
    <n v="106445"/>
    <x v="189"/>
    <s v="22650 1LU0A"/>
    <n v="31605"/>
    <s v="NISSAN"/>
    <m/>
    <s v="22650 1LU0A"/>
    <s v="ZH2k1 ENGINE"/>
    <m/>
    <d v="2019-09-09T00:00:00"/>
    <x v="11"/>
    <s v="Prog"/>
    <m/>
    <m/>
    <m/>
    <m/>
    <x v="0"/>
    <x v="7"/>
    <s v="201-330"/>
    <n v="1"/>
    <n v="2700"/>
    <n v="0.5"/>
    <n v="2"/>
    <n v="1"/>
    <n v="2700"/>
    <n v="31605"/>
    <n v="2633.75"/>
    <n v="2.6339506172839506"/>
  </r>
  <r>
    <n v="106446"/>
    <x v="190"/>
    <s v="162651LA0DEP"/>
    <n v="28938"/>
    <s v="NISSAN"/>
    <m/>
    <s v="162651LA0DEP"/>
    <s v="ZH2k1 ENGINE"/>
    <m/>
    <d v="2019-09-09T00:00:00"/>
    <x v="11"/>
    <s v="Prog"/>
    <m/>
    <m/>
    <m/>
    <m/>
    <x v="0"/>
    <x v="7"/>
    <s v="201-330"/>
    <n v="1"/>
    <n v="2400"/>
    <n v="0.5"/>
    <n v="2"/>
    <n v="1"/>
    <n v="2400"/>
    <n v="28938"/>
    <n v="2411.5"/>
    <n v="2.6730555555555555"/>
  </r>
  <r>
    <n v="106574"/>
    <x v="191"/>
    <s v="79182 9N50B"/>
    <n v="66600"/>
    <s v="NISSAN"/>
    <m/>
    <s v="79182 9N50B"/>
    <s v="L42C"/>
    <m/>
    <d v="2015-02-01T00:00:00"/>
    <x v="11"/>
    <s v="Prog"/>
    <m/>
    <m/>
    <m/>
    <m/>
    <x v="0"/>
    <x v="7"/>
    <s v="201-330"/>
    <n v="1"/>
    <n v="2700"/>
    <n v="0.5"/>
    <n v="2"/>
    <n v="1"/>
    <n v="2700"/>
    <n v="66600"/>
    <n v="5550"/>
    <n v="4.0740740740740735"/>
  </r>
  <r>
    <n v="106598"/>
    <x v="192"/>
    <n v="5845608010"/>
    <n v="270000"/>
    <s v="TOYOTA"/>
    <m/>
    <n v="5845608010"/>
    <s v="Toyota | Sienna | 580L            "/>
    <m/>
    <d v="2015-12-01T00:00:00"/>
    <x v="11"/>
    <s v="Prog"/>
    <m/>
    <m/>
    <m/>
    <m/>
    <x v="0"/>
    <x v="7"/>
    <s v="201-330"/>
    <n v="1"/>
    <n v="3000"/>
    <n v="0.5"/>
    <n v="2"/>
    <n v="1"/>
    <n v="3000"/>
    <n v="270000"/>
    <n v="22500"/>
    <n v="11.333333333333334"/>
  </r>
  <r>
    <n v="106630"/>
    <x v="193"/>
    <s v="33823-02200 "/>
    <n v="281221.5"/>
    <s v="TOYOTA"/>
    <m/>
    <s v="33823-02200 "/>
    <s v="061 COROLLA"/>
    <m/>
    <d v="2015-03-01T00:00:00"/>
    <x v="11"/>
    <s v="Prog"/>
    <m/>
    <m/>
    <m/>
    <m/>
    <x v="0"/>
    <x v="7"/>
    <s v="201-330"/>
    <n v="1"/>
    <n v="2280"/>
    <n v="0.5"/>
    <n v="2"/>
    <n v="1"/>
    <n v="2280"/>
    <n v="281221.5"/>
    <n v="23435.125"/>
    <n v="15.038084795321637"/>
  </r>
  <r>
    <n v="106712"/>
    <x v="194"/>
    <s v="AA017661-4130"/>
    <n v="243324.29557991461"/>
    <s v="DENSO"/>
    <m/>
    <s v="AA017661-4130"/>
    <s v="ChryslerGroup | WranglerUnlimited | JK74            "/>
    <m/>
    <d v="2017-12-01T00:00:00"/>
    <x v="11"/>
    <s v="Prog"/>
    <m/>
    <m/>
    <m/>
    <m/>
    <x v="0"/>
    <x v="7"/>
    <s v="201-330"/>
    <n v="1"/>
    <n v="2400"/>
    <n v="0.5"/>
    <n v="2"/>
    <n v="1"/>
    <n v="2400"/>
    <n v="243324.29557991461"/>
    <n v="20277.024631659551"/>
    <n v="12.598347017588639"/>
  </r>
  <r>
    <n v="106862"/>
    <x v="195"/>
    <s v="AA222424-1600"/>
    <n v="75239.694208438246"/>
    <s v="DENSO"/>
    <m/>
    <s v="AA222424-1600"/>
    <s v="12 051A Camry - Hybrid"/>
    <m/>
    <d v="2016-06-01T00:00:00"/>
    <x v="11"/>
    <s v="Prog"/>
    <m/>
    <m/>
    <m/>
    <m/>
    <x v="0"/>
    <x v="7"/>
    <s v="201-330"/>
    <n v="1"/>
    <n v="2100"/>
    <n v="0.5"/>
    <n v="2"/>
    <n v="1"/>
    <n v="2100"/>
    <n v="75239.694208438246"/>
    <n v="6269.9745173698539"/>
    <n v="5.3142695348380027"/>
  </r>
  <r>
    <n v="106880"/>
    <x v="196"/>
    <s v="14932 JA10A"/>
    <n v="248050.6"/>
    <s v="NISSAN"/>
    <m/>
    <s v="14932 JA10A"/>
    <s v="L42L (C/O from L42A)"/>
    <m/>
    <d v="2018-06-01T00:00:00"/>
    <x v="11"/>
    <s v="Prog"/>
    <m/>
    <m/>
    <m/>
    <m/>
    <x v="0"/>
    <x v="7"/>
    <s v="201-330"/>
    <n v="1"/>
    <n v="2700"/>
    <n v="0.5"/>
    <n v="2"/>
    <n v="1"/>
    <n v="2700"/>
    <n v="248050.6"/>
    <n v="20670.883333333335"/>
    <n v="11.541176954732512"/>
  </r>
  <r>
    <n v="106890"/>
    <x v="197"/>
    <s v="23714 ZN00C"/>
    <n v="69561.440000000002"/>
    <s v="NISSAN"/>
    <m/>
    <s v="23714 ZN00C"/>
    <s v="L42L (PARTIAL)"/>
    <m/>
    <d v="2018-06-01T00:00:00"/>
    <x v="11"/>
    <s v="Prog"/>
    <m/>
    <m/>
    <m/>
    <m/>
    <x v="0"/>
    <x v="7"/>
    <s v="201-330"/>
    <n v="1"/>
    <n v="2820"/>
    <n v="0.5"/>
    <n v="2"/>
    <n v="1"/>
    <n v="2820"/>
    <n v="69561.440000000002"/>
    <n v="5796.7866666666669"/>
    <n v="4.0741308116627266"/>
  </r>
  <r>
    <n v="106901"/>
    <x v="5"/>
    <s v="F86152A5200003"/>
    <n v="4240"/>
    <s v="Calsonic"/>
    <m/>
    <s v="F86152A5200003"/>
    <s v="L42L"/>
    <m/>
    <d v="2014-05-01T00:00:00"/>
    <x v="11"/>
    <s v="Prog"/>
    <m/>
    <m/>
    <m/>
    <m/>
    <x v="0"/>
    <x v="7"/>
    <s v="201-330"/>
    <n v="1"/>
    <n v="3900"/>
    <n v="0.5"/>
    <n v="2"/>
    <n v="1"/>
    <n v="3900"/>
    <n v="4240"/>
    <n v="353.33333333333331"/>
    <n v="1.4541310541310539"/>
  </r>
  <r>
    <n v="106923"/>
    <x v="198"/>
    <s v="C10311A0719002"/>
    <n v="100772.17120000001"/>
    <s v="Calsonic"/>
    <m/>
    <s v="C10311A0719002"/>
    <s v="Nissan        | Pathfinder | P61B/R51        "/>
    <m/>
    <d v="2017-07-01T00:00:00"/>
    <x v="11"/>
    <s v="Prog"/>
    <m/>
    <m/>
    <m/>
    <m/>
    <x v="0"/>
    <x v="7"/>
    <s v="201-330"/>
    <n v="1"/>
    <n v="2400"/>
    <n v="0.5"/>
    <n v="2"/>
    <n v="1"/>
    <n v="2400"/>
    <n v="100772.17120000001"/>
    <n v="8397.6809333333349"/>
    <n v="5.9987116296296294"/>
  </r>
  <r>
    <n v="107007"/>
    <x v="199"/>
    <s v="23-4618511-2-00"/>
    <n v="425000"/>
    <s v="IB TECH"/>
    <m/>
    <s v="23-4618511-2-00"/>
    <s v="'12 Honda CR-V"/>
    <m/>
    <d v="2016-06-01T00:00:00"/>
    <x v="11"/>
    <s v="Prog"/>
    <m/>
    <m/>
    <m/>
    <m/>
    <x v="0"/>
    <x v="7"/>
    <s v="201-330"/>
    <n v="1"/>
    <n v="2400"/>
    <n v="0.5"/>
    <n v="2"/>
    <n v="1"/>
    <n v="2400"/>
    <n v="425000"/>
    <n v="35416.666666666664"/>
    <n v="21.009259259259256"/>
  </r>
  <r>
    <n v="107010"/>
    <x v="200"/>
    <s v="23-4619810-2-00"/>
    <n v="425000"/>
    <s v="IB TECH"/>
    <m/>
    <s v="23-4619810-2-00"/>
    <s v="'12 HONDA CR-V"/>
    <m/>
    <d v="2016-06-01T00:00:00"/>
    <x v="11"/>
    <s v="Prog"/>
    <m/>
    <m/>
    <m/>
    <m/>
    <x v="0"/>
    <x v="7"/>
    <s v="201-330"/>
    <n v="1"/>
    <n v="2400"/>
    <n v="0.5"/>
    <n v="2"/>
    <n v="1"/>
    <n v="2400"/>
    <n v="425000"/>
    <n v="35416.666666666664"/>
    <n v="21.009259259259256"/>
  </r>
  <r>
    <n v="107074"/>
    <x v="201"/>
    <s v="aa047792-1530"/>
    <n v="450000"/>
    <s v="DENSO"/>
    <m/>
    <s v="aa047792-1530"/>
    <s v="GMX521  CAMARO"/>
    <m/>
    <d v="2019-09-09T00:00:00"/>
    <x v="11"/>
    <s v="Prog"/>
    <m/>
    <m/>
    <m/>
    <m/>
    <x v="0"/>
    <x v="7"/>
    <s v="201-330"/>
    <n v="1"/>
    <n v="6120"/>
    <n v="0.5"/>
    <n v="2"/>
    <n v="1"/>
    <n v="6120"/>
    <n v="450000"/>
    <n v="37500"/>
    <n v="9.5032679738562091"/>
  </r>
  <r>
    <n v="107333"/>
    <x v="5"/>
    <s v="75861 3JV0A"/>
    <n v="10903.5"/>
    <s v="NISSAN"/>
    <m/>
    <s v="75861 3JV0A"/>
    <s v="P42J+K  HEV"/>
    <m/>
    <d v="2014-06-01T00:00:00"/>
    <x v="11"/>
    <s v="Prog"/>
    <m/>
    <m/>
    <m/>
    <m/>
    <x v="0"/>
    <x v="7"/>
    <s v="201-330"/>
    <n v="1"/>
    <n v="2400"/>
    <n v="0.5"/>
    <n v="2"/>
    <n v="1"/>
    <n v="2400"/>
    <n v="10903.5"/>
    <n v="908.625"/>
    <n v="1.838125"/>
  </r>
  <r>
    <n v="107430"/>
    <x v="202"/>
    <s v="AA047792-3120"/>
    <n v="239286.23364395992"/>
    <s v="DENSO"/>
    <m/>
    <s v="AA047792-3120"/>
    <s v="13.5 CH RAM DJ/D2  (DS 1500)"/>
    <m/>
    <d v="2016-12-01T00:00:00"/>
    <x v="11"/>
    <s v="Prog"/>
    <m/>
    <m/>
    <m/>
    <m/>
    <x v="0"/>
    <x v="7"/>
    <s v="201-330"/>
    <n v="1"/>
    <n v="2400"/>
    <n v="0.5"/>
    <n v="2"/>
    <n v="1"/>
    <n v="2400"/>
    <n v="239286.23364395992"/>
    <n v="19940.519470329993"/>
    <n v="12.411399705738885"/>
  </r>
  <r>
    <n v="107439"/>
    <x v="203"/>
    <s v="AA422424-2750"/>
    <n v="5000"/>
    <s v="DENSO"/>
    <m/>
    <s v="AA422424-2750"/>
    <s v="14 GM G6"/>
    <m/>
    <d v="2017-10-01T00:00:00"/>
    <x v="11"/>
    <s v="Prog"/>
    <m/>
    <m/>
    <m/>
    <m/>
    <x v="0"/>
    <x v="7"/>
    <s v="201-330"/>
    <n v="1"/>
    <n v="2400"/>
    <n v="0.5"/>
    <n v="2"/>
    <n v="1"/>
    <n v="2400"/>
    <n v="5000"/>
    <n v="416.66666666666669"/>
    <n v="1.5648148148148149"/>
  </r>
  <r>
    <n v="107648"/>
    <x v="5"/>
    <s v="AA146510-8050"/>
    <n v="230000"/>
    <s v="Denso Manufacturing"/>
    <m/>
    <s v="AA146510-8050"/>
    <s v="15 Hyundai Sonata   Program Length:  4 yrs"/>
    <m/>
    <d v="2018-07-25T00:00:00"/>
    <x v="11"/>
    <s v="Prog"/>
    <m/>
    <m/>
    <m/>
    <m/>
    <x v="0"/>
    <x v="7"/>
    <s v="201-330"/>
    <n v="1"/>
    <n v="2300"/>
    <n v="0.5"/>
    <n v="2"/>
    <n v="1"/>
    <n v="2300"/>
    <n v="230000"/>
    <n v="19166.666666666668"/>
    <n v="12.444444444444445"/>
  </r>
  <r>
    <n v="107694"/>
    <x v="204"/>
    <s v="74520 4BC0A "/>
    <n v="20000"/>
    <s v="NISSAN"/>
    <m/>
    <s v="74520 4BC0A "/>
    <s v="P32R ROGUE HEV"/>
    <m/>
    <d v="2019-03-01T00:00:00"/>
    <x v="11"/>
    <s v="Prog"/>
    <m/>
    <m/>
    <m/>
    <m/>
    <x v="0"/>
    <x v="7"/>
    <s v="201-330"/>
    <n v="1"/>
    <n v="2300"/>
    <n v="0.5"/>
    <n v="2"/>
    <n v="1"/>
    <n v="2300"/>
    <n v="20000"/>
    <n v="1666.6666666666667"/>
    <n v="2.2995169082125604"/>
  </r>
  <r>
    <n v="107694"/>
    <x v="205"/>
    <s v="74520 4BC0A "/>
    <n v="20000"/>
    <s v="NISSAN"/>
    <m/>
    <s v="74520 4BC0A "/>
    <s v="P32R ROGUE HEV"/>
    <m/>
    <d v="2019-03-01T00:00:00"/>
    <x v="11"/>
    <s v="Prog"/>
    <m/>
    <m/>
    <m/>
    <m/>
    <x v="0"/>
    <x v="7"/>
    <s v="201-330"/>
    <n v="1"/>
    <n v="2400"/>
    <n v="0.5"/>
    <n v="2"/>
    <n v="1"/>
    <n v="2400"/>
    <n v="20000"/>
    <n v="1666.6666666666667"/>
    <n v="2.2592592592592595"/>
  </r>
  <r>
    <n v="107694"/>
    <x v="206"/>
    <s v="74520 4BC0A "/>
    <n v="20000"/>
    <s v="NISSAN"/>
    <m/>
    <s v="74520 4BC0A "/>
    <s v="P32R ROGUE HEV"/>
    <m/>
    <d v="2019-03-01T00:00:00"/>
    <x v="11"/>
    <s v="Prog"/>
    <m/>
    <m/>
    <m/>
    <m/>
    <x v="0"/>
    <x v="7"/>
    <s v="201-330"/>
    <n v="1"/>
    <n v="2400"/>
    <n v="0.5"/>
    <n v="2"/>
    <n v="1"/>
    <n v="2400"/>
    <n v="20000"/>
    <n v="1666.6666666666667"/>
    <n v="2.2592592592592595"/>
  </r>
  <r>
    <n v="104226"/>
    <x v="5"/>
    <n v="1300237"/>
    <n v="6439.5"/>
    <s v="BENTELER"/>
    <m/>
    <n v="1300237"/>
    <s v="AUTO INDUSTRY"/>
    <m/>
    <d v="2019-09-09T00:00:00"/>
    <x v="12"/>
    <s v="Prog"/>
    <m/>
    <m/>
    <m/>
    <m/>
    <x v="0"/>
    <x v="8"/>
    <s v="201-330"/>
    <n v="1"/>
    <n v="1800"/>
    <n v="0.5"/>
    <n v="2"/>
    <n v="1"/>
    <n v="1800"/>
    <n v="6439.5"/>
    <n v="536.625"/>
    <n v="1.7308333333333332"/>
  </r>
  <r>
    <n v="104227"/>
    <x v="5"/>
    <n v="13002264"/>
    <n v="3232.5"/>
    <s v="BENTELER"/>
    <m/>
    <n v="13002264"/>
    <s v="AUTO INDUSTRY"/>
    <m/>
    <d v="2019-09-09T00:00:00"/>
    <x v="12"/>
    <s v="Prog"/>
    <m/>
    <m/>
    <m/>
    <m/>
    <x v="0"/>
    <x v="8"/>
    <s v="201-330"/>
    <n v="1"/>
    <n v="1800"/>
    <n v="0.5"/>
    <n v="2"/>
    <n v="1"/>
    <n v="1800"/>
    <n v="3232.5"/>
    <n v="269.375"/>
    <n v="1.5328703703703705"/>
  </r>
  <r>
    <n v="104228"/>
    <x v="5"/>
    <n v="13002265"/>
    <n v="2550"/>
    <s v="BENTELER"/>
    <m/>
    <n v="13002265"/>
    <s v="AUTO INDUSTRY"/>
    <m/>
    <d v="2019-09-09T00:00:00"/>
    <x v="12"/>
    <s v="Prog"/>
    <m/>
    <m/>
    <m/>
    <m/>
    <x v="0"/>
    <x v="8"/>
    <s v="201-330"/>
    <n v="1"/>
    <n v="2000"/>
    <n v="0.5"/>
    <n v="2"/>
    <n v="1"/>
    <n v="2000"/>
    <n v="2550"/>
    <n v="212.5"/>
    <n v="1.4749999999999999"/>
  </r>
  <r>
    <n v="104290"/>
    <x v="5"/>
    <s v="AA022435-5981"/>
    <n v="450"/>
    <s v="DENSO"/>
    <m/>
    <s v="AA022435-5981"/>
    <s v="ChryslerGroup"/>
    <m/>
    <d v="2019-09-09T00:00:00"/>
    <x v="12"/>
    <s v="Prog"/>
    <m/>
    <m/>
    <m/>
    <m/>
    <x v="0"/>
    <x v="8"/>
    <s v="201-330"/>
    <n v="1"/>
    <n v="2400"/>
    <n v="0.5"/>
    <n v="2"/>
    <n v="1"/>
    <n v="2400"/>
    <n v="450"/>
    <n v="37.5"/>
    <n v="1.3541666666666667"/>
  </r>
  <r>
    <n v="104552"/>
    <x v="207"/>
    <n v="13003240"/>
    <n v="665000"/>
    <s v="BENTELER"/>
    <m/>
    <n v="13003240"/>
    <s v="AUTO INDUSTRY"/>
    <m/>
    <d v="2019-09-09T00:00:00"/>
    <x v="12"/>
    <s v="Prog"/>
    <m/>
    <m/>
    <m/>
    <m/>
    <x v="0"/>
    <x v="8"/>
    <s v="201-330"/>
    <n v="1"/>
    <n v="5610"/>
    <n v="0.5"/>
    <n v="2"/>
    <n v="1"/>
    <n v="5610"/>
    <n v="665000"/>
    <n v="55416.666666666664"/>
    <n v="14.504258268964151"/>
  </r>
  <r>
    <n v="104912"/>
    <x v="208"/>
    <n v="4735504020"/>
    <n v="188650.53720000002"/>
    <s v="TOYOTA"/>
    <m/>
    <n v="4735504020"/>
    <s v="Tacoma 180L --&gt; c/o to 742a"/>
    <m/>
    <d v="2022-12-31T00:00:00"/>
    <x v="12"/>
    <s v="Prog"/>
    <m/>
    <m/>
    <m/>
    <m/>
    <x v="0"/>
    <x v="8"/>
    <s v="201-330"/>
    <n v="1"/>
    <n v="2700"/>
    <n v="0.5"/>
    <n v="2"/>
    <n v="1"/>
    <n v="2700"/>
    <n v="188650.53720000002"/>
    <n v="15720.878100000002"/>
    <n v="9.096729925925926"/>
  </r>
  <r>
    <n v="104950"/>
    <x v="209"/>
    <s v="47351-04040"/>
    <n v="156617.3904"/>
    <s v="Hino Motors Mfg., Inc."/>
    <m/>
    <s v="47351-04040"/>
    <s v="Tacoma 180L --&gt; c/o to 742a"/>
    <m/>
    <d v="2022-12-31T00:00:00"/>
    <x v="12"/>
    <s v="Prog"/>
    <m/>
    <m/>
    <m/>
    <m/>
    <x v="0"/>
    <x v="8"/>
    <s v="201-330"/>
    <n v="1"/>
    <n v="2700"/>
    <n v="0.5"/>
    <n v="2"/>
    <n v="1"/>
    <n v="2700"/>
    <n v="156617.3904"/>
    <n v="13051.449200000001"/>
    <n v="7.7784934320987658"/>
  </r>
  <r>
    <n v="104957"/>
    <x v="210"/>
    <s v="74521 EA800"/>
    <n v="36498"/>
    <s v="NISSAN"/>
    <m/>
    <s v="74521 EA800"/>
    <s v="Nissan        | Frontier | H61B/D40        "/>
    <m/>
    <d v="2015-09-01T00:00:00"/>
    <x v="12"/>
    <s v="Prog"/>
    <m/>
    <m/>
    <m/>
    <m/>
    <x v="0"/>
    <x v="8"/>
    <s v="201-330"/>
    <n v="1"/>
    <n v="2700"/>
    <n v="0.5"/>
    <n v="2"/>
    <n v="1"/>
    <n v="2700"/>
    <n v="36498"/>
    <n v="3041.5"/>
    <n v="2.8353086419753084"/>
  </r>
  <r>
    <n v="104999"/>
    <x v="5"/>
    <n v="13004276"/>
    <n v="900"/>
    <s v="BENTELER"/>
    <m/>
    <n v="13004276"/>
    <s v="GM"/>
    <m/>
    <d v="2019-09-09T00:00:00"/>
    <x v="12"/>
    <s v="Prog"/>
    <m/>
    <m/>
    <m/>
    <m/>
    <x v="0"/>
    <x v="8"/>
    <s v="201-330"/>
    <n v="1"/>
    <n v="3000"/>
    <n v="0.5"/>
    <n v="2"/>
    <n v="1"/>
    <n v="3000"/>
    <n v="900"/>
    <n v="75"/>
    <n v="1.3666666666666665"/>
  </r>
  <r>
    <n v="105098"/>
    <x v="211"/>
    <n v="13004866"/>
    <n v="64806"/>
    <s v="BENTELER"/>
    <m/>
    <n v="13004866"/>
    <s v="FORD"/>
    <m/>
    <d v="2019-09-09T00:00:00"/>
    <x v="12"/>
    <s v="Prog"/>
    <m/>
    <m/>
    <m/>
    <m/>
    <x v="0"/>
    <x v="8"/>
    <s v="201-330"/>
    <n v="1"/>
    <n v="3300"/>
    <n v="0.5"/>
    <n v="2"/>
    <n v="1"/>
    <n v="3300"/>
    <n v="64806"/>
    <n v="5400.5"/>
    <n v="3.5153535353535355"/>
  </r>
  <r>
    <n v="105138"/>
    <x v="212"/>
    <n v="13003716"/>
    <n v="265000"/>
    <s v="BENTELER"/>
    <m/>
    <n v="13003716"/>
    <s v="Toyota | Avalon | 770N            "/>
    <m/>
    <d v="2018-04-01T00:00:00"/>
    <x v="12"/>
    <s v="Prog"/>
    <m/>
    <m/>
    <m/>
    <m/>
    <x v="0"/>
    <x v="8"/>
    <s v="201-330"/>
    <n v="1"/>
    <n v="3300"/>
    <n v="0.5"/>
    <n v="2"/>
    <n v="1"/>
    <n v="3300"/>
    <n v="265000"/>
    <n v="22083.333333333332"/>
    <n v="10.255892255892254"/>
  </r>
  <r>
    <n v="105159"/>
    <x v="5"/>
    <n v="13003731"/>
    <n v="300"/>
    <s v="BENTELER"/>
    <m/>
    <n v="13003731"/>
    <s v="Toyota | Matrix/Blade | 328X/151L       "/>
    <m/>
    <d v="2019-09-09T00:00:00"/>
    <x v="12"/>
    <s v="Prog"/>
    <m/>
    <m/>
    <m/>
    <m/>
    <x v="0"/>
    <x v="8"/>
    <s v="201-330"/>
    <n v="1"/>
    <n v="2400"/>
    <n v="0.5"/>
    <n v="2"/>
    <n v="1"/>
    <n v="2400"/>
    <n v="300"/>
    <n v="25"/>
    <n v="1.3472222222222223"/>
  </r>
  <r>
    <n v="105359"/>
    <x v="213"/>
    <s v="GN81410000000M10"/>
    <n v="31500"/>
    <s v="Alpha Tech"/>
    <m/>
    <s v="GN81410000000M10"/>
    <s v="AUTO INDUSTRY"/>
    <m/>
    <d v="2019-09-09T00:00:00"/>
    <x v="12"/>
    <s v="Prog"/>
    <m/>
    <m/>
    <m/>
    <m/>
    <x v="0"/>
    <x v="8"/>
    <s v="201-330"/>
    <n v="1"/>
    <n v="5100"/>
    <n v="0.5"/>
    <n v="2"/>
    <n v="1"/>
    <n v="5100"/>
    <n v="31500"/>
    <n v="2625"/>
    <n v="2.0196078431372548"/>
  </r>
  <r>
    <n v="105511"/>
    <x v="5"/>
    <n v="13003844"/>
    <n v="3000"/>
    <s v="BENTELER"/>
    <m/>
    <n v="13003844"/>
    <s v="Toyota | Camry | 044L            "/>
    <m/>
    <d v="2019-09-09T00:00:00"/>
    <x v="12"/>
    <s v="Prog"/>
    <m/>
    <m/>
    <m/>
    <m/>
    <x v="0"/>
    <x v="8"/>
    <s v="201-330"/>
    <n v="1"/>
    <n v="2760"/>
    <n v="0.5"/>
    <n v="2"/>
    <n v="1"/>
    <n v="2760"/>
    <n v="3000"/>
    <n v="250"/>
    <n v="1.4541062801932367"/>
  </r>
  <r>
    <n v="105512"/>
    <x v="5"/>
    <n v="13003845"/>
    <n v="4881"/>
    <s v="BENTELER"/>
    <m/>
    <n v="13003845"/>
    <s v="Toyota | Camry | 044L            "/>
    <m/>
    <d v="2019-09-09T00:00:00"/>
    <x v="12"/>
    <s v="Prog"/>
    <m/>
    <m/>
    <m/>
    <m/>
    <x v="0"/>
    <x v="8"/>
    <s v="201-330"/>
    <n v="1"/>
    <n v="2760"/>
    <n v="0.5"/>
    <n v="2"/>
    <n v="1"/>
    <n v="2760"/>
    <n v="4881"/>
    <n v="406.75"/>
    <n v="1.5298309178743963"/>
  </r>
  <r>
    <n v="105513"/>
    <x v="214"/>
    <n v="13003830"/>
    <n v="901116.21500000008"/>
    <s v="BENTELER"/>
    <m/>
    <n v="13003830"/>
    <s v="Camry 051a"/>
    <m/>
    <d v="2016-06-01T00:00:00"/>
    <x v="12"/>
    <s v="Prog"/>
    <m/>
    <m/>
    <m/>
    <m/>
    <x v="0"/>
    <x v="8"/>
    <s v="201-330"/>
    <n v="1"/>
    <n v="3180"/>
    <n v="0.5"/>
    <n v="2"/>
    <n v="1"/>
    <n v="3180"/>
    <n v="901116.21500000008"/>
    <n v="75093.017916666679"/>
    <n v="32.818875436757516"/>
  </r>
  <r>
    <n v="105514"/>
    <x v="5"/>
    <n v="13003831"/>
    <n v="907779.73200000008"/>
    <s v="BENTELER"/>
    <m/>
    <n v="13003831"/>
    <s v="Camry 051a"/>
    <m/>
    <d v="2016-06-01T00:00:00"/>
    <x v="12"/>
    <s v="Prog"/>
    <m/>
    <m/>
    <m/>
    <m/>
    <x v="0"/>
    <x v="8"/>
    <s v="201-330"/>
    <n v="1"/>
    <n v="2280"/>
    <n v="0.5"/>
    <n v="2"/>
    <n v="1"/>
    <n v="2280"/>
    <n v="907779.73200000008"/>
    <n v="75648.311000000002"/>
    <n v="45.572111695906436"/>
  </r>
  <r>
    <n v="105580"/>
    <x v="215"/>
    <s v="14049 ZE00A"/>
    <n v="64627.5"/>
    <s v="NISSAN"/>
    <m/>
    <s v="14049 ZE00A"/>
    <s v="Nissan        | Frontier | H61B/D40        "/>
    <m/>
    <d v="2017-07-01T00:00:00"/>
    <x v="12"/>
    <s v="Prog"/>
    <m/>
    <m/>
    <m/>
    <m/>
    <x v="0"/>
    <x v="8"/>
    <s v="201-330"/>
    <n v="1"/>
    <n v="2400"/>
    <n v="0.5"/>
    <n v="2"/>
    <n v="1"/>
    <n v="2400"/>
    <n v="64627.5"/>
    <n v="5385.625"/>
    <n v="4.3253472222222227"/>
  </r>
  <r>
    <n v="105827"/>
    <x v="216"/>
    <s v="62290 ZS20A"/>
    <n v="2901"/>
    <s v="Calsonic"/>
    <m/>
    <s v="62290 ZS20A"/>
    <s v="Nissan        | Pathfinder | P61B/R51        "/>
    <m/>
    <d v="2019-02-01T00:00:00"/>
    <x v="12"/>
    <s v="Prog"/>
    <m/>
    <m/>
    <m/>
    <m/>
    <x v="0"/>
    <x v="8"/>
    <s v="201-330"/>
    <n v="1"/>
    <n v="2400"/>
    <n v="0.5"/>
    <n v="2"/>
    <n v="1"/>
    <n v="2400"/>
    <n v="2901"/>
    <n v="241.75"/>
    <n v="1.4676388888888889"/>
  </r>
  <r>
    <n v="106012"/>
    <x v="217"/>
    <s v="AA422424-0792"/>
    <n v="75752.375509825011"/>
    <s v="DENSO"/>
    <m/>
    <s v="AA422424-0792"/>
    <s v="'12 ACCORD 2GA"/>
    <m/>
    <d v="2017-06-01T00:00:00"/>
    <x v="12"/>
    <s v="Prog"/>
    <m/>
    <m/>
    <m/>
    <m/>
    <x v="0"/>
    <x v="8"/>
    <s v="201-330"/>
    <n v="1"/>
    <n v="2700"/>
    <n v="0.5"/>
    <n v="2"/>
    <n v="1"/>
    <n v="2700"/>
    <n v="75752.375509825011"/>
    <n v="6312.697959152084"/>
    <n v="4.4507150415565846"/>
  </r>
  <r>
    <n v="106109"/>
    <x v="218"/>
    <s v="AA146542-3761 "/>
    <n v="7050"/>
    <s v="Stewart Industries"/>
    <m/>
    <s v="AA146542-3761 "/>
    <s v="Corolla 150A"/>
    <m/>
    <d v="2019-09-09T00:00:00"/>
    <x v="12"/>
    <s v="Prog"/>
    <m/>
    <m/>
    <m/>
    <m/>
    <x v="0"/>
    <x v="8"/>
    <s v="201-330"/>
    <n v="1"/>
    <n v="4760"/>
    <n v="0.5"/>
    <n v="2"/>
    <n v="1"/>
    <n v="4760"/>
    <n v="7050"/>
    <n v="587.5"/>
    <n v="1.4978991596638656"/>
  </r>
  <r>
    <n v="106127"/>
    <x v="5"/>
    <n v="13003898"/>
    <n v="1557"/>
    <s v="BENTELER"/>
    <m/>
    <n v="13003898"/>
    <s v="RAV4  / 120L / 420"/>
    <m/>
    <d v="2017-12-01T00:00:00"/>
    <x v="12"/>
    <s v="Prog"/>
    <m/>
    <m/>
    <m/>
    <m/>
    <x v="0"/>
    <x v="8"/>
    <s v="201-330"/>
    <n v="1"/>
    <n v="2400"/>
    <n v="0.5"/>
    <n v="2"/>
    <n v="1"/>
    <n v="2400"/>
    <n v="1557"/>
    <n v="129.75"/>
    <n v="1.4054166666666665"/>
  </r>
  <r>
    <n v="106128"/>
    <x v="5"/>
    <n v="13003897"/>
    <n v="3127.5"/>
    <s v="BENTELER"/>
    <m/>
    <n v="13003897"/>
    <s v="RAV4  / 120L / 420"/>
    <m/>
    <d v="2017-12-01T00:00:00"/>
    <x v="12"/>
    <s v="Prog"/>
    <m/>
    <m/>
    <m/>
    <m/>
    <x v="0"/>
    <x v="8"/>
    <s v="201-330"/>
    <n v="1"/>
    <n v="2400"/>
    <n v="0.5"/>
    <n v="2"/>
    <n v="1"/>
    <n v="2400"/>
    <n v="3127.5"/>
    <n v="260.625"/>
    <n v="1.4781250000000001"/>
  </r>
  <r>
    <n v="106134"/>
    <x v="5"/>
    <s v="156-601-9992"/>
    <n v="384"/>
    <s v="Calsonic"/>
    <m/>
    <s v="156-601-9992"/>
    <s v="NISSAN"/>
    <m/>
    <d v="2019-09-09T00:00:00"/>
    <x v="12"/>
    <s v="Prog"/>
    <m/>
    <m/>
    <m/>
    <m/>
    <x v="0"/>
    <x v="8"/>
    <s v="201-330"/>
    <n v="1"/>
    <n v="1800"/>
    <n v="0.5"/>
    <n v="2"/>
    <n v="1"/>
    <n v="1800"/>
    <n v="384"/>
    <n v="32"/>
    <n v="1.3570370370370368"/>
  </r>
  <r>
    <n v="106135"/>
    <x v="5"/>
    <s v="156-601-9912"/>
    <n v="720"/>
    <s v="Calsonic"/>
    <m/>
    <s v="156-601-9912"/>
    <s v="NISSAN"/>
    <m/>
    <d v="2019-09-09T00:00:00"/>
    <x v="12"/>
    <s v="Prog"/>
    <m/>
    <m/>
    <m/>
    <m/>
    <x v="0"/>
    <x v="8"/>
    <s v="201-330"/>
    <n v="1"/>
    <n v="1900"/>
    <n v="0.5"/>
    <n v="2"/>
    <n v="1"/>
    <n v="1900"/>
    <n v="720"/>
    <n v="60"/>
    <n v="1.3754385964912281"/>
  </r>
  <r>
    <n v="106137"/>
    <x v="219"/>
    <n v="13003904"/>
    <n v="53971.5"/>
    <s v="BENTELER"/>
    <m/>
    <n v="13003904"/>
    <s v="Toyota | Venza | 470L            "/>
    <m/>
    <d v="2014-09-30T00:00:00"/>
    <x v="12"/>
    <s v="Prog"/>
    <m/>
    <m/>
    <m/>
    <m/>
    <x v="0"/>
    <x v="8"/>
    <s v="201-330"/>
    <n v="1"/>
    <n v="2400"/>
    <n v="0.5"/>
    <n v="2"/>
    <n v="1"/>
    <n v="2400"/>
    <n v="53971.5"/>
    <n v="4497.625"/>
    <n v="3.8320138888888891"/>
  </r>
  <r>
    <n v="106146"/>
    <x v="220"/>
    <n v="13003907"/>
    <n v="106036.5"/>
    <s v="BENTELER"/>
    <m/>
    <n v="13003907"/>
    <s v="Toyota | Venza | 470L            "/>
    <m/>
    <d v="2014-09-30T00:00:00"/>
    <x v="12"/>
    <s v="Prog"/>
    <m/>
    <m/>
    <m/>
    <m/>
    <x v="0"/>
    <x v="8"/>
    <s v="201-330"/>
    <n v="1"/>
    <n v="4590"/>
    <n v="0.5"/>
    <n v="2"/>
    <n v="1"/>
    <n v="4590"/>
    <n v="106036.5"/>
    <n v="8836.375"/>
    <n v="3.9001815541031228"/>
  </r>
  <r>
    <n v="106147"/>
    <x v="221"/>
    <n v="13003909"/>
    <n v="52873.5"/>
    <s v="BENTELER"/>
    <m/>
    <n v="13003909"/>
    <s v="Toyota | Venza | 470L            "/>
    <m/>
    <d v="2014-09-30T00:00:00"/>
    <x v="12"/>
    <s v="Prog"/>
    <m/>
    <m/>
    <m/>
    <m/>
    <x v="0"/>
    <x v="8"/>
    <s v="201-330"/>
    <n v="1"/>
    <n v="3000"/>
    <n v="0.5"/>
    <n v="2"/>
    <n v="1"/>
    <n v="3000"/>
    <n v="52873.5"/>
    <n v="4406.125"/>
    <n v="3.291611111111111"/>
  </r>
  <r>
    <n v="106149"/>
    <x v="5"/>
    <n v="13003911"/>
    <n v="54396"/>
    <s v="BENTELER"/>
    <m/>
    <n v="13003911"/>
    <s v="Toyota | Venza | 470L            "/>
    <m/>
    <d v="2014-09-30T00:00:00"/>
    <x v="12"/>
    <s v="Prog"/>
    <m/>
    <m/>
    <m/>
    <m/>
    <x v="0"/>
    <x v="8"/>
    <s v="201-330"/>
    <n v="1"/>
    <n v="2100"/>
    <n v="0.5"/>
    <n v="2"/>
    <n v="1"/>
    <n v="2100"/>
    <n v="54396"/>
    <n v="4533"/>
    <n v="4.2114285714285709"/>
  </r>
  <r>
    <n v="106150"/>
    <x v="5"/>
    <n v="13003910"/>
    <n v="51426"/>
    <s v="BENTELER"/>
    <m/>
    <n v="13003910"/>
    <s v="Toyota | Venza | 470L            "/>
    <m/>
    <d v="2014-09-30T00:00:00"/>
    <x v="12"/>
    <s v="Prog"/>
    <m/>
    <m/>
    <m/>
    <m/>
    <x v="0"/>
    <x v="8"/>
    <s v="201-330"/>
    <n v="1"/>
    <n v="2400"/>
    <n v="0.5"/>
    <n v="2"/>
    <n v="1"/>
    <n v="2400"/>
    <n v="51426"/>
    <n v="4285.5"/>
    <n v="3.7141666666666668"/>
  </r>
  <r>
    <n v="106166"/>
    <x v="222"/>
    <s v="AA422424-7770"/>
    <n v="131580.288"/>
    <s v="DENSO"/>
    <m/>
    <s v="AA422424-7770"/>
    <s v="HONDA PILOT BL WZX"/>
    <m/>
    <d v="2015-03-01T00:00:00"/>
    <x v="12"/>
    <s v="Prog"/>
    <m/>
    <m/>
    <m/>
    <m/>
    <x v="0"/>
    <x v="8"/>
    <s v="201-330"/>
    <n v="1"/>
    <n v="2700"/>
    <n v="0.5"/>
    <n v="2"/>
    <n v="1"/>
    <n v="2700"/>
    <n v="131580.288"/>
    <n v="10965.023999999999"/>
    <n v="6.7481599999999995"/>
  </r>
  <r>
    <n v="106182"/>
    <x v="223"/>
    <n v="20342"/>
    <n v="128529.00899999999"/>
    <s v="Pilkington North America"/>
    <m/>
    <n v="20342"/>
    <s v="HONDA PILOT BL WZX"/>
    <m/>
    <d v="2015-03-01T00:00:00"/>
    <x v="12"/>
    <s v="Prog"/>
    <m/>
    <m/>
    <m/>
    <m/>
    <x v="0"/>
    <x v="8"/>
    <s v="201-330"/>
    <n v="1"/>
    <n v="3300"/>
    <n v="0.5"/>
    <n v="2"/>
    <n v="1"/>
    <n v="3300"/>
    <n v="128529.00899999999"/>
    <n v="10710.750749999999"/>
    <n v="5.6609093939393942"/>
  </r>
  <r>
    <n v="106197"/>
    <x v="224"/>
    <n v="4735604011"/>
    <n v="185398.3996"/>
    <s v="TOYOTA"/>
    <m/>
    <n v="4735604011"/>
    <s v="Tacoma 180L --&gt; c/o to 742a"/>
    <m/>
    <d v="2022-12-01T00:00:00"/>
    <x v="12"/>
    <s v="Prog"/>
    <m/>
    <m/>
    <m/>
    <m/>
    <x v="0"/>
    <x v="8"/>
    <s v="201-330"/>
    <n v="1"/>
    <n v="2880"/>
    <n v="0.5"/>
    <n v="2"/>
    <n v="1"/>
    <n v="2880"/>
    <n v="185398.3996"/>
    <n v="15449.866633333333"/>
    <n v="8.4860493672839503"/>
  </r>
  <r>
    <n v="106217"/>
    <x v="225"/>
    <s v="62290 ZL00B"/>
    <n v="62786.879999999997"/>
    <s v="Calsonic"/>
    <m/>
    <s v="62290 ZL00B"/>
    <s v="Nissan        | Frontier | H61B/D40        "/>
    <m/>
    <d v="2017-07-01T00:00:00"/>
    <x v="12"/>
    <s v="Prog"/>
    <m/>
    <m/>
    <m/>
    <m/>
    <x v="0"/>
    <x v="8"/>
    <s v="201-330"/>
    <n v="1"/>
    <n v="2700"/>
    <n v="0.5"/>
    <n v="2"/>
    <n v="1"/>
    <n v="2700"/>
    <n v="62786.879999999997"/>
    <n v="5232.24"/>
    <n v="3.9171555555555551"/>
  </r>
  <r>
    <n v="106217"/>
    <x v="226"/>
    <s v="62290 ZL00B"/>
    <n v="62786.879999999997"/>
    <s v="Calsonic"/>
    <m/>
    <s v="62290 ZL00B"/>
    <s v="Nissan        | Frontier | H61B/D40        "/>
    <m/>
    <d v="2017-07-01T00:00:00"/>
    <x v="12"/>
    <s v="Prog"/>
    <m/>
    <m/>
    <m/>
    <m/>
    <x v="0"/>
    <x v="8"/>
    <s v="201-330"/>
    <n v="1"/>
    <n v="2400"/>
    <n v="0.5"/>
    <n v="2"/>
    <n v="1"/>
    <n v="2400"/>
    <n v="62786.879999999997"/>
    <n v="5232.24"/>
    <n v="4.2401333333333335"/>
  </r>
  <r>
    <n v="106237"/>
    <x v="227"/>
    <n v="3.3799999999999998E+25"/>
    <n v="241879.97858035343"/>
    <s v="TOYOTA"/>
    <m/>
    <n v="3.3799999999999998E+25"/>
    <s v="642L (lexus)"/>
    <m/>
    <d v="2014-09-01T00:00:00"/>
    <x v="12"/>
    <s v="Prog"/>
    <m/>
    <m/>
    <m/>
    <m/>
    <x v="0"/>
    <x v="8"/>
    <s v="201-330"/>
    <n v="1"/>
    <n v="3000"/>
    <n v="0.5"/>
    <n v="2"/>
    <n v="1"/>
    <n v="3000"/>
    <n v="241879.97858035343"/>
    <n v="20156.664881696121"/>
    <n v="10.291851058531609"/>
  </r>
  <r>
    <n v="106364"/>
    <x v="228"/>
    <s v="AA146510-1950"/>
    <n v="147672.36000000002"/>
    <s v="DENSO"/>
    <m/>
    <s v="AA146510-1950"/>
    <s v="Toyota | Sienna | 580L            "/>
    <m/>
    <d v="2015-12-01T00:00:00"/>
    <x v="12"/>
    <s v="Prog"/>
    <m/>
    <m/>
    <m/>
    <m/>
    <x v="0"/>
    <x v="8"/>
    <s v="201-330"/>
    <n v="1"/>
    <n v="3300"/>
    <n v="0.5"/>
    <n v="2"/>
    <n v="1"/>
    <n v="3300"/>
    <n v="147672.36000000002"/>
    <n v="12306.03"/>
    <n v="6.3054666666666677"/>
  </r>
  <r>
    <n v="106386"/>
    <x v="229"/>
    <s v="171190P080"/>
    <n v="148293.82080000002"/>
    <s v="TOYOTA"/>
    <m/>
    <s v="171190P080"/>
    <s v="Toyota | Sienna | 580L            "/>
    <m/>
    <d v="2015-12-01T00:00:00"/>
    <x v="12"/>
    <s v="Prog"/>
    <m/>
    <m/>
    <m/>
    <m/>
    <x v="0"/>
    <x v="8"/>
    <s v="201-330"/>
    <n v="1"/>
    <n v="2520"/>
    <n v="0.5"/>
    <n v="2"/>
    <n v="1"/>
    <n v="2520"/>
    <n v="148293.82080000002"/>
    <n v="12357.818400000002"/>
    <n v="7.8718615873015878"/>
  </r>
  <r>
    <n v="106444"/>
    <x v="230"/>
    <s v="111121LA0AW9"/>
    <n v="51840"/>
    <s v="NISSAN"/>
    <m/>
    <s v="111121LA0AW9"/>
    <s v="ZH2k1 ENGINE"/>
    <m/>
    <d v="2019-09-09T00:00:00"/>
    <x v="12"/>
    <s v="Prog"/>
    <m/>
    <m/>
    <m/>
    <m/>
    <x v="0"/>
    <x v="8"/>
    <s v="201-330"/>
    <n v="1"/>
    <n v="2700"/>
    <n v="0.5"/>
    <n v="2"/>
    <n v="1"/>
    <n v="2700"/>
    <n v="51840"/>
    <n v="4320"/>
    <n v="3.4666666666666668"/>
  </r>
  <r>
    <n v="106661"/>
    <x v="231"/>
    <s v="AA246750-0830"/>
    <n v="63000"/>
    <s v="DENSO"/>
    <m/>
    <s v="AA246750-0830"/>
    <s v="HIGHLANDER 397 / 440"/>
    <m/>
    <d v="2014-09-01T00:00:00"/>
    <x v="12"/>
    <s v="Prog"/>
    <m/>
    <m/>
    <m/>
    <m/>
    <x v="0"/>
    <x v="8"/>
    <s v="201-330"/>
    <n v="1"/>
    <n v="2700"/>
    <n v="0.5"/>
    <n v="2"/>
    <n v="1"/>
    <n v="2700"/>
    <n v="63000"/>
    <n v="5250"/>
    <n v="3.925925925925926"/>
  </r>
  <r>
    <n v="106662"/>
    <x v="232"/>
    <s v="AA246750-0820"/>
    <n v="61828.5"/>
    <s v="DENSO"/>
    <m/>
    <s v="AA246750-0820"/>
    <s v="HIGHLANDER 397 / 440"/>
    <m/>
    <d v="2014-09-01T00:00:00"/>
    <x v="12"/>
    <s v="Prog"/>
    <m/>
    <m/>
    <m/>
    <m/>
    <x v="0"/>
    <x v="8"/>
    <s v="201-330"/>
    <n v="1"/>
    <n v="3000"/>
    <n v="0.5"/>
    <n v="2"/>
    <n v="1"/>
    <n v="3000"/>
    <n v="61828.5"/>
    <n v="5152.375"/>
    <n v="3.6232777777777776"/>
  </r>
  <r>
    <n v="106667"/>
    <x v="5"/>
    <s v="23-4556611-2-00-A"/>
    <n v="624"/>
    <s v="IB TECH"/>
    <m/>
    <s v="23-4556611-2-00-A"/>
    <s v="Honda Odyssey (2MH)"/>
    <m/>
    <d v="2016-10-01T00:00:00"/>
    <x v="12"/>
    <s v="Prog"/>
    <m/>
    <m/>
    <m/>
    <m/>
    <x v="0"/>
    <x v="8"/>
    <s v="201-330"/>
    <n v="1"/>
    <n v="4000"/>
    <n v="0.5"/>
    <n v="2"/>
    <n v="1"/>
    <n v="4000"/>
    <n v="624"/>
    <n v="52"/>
    <n v="1.3506666666666665"/>
  </r>
  <r>
    <n v="106671"/>
    <x v="233"/>
    <s v="23-4556411-2-00"/>
    <n v="136992.37483385025"/>
    <s v="IB TECH"/>
    <m/>
    <s v="23-4556411-2-00"/>
    <s v="Honda | Odyssey | UM              "/>
    <m/>
    <d v="2016-10-01T00:00:00"/>
    <x v="12"/>
    <s v="Prog"/>
    <m/>
    <m/>
    <m/>
    <m/>
    <x v="0"/>
    <x v="8"/>
    <s v="201-330"/>
    <n v="1"/>
    <n v="2400"/>
    <n v="0.5"/>
    <n v="2"/>
    <n v="1"/>
    <n v="2400"/>
    <n v="136992.37483385025"/>
    <n v="11416.031236154187"/>
    <n v="7.6755729089745488"/>
  </r>
  <r>
    <n v="106672"/>
    <x v="5"/>
    <s v="23-4556510-2-00"/>
    <n v="136903.64920248117"/>
    <s v="IB TECH"/>
    <m/>
    <s v="23-4556510-2-00"/>
    <s v="Honda | Odyssey | UM              "/>
    <m/>
    <d v="2016-10-01T00:00:00"/>
    <x v="12"/>
    <s v="Prog"/>
    <m/>
    <m/>
    <m/>
    <m/>
    <x v="0"/>
    <x v="8"/>
    <s v="201-330"/>
    <n v="1"/>
    <n v="4000"/>
    <n v="0.5"/>
    <n v="2"/>
    <n v="1"/>
    <n v="4000"/>
    <n v="136903.64920248117"/>
    <n v="11408.637433540098"/>
    <n v="5.1362124778466995"/>
  </r>
  <r>
    <n v="106679"/>
    <x v="234"/>
    <s v="AA146511-2120"/>
    <n v="9298.4319999999989"/>
    <s v="DENSO"/>
    <m/>
    <s v="AA146511-2120"/>
    <s v="200L SEQUIA"/>
    <m/>
    <d v="2018-06-01T00:00:00"/>
    <x v="12"/>
    <s v="Prog"/>
    <m/>
    <m/>
    <m/>
    <m/>
    <x v="0"/>
    <x v="8"/>
    <s v="201-330"/>
    <n v="1"/>
    <n v="2100"/>
    <n v="0.5"/>
    <n v="2"/>
    <n v="1"/>
    <n v="2100"/>
    <n v="9298.4319999999989"/>
    <n v="774.8693333333332"/>
    <n v="1.8253138624338625"/>
  </r>
  <r>
    <n v="106699"/>
    <x v="235"/>
    <s v="561 805 567"/>
    <n v="136263.25440000001"/>
    <s v="VOLKSWAGEN"/>
    <m/>
    <s v="561 805 567"/>
    <s v="VW | Mid-SizeSedan | NMS/VW411       "/>
    <m/>
    <d v="2019-09-09T00:00:00"/>
    <x v="12"/>
    <s v="Prog"/>
    <m/>
    <m/>
    <m/>
    <m/>
    <x v="0"/>
    <x v="8"/>
    <s v="201-330"/>
    <n v="1"/>
    <n v="2820"/>
    <n v="0.5"/>
    <n v="2"/>
    <n v="1"/>
    <n v="2820"/>
    <n v="136263.25440000001"/>
    <n v="11355.271200000001"/>
    <n v="6.7022558865248234"/>
  </r>
  <r>
    <n v="106782"/>
    <x v="236"/>
    <s v="23-4580910-2-00"/>
    <n v="370000"/>
    <s v="IB TECH"/>
    <m/>
    <s v="23-4580910-2-00"/>
    <s v="Honda | Civic | 2HC              "/>
    <m/>
    <d v="2016-09-01T00:00:00"/>
    <x v="12"/>
    <s v="Prog"/>
    <m/>
    <m/>
    <m/>
    <m/>
    <x v="0"/>
    <x v="8"/>
    <s v="201-330"/>
    <n v="1"/>
    <n v="4080"/>
    <n v="0.5"/>
    <n v="2"/>
    <n v="1"/>
    <n v="4080"/>
    <n v="370000"/>
    <n v="30833.333333333332"/>
    <n v="11.409586056644878"/>
  </r>
  <r>
    <n v="106785"/>
    <x v="237"/>
    <s v="23-4580810-2-00"/>
    <n v="360000"/>
    <s v="IB TECH"/>
    <m/>
    <s v="23-4580810-2-00"/>
    <s v="Honda | Civic | 2HC              "/>
    <m/>
    <d v="2016-09-01T00:00:00"/>
    <x v="12"/>
    <s v="Prog"/>
    <m/>
    <m/>
    <m/>
    <m/>
    <x v="0"/>
    <x v="8"/>
    <s v="201-330"/>
    <n v="1"/>
    <n v="5610"/>
    <n v="0.5"/>
    <n v="2"/>
    <n v="1"/>
    <n v="5610"/>
    <n v="360000"/>
    <n v="30000"/>
    <n v="8.4634581105169335"/>
  </r>
  <r>
    <n v="106850"/>
    <x v="238"/>
    <s v="53273-04030"/>
    <n v="189114.25280000002"/>
    <s v="TOYOTA"/>
    <m/>
    <s v="53273-04030"/>
    <s v="11 222A (516W) Tacoma 635N"/>
    <m/>
    <d v="2016-07-01T00:00:00"/>
    <x v="12"/>
    <s v="Prog"/>
    <m/>
    <m/>
    <m/>
    <m/>
    <x v="0"/>
    <x v="8"/>
    <s v="201-330"/>
    <n v="1"/>
    <n v="2040"/>
    <n v="0.5"/>
    <n v="2"/>
    <n v="1"/>
    <n v="2040"/>
    <n v="189114.25280000002"/>
    <n v="15759.521066666668"/>
    <n v="11.633673899782137"/>
  </r>
  <r>
    <n v="106874"/>
    <x v="239"/>
    <s v="22650 1LA0A"/>
    <n v="81931.5"/>
    <s v="NISSAN"/>
    <m/>
    <s v="22650 1LA0A"/>
    <s v="XHK1 ENGINE"/>
    <m/>
    <d v="2019-09-09T00:00:00"/>
    <x v="12"/>
    <s v="Prog"/>
    <m/>
    <m/>
    <m/>
    <m/>
    <x v="0"/>
    <x v="8"/>
    <s v="201-330"/>
    <n v="1"/>
    <n v="3000"/>
    <n v="0.5"/>
    <n v="2"/>
    <n v="1"/>
    <n v="3000"/>
    <n v="81931.5"/>
    <n v="6827.625"/>
    <n v="4.3678333333333335"/>
  </r>
  <r>
    <n v="106879"/>
    <x v="240"/>
    <s v="14919 JA00A"/>
    <n v="11400"/>
    <s v="NISSAN"/>
    <m/>
    <s v="14919 JA00A"/>
    <s v="10 altima L42A - export now"/>
    <m/>
    <d v="2018-06-01T00:00:00"/>
    <x v="12"/>
    <s v="Prog"/>
    <m/>
    <m/>
    <m/>
    <m/>
    <x v="0"/>
    <x v="8"/>
    <s v="201-330"/>
    <n v="1"/>
    <n v="2820"/>
    <n v="0.5"/>
    <n v="2"/>
    <n v="1"/>
    <n v="2820"/>
    <n v="11400"/>
    <n v="950"/>
    <n v="1.7825059101654848"/>
  </r>
  <r>
    <n v="106881"/>
    <x v="241"/>
    <s v="21311 JA10A"/>
    <n v="214000"/>
    <s v="NISSAN"/>
    <m/>
    <s v="21311 JA10A"/>
    <s v="L42L (C/O from L42A)"/>
    <m/>
    <d v="2018-06-01T00:00:00"/>
    <x v="12"/>
    <s v="Prog"/>
    <m/>
    <m/>
    <m/>
    <m/>
    <x v="0"/>
    <x v="8"/>
    <s v="201-330"/>
    <n v="1"/>
    <n v="3000"/>
    <n v="0.5"/>
    <n v="2"/>
    <n v="1"/>
    <n v="3000"/>
    <n v="214000"/>
    <n v="17833.333333333332"/>
    <n v="9.2592592592592577"/>
  </r>
  <r>
    <n v="106890"/>
    <x v="242"/>
    <s v="23714 ZN00C"/>
    <n v="69561.440000000002"/>
    <s v="NISSAN"/>
    <m/>
    <s v="23714 ZN00C"/>
    <s v="L42L (PARTIAL)"/>
    <m/>
    <d v="2018-06-01T00:00:00"/>
    <x v="12"/>
    <s v="Prog"/>
    <m/>
    <m/>
    <m/>
    <m/>
    <x v="0"/>
    <x v="8"/>
    <s v="201-330"/>
    <n v="1"/>
    <n v="2700"/>
    <n v="0.5"/>
    <n v="2"/>
    <n v="1"/>
    <n v="2700"/>
    <n v="69561.440000000002"/>
    <n v="5796.7866666666669"/>
    <n v="4.195944032921811"/>
  </r>
  <r>
    <n v="106900"/>
    <x v="243"/>
    <s v="F86150A5200003"/>
    <n v="73309.600000000006"/>
    <s v="Calsonic"/>
    <m/>
    <s v="F86150A5200003"/>
    <s v="L42L"/>
    <m/>
    <d v="2014-05-01T00:00:00"/>
    <x v="12"/>
    <s v="Prog"/>
    <m/>
    <m/>
    <m/>
    <m/>
    <x v="0"/>
    <x v="8"/>
    <s v="201-330"/>
    <n v="1"/>
    <n v="2700"/>
    <n v="0.5"/>
    <n v="2"/>
    <n v="1"/>
    <n v="2700"/>
    <n v="73309.600000000006"/>
    <n v="6109.1333333333341"/>
    <n v="4.3501893004115226"/>
  </r>
  <r>
    <n v="106902"/>
    <x v="244"/>
    <s v="P10473A5200002"/>
    <n v="55650"/>
    <s v="Calsonic"/>
    <m/>
    <s v="P10473A5200002"/>
    <s v="L42L"/>
    <m/>
    <d v="2015-05-01T00:00:00"/>
    <x v="12"/>
    <s v="Prog"/>
    <m/>
    <m/>
    <m/>
    <m/>
    <x v="0"/>
    <x v="8"/>
    <s v="201-330"/>
    <n v="1"/>
    <n v="3900"/>
    <n v="0.5"/>
    <n v="2"/>
    <n v="1"/>
    <n v="3900"/>
    <n v="55650"/>
    <n v="4637.5"/>
    <n v="2.9188034188034186"/>
  </r>
  <r>
    <n v="106985"/>
    <x v="245"/>
    <s v="82146 3JA0A"/>
    <n v="40420.800000000003"/>
    <s v="NISSAN"/>
    <m/>
    <s v="82146 3JA0A"/>
    <s v="P42J"/>
    <m/>
    <d v="2019-02-01T00:00:00"/>
    <x v="12"/>
    <s v="Prog"/>
    <m/>
    <m/>
    <m/>
    <m/>
    <x v="0"/>
    <x v="8"/>
    <s v="201-330"/>
    <n v="1"/>
    <n v="2580"/>
    <n v="0.5"/>
    <n v="2"/>
    <n v="1"/>
    <n v="2580"/>
    <n v="40420.800000000003"/>
    <n v="3368.4"/>
    <n v="3.074108527131783"/>
  </r>
  <r>
    <n v="107094"/>
    <x v="246"/>
    <s v="22650 JA11D"/>
    <n v="64800"/>
    <s v="NISSAN"/>
    <m/>
    <s v="22650 JA11D"/>
    <s v="'12 Engine zv7"/>
    <m/>
    <d v="2019-09-09T00:00:00"/>
    <x v="12"/>
    <s v="Prog"/>
    <m/>
    <m/>
    <m/>
    <m/>
    <x v="0"/>
    <x v="8"/>
    <s v="201-330"/>
    <n v="1"/>
    <n v="2200"/>
    <n v="0.5"/>
    <n v="2"/>
    <n v="1"/>
    <n v="2200"/>
    <n v="64800"/>
    <n v="5400"/>
    <n v="4.6060606060606064"/>
  </r>
  <r>
    <n v="107182"/>
    <x v="247"/>
    <s v="6 PC CONSOLE"/>
    <n v="205000"/>
    <s v="TOYOTA"/>
    <m/>
    <s v="6 PC CONSOLE"/>
    <s v="RAV 4"/>
    <m/>
    <d v="2017-12-01T00:00:00"/>
    <x v="12"/>
    <s v="Prog"/>
    <m/>
    <m/>
    <m/>
    <m/>
    <x v="0"/>
    <x v="8"/>
    <s v="201-330"/>
    <n v="1"/>
    <n v="2100"/>
    <n v="0.5"/>
    <n v="2"/>
    <n v="1"/>
    <n v="2100"/>
    <n v="205000"/>
    <n v="17083.333333333332"/>
    <n v="12.179894179894179"/>
  </r>
  <r>
    <n v="107193"/>
    <x v="248"/>
    <s v="65140 3NF0A"/>
    <n v="29160"/>
    <s v="NISSAN"/>
    <m/>
    <s v="65140 3NF0A"/>
    <s v="'13 LEAF B12G"/>
    <m/>
    <d v="2017-09-01T00:00:00"/>
    <x v="12"/>
    <s v="Prog"/>
    <m/>
    <m/>
    <m/>
    <m/>
    <x v="0"/>
    <x v="8"/>
    <s v="201-330"/>
    <n v="1"/>
    <n v="2400"/>
    <n v="0.5"/>
    <n v="2"/>
    <n v="1"/>
    <n v="2400"/>
    <n v="29160"/>
    <n v="2430"/>
    <n v="2.6833333333333336"/>
  </r>
  <r>
    <n v="107232"/>
    <x v="249"/>
    <s v="AA146510-5510"/>
    <n v="430000"/>
    <s v="DENSO"/>
    <m/>
    <s v="AA146510-5510"/>
    <s v="'13 RAV 4 (420A)"/>
    <m/>
    <d v="2017-12-01T00:00:00"/>
    <x v="12"/>
    <s v="Prog"/>
    <m/>
    <m/>
    <m/>
    <m/>
    <x v="0"/>
    <x v="8"/>
    <s v="201-330"/>
    <n v="1"/>
    <n v="1800"/>
    <n v="0.5"/>
    <n v="2"/>
    <n v="1"/>
    <n v="1800"/>
    <n v="430000"/>
    <n v="35833.333333333336"/>
    <n v="27.876543209876544"/>
  </r>
  <r>
    <n v="107270"/>
    <x v="250"/>
    <s v="201523-R"/>
    <n v="101707.68359360371"/>
    <s v="BENTELER"/>
    <m/>
    <s v="201523-R"/>
    <s v="'13 AVALON 170A"/>
    <m/>
    <d v="2018-04-01T00:00:00"/>
    <x v="12"/>
    <s v="Prog"/>
    <m/>
    <m/>
    <m/>
    <m/>
    <x v="0"/>
    <x v="8"/>
    <s v="201-330"/>
    <n v="1"/>
    <n v="2400"/>
    <n v="0.5"/>
    <n v="2"/>
    <n v="1"/>
    <n v="2400"/>
    <n v="101707.68359360371"/>
    <n v="8475.6402994669752"/>
    <n v="6.0420223885927635"/>
  </r>
  <r>
    <n v="107272"/>
    <x v="251"/>
    <s v="232734-R"/>
    <n v="202900.93809684305"/>
    <s v="BENTELER"/>
    <m/>
    <s v="232734-R"/>
    <s v="'13 AVALON 170A"/>
    <m/>
    <d v="2018-04-01T00:00:00"/>
    <x v="12"/>
    <s v="Prog"/>
    <m/>
    <m/>
    <m/>
    <m/>
    <x v="0"/>
    <x v="8"/>
    <s v="201-330"/>
    <n v="1"/>
    <n v="4080"/>
    <n v="0.5"/>
    <n v="2"/>
    <n v="1"/>
    <n v="4080"/>
    <n v="202900.93809684305"/>
    <n v="16908.411508070254"/>
    <n v="6.8589580091732856"/>
  </r>
  <r>
    <n v="107289"/>
    <x v="252"/>
    <s v="22650 3JA0A"/>
    <n v="180752.91999999998"/>
    <s v="NISSAN"/>
    <m/>
    <s v="22650 3JA0A"/>
    <s v="P42K + P42M"/>
    <m/>
    <d v="2019-09-09T00:00:00"/>
    <x v="12"/>
    <s v="Prog"/>
    <m/>
    <m/>
    <m/>
    <m/>
    <x v="0"/>
    <x v="8"/>
    <s v="201-330"/>
    <n v="1"/>
    <n v="2200"/>
    <n v="0.5"/>
    <n v="2"/>
    <n v="1"/>
    <n v="2200"/>
    <n v="180752.91999999998"/>
    <n v="15062.743333333332"/>
    <n v="10.462268686868686"/>
  </r>
  <r>
    <n v="107289"/>
    <x v="253"/>
    <s v="22650 3JA0A"/>
    <n v="180752.91999999998"/>
    <s v="NISSAN"/>
    <m/>
    <s v="22650 3JA0A"/>
    <s v="P42K + P42M"/>
    <m/>
    <d v="2019-09-09T00:00:00"/>
    <x v="12"/>
    <s v="Prog"/>
    <m/>
    <m/>
    <m/>
    <m/>
    <x v="0"/>
    <x v="8"/>
    <s v="201-330"/>
    <n v="1"/>
    <n v="2400"/>
    <n v="0.5"/>
    <n v="2"/>
    <n v="1"/>
    <n v="2400"/>
    <n v="180752.91999999998"/>
    <n v="15062.743333333332"/>
    <n v="9.701524074074074"/>
  </r>
  <r>
    <n v="107362"/>
    <x v="254"/>
    <s v="16533-0T050"/>
    <n v="677994"/>
    <s v="TOYOTA"/>
    <m/>
    <s v="16533-0T050"/>
    <n v="0"/>
    <m/>
    <d v="2017-08-01T00:00:00"/>
    <x v="12"/>
    <s v="Prog"/>
    <m/>
    <m/>
    <m/>
    <m/>
    <x v="0"/>
    <x v="8"/>
    <s v="201-330"/>
    <n v="1"/>
    <n v="2700"/>
    <n v="0.5"/>
    <n v="2"/>
    <n v="1"/>
    <n v="2700"/>
    <n v="677994"/>
    <n v="56499.5"/>
    <n v="29.234320987654318"/>
  </r>
  <r>
    <n v="107377"/>
    <x v="255"/>
    <s v="62520 4BA0A"/>
    <n v="163000"/>
    <s v="NISSAN"/>
    <m/>
    <s v="62520 4BA0A"/>
    <s v="P32R ROGUE"/>
    <m/>
    <d v="2018-12-01T00:00:00"/>
    <x v="12"/>
    <s v="Prog"/>
    <m/>
    <m/>
    <m/>
    <m/>
    <x v="0"/>
    <x v="8"/>
    <s v="201-330"/>
    <n v="1"/>
    <n v="1800"/>
    <n v="0.5"/>
    <n v="2"/>
    <n v="1"/>
    <n v="1800"/>
    <n v="163000"/>
    <n v="13583.333333333334"/>
    <n v="11.395061728395063"/>
  </r>
  <r>
    <n v="107415"/>
    <x v="256"/>
    <s v="23-4581220-2-00 "/>
    <n v="355000"/>
    <s v="IB TECH"/>
    <m/>
    <s v="23-4581220-2-00 "/>
    <s v="Honda | Civic | 2HC              "/>
    <m/>
    <d v="2019-09-09T00:00:00"/>
    <x v="12"/>
    <s v="Prog"/>
    <m/>
    <m/>
    <m/>
    <m/>
    <x v="0"/>
    <x v="8"/>
    <s v="201-330"/>
    <n v="1"/>
    <n v="4080"/>
    <n v="0.5"/>
    <n v="2"/>
    <n v="1"/>
    <n v="4080"/>
    <n v="355000"/>
    <n v="29583.333333333332"/>
    <n v="11.001089324618738"/>
  </r>
  <r>
    <n v="107416"/>
    <x v="257"/>
    <s v="23-4581320-2-00 "/>
    <n v="360000"/>
    <s v="IB TECH"/>
    <m/>
    <s v="23-4581320-2-00 "/>
    <s v="Honda | Civic | 2HC              "/>
    <m/>
    <d v="2019-09-09T00:00:00"/>
    <x v="12"/>
    <s v="Prog"/>
    <m/>
    <m/>
    <m/>
    <m/>
    <x v="0"/>
    <x v="8"/>
    <s v="201-330"/>
    <n v="1"/>
    <n v="4080"/>
    <n v="0.5"/>
    <n v="2"/>
    <n v="1"/>
    <n v="4080"/>
    <n v="360000"/>
    <n v="30000"/>
    <n v="11.137254901960782"/>
  </r>
  <r>
    <n v="107418"/>
    <x v="258"/>
    <s v="20516 4BA4D"/>
    <n v="163000"/>
    <s v="CALSONIC KANSEI"/>
    <m/>
    <s v="20516 4BA4D"/>
    <s v="P32R ROGUE"/>
    <m/>
    <d v="2018-12-01T00:00:00"/>
    <x v="12"/>
    <s v="Prog"/>
    <m/>
    <m/>
    <m/>
    <m/>
    <x v="0"/>
    <x v="8"/>
    <s v="201-330"/>
    <n v="1"/>
    <n v="2040"/>
    <n v="0.5"/>
    <n v="2"/>
    <n v="1"/>
    <n v="2040"/>
    <n v="163000"/>
    <n v="13583.333333333334"/>
    <n v="10.211328976034858"/>
  </r>
  <r>
    <n v="107432"/>
    <x v="259"/>
    <s v="AA146510-3350"/>
    <n v="15000"/>
    <s v="DENSO"/>
    <m/>
    <s v="AA146510-3350"/>
    <s v="14 TOY HIGH 440A"/>
    <m/>
    <d v="2017-12-01T00:00:00"/>
    <x v="12"/>
    <s v="Prog"/>
    <m/>
    <m/>
    <m/>
    <m/>
    <x v="0"/>
    <x v="8"/>
    <s v="201-330"/>
    <n v="1"/>
    <n v="1440"/>
    <n v="0.5"/>
    <n v="2"/>
    <n v="1"/>
    <n v="1440"/>
    <n v="15000"/>
    <n v="1250"/>
    <n v="2.4907407407407409"/>
  </r>
  <r>
    <n v="107454"/>
    <x v="5"/>
    <s v="AA246771-4880"/>
    <n v="15000"/>
    <s v="DENSO"/>
    <m/>
    <s v="AA246771-4880"/>
    <s v="14 HIGHLAND 440A"/>
    <m/>
    <d v="2017-12-01T00:00:00"/>
    <x v="12"/>
    <s v="Prog"/>
    <m/>
    <m/>
    <m/>
    <m/>
    <x v="0"/>
    <x v="8"/>
    <s v="201-330"/>
    <n v="1"/>
    <n v="2580"/>
    <n v="0.5"/>
    <n v="2"/>
    <n v="1"/>
    <n v="2580"/>
    <n v="15000"/>
    <n v="1250"/>
    <n v="1.979328165374677"/>
  </r>
  <r>
    <n v="107460"/>
    <x v="260"/>
    <s v="AA116620-5530"/>
    <n v="14000"/>
    <s v="DENSO"/>
    <m/>
    <s v="AA116620-5530"/>
    <s v="14 TOY HIGH 440A"/>
    <m/>
    <d v="2019-01-30T00:00:00"/>
    <x v="12"/>
    <s v="Prog"/>
    <m/>
    <m/>
    <m/>
    <m/>
    <x v="0"/>
    <x v="8"/>
    <s v="201-330"/>
    <n v="1"/>
    <n v="1800"/>
    <n v="0.5"/>
    <n v="2"/>
    <n v="1"/>
    <n v="1800"/>
    <n v="14000"/>
    <n v="1166.6666666666667"/>
    <n v="2.1975308641975309"/>
  </r>
  <r>
    <n v="107552"/>
    <x v="5"/>
    <s v="A 274 018 46 00"/>
    <n v="30000"/>
    <s v="NISSAN"/>
    <m/>
    <s v="A 274 018 46 00"/>
    <s v="M274 ENGINE"/>
    <m/>
    <d v="2017-05-01T00:00:00"/>
    <x v="12"/>
    <s v="Prog"/>
    <m/>
    <m/>
    <m/>
    <m/>
    <x v="0"/>
    <x v="8"/>
    <s v="201-330"/>
    <n v="1"/>
    <n v="2100"/>
    <n v="0.5"/>
    <n v="2"/>
    <n v="1"/>
    <n v="2100"/>
    <n v="30000"/>
    <n v="2500"/>
    <n v="2.9206349206349209"/>
  </r>
  <r>
    <n v="107565"/>
    <x v="5"/>
    <s v="F097-303191"/>
    <n v="48000"/>
    <s v="BENTELER"/>
    <m/>
    <s v="F097-303191"/>
    <s v="Engine:  Ford Scorpion"/>
    <m/>
    <d v="2018-12-16T00:00:00"/>
    <x v="12"/>
    <s v="Prog"/>
    <m/>
    <m/>
    <m/>
    <m/>
    <x v="0"/>
    <x v="8"/>
    <s v="201-330"/>
    <n v="1"/>
    <n v="1920"/>
    <n v="0.5"/>
    <n v="2"/>
    <n v="1"/>
    <n v="1920"/>
    <n v="48000"/>
    <n v="4000"/>
    <n v="4.1111111111111116"/>
  </r>
  <r>
    <n v="107602"/>
    <x v="5"/>
    <s v="AA116470-2260"/>
    <n v="70000"/>
    <s v="DENSO"/>
    <m/>
    <s v="AA116470-2260"/>
    <s v="14 Chrysler Ducato Pro"/>
    <m/>
    <d v="2015-06-23T00:00:00"/>
    <x v="12"/>
    <s v="Prog"/>
    <m/>
    <m/>
    <m/>
    <m/>
    <x v="0"/>
    <x v="8"/>
    <s v="201-330"/>
    <n v="1"/>
    <n v="1980"/>
    <n v="0.5"/>
    <n v="2"/>
    <n v="1"/>
    <n v="1980"/>
    <n v="70000"/>
    <n v="5833.333333333333"/>
    <n v="5.2615039281705949"/>
  </r>
  <r>
    <n v="107633"/>
    <x v="5"/>
    <s v="AA222424-2890"/>
    <n v="86800"/>
    <s v="DENSO"/>
    <m/>
    <s v="AA222424-2890"/>
    <s v="ACURA TL"/>
    <m/>
    <d v="2018-04-27T00:00:00"/>
    <x v="12"/>
    <s v="Prog"/>
    <m/>
    <m/>
    <m/>
    <m/>
    <x v="0"/>
    <x v="8"/>
    <s v="201-330"/>
    <n v="1"/>
    <n v="1680"/>
    <n v="0.5"/>
    <n v="2"/>
    <n v="1"/>
    <n v="1680"/>
    <n v="86800"/>
    <n v="7233.333333333333"/>
    <n v="7.0740740740740735"/>
  </r>
  <r>
    <n v="107641"/>
    <x v="261"/>
    <s v="AA246750-2970"/>
    <n v="230000"/>
    <s v="Denso Manufacturing"/>
    <m/>
    <s v="AA246750-2970"/>
    <s v="15 Hyundai Sonata   Program Length:  4 yrs"/>
    <m/>
    <d v="2019-07-25T00:00:00"/>
    <x v="12"/>
    <s v="Prog"/>
    <m/>
    <m/>
    <m/>
    <m/>
    <x v="0"/>
    <x v="8"/>
    <s v="201-330"/>
    <n v="1"/>
    <n v="1680"/>
    <n v="0.5"/>
    <n v="2"/>
    <n v="1"/>
    <n v="1680"/>
    <n v="230000"/>
    <n v="19166.666666666668"/>
    <n v="16.544973544973548"/>
  </r>
  <r>
    <n v="107694"/>
    <x v="262"/>
    <s v="74520 4BC0A "/>
    <n v="20000"/>
    <s v="NISSAN"/>
    <m/>
    <s v="74520 4BC0A "/>
    <s v="P32R ROGUE HEV"/>
    <m/>
    <d v="2019-03-01T00:00:00"/>
    <x v="12"/>
    <s v="Prog"/>
    <m/>
    <m/>
    <m/>
    <m/>
    <x v="0"/>
    <x v="8"/>
    <s v="201-330"/>
    <n v="1"/>
    <n v="1800"/>
    <n v="0.5"/>
    <n v="2"/>
    <n v="1"/>
    <n v="1800"/>
    <n v="20000"/>
    <n v="1666.6666666666667"/>
    <n v="2.5679012345679015"/>
  </r>
  <r>
    <s v="106005 [A PART]"/>
    <x v="263"/>
    <s v="AA422424-6930"/>
    <n v="50450.400000000001"/>
    <s v="DENSO"/>
    <m/>
    <s v="AA422424-6930"/>
    <s v="GM"/>
    <m/>
    <d v="2014-06-02T00:00:00"/>
    <x v="12"/>
    <s v="Prog"/>
    <m/>
    <m/>
    <m/>
    <m/>
    <x v="0"/>
    <x v="8"/>
    <s v="201-330"/>
    <n v="1"/>
    <n v="4080"/>
    <n v="0.5"/>
    <n v="2"/>
    <n v="1"/>
    <n v="4080"/>
    <n v="50450.400000000001"/>
    <n v="4204.2"/>
    <n v="2.7072549019607841"/>
  </r>
  <r>
    <s v="106062T"/>
    <x v="264"/>
    <s v="76730 9N01A"/>
    <n v="24979.5"/>
    <s v="NISSAN"/>
    <m/>
    <s v="76730 9N01A"/>
    <s v="L42C"/>
    <m/>
    <d v="2015-02-01T00:00:00"/>
    <x v="12"/>
    <s v="Prog"/>
    <m/>
    <m/>
    <m/>
    <m/>
    <x v="0"/>
    <x v="8"/>
    <s v="201-330"/>
    <n v="1"/>
    <n v="3600"/>
    <n v="0.5"/>
    <n v="2"/>
    <n v="1"/>
    <n v="3600"/>
    <n v="24979.5"/>
    <n v="2081.625"/>
    <n v="2.1043055555555554"/>
  </r>
  <r>
    <s v="106291 [A PART]"/>
    <x v="5"/>
    <s v="AA422424-8080"/>
    <n v="7035"/>
    <s v="DENSO"/>
    <m/>
    <s v="AA422424-8080"/>
    <s v="GM"/>
    <m/>
    <d v="2014-06-02T00:00:00"/>
    <x v="12"/>
    <s v="Prog"/>
    <m/>
    <m/>
    <m/>
    <m/>
    <x v="0"/>
    <x v="8"/>
    <s v="201-330"/>
    <n v="1"/>
    <n v="1800"/>
    <n v="0.5"/>
    <n v="2"/>
    <n v="1"/>
    <n v="1800"/>
    <n v="7035"/>
    <n v="586.25"/>
    <n v="1.7675925925925926"/>
  </r>
  <r>
    <n v="104715"/>
    <x v="265"/>
    <n v="13002276"/>
    <n v="72072"/>
    <s v="BENTELER"/>
    <m/>
    <n v="13002276"/>
    <s v="FORD"/>
    <m/>
    <d v="2019-09-09T00:00:00"/>
    <x v="13"/>
    <s v="Prog"/>
    <m/>
    <m/>
    <m/>
    <m/>
    <x v="0"/>
    <x v="9"/>
    <s v="331-600"/>
    <n v="1"/>
    <n v="2400"/>
    <n v="0.75"/>
    <n v="2"/>
    <n v="1.5"/>
    <n v="2400"/>
    <n v="72072"/>
    <n v="6006"/>
    <n v="5.336666666666666"/>
  </r>
  <r>
    <n v="104750"/>
    <x v="266"/>
    <n v="13004030"/>
    <n v="225000"/>
    <s v="BENTELER"/>
    <m/>
    <n v="13004030"/>
    <s v="Toyota | Tacoma | 635N            "/>
    <m/>
    <d v="2015-12-01T00:00:00"/>
    <x v="13"/>
    <s v="Prog"/>
    <m/>
    <m/>
    <m/>
    <m/>
    <x v="0"/>
    <x v="9"/>
    <s v="331-600"/>
    <n v="1"/>
    <n v="4080"/>
    <n v="0.75"/>
    <n v="2"/>
    <n v="1.5"/>
    <n v="4080"/>
    <n v="225000"/>
    <n v="18750"/>
    <n v="8.1274509803921564"/>
  </r>
  <r>
    <n v="105064"/>
    <x v="5"/>
    <n v="13004275"/>
    <n v="3141"/>
    <s v="BENTELER"/>
    <m/>
    <n v="13004275"/>
    <s v="GM"/>
    <m/>
    <d v="2019-09-09T00:00:00"/>
    <x v="13"/>
    <s v="Prog"/>
    <m/>
    <m/>
    <m/>
    <m/>
    <x v="0"/>
    <x v="9"/>
    <s v="331-600"/>
    <n v="1"/>
    <n v="4080"/>
    <n v="0.75"/>
    <n v="2"/>
    <n v="1.5"/>
    <n v="4080"/>
    <n v="3141"/>
    <n v="261.75"/>
    <n v="2.0855392156862744"/>
  </r>
  <r>
    <n v="105127"/>
    <x v="5"/>
    <n v="90006761"/>
    <n v="300"/>
    <s v="BENTELER"/>
    <m/>
    <n v="90006761"/>
    <s v="TOYOTA"/>
    <m/>
    <d v="2019-09-09T00:00:00"/>
    <x v="13"/>
    <s v="Prog"/>
    <m/>
    <m/>
    <m/>
    <m/>
    <x v="0"/>
    <x v="9"/>
    <s v="331-600"/>
    <n v="1"/>
    <n v="3060"/>
    <n v="0.75"/>
    <n v="2"/>
    <n v="1.5"/>
    <n v="3060"/>
    <n v="300"/>
    <n v="25"/>
    <n v="2.0108932461873636"/>
  </r>
  <r>
    <n v="105140"/>
    <x v="267"/>
    <n v="13003718"/>
    <n v="146901.65711717785"/>
    <s v="BENTELER"/>
    <m/>
    <n v="13003718"/>
    <s v="Toyota | Avalon | 770N            "/>
    <m/>
    <d v="2018-04-01T00:00:00"/>
    <x v="13"/>
    <s v="Prog"/>
    <m/>
    <m/>
    <m/>
    <m/>
    <x v="0"/>
    <x v="9"/>
    <s v="331-600"/>
    <n v="1"/>
    <n v="2400"/>
    <n v="0.75"/>
    <n v="2"/>
    <n v="1.5"/>
    <n v="2400"/>
    <n v="146901.65711717785"/>
    <n v="12241.80475976482"/>
    <n v="8.8010026443137885"/>
  </r>
  <r>
    <n v="105154"/>
    <x v="268"/>
    <n v="13004993"/>
    <n v="525000"/>
    <s v="BENTELER"/>
    <m/>
    <n v="13004993"/>
    <s v="Toyota | Avalon | 770N            "/>
    <m/>
    <d v="2018-04-01T00:00:00"/>
    <x v="13"/>
    <s v="Prog"/>
    <m/>
    <m/>
    <m/>
    <m/>
    <x v="0"/>
    <x v="9"/>
    <s v="331-600"/>
    <n v="1"/>
    <n v="2400"/>
    <n v="0.75"/>
    <n v="2"/>
    <n v="1.5"/>
    <n v="2400"/>
    <n v="525000"/>
    <n v="43750"/>
    <n v="26.305555555555557"/>
  </r>
  <r>
    <n v="105217"/>
    <x v="269"/>
    <n v="13002297"/>
    <n v="18372.943200000002"/>
    <s v="BENTELER"/>
    <m/>
    <n v="13002297"/>
    <s v="Toyota | Tacoma | 635N            "/>
    <m/>
    <d v="2019-09-09T00:00:00"/>
    <x v="13"/>
    <s v="Prog"/>
    <m/>
    <m/>
    <m/>
    <m/>
    <x v="0"/>
    <x v="9"/>
    <s v="331-600"/>
    <n v="1"/>
    <n v="2280"/>
    <n v="0.75"/>
    <n v="2"/>
    <n v="1.5"/>
    <n v="2280"/>
    <n v="18372.943200000002"/>
    <n v="1531.0786000000001"/>
    <n v="2.8953676023391814"/>
  </r>
  <r>
    <n v="105887"/>
    <x v="270"/>
    <n v="3382302100"/>
    <n v="56000"/>
    <s v="TOYOTA"/>
    <m/>
    <n v="3382302100"/>
    <s v="TOYOTA Transmission"/>
    <m/>
    <d v="2019-09-01T00:00:00"/>
    <x v="13"/>
    <s v="Prog"/>
    <m/>
    <m/>
    <m/>
    <m/>
    <x v="0"/>
    <x v="9"/>
    <s v="331-600"/>
    <n v="1"/>
    <n v="4080"/>
    <n v="0.75"/>
    <n v="2"/>
    <n v="1.5"/>
    <n v="4080"/>
    <n v="56000"/>
    <n v="4666.666666666667"/>
    <n v="3.5250544662309373"/>
  </r>
  <r>
    <n v="105926"/>
    <x v="271"/>
    <n v="13003866"/>
    <n v="22061.017599999999"/>
    <s v="BENTELER"/>
    <m/>
    <n v="13003866"/>
    <s v="200L SEQUIA"/>
    <m/>
    <d v="2018-06-01T00:00:00"/>
    <x v="13"/>
    <s v="Prog"/>
    <m/>
    <m/>
    <m/>
    <m/>
    <x v="0"/>
    <x v="9"/>
    <s v="331-600"/>
    <n v="1"/>
    <n v="2400"/>
    <n v="0.75"/>
    <n v="2"/>
    <n v="1.5"/>
    <n v="2400"/>
    <n v="22061.017599999999"/>
    <n v="1838.4181333333333"/>
    <n v="3.0213434074074073"/>
  </r>
  <r>
    <n v="105930"/>
    <x v="272"/>
    <n v="13003880"/>
    <n v="8166"/>
    <s v="BENTELER"/>
    <m/>
    <n v="13003880"/>
    <s v="Toyota  Engine"/>
    <m/>
    <d v="2019-09-09T00:00:00"/>
    <x v="13"/>
    <s v="Prog"/>
    <m/>
    <m/>
    <m/>
    <m/>
    <x v="0"/>
    <x v="9"/>
    <s v="331-600"/>
    <n v="1"/>
    <n v="2400"/>
    <n v="0.75"/>
    <n v="2"/>
    <n v="1.5"/>
    <n v="2400"/>
    <n v="8166"/>
    <n v="680.5"/>
    <n v="2.3780555555555556"/>
  </r>
  <r>
    <n v="105944"/>
    <x v="273"/>
    <s v="AA146542-2000"/>
    <n v="22472.294399999999"/>
    <s v="DENSO"/>
    <m/>
    <s v="AA146542-2000"/>
    <s v="200L SEQUIA"/>
    <m/>
    <d v="2018-06-01T00:00:00"/>
    <x v="13"/>
    <s v="Prog"/>
    <m/>
    <m/>
    <m/>
    <m/>
    <x v="0"/>
    <x v="9"/>
    <s v="331-600"/>
    <n v="1"/>
    <n v="1800"/>
    <n v="0.75"/>
    <n v="2"/>
    <n v="1.5"/>
    <n v="1800"/>
    <n v="22472.294399999999"/>
    <n v="1872.6912"/>
    <n v="3.3871786666666668"/>
  </r>
  <r>
    <n v="106203"/>
    <x v="274"/>
    <s v="171190P070"/>
    <n v="89047.811031117992"/>
    <s v="TOYOTA"/>
    <m/>
    <s v="171190P070"/>
    <s v="642L (lexus)"/>
    <m/>
    <d v="2014-09-01T00:00:00"/>
    <x v="13"/>
    <s v="Prog"/>
    <m/>
    <m/>
    <m/>
    <m/>
    <x v="0"/>
    <x v="9"/>
    <s v="331-600"/>
    <n v="1"/>
    <n v="2400"/>
    <n v="0.75"/>
    <n v="2"/>
    <n v="1.5"/>
    <n v="2400"/>
    <n v="89047.811031117992"/>
    <n v="7420.6509192598323"/>
    <n v="6.1225838440332403"/>
  </r>
  <r>
    <n v="106216"/>
    <x v="275"/>
    <s v="62298 ZL00A"/>
    <n v="20760"/>
    <s v="Calsonic"/>
    <m/>
    <s v="62298 ZL00A"/>
    <s v="Nissan        | Frontier | H61B/D40        "/>
    <m/>
    <d v="2015-09-01T00:00:00"/>
    <x v="13"/>
    <s v="Prog"/>
    <m/>
    <m/>
    <m/>
    <m/>
    <x v="0"/>
    <x v="9"/>
    <s v="331-600"/>
    <n v="1"/>
    <n v="2100"/>
    <n v="0.75"/>
    <n v="2"/>
    <n v="1.5"/>
    <n v="2100"/>
    <n v="20760"/>
    <n v="1730"/>
    <n v="3.0984126984126981"/>
  </r>
  <r>
    <n v="106227"/>
    <x v="276"/>
    <s v="AA422424-8090"/>
    <n v="21600"/>
    <s v="DENSO"/>
    <m/>
    <s v="AA422424-8090"/>
    <s v="Acura  TL (2FC)"/>
    <m/>
    <d v="2014-04-01T00:00:00"/>
    <x v="13"/>
    <s v="Prog"/>
    <m/>
    <m/>
    <m/>
    <m/>
    <x v="0"/>
    <x v="9"/>
    <s v="331-600"/>
    <n v="1"/>
    <n v="2400"/>
    <n v="0.75"/>
    <n v="2"/>
    <n v="1.5"/>
    <n v="2400"/>
    <n v="21600"/>
    <n v="1800"/>
    <n v="3"/>
  </r>
  <r>
    <n v="106304"/>
    <x v="277"/>
    <s v="58325-0E030"/>
    <n v="143847.93599999999"/>
    <s v="TOYOTA"/>
    <m/>
    <s v="58325-0E030"/>
    <s v="HIGHLANDER 397L (CO to 440A)"/>
    <m/>
    <d v="2019-11-30T00:00:00"/>
    <x v="13"/>
    <s v="Prog"/>
    <m/>
    <m/>
    <m/>
    <m/>
    <x v="0"/>
    <x v="9"/>
    <s v="331-600"/>
    <n v="1"/>
    <n v="1800"/>
    <n v="0.75"/>
    <n v="2"/>
    <n v="1.5"/>
    <n v="1800"/>
    <n v="143847.93599999999"/>
    <n v="11987.328"/>
    <n v="10.879502222222222"/>
  </r>
  <r>
    <n v="106335"/>
    <x v="278"/>
    <s v="58331-04030"/>
    <n v="41223.704000000005"/>
    <s v="TOYOTA"/>
    <m/>
    <s v="58331-04030"/>
    <s v="Toyota | Tacoma | 635N            "/>
    <m/>
    <d v="2019-09-09T00:00:00"/>
    <x v="13"/>
    <s v="Prog"/>
    <m/>
    <m/>
    <m/>
    <m/>
    <x v="0"/>
    <x v="9"/>
    <s v="331-600"/>
    <n v="1"/>
    <n v="1800"/>
    <n v="0.75"/>
    <n v="2"/>
    <n v="1.5"/>
    <n v="1800"/>
    <n v="41223.704000000005"/>
    <n v="3435.3086666666672"/>
    <n v="4.5446730864197535"/>
  </r>
  <r>
    <n v="106406"/>
    <x v="279"/>
    <s v="56113 1PA0A"/>
    <n v="22810.5"/>
    <s v="NISSAN"/>
    <m/>
    <s v="56113 1PA0A"/>
    <s v="X61F"/>
    <m/>
    <d v="2019-09-09T00:00:00"/>
    <x v="13"/>
    <s v="Prog"/>
    <m/>
    <m/>
    <m/>
    <m/>
    <x v="0"/>
    <x v="9"/>
    <s v="331-600"/>
    <n v="1"/>
    <n v="6120"/>
    <n v="0.75"/>
    <n v="2"/>
    <n v="1.5"/>
    <n v="6120"/>
    <n v="22810.5"/>
    <n v="1900.875"/>
    <n v="2.4141339869281047"/>
  </r>
  <r>
    <n v="106408"/>
    <x v="280"/>
    <s v="55248 1PA0A"/>
    <n v="33604.53172205438"/>
    <s v="NISSAN"/>
    <m/>
    <s v="55248 1PA0A"/>
    <s v="X61F"/>
    <m/>
    <d v="2019-09-09T00:00:00"/>
    <x v="13"/>
    <s v="Prog"/>
    <m/>
    <m/>
    <m/>
    <m/>
    <x v="0"/>
    <x v="9"/>
    <s v="331-600"/>
    <n v="1"/>
    <n v="2400"/>
    <n v="0.75"/>
    <n v="2"/>
    <n v="1.5"/>
    <n v="2400"/>
    <n v="33604.53172205438"/>
    <n v="2800.3776435045315"/>
    <n v="3.5557653575025174"/>
  </r>
  <r>
    <n v="106409"/>
    <x v="281"/>
    <s v="54614 1PA0A"/>
    <n v="33254.617867932669"/>
    <s v="NISSAN"/>
    <m/>
    <s v="54614 1PA0A"/>
    <s v="X61F"/>
    <m/>
    <d v="2019-09-09T00:00:00"/>
    <x v="13"/>
    <s v="Prog"/>
    <m/>
    <m/>
    <m/>
    <m/>
    <x v="0"/>
    <x v="9"/>
    <s v="331-600"/>
    <n v="1"/>
    <n v="1500"/>
    <n v="0.75"/>
    <n v="2"/>
    <n v="1.5"/>
    <n v="1500"/>
    <n v="33254.617867932669"/>
    <n v="2771.2181556610558"/>
    <n v="4.4633050272542718"/>
  </r>
  <r>
    <n v="106413"/>
    <x v="282"/>
    <s v="56271 1PA0A"/>
    <n v="32093.928010358217"/>
    <s v="NISSAN"/>
    <m/>
    <s v="56271 1PA0A"/>
    <s v="X61F"/>
    <m/>
    <d v="2019-09-09T00:00:00"/>
    <x v="13"/>
    <s v="Prog"/>
    <m/>
    <m/>
    <m/>
    <m/>
    <x v="0"/>
    <x v="9"/>
    <s v="331-600"/>
    <n v="1"/>
    <n v="4080"/>
    <n v="0.75"/>
    <n v="2"/>
    <n v="1.5"/>
    <n v="4080"/>
    <n v="32093.928010358217"/>
    <n v="2674.4940008631847"/>
    <n v="2.87401764734091"/>
  </r>
  <r>
    <n v="106443"/>
    <x v="283"/>
    <s v="237141LA0AW9"/>
    <n v="26470.5"/>
    <s v="NISSAN"/>
    <m/>
    <s v="237141LA0AW9"/>
    <s v="ZH2k1 ENGINE"/>
    <m/>
    <d v="2019-09-09T00:00:00"/>
    <x v="13"/>
    <s v="Prog"/>
    <m/>
    <m/>
    <m/>
    <m/>
    <x v="0"/>
    <x v="9"/>
    <s v="331-600"/>
    <n v="1"/>
    <n v="2000"/>
    <n v="0.75"/>
    <n v="2"/>
    <n v="1.5"/>
    <n v="2000"/>
    <n v="26470.5"/>
    <n v="2205.875"/>
    <n v="3.4705833333333334"/>
  </r>
  <r>
    <n v="106493"/>
    <x v="5"/>
    <s v="821D4 ZN50A"/>
    <n v="1800"/>
    <s v="ARTIFLEX"/>
    <m/>
    <s v="821D4 ZN50A"/>
    <s v="L42A SERVICE"/>
    <m/>
    <d v="2019-09-09T00:00:00"/>
    <x v="13"/>
    <s v="Prog"/>
    <m/>
    <m/>
    <m/>
    <m/>
    <x v="0"/>
    <x v="9"/>
    <s v="331-600"/>
    <n v="1"/>
    <n v="2400"/>
    <n v="0.75"/>
    <n v="2"/>
    <n v="1.5"/>
    <n v="2400"/>
    <n v="1800"/>
    <n v="150"/>
    <n v="2.0833333333333335"/>
  </r>
  <r>
    <n v="106494"/>
    <x v="5"/>
    <s v="821D5 ZN50A"/>
    <n v="1800"/>
    <s v="ARTIFLEX"/>
    <m/>
    <s v="821D5 ZN50A"/>
    <s v="L42A SERVICE"/>
    <m/>
    <d v="2019-09-09T00:00:00"/>
    <x v="13"/>
    <s v="Prog"/>
    <m/>
    <m/>
    <m/>
    <m/>
    <x v="0"/>
    <x v="9"/>
    <s v="331-600"/>
    <n v="1"/>
    <n v="3800"/>
    <n v="0.75"/>
    <n v="2"/>
    <n v="1.5"/>
    <n v="3800"/>
    <n v="1800"/>
    <n v="150"/>
    <n v="2.0526315789473686"/>
  </r>
  <r>
    <n v="106760"/>
    <x v="284"/>
    <n v="13002605"/>
    <n v="430000"/>
    <s v="Benteler"/>
    <m/>
    <n v="13002605"/>
    <s v="Chrysler V6 Engine (PHOENIX)"/>
    <m/>
    <d v="2018-11-01T00:00:00"/>
    <x v="13"/>
    <s v="Prog"/>
    <m/>
    <m/>
    <m/>
    <m/>
    <x v="0"/>
    <x v="9"/>
    <s v="331-600"/>
    <n v="1"/>
    <n v="1500"/>
    <n v="0.75"/>
    <n v="2"/>
    <n v="1.5"/>
    <n v="1500"/>
    <n v="430000"/>
    <n v="35833.333333333336"/>
    <n v="33.851851851851855"/>
  </r>
  <r>
    <n v="106887"/>
    <x v="285"/>
    <s v="14014ZJ60A"/>
    <n v="789"/>
    <s v="NISSAN"/>
    <m/>
    <s v="14014ZJ60A"/>
    <s v="L32H SENTRA"/>
    <m/>
    <d v="2018-06-01T00:00:00"/>
    <x v="13"/>
    <s v="Prog"/>
    <m/>
    <m/>
    <m/>
    <m/>
    <x v="0"/>
    <x v="9"/>
    <s v="331-600"/>
    <n v="1"/>
    <n v="2400"/>
    <n v="0.75"/>
    <n v="2"/>
    <n v="1.5"/>
    <n v="2400"/>
    <n v="789"/>
    <n v="65.75"/>
    <n v="2.0365277777777777"/>
  </r>
  <r>
    <n v="106888"/>
    <x v="286"/>
    <s v="20817 JA12A"/>
    <n v="209693.5"/>
    <s v="NISSAN"/>
    <m/>
    <s v="20817 JA12A"/>
    <s v="L42L (C/O from L42A) + P42M"/>
    <m/>
    <d v="2018-06-01T00:00:00"/>
    <x v="13"/>
    <s v="Prog"/>
    <m/>
    <m/>
    <m/>
    <m/>
    <x v="0"/>
    <x v="9"/>
    <s v="331-600"/>
    <n v="1"/>
    <n v="4000"/>
    <n v="0.75"/>
    <n v="2"/>
    <n v="1.5"/>
    <n v="4000"/>
    <n v="209693.5"/>
    <n v="17474.458333333332"/>
    <n v="7.8248194444444437"/>
  </r>
  <r>
    <n v="106890"/>
    <x v="287"/>
    <s v="23714 ZN00C"/>
    <n v="69561.440000000002"/>
    <s v="NISSAN"/>
    <m/>
    <s v="23714 ZN00C"/>
    <s v="L42L (PARTIAL)"/>
    <m/>
    <d v="2018-06-01T00:00:00"/>
    <x v="13"/>
    <s v="Prog"/>
    <m/>
    <m/>
    <m/>
    <m/>
    <x v="0"/>
    <x v="9"/>
    <s v="331-600"/>
    <n v="1"/>
    <n v="2100"/>
    <n v="0.75"/>
    <n v="2"/>
    <n v="1.5"/>
    <n v="2100"/>
    <n v="69561.440000000002"/>
    <n v="5796.7866666666669"/>
    <n v="5.6804994708994707"/>
  </r>
  <r>
    <n v="106912"/>
    <x v="288"/>
    <s v="68153 9N00A"/>
    <n v="30225"/>
    <s v="Calsonic"/>
    <m/>
    <s v="68153 9N00A"/>
    <s v="L42C"/>
    <m/>
    <d v="2015-02-01T00:00:00"/>
    <x v="13"/>
    <s v="Prog"/>
    <m/>
    <m/>
    <m/>
    <m/>
    <x v="0"/>
    <x v="9"/>
    <s v="331-600"/>
    <n v="1"/>
    <n v="2100"/>
    <n v="0.75"/>
    <n v="2"/>
    <n v="1.5"/>
    <n v="2100"/>
    <n v="30225"/>
    <n v="2518.75"/>
    <n v="3.5992063492063493"/>
  </r>
  <r>
    <n v="106913"/>
    <x v="289"/>
    <s v="68153 9N02A"/>
    <n v="12750"/>
    <s v="Calsonic"/>
    <m/>
    <s v="68153 9N02A"/>
    <s v="L42C"/>
    <m/>
    <d v="2015-02-01T00:00:00"/>
    <x v="13"/>
    <s v="Prog"/>
    <m/>
    <m/>
    <m/>
    <m/>
    <x v="0"/>
    <x v="9"/>
    <s v="331-600"/>
    <n v="1"/>
    <n v="1320"/>
    <n v="0.75"/>
    <n v="2"/>
    <n v="1.5"/>
    <n v="1320"/>
    <n v="12750"/>
    <n v="1062.5"/>
    <n v="3.0732323232323231"/>
  </r>
  <r>
    <n v="106930"/>
    <x v="290"/>
    <s v="23-4615510-2"/>
    <n v="11700"/>
    <s v="IB TECH"/>
    <m/>
    <s v="23-4615510-2"/>
    <s v="Honda | Civic | 2HC              "/>
    <m/>
    <d v="2016-09-01T00:00:00"/>
    <x v="13"/>
    <s v="Prog"/>
    <m/>
    <m/>
    <m/>
    <m/>
    <x v="0"/>
    <x v="9"/>
    <s v="331-600"/>
    <n v="1"/>
    <n v="2400"/>
    <n v="0.75"/>
    <n v="2"/>
    <n v="1.5"/>
    <n v="2400"/>
    <n v="11700"/>
    <n v="975"/>
    <n v="2.5416666666666665"/>
  </r>
  <r>
    <n v="107007"/>
    <x v="291"/>
    <s v="23-4618511-2-00"/>
    <n v="425000"/>
    <s v="IB TECH"/>
    <m/>
    <s v="23-4618511-2-00"/>
    <s v="'12 Honda CR-V"/>
    <m/>
    <d v="2016-06-01T00:00:00"/>
    <x v="13"/>
    <s v="Prog"/>
    <m/>
    <m/>
    <m/>
    <m/>
    <x v="0"/>
    <x v="9"/>
    <s v="331-600"/>
    <n v="1"/>
    <n v="2100"/>
    <n v="0.75"/>
    <n v="2"/>
    <n v="1.5"/>
    <n v="2100"/>
    <n v="425000"/>
    <n v="35416.666666666664"/>
    <n v="24.486772486772484"/>
  </r>
  <r>
    <n v="107010"/>
    <x v="292"/>
    <s v="23-4619810-2-00"/>
    <n v="425000"/>
    <s v="IB TECH"/>
    <m/>
    <s v="23-4619810-2-00"/>
    <s v="'12 HONDA CR-V"/>
    <m/>
    <d v="2016-06-01T00:00:00"/>
    <x v="13"/>
    <s v="Prog"/>
    <m/>
    <m/>
    <m/>
    <m/>
    <x v="0"/>
    <x v="9"/>
    <s v="331-600"/>
    <n v="1"/>
    <n v="2160"/>
    <n v="0.75"/>
    <n v="2"/>
    <n v="1.5"/>
    <n v="2160"/>
    <n v="425000"/>
    <n v="35416.666666666664"/>
    <n v="23.862139917695472"/>
  </r>
  <r>
    <n v="107182"/>
    <x v="293"/>
    <s v="6 PC CONSOLE"/>
    <n v="205000"/>
    <s v="TOYOTA"/>
    <m/>
    <s v="6 PC CONSOLE"/>
    <s v="RAV 4"/>
    <m/>
    <d v="2017-12-01T00:00:00"/>
    <x v="13"/>
    <s v="Prog"/>
    <m/>
    <m/>
    <m/>
    <m/>
    <x v="0"/>
    <x v="9"/>
    <s v="331-600"/>
    <n v="1"/>
    <n v="2400"/>
    <n v="0.75"/>
    <n v="2"/>
    <n v="1.5"/>
    <n v="2400"/>
    <n v="205000"/>
    <n v="17083.333333333332"/>
    <n v="11.49074074074074"/>
  </r>
  <r>
    <n v="107201"/>
    <x v="294"/>
    <s v="73230 3NF0A"/>
    <n v="28699.5"/>
    <s v="NISSAN"/>
    <m/>
    <s v="73230 3NF0A"/>
    <s v="'13 LEAF B12G"/>
    <m/>
    <d v="2017-09-01T00:00:00"/>
    <x v="13"/>
    <s v="Prog"/>
    <m/>
    <m/>
    <m/>
    <m/>
    <x v="0"/>
    <x v="9"/>
    <s v="331-600"/>
    <n v="1"/>
    <n v="1800"/>
    <n v="0.75"/>
    <n v="2"/>
    <n v="1.5"/>
    <n v="1800"/>
    <n v="28699.5"/>
    <n v="2391.625"/>
    <n v="3.7715740740740742"/>
  </r>
  <r>
    <n v="107238"/>
    <x v="295"/>
    <s v="48471-0R010"/>
    <n v="400000"/>
    <s v="TOYOTA"/>
    <m/>
    <s v="48471-0R010"/>
    <s v="'13 RAV4 420L"/>
    <m/>
    <d v="2017-12-01T00:00:00"/>
    <x v="13"/>
    <s v="Prog"/>
    <m/>
    <m/>
    <m/>
    <m/>
    <x v="0"/>
    <x v="9"/>
    <s v="331-600"/>
    <n v="1"/>
    <n v="2100"/>
    <n v="0.75"/>
    <n v="2"/>
    <n v="1.5"/>
    <n v="2100"/>
    <n v="400000"/>
    <n v="33333.333333333336"/>
    <n v="23.164021164021165"/>
  </r>
  <r>
    <n v="107284"/>
    <x v="5"/>
    <s v="33823-0E050"/>
    <n v="5250"/>
    <s v="TOYOTA"/>
    <m/>
    <s v="33823-0E050"/>
    <s v="14 LEX CROSS (RX 642L)"/>
    <m/>
    <d v="2019-09-09T00:00:00"/>
    <x v="13"/>
    <s v="Prog"/>
    <m/>
    <m/>
    <m/>
    <m/>
    <x v="0"/>
    <x v="9"/>
    <s v="331-600"/>
    <n v="1"/>
    <n v="1920"/>
    <n v="0.75"/>
    <n v="2"/>
    <n v="1.5"/>
    <n v="1920"/>
    <n v="5250"/>
    <n v="437.5"/>
    <n v="2.3038194444444442"/>
  </r>
  <r>
    <n v="107336"/>
    <x v="296"/>
    <s v="23-4644410-2-00"/>
    <n v="20520"/>
    <s v="IB TECH"/>
    <m/>
    <s v="23-4644410-2-00"/>
    <s v="'12.5 ACURA 2TA"/>
    <m/>
    <d v="2019-09-09T00:00:00"/>
    <x v="13"/>
    <s v="Prog"/>
    <m/>
    <m/>
    <m/>
    <m/>
    <x v="0"/>
    <x v="9"/>
    <s v="331-600"/>
    <n v="1"/>
    <n v="2400"/>
    <n v="0.75"/>
    <n v="2"/>
    <n v="1.5"/>
    <n v="2400"/>
    <n v="20520"/>
    <n v="1710"/>
    <n v="2.9499999999999997"/>
  </r>
  <r>
    <n v="107338"/>
    <x v="297"/>
    <s v="23-4644210-2-00"/>
    <n v="19800"/>
    <s v="IB TECH"/>
    <m/>
    <s v="23-4644210-2-00"/>
    <s v="'12.5 ACURA 2TA"/>
    <m/>
    <d v="2019-09-09T00:00:00"/>
    <x v="13"/>
    <s v="Prog"/>
    <m/>
    <m/>
    <m/>
    <m/>
    <x v="0"/>
    <x v="9"/>
    <s v="331-600"/>
    <n v="1"/>
    <n v="1680"/>
    <n v="0.75"/>
    <n v="2"/>
    <n v="1.5"/>
    <n v="1680"/>
    <n v="19800"/>
    <n v="1650"/>
    <n v="3.3095238095238098"/>
  </r>
  <r>
    <n v="107510"/>
    <x v="5"/>
    <s v="AA222424-3050"/>
    <n v="3960"/>
    <s v="DENSO"/>
    <m/>
    <s v="AA222424-3050"/>
    <s v="14 GM ALPHA PLUS"/>
    <m/>
    <d v="2018-01-01T00:00:00"/>
    <x v="13"/>
    <s v="Prog"/>
    <m/>
    <m/>
    <m/>
    <m/>
    <x v="0"/>
    <x v="9"/>
    <s v="331-600"/>
    <n v="1"/>
    <n v="1800"/>
    <n v="0.75"/>
    <n v="2"/>
    <n v="1.5"/>
    <n v="1800"/>
    <n v="3960"/>
    <n v="330"/>
    <n v="2.2444444444444445"/>
  </r>
  <r>
    <n v="107566"/>
    <x v="5"/>
    <s v="F097-312654"/>
    <n v="48000"/>
    <s v="BENTELER"/>
    <m/>
    <s v="F097-312654"/>
    <s v="Engine:  Ford Scorpion"/>
    <m/>
    <d v="2018-12-16T00:00:00"/>
    <x v="13"/>
    <s v="Prog"/>
    <m/>
    <m/>
    <m/>
    <m/>
    <x v="0"/>
    <x v="9"/>
    <s v="331-600"/>
    <n v="1"/>
    <n v="1800"/>
    <n v="0.75"/>
    <n v="2"/>
    <n v="1.5"/>
    <n v="1800"/>
    <n v="48000"/>
    <n v="4000"/>
    <n v="4.9629629629629628"/>
  </r>
  <r>
    <n v="107568"/>
    <x v="5"/>
    <s v="FOSC-260420"/>
    <n v="151000"/>
    <s v="BENTELER"/>
    <m/>
    <s v="FOSC-260420"/>
    <s v="Engine:  Ford Scorpion"/>
    <m/>
    <d v="2018-12-16T00:00:00"/>
    <x v="13"/>
    <s v="Prog"/>
    <m/>
    <m/>
    <m/>
    <m/>
    <x v="0"/>
    <x v="9"/>
    <s v="331-600"/>
    <n v="1"/>
    <n v="2100"/>
    <n v="0.75"/>
    <n v="2"/>
    <n v="1.5"/>
    <n v="2100"/>
    <n v="151000"/>
    <n v="12583.333333333334"/>
    <n v="9.9894179894179889"/>
  </r>
  <r>
    <n v="107576"/>
    <x v="5"/>
    <s v="20415 EZ40A"/>
    <n v="19000"/>
    <s v="NISSAN"/>
    <m/>
    <s v="20415 EZ40A"/>
    <s v="Titan H61L"/>
    <m/>
    <d v="2021-11-01T00:00:00"/>
    <x v="13"/>
    <s v="Prog"/>
    <m/>
    <m/>
    <m/>
    <m/>
    <x v="0"/>
    <x v="9"/>
    <s v="331-600"/>
    <n v="1"/>
    <n v="2000"/>
    <n v="0.75"/>
    <n v="2"/>
    <n v="1.5"/>
    <n v="2000"/>
    <n v="19000"/>
    <n v="1583.3333333333333"/>
    <n v="3.0555555555555554"/>
  </r>
  <r>
    <n v="107577"/>
    <x v="5"/>
    <s v="20415 EZ40B "/>
    <n v="19000"/>
    <s v="NISSAN"/>
    <m/>
    <s v="20415 EZ40B "/>
    <s v="Titan H61L"/>
    <m/>
    <d v="2021-11-01T00:00:00"/>
    <x v="13"/>
    <s v="Prog"/>
    <m/>
    <m/>
    <m/>
    <m/>
    <x v="0"/>
    <x v="9"/>
    <s v="331-600"/>
    <n v="1"/>
    <n v="2000"/>
    <n v="0.75"/>
    <n v="2"/>
    <n v="1.5"/>
    <n v="2000"/>
    <n v="19000"/>
    <n v="1583.3333333333333"/>
    <n v="3.0555555555555554"/>
  </r>
  <r>
    <n v="107647"/>
    <x v="5"/>
    <s v="AA146510-8010"/>
    <n v="230000"/>
    <s v="Denso Manufacturing"/>
    <m/>
    <s v="AA146510-8010"/>
    <s v="15 Hyundai Sonata   Program Length:  4 yrs"/>
    <m/>
    <d v="2018-07-25T00:00:00"/>
    <x v="13"/>
    <s v="Prog"/>
    <m/>
    <m/>
    <m/>
    <m/>
    <x v="0"/>
    <x v="9"/>
    <s v="331-600"/>
    <n v="1"/>
    <n v="3600"/>
    <n v="0.75"/>
    <n v="2"/>
    <n v="1.5"/>
    <n v="3600"/>
    <n v="230000"/>
    <n v="19166.666666666668"/>
    <n v="9.0987654320987659"/>
  </r>
  <r>
    <s v="106216-S"/>
    <x v="5"/>
    <s v="62298 ZL00A S"/>
    <n v="1306.5"/>
    <s v="Calsonic"/>
    <m/>
    <s v="62298 ZL00A S"/>
    <s v="N61B Xterra"/>
    <m/>
    <d v="2014-02-01T00:00:00"/>
    <x v="13"/>
    <s v="Prog"/>
    <m/>
    <m/>
    <m/>
    <m/>
    <x v="0"/>
    <x v="9"/>
    <s v="331-600"/>
    <n v="1"/>
    <n v="1800"/>
    <n v="0.75"/>
    <n v="2"/>
    <n v="1.5"/>
    <n v="1800"/>
    <n v="1306.5"/>
    <n v="108.875"/>
    <n v="2.080648148148148"/>
  </r>
  <r>
    <n v="104679"/>
    <x v="298"/>
    <s v="14049 7S010"/>
    <n v="65130.840000000004"/>
    <s v="NISSAN"/>
    <m/>
    <s v="14049 7S010"/>
    <s v="ARMADA / TITAN"/>
    <m/>
    <d v="2015-08-01T00:00:00"/>
    <x v="14"/>
    <s v="Prog"/>
    <m/>
    <m/>
    <m/>
    <m/>
    <x v="0"/>
    <x v="10"/>
    <s v="331-600"/>
    <n v="1"/>
    <n v="2100"/>
    <n v="0.75"/>
    <n v="2"/>
    <n v="1.5"/>
    <n v="2100"/>
    <n v="65130.840000000004"/>
    <n v="5427.5700000000006"/>
    <n v="5.446076190476191"/>
  </r>
  <r>
    <n v="104748"/>
    <x v="299"/>
    <n v="13002283"/>
    <n v="202691.052"/>
    <s v="Benteler"/>
    <m/>
    <n v="13002283"/>
    <s v="RAV4  / 120L / 420"/>
    <m/>
    <d v="2017-12-01T00:00:00"/>
    <x v="14"/>
    <s v="Prog"/>
    <m/>
    <m/>
    <m/>
    <m/>
    <x v="0"/>
    <x v="10"/>
    <s v="331-600"/>
    <n v="1"/>
    <n v="1920"/>
    <n v="0.75"/>
    <n v="2"/>
    <n v="1.5"/>
    <n v="1920"/>
    <n v="202691.052"/>
    <n v="16890.920999999998"/>
    <n v="13.729806249999998"/>
  </r>
  <r>
    <n v="104873"/>
    <x v="300"/>
    <s v="55220 EB000"/>
    <n v="233501.48639999999"/>
    <s v="NISSAN"/>
    <m/>
    <s v="55220 EB000"/>
    <s v="Nissan        | Frontier | H61B/D40        "/>
    <m/>
    <d v="2017-07-01T00:00:00"/>
    <x v="14"/>
    <s v="Prog"/>
    <m/>
    <m/>
    <m/>
    <m/>
    <x v="0"/>
    <x v="10"/>
    <s v="331-600"/>
    <n v="1"/>
    <n v="2400"/>
    <n v="0.75"/>
    <n v="2"/>
    <n v="1.5"/>
    <n v="2400"/>
    <n v="233501.48639999999"/>
    <n v="19458.457200000001"/>
    <n v="12.810254"/>
  </r>
  <r>
    <n v="104877"/>
    <x v="5"/>
    <s v="82120 7S200"/>
    <n v="3150"/>
    <s v="NISSAN"/>
    <m/>
    <s v="82120 7S200"/>
    <s v="ARMADA / WZW"/>
    <m/>
    <d v="2018-03-01T00:00:00"/>
    <x v="14"/>
    <s v="Prog"/>
    <m/>
    <m/>
    <m/>
    <m/>
    <x v="0"/>
    <x v="10"/>
    <s v="331-600"/>
    <n v="1"/>
    <n v="2000"/>
    <n v="0.75"/>
    <n v="2"/>
    <n v="1.5"/>
    <n v="2000"/>
    <n v="3150"/>
    <n v="262.5"/>
    <n v="2.1750000000000003"/>
  </r>
  <r>
    <n v="104878"/>
    <x v="5"/>
    <s v="82121 7S200"/>
    <n v="3150"/>
    <s v="NISSAN"/>
    <m/>
    <s v="82121 7S200"/>
    <s v="ARMADA / WZW"/>
    <m/>
    <d v="2018-03-01T00:00:00"/>
    <x v="14"/>
    <s v="Prog"/>
    <m/>
    <m/>
    <m/>
    <m/>
    <x v="0"/>
    <x v="10"/>
    <s v="331-600"/>
    <n v="1"/>
    <n v="2000"/>
    <n v="0.75"/>
    <n v="2"/>
    <n v="1.5"/>
    <n v="2000"/>
    <n v="3150"/>
    <n v="262.5"/>
    <n v="2.1750000000000003"/>
  </r>
  <r>
    <n v="104983"/>
    <x v="301"/>
    <s v="50790 7S001"/>
    <n v="43609.440000000002"/>
    <s v="NISSAN"/>
    <m/>
    <s v="50790 7S001"/>
    <s v="ARMADA / WZW"/>
    <m/>
    <d v="2018-03-01T00:00:00"/>
    <x v="14"/>
    <s v="Prog"/>
    <m/>
    <m/>
    <m/>
    <m/>
    <x v="0"/>
    <x v="10"/>
    <s v="331-600"/>
    <n v="1"/>
    <n v="1700"/>
    <n v="0.75"/>
    <n v="2"/>
    <n v="1.5"/>
    <n v="1700"/>
    <n v="43609.440000000002"/>
    <n v="3634.1200000000003"/>
    <n v="4.8502901960784319"/>
  </r>
  <r>
    <n v="105004"/>
    <x v="5"/>
    <n v="13004938"/>
    <n v="450"/>
    <s v="Benteler"/>
    <m/>
    <n v="13004938"/>
    <s v="GM"/>
    <m/>
    <d v="2019-09-09T00:00:00"/>
    <x v="14"/>
    <s v="Prog"/>
    <m/>
    <m/>
    <m/>
    <m/>
    <x v="0"/>
    <x v="10"/>
    <s v="331-600"/>
    <n v="1"/>
    <n v="1200"/>
    <n v="0.75"/>
    <n v="2"/>
    <n v="1.5"/>
    <n v="1200"/>
    <n v="450"/>
    <n v="37.5"/>
    <n v="2.0416666666666665"/>
  </r>
  <r>
    <n v="105005"/>
    <x v="5"/>
    <n v="13004939"/>
    <n v="450"/>
    <s v="Benteler"/>
    <m/>
    <n v="13004939"/>
    <s v="GM"/>
    <m/>
    <d v="2019-09-09T00:00:00"/>
    <x v="14"/>
    <s v="Prog"/>
    <m/>
    <m/>
    <m/>
    <m/>
    <x v="0"/>
    <x v="10"/>
    <s v="331-600"/>
    <n v="1"/>
    <n v="1200"/>
    <n v="0.75"/>
    <n v="2"/>
    <n v="1.5"/>
    <n v="1200"/>
    <n v="450"/>
    <n v="37.5"/>
    <n v="2.0416666666666665"/>
  </r>
  <r>
    <n v="105063"/>
    <x v="5"/>
    <n v="13004274"/>
    <n v="3195"/>
    <s v="Benteler"/>
    <m/>
    <n v="13004274"/>
    <s v="GM"/>
    <m/>
    <d v="2019-09-09T00:00:00"/>
    <x v="14"/>
    <s v="Prog"/>
    <m/>
    <m/>
    <m/>
    <m/>
    <x v="0"/>
    <x v="10"/>
    <s v="331-600"/>
    <n v="1"/>
    <n v="4080"/>
    <n v="0.75"/>
    <n v="2"/>
    <n v="1.5"/>
    <n v="4080"/>
    <n v="3195"/>
    <n v="266.25"/>
    <n v="2.0870098039215685"/>
  </r>
  <r>
    <n v="105100"/>
    <x v="302"/>
    <n v="13003888"/>
    <n v="91480.2"/>
    <s v="Benteler"/>
    <m/>
    <n v="13003888"/>
    <s v="FORD"/>
    <m/>
    <d v="2019-09-09T00:00:00"/>
    <x v="14"/>
    <s v="Prog"/>
    <m/>
    <m/>
    <m/>
    <m/>
    <x v="0"/>
    <x v="10"/>
    <s v="331-600"/>
    <n v="1"/>
    <n v="1920"/>
    <n v="0.75"/>
    <n v="2"/>
    <n v="1.5"/>
    <n v="1920"/>
    <n v="91480.2"/>
    <n v="7623.3499999999995"/>
    <n v="7.2939930555555561"/>
  </r>
  <r>
    <n v="105156"/>
    <x v="303"/>
    <n v="13002307"/>
    <n v="3519"/>
    <s v="Benteler"/>
    <m/>
    <n v="13002307"/>
    <s v="Toyota | Avalon | 770N            "/>
    <m/>
    <d v="2018-04-01T00:00:00"/>
    <x v="14"/>
    <s v="Prog"/>
    <m/>
    <m/>
    <m/>
    <m/>
    <x v="0"/>
    <x v="10"/>
    <s v="331-600"/>
    <n v="1"/>
    <n v="1980"/>
    <n v="0.75"/>
    <n v="2"/>
    <n v="1.5"/>
    <n v="1980"/>
    <n v="3519"/>
    <n v="293.25"/>
    <n v="2.1974747474747476"/>
  </r>
  <r>
    <n v="105369"/>
    <x v="304"/>
    <s v="80120 ZH000"/>
    <n v="46724.4"/>
    <s v="NISSAN"/>
    <m/>
    <s v="80120 ZH000"/>
    <s v="TITAN + ARMADA"/>
    <m/>
    <d v="2018-03-01T00:00:00"/>
    <x v="14"/>
    <s v="Prog"/>
    <m/>
    <m/>
    <m/>
    <m/>
    <x v="0"/>
    <x v="10"/>
    <s v="331-600"/>
    <n v="1"/>
    <n v="1380"/>
    <n v="0.75"/>
    <n v="2"/>
    <n v="1.5"/>
    <n v="1380"/>
    <n v="46724.4"/>
    <n v="3893.7000000000003"/>
    <n v="5.7620289855072464"/>
  </r>
  <r>
    <n v="105508"/>
    <x v="5"/>
    <n v="13003828"/>
    <n v="4697.165"/>
    <s v="Benteler"/>
    <m/>
    <n v="13003828"/>
    <s v="Camry 051a"/>
    <m/>
    <d v="2016-06-01T00:00:00"/>
    <x v="14"/>
    <s v="Prog"/>
    <m/>
    <m/>
    <m/>
    <m/>
    <x v="0"/>
    <x v="10"/>
    <s v="331-600"/>
    <n v="1"/>
    <n v="1800"/>
    <n v="0.75"/>
    <n v="2"/>
    <n v="1.5"/>
    <n v="1800"/>
    <n v="4697.165"/>
    <n v="391.43041666666664"/>
    <n v="2.2899484567901234"/>
  </r>
  <r>
    <n v="105509"/>
    <x v="5"/>
    <n v="13003829"/>
    <n v="5062.5"/>
    <s v="Benteler"/>
    <m/>
    <n v="13003829"/>
    <s v="Camry 051a"/>
    <m/>
    <d v="2016-06-01T00:00:00"/>
    <x v="14"/>
    <s v="Prog"/>
    <m/>
    <m/>
    <m/>
    <m/>
    <x v="0"/>
    <x v="10"/>
    <s v="331-600"/>
    <n v="1"/>
    <n v="1800"/>
    <n v="0.75"/>
    <n v="2"/>
    <n v="1.5"/>
    <n v="1800"/>
    <n v="5062.5"/>
    <n v="421.875"/>
    <n v="2.3125"/>
  </r>
  <r>
    <n v="105515"/>
    <x v="5"/>
    <n v="13003832"/>
    <n v="2000"/>
    <s v="Benteler"/>
    <m/>
    <n v="13003832"/>
    <s v="Toyota | Camry | 044L            "/>
    <m/>
    <d v="2019-09-09T00:00:00"/>
    <x v="14"/>
    <s v="Prog"/>
    <m/>
    <m/>
    <m/>
    <m/>
    <x v="0"/>
    <x v="10"/>
    <s v="331-600"/>
    <n v="1"/>
    <n v="1800"/>
    <n v="0.75"/>
    <n v="2"/>
    <n v="1.5"/>
    <n v="1800"/>
    <n v="2000"/>
    <n v="166.66666666666666"/>
    <n v="2.1234567901234569"/>
  </r>
  <r>
    <n v="105516"/>
    <x v="5"/>
    <n v="13003833"/>
    <n v="2710.5"/>
    <s v="Benteler"/>
    <m/>
    <n v="13003833"/>
    <s v="Toyota | Camry | 044L            "/>
    <m/>
    <d v="2019-09-09T00:00:00"/>
    <x v="14"/>
    <s v="Prog"/>
    <m/>
    <m/>
    <m/>
    <m/>
    <x v="0"/>
    <x v="10"/>
    <s v="331-600"/>
    <n v="1"/>
    <n v="1440"/>
    <n v="0.75"/>
    <n v="2"/>
    <n v="1.5"/>
    <n v="1440"/>
    <n v="2710.5"/>
    <n v="225.875"/>
    <n v="2.2091435185185184"/>
  </r>
  <r>
    <n v="105527"/>
    <x v="305"/>
    <s v="96124 ZC30A"/>
    <n v="104364"/>
    <s v="ABC Group"/>
    <m/>
    <s v="96124 ZC30A"/>
    <s v="Titan H61A"/>
    <m/>
    <d v="2014-08-01T00:00:00"/>
    <x v="14"/>
    <s v="Prog"/>
    <m/>
    <m/>
    <m/>
    <m/>
    <x v="0"/>
    <x v="10"/>
    <s v="331-600"/>
    <n v="1"/>
    <n v="3000"/>
    <n v="0.75"/>
    <n v="2"/>
    <n v="1.5"/>
    <n v="3000"/>
    <n v="104364"/>
    <n v="8697"/>
    <n v="5.8653333333333331"/>
  </r>
  <r>
    <n v="105827"/>
    <x v="306"/>
    <s v="62290 ZS20A"/>
    <n v="2901"/>
    <s v="Calsonic"/>
    <m/>
    <s v="62290 ZS20A"/>
    <s v="Nissan        | Pathfinder | P61B/R51        "/>
    <m/>
    <d v="2019-02-01T00:00:00"/>
    <x v="14"/>
    <s v="Prog"/>
    <m/>
    <m/>
    <m/>
    <m/>
    <x v="0"/>
    <x v="10"/>
    <s v="331-600"/>
    <n v="1"/>
    <n v="1140"/>
    <n v="0.75"/>
    <n v="2"/>
    <n v="1.5"/>
    <n v="1140"/>
    <n v="2901"/>
    <n v="241.75"/>
    <n v="2.2827485380116959"/>
  </r>
  <r>
    <n v="105827"/>
    <x v="307"/>
    <s v="62290 ZS20A"/>
    <n v="2901"/>
    <s v="Calsonic"/>
    <m/>
    <s v="62290 ZS20A"/>
    <s v="Nissan        | Pathfinder | P61B/R51        "/>
    <m/>
    <d v="2019-02-01T00:00:00"/>
    <x v="14"/>
    <s v="Prog"/>
    <m/>
    <m/>
    <m/>
    <m/>
    <x v="0"/>
    <x v="10"/>
    <s v="331-600"/>
    <n v="1"/>
    <n v="1320"/>
    <n v="0.75"/>
    <n v="2"/>
    <n v="1.5"/>
    <n v="1320"/>
    <n v="2901"/>
    <n v="241.75"/>
    <n v="2.2441919191919193"/>
  </r>
  <r>
    <n v="105932"/>
    <x v="5"/>
    <n v="13004642"/>
    <n v="11634"/>
    <s v="Benteler"/>
    <m/>
    <n v="13004642"/>
    <s v="Toyota  Engine"/>
    <m/>
    <d v="2019-09-09T00:00:00"/>
    <x v="14"/>
    <s v="Prog"/>
    <m/>
    <m/>
    <m/>
    <m/>
    <x v="0"/>
    <x v="10"/>
    <s v="331-600"/>
    <n v="1"/>
    <n v="3000"/>
    <n v="0.75"/>
    <n v="2"/>
    <n v="1.5"/>
    <n v="3000"/>
    <n v="11634"/>
    <n v="969.5"/>
    <n v="2.4308888888888887"/>
  </r>
  <r>
    <n v="106139"/>
    <x v="308"/>
    <n v="13003906"/>
    <n v="52923"/>
    <s v="Benteler"/>
    <m/>
    <n v="13003906"/>
    <s v="Toyota | Venza | 470L            "/>
    <m/>
    <d v="2014-09-30T00:00:00"/>
    <x v="14"/>
    <s v="Prog"/>
    <m/>
    <m/>
    <m/>
    <m/>
    <x v="0"/>
    <x v="10"/>
    <s v="331-600"/>
    <n v="1"/>
    <n v="1800"/>
    <n v="0.75"/>
    <n v="2"/>
    <n v="1.5"/>
    <n v="1800"/>
    <n v="52923"/>
    <n v="4410.25"/>
    <n v="5.2668518518518521"/>
  </r>
  <r>
    <n v="106377"/>
    <x v="309"/>
    <n v="7880708010"/>
    <n v="105195.81600000001"/>
    <s v="TOYOTA"/>
    <m/>
    <n v="7880708010"/>
    <s v="Toyota | Sienna | 580L            "/>
    <m/>
    <d v="2015-12-01T00:00:00"/>
    <x v="14"/>
    <s v="Prog"/>
    <m/>
    <m/>
    <m/>
    <m/>
    <x v="0"/>
    <x v="10"/>
    <s v="331-600"/>
    <n v="1"/>
    <n v="2100"/>
    <n v="0.75"/>
    <n v="2"/>
    <n v="1.5"/>
    <n v="2100"/>
    <n v="105195.81600000001"/>
    <n v="8766.3180000000011"/>
    <n v="7.5659161904761909"/>
  </r>
  <r>
    <n v="106384"/>
    <x v="310"/>
    <s v="TN175531-9060"/>
    <n v="146469.6624"/>
    <s v="Denso"/>
    <m/>
    <s v="TN175531-9060"/>
    <s v="Toyota | Sienna | 580L            "/>
    <m/>
    <d v="2015-12-01T00:00:00"/>
    <x v="14"/>
    <s v="Prog"/>
    <m/>
    <m/>
    <m/>
    <m/>
    <x v="0"/>
    <x v="10"/>
    <s v="331-600"/>
    <n v="1"/>
    <n v="2100"/>
    <n v="0.75"/>
    <n v="2"/>
    <n v="1.5"/>
    <n v="2100"/>
    <n v="146469.6624"/>
    <n v="12205.805200000001"/>
    <n v="9.7497175873015873"/>
  </r>
  <r>
    <n v="106441"/>
    <x v="311"/>
    <s v="237141LA1AW9"/>
    <n v="52488"/>
    <s v="NISSAN"/>
    <m/>
    <s v="237141LA1AW9"/>
    <s v="ZH2k1 ENGINE"/>
    <m/>
    <d v="2019-09-09T00:00:00"/>
    <x v="14"/>
    <s v="Prog"/>
    <m/>
    <m/>
    <m/>
    <m/>
    <x v="0"/>
    <x v="10"/>
    <s v="331-600"/>
    <n v="1"/>
    <n v="1920"/>
    <n v="0.75"/>
    <n v="2"/>
    <n v="1.5"/>
    <n v="1920"/>
    <n v="52488"/>
    <n v="4374"/>
    <n v="5.0375000000000005"/>
  </r>
  <r>
    <n v="106669"/>
    <x v="312"/>
    <s v="23-4552912-2-00"/>
    <n v="158889.86065573769"/>
    <s v="IB TECH"/>
    <m/>
    <s v="23-4552912-2-00"/>
    <s v="Honda | Odyssey | UM              "/>
    <m/>
    <d v="2016-10-01T00:00:00"/>
    <x v="14"/>
    <s v="Prog"/>
    <m/>
    <m/>
    <m/>
    <m/>
    <x v="0"/>
    <x v="10"/>
    <s v="331-600"/>
    <n v="1"/>
    <n v="2400"/>
    <n v="0.75"/>
    <n v="2"/>
    <n v="1.5"/>
    <n v="2400"/>
    <n v="158889.86065573769"/>
    <n v="13240.821721311475"/>
    <n v="9.3560120673952643"/>
  </r>
  <r>
    <n v="106700"/>
    <x v="313"/>
    <s v="561 805 931"/>
    <n v="136799.57200000001"/>
    <s v="VOLKSWAGEN"/>
    <m/>
    <s v="561 805 931"/>
    <s v="VW | Mid-SizeSedan | NMS/VW411       "/>
    <m/>
    <d v="2019-09-09T00:00:00"/>
    <x v="14"/>
    <s v="Prog"/>
    <m/>
    <m/>
    <m/>
    <m/>
    <x v="0"/>
    <x v="10"/>
    <s v="331-600"/>
    <n v="1"/>
    <n v="1560"/>
    <n v="0.75"/>
    <n v="2"/>
    <n v="1.5"/>
    <n v="1560"/>
    <n v="136799.57200000001"/>
    <n v="11399.964333333335"/>
    <n v="11.743559259259262"/>
  </r>
  <r>
    <n v="106747"/>
    <x v="314"/>
    <s v="41151 ZY70A"/>
    <n v="57126"/>
    <s v="NISSAN"/>
    <m/>
    <s v="41151 ZY70A"/>
    <s v="L42C"/>
    <m/>
    <d v="2015-02-01T00:00:00"/>
    <x v="14"/>
    <s v="Prog"/>
    <m/>
    <m/>
    <m/>
    <m/>
    <x v="0"/>
    <x v="10"/>
    <s v="331-600"/>
    <n v="1"/>
    <n v="1320"/>
    <n v="0.75"/>
    <n v="2"/>
    <n v="1.5"/>
    <n v="1320"/>
    <n v="57126"/>
    <n v="4760.5"/>
    <n v="6.8085858585858583"/>
  </r>
  <r>
    <n v="106761"/>
    <x v="315"/>
    <n v="13003077"/>
    <n v="29850"/>
    <s v="Benteler"/>
    <m/>
    <n v="13003077"/>
    <s v="Chrysler V6 Engine (PHOENIX)"/>
    <m/>
    <d v="2018-11-01T00:00:00"/>
    <x v="14"/>
    <s v="Prog"/>
    <m/>
    <m/>
    <m/>
    <m/>
    <x v="0"/>
    <x v="10"/>
    <s v="331-600"/>
    <n v="1"/>
    <n v="1380"/>
    <n v="0.75"/>
    <n v="2"/>
    <n v="1.5"/>
    <n v="1380"/>
    <n v="29850"/>
    <n v="2487.5"/>
    <n v="4.4033816425120769"/>
  </r>
  <r>
    <n v="106767"/>
    <x v="316"/>
    <n v="13003078"/>
    <n v="480000"/>
    <s v="Benteler"/>
    <m/>
    <n v="13003078"/>
    <s v="Chrysler V6 Engine (PHOENIX)"/>
    <m/>
    <d v="2018-11-01T00:00:00"/>
    <x v="14"/>
    <s v="Prog"/>
    <m/>
    <m/>
    <m/>
    <m/>
    <x v="0"/>
    <x v="10"/>
    <s v="331-600"/>
    <n v="1"/>
    <n v="1860"/>
    <n v="0.75"/>
    <n v="2"/>
    <n v="1.5"/>
    <n v="1860"/>
    <n v="480000"/>
    <n v="40000"/>
    <n v="30.673835125448026"/>
  </r>
  <r>
    <n v="106770"/>
    <x v="317"/>
    <s v="801B0 ZY70A"/>
    <n v="67200"/>
    <s v="NISSAN"/>
    <m/>
    <s v="801B0 ZY70A"/>
    <s v="L42C"/>
    <m/>
    <d v="2015-02-01T00:00:00"/>
    <x v="14"/>
    <s v="Prog"/>
    <m/>
    <m/>
    <m/>
    <m/>
    <x v="0"/>
    <x v="10"/>
    <s v="331-600"/>
    <n v="1"/>
    <n v="1500"/>
    <n v="0.75"/>
    <n v="2"/>
    <n v="1.5"/>
    <n v="1500"/>
    <n v="67200"/>
    <n v="5600"/>
    <n v="6.9777777777777779"/>
  </r>
  <r>
    <n v="106791"/>
    <x v="318"/>
    <s v="41150 ZZ70A"/>
    <n v="185269.5"/>
    <s v="NISSAN"/>
    <m/>
    <s v="41150 ZZ70A"/>
    <s v="N61B Xterra"/>
    <m/>
    <d v="2017-07-01T00:00:00"/>
    <x v="14"/>
    <s v="Prog"/>
    <m/>
    <m/>
    <m/>
    <m/>
    <x v="0"/>
    <x v="10"/>
    <s v="331-600"/>
    <n v="1"/>
    <n v="1680"/>
    <n v="0.75"/>
    <n v="2"/>
    <n v="1.5"/>
    <n v="1680"/>
    <n v="185269.5"/>
    <n v="15439.125"/>
    <n v="14.25327380952381"/>
  </r>
  <r>
    <n v="106896"/>
    <x v="319"/>
    <s v="P13149A5200007"/>
    <n v="56180"/>
    <s v="Calsonic"/>
    <m/>
    <s v="P13149A5200007"/>
    <s v="L42L"/>
    <m/>
    <d v="2015-05-01T00:00:00"/>
    <x v="14"/>
    <s v="Prog"/>
    <m/>
    <m/>
    <m/>
    <m/>
    <x v="0"/>
    <x v="10"/>
    <s v="331-600"/>
    <n v="1"/>
    <n v="1320"/>
    <n v="0.75"/>
    <n v="2"/>
    <n v="1.5"/>
    <n v="1320"/>
    <n v="56180"/>
    <n v="4681.666666666667"/>
    <n v="6.7289562289562292"/>
  </r>
  <r>
    <n v="106900"/>
    <x v="320"/>
    <s v="F86150A5200003"/>
    <n v="73309.600000000006"/>
    <s v="Calsonic"/>
    <m/>
    <s v="F86150A5200003"/>
    <s v="L42L"/>
    <m/>
    <d v="2014-05-01T00:00:00"/>
    <x v="14"/>
    <s v="Prog"/>
    <m/>
    <m/>
    <m/>
    <m/>
    <x v="0"/>
    <x v="10"/>
    <s v="331-600"/>
    <n v="1"/>
    <n v="3600"/>
    <n v="0.75"/>
    <n v="2"/>
    <n v="1.5"/>
    <n v="3600"/>
    <n v="73309.600000000006"/>
    <n v="6109.1333333333341"/>
    <n v="4.2626419753086422"/>
  </r>
  <r>
    <n v="106985"/>
    <x v="321"/>
    <s v="82146 3JA0A"/>
    <n v="40420.800000000003"/>
    <s v="NISSAN"/>
    <m/>
    <s v="82146 3JA0A"/>
    <s v="P42J"/>
    <m/>
    <d v="2019-02-01T00:00:00"/>
    <x v="14"/>
    <s v="Prog"/>
    <m/>
    <m/>
    <m/>
    <m/>
    <x v="0"/>
    <x v="10"/>
    <s v="331-600"/>
    <n v="1"/>
    <n v="1200"/>
    <n v="0.75"/>
    <n v="2"/>
    <n v="1.5"/>
    <n v="1200"/>
    <n v="40420.800000000003"/>
    <n v="3368.4"/>
    <n v="5.7426666666666675"/>
  </r>
  <r>
    <n v="107000"/>
    <x v="322"/>
    <s v="41151 3JA0A"/>
    <n v="208624.38399999999"/>
    <s v="NISSAN"/>
    <m/>
    <s v="41151 3JA0A"/>
    <s v="P42J + P42K + P42M"/>
    <m/>
    <d v="2018-12-01T00:00:00"/>
    <x v="14"/>
    <s v="Prog"/>
    <m/>
    <m/>
    <m/>
    <m/>
    <x v="0"/>
    <x v="10"/>
    <s v="331-600"/>
    <n v="1"/>
    <n v="1800"/>
    <n v="0.75"/>
    <n v="2"/>
    <n v="1.5"/>
    <n v="1800"/>
    <n v="208624.38399999999"/>
    <n v="17385.365333333331"/>
    <n v="14.878048395061727"/>
  </r>
  <r>
    <n v="107014"/>
    <x v="323"/>
    <s v="41151 3TA0A"/>
    <n v="360000"/>
    <s v="NISSAN"/>
    <m/>
    <s v="41151 3TA0A"/>
    <s v="L42L Altima"/>
    <m/>
    <d v="2018-06-01T00:00:00"/>
    <x v="14"/>
    <s v="Prog"/>
    <m/>
    <m/>
    <m/>
    <m/>
    <x v="0"/>
    <x v="10"/>
    <s v="331-600"/>
    <n v="1"/>
    <n v="2400"/>
    <n v="0.75"/>
    <n v="2"/>
    <n v="1.5"/>
    <n v="2400"/>
    <n v="360000"/>
    <n v="30000"/>
    <n v="18.666666666666668"/>
  </r>
  <r>
    <n v="107132"/>
    <x v="324"/>
    <s v="252S1 EA20B     (#E25277A0700100  B/P)"/>
    <n v="104370"/>
    <s v="Calsonic"/>
    <m/>
    <s v="252S1 EA20B     (#E25277A0700100  B/P)"/>
    <s v="Nissan Exhaust / Multiple program"/>
    <m/>
    <d v="2021-09-01T00:00:00"/>
    <x v="14"/>
    <s v="Prog"/>
    <m/>
    <m/>
    <m/>
    <m/>
    <x v="0"/>
    <x v="10"/>
    <s v="331-600"/>
    <n v="1"/>
    <n v="1500"/>
    <n v="0.75"/>
    <n v="2"/>
    <n v="1.5"/>
    <n v="1500"/>
    <n v="104370"/>
    <n v="8697.5"/>
    <n v="9.7311111111111099"/>
  </r>
  <r>
    <n v="107158"/>
    <x v="325"/>
    <s v="625SG 3TA0A"/>
    <n v="350000"/>
    <s v="Calsonic"/>
    <m/>
    <s v="625SG 3TA0A"/>
    <s v="L42L Altima"/>
    <m/>
    <d v="2018-06-01T00:00:00"/>
    <x v="14"/>
    <s v="Prog"/>
    <m/>
    <m/>
    <m/>
    <m/>
    <x v="0"/>
    <x v="10"/>
    <s v="331-600"/>
    <n v="1"/>
    <n v="3000"/>
    <n v="0.75"/>
    <n v="2"/>
    <n v="1.5"/>
    <n v="3000"/>
    <n v="350000"/>
    <n v="29166.666666666668"/>
    <n v="14.962962962962964"/>
  </r>
  <r>
    <n v="107182"/>
    <x v="326"/>
    <s v="6 PC CONSOLE"/>
    <n v="205000"/>
    <s v="TOYOTA"/>
    <m/>
    <s v="6 PC CONSOLE"/>
    <s v="RAV 4"/>
    <m/>
    <d v="2017-12-01T00:00:00"/>
    <x v="14"/>
    <s v="Prog"/>
    <m/>
    <m/>
    <m/>
    <m/>
    <x v="0"/>
    <x v="10"/>
    <s v="331-600"/>
    <n v="1"/>
    <n v="2040"/>
    <n v="0.75"/>
    <n v="2"/>
    <n v="1.5"/>
    <n v="2040"/>
    <n v="205000"/>
    <n v="17083.333333333332"/>
    <n v="13.16557734204793"/>
  </r>
  <r>
    <n v="107187"/>
    <x v="327"/>
    <s v="82146 3KA0A"/>
    <n v="120669.35999999999"/>
    <s v="NISSAN"/>
    <m/>
    <s v="82146 3KA0A"/>
    <s v="P42K"/>
    <m/>
    <d v="2019-09-09T00:00:00"/>
    <x v="14"/>
    <s v="Prog"/>
    <m/>
    <m/>
    <m/>
    <m/>
    <x v="0"/>
    <x v="10"/>
    <s v="331-600"/>
    <n v="1"/>
    <n v="1260"/>
    <n v="0.75"/>
    <n v="2"/>
    <n v="1.5"/>
    <n v="1260"/>
    <n v="120669.35999999999"/>
    <n v="10055.779999999999"/>
    <n v="12.641037037037037"/>
  </r>
  <r>
    <n v="107234"/>
    <x v="328"/>
    <s v="41151 3NF0A"/>
    <n v="20595"/>
    <s v="NISSAN"/>
    <m/>
    <s v="41151 3NF0A"/>
    <s v="'13 LEAF B12G"/>
    <m/>
    <d v="2017-09-01T00:00:00"/>
    <x v="14"/>
    <s v="Prog"/>
    <m/>
    <m/>
    <m/>
    <m/>
    <x v="0"/>
    <x v="10"/>
    <s v="331-600"/>
    <n v="1"/>
    <n v="1200"/>
    <n v="0.75"/>
    <n v="2"/>
    <n v="1.5"/>
    <n v="1200"/>
    <n v="20595"/>
    <n v="1716.25"/>
    <n v="3.9069444444444446"/>
  </r>
  <r>
    <n v="107302"/>
    <x v="329"/>
    <s v="41151 4DA0A"/>
    <n v="8500"/>
    <s v="NISSAN"/>
    <m/>
    <s v="41151 4DA0A"/>
    <s v="13 L12GJ LEAF"/>
    <m/>
    <d v="2019-09-09T00:00:00"/>
    <x v="14"/>
    <s v="Prog"/>
    <m/>
    <m/>
    <m/>
    <m/>
    <x v="0"/>
    <x v="10"/>
    <s v="331-600"/>
    <n v="1"/>
    <n v="1800"/>
    <n v="0.75"/>
    <n v="2"/>
    <n v="1.5"/>
    <n v="1800"/>
    <n v="8500"/>
    <n v="708.33333333333337"/>
    <n v="2.5246913580246915"/>
  </r>
  <r>
    <n v="107312"/>
    <x v="330"/>
    <s v="67330 4BA0B"/>
    <n v="145000"/>
    <s v="NISSAN"/>
    <m/>
    <s v="67330 4BA0B"/>
    <s v="P32R ROGUE"/>
    <m/>
    <d v="2018-12-01T00:00:00"/>
    <x v="14"/>
    <s v="Prog"/>
    <m/>
    <m/>
    <m/>
    <m/>
    <x v="0"/>
    <x v="10"/>
    <s v="331-600"/>
    <n v="1"/>
    <n v="1200"/>
    <n v="0.75"/>
    <n v="2"/>
    <n v="1.5"/>
    <n v="1200"/>
    <n v="145000"/>
    <n v="12083.333333333334"/>
    <n v="15.425925925925926"/>
  </r>
  <r>
    <n v="107313"/>
    <x v="331"/>
    <s v="67331 4BA0B"/>
    <n v="145000"/>
    <s v="NISSAN"/>
    <m/>
    <s v="67331 4BA0B"/>
    <s v="P32R ROGUE"/>
    <m/>
    <d v="2018-12-01T00:00:00"/>
    <x v="14"/>
    <s v="Prog"/>
    <m/>
    <m/>
    <m/>
    <m/>
    <x v="0"/>
    <x v="10"/>
    <s v="331-600"/>
    <n v="1"/>
    <n v="1500"/>
    <n v="0.75"/>
    <n v="2"/>
    <n v="1.5"/>
    <n v="1500"/>
    <n v="145000"/>
    <n v="12083.333333333334"/>
    <n v="12.74074074074074"/>
  </r>
  <r>
    <n v="107313"/>
    <x v="331"/>
    <s v="67331 4BA0B"/>
    <n v="145000"/>
    <s v="NISSAN"/>
    <m/>
    <s v="67331 4BA0B"/>
    <s v="P32R ROGUE"/>
    <m/>
    <d v="2018-12-01T00:00:00"/>
    <x v="14"/>
    <s v="Prog"/>
    <m/>
    <m/>
    <m/>
    <m/>
    <x v="0"/>
    <x v="10"/>
    <s v="331-600"/>
    <n v="1"/>
    <n v="1500"/>
    <n v="0.75"/>
    <n v="2"/>
    <n v="1.5"/>
    <n v="1500"/>
    <n v="145000"/>
    <n v="12083.333333333334"/>
    <n v="12.74074074074074"/>
  </r>
  <r>
    <n v="107320"/>
    <x v="332"/>
    <s v="74530 4BA0A"/>
    <n v="145000"/>
    <s v="NISSAN"/>
    <m/>
    <s v="74530 4BA0A"/>
    <s v="P32R ROGUE"/>
    <m/>
    <d v="2018-12-01T00:00:00"/>
    <x v="14"/>
    <s v="Prog"/>
    <m/>
    <m/>
    <m/>
    <m/>
    <x v="0"/>
    <x v="10"/>
    <s v="331-600"/>
    <n v="1"/>
    <n v="1320"/>
    <n v="0.75"/>
    <n v="2"/>
    <n v="1.5"/>
    <n v="1320"/>
    <n v="145000"/>
    <n v="12083.333333333334"/>
    <n v="14.205387205387206"/>
  </r>
  <r>
    <n v="107322"/>
    <x v="333"/>
    <s v="673A5 4BA0A"/>
    <n v="163000"/>
    <s v="NISSAN"/>
    <m/>
    <s v="673A5 4BA0A"/>
    <s v="P32R ROGUE"/>
    <m/>
    <d v="2018-12-01T00:00:00"/>
    <x v="14"/>
    <s v="Prog"/>
    <m/>
    <m/>
    <m/>
    <m/>
    <x v="0"/>
    <x v="10"/>
    <s v="331-600"/>
    <n v="1"/>
    <n v="1650"/>
    <n v="0.75"/>
    <n v="2"/>
    <n v="1.5"/>
    <n v="1650"/>
    <n v="163000"/>
    <n v="13583.333333333334"/>
    <n v="12.976430976430976"/>
  </r>
  <r>
    <n v="107324"/>
    <x v="334"/>
    <s v="66318 4BA0B"/>
    <n v="163000"/>
    <s v="NISSAN"/>
    <m/>
    <s v="66318 4BA0B"/>
    <s v="P32R ROGUE"/>
    <m/>
    <d v="2018-12-01T00:00:00"/>
    <x v="14"/>
    <s v="Prog"/>
    <m/>
    <m/>
    <m/>
    <m/>
    <x v="0"/>
    <x v="10"/>
    <s v="331-600"/>
    <n v="1"/>
    <n v="1800"/>
    <n v="0.75"/>
    <n v="2"/>
    <n v="1.5"/>
    <n v="1800"/>
    <n v="163000"/>
    <n v="13583.333333333334"/>
    <n v="12.06172839506173"/>
  </r>
  <r>
    <n v="107324"/>
    <x v="334"/>
    <s v="66318 4BA0B"/>
    <n v="163000"/>
    <s v="NISSAN"/>
    <m/>
    <s v="66318 4BA0B"/>
    <s v="P32R ROGUE"/>
    <m/>
    <d v="2018-12-01T00:00:00"/>
    <x v="14"/>
    <s v="Prog"/>
    <m/>
    <m/>
    <m/>
    <m/>
    <x v="0"/>
    <x v="10"/>
    <s v="331-600"/>
    <n v="1"/>
    <n v="1800"/>
    <n v="0.75"/>
    <n v="2"/>
    <n v="1.5"/>
    <n v="1800"/>
    <n v="163000"/>
    <n v="13583.333333333334"/>
    <n v="12.06172839506173"/>
  </r>
  <r>
    <n v="107334"/>
    <x v="335"/>
    <s v="75862 3JV0A"/>
    <n v="10753.5"/>
    <s v="NISSAN"/>
    <m/>
    <s v="75862 3JV0A"/>
    <s v="P42J+K  HEV"/>
    <m/>
    <d v="2014-06-01T00:00:00"/>
    <x v="14"/>
    <s v="Prog"/>
    <m/>
    <m/>
    <m/>
    <m/>
    <x v="0"/>
    <x v="10"/>
    <s v="331-600"/>
    <n v="1"/>
    <n v="1200"/>
    <n v="0.75"/>
    <n v="2"/>
    <n v="1.5"/>
    <n v="1200"/>
    <n v="10753.5"/>
    <n v="896.125"/>
    <n v="2.9956944444444447"/>
  </r>
  <r>
    <n v="107377"/>
    <x v="336"/>
    <s v="62520 4BA0A"/>
    <n v="163000"/>
    <s v="NISSAN"/>
    <m/>
    <s v="62520 4BA0A"/>
    <s v="P32R ROGUE"/>
    <m/>
    <d v="2018-12-01T00:00:00"/>
    <x v="14"/>
    <s v="Prog"/>
    <m/>
    <m/>
    <m/>
    <m/>
    <x v="0"/>
    <x v="10"/>
    <s v="331-600"/>
    <n v="1"/>
    <n v="1280"/>
    <n v="0.75"/>
    <n v="2"/>
    <n v="1.5"/>
    <n v="1280"/>
    <n v="163000"/>
    <n v="13583.333333333334"/>
    <n v="16.149305555555557"/>
  </r>
  <r>
    <n v="107422"/>
    <x v="337"/>
    <s v="74520 4BA0A"/>
    <n v="125312"/>
    <s v="NISSAN"/>
    <m/>
    <s v="74520 4BA0A"/>
    <s v="P32R ROGUE"/>
    <m/>
    <d v="2018-12-01T00:00:00"/>
    <x v="14"/>
    <s v="Prog"/>
    <m/>
    <m/>
    <m/>
    <m/>
    <x v="0"/>
    <x v="10"/>
    <s v="331-600"/>
    <n v="1"/>
    <n v="1800"/>
    <n v="0.75"/>
    <n v="2"/>
    <n v="1.5"/>
    <n v="1800"/>
    <n v="125312"/>
    <n v="10442.666666666666"/>
    <n v="9.7353086419753083"/>
  </r>
  <r>
    <n v="107463"/>
    <x v="5"/>
    <s v="74532 4BA1A"/>
    <n v="16000"/>
    <s v="NISSAN"/>
    <m/>
    <s v="74532 4BA1A"/>
    <s v="P32R ROGUE"/>
    <m/>
    <d v="2018-12-01T00:00:00"/>
    <x v="14"/>
    <s v="Prog"/>
    <m/>
    <m/>
    <m/>
    <m/>
    <x v="0"/>
    <x v="10"/>
    <s v="331-600"/>
    <n v="1"/>
    <n v="1680"/>
    <n v="0.75"/>
    <n v="2"/>
    <n v="1.5"/>
    <n v="1680"/>
    <n v="16000"/>
    <n v="1333.3333333333333"/>
    <n v="3.0582010582010581"/>
  </r>
  <r>
    <n v="107464"/>
    <x v="5"/>
    <s v="74533 4BA1A"/>
    <n v="16000"/>
    <s v="NISSAN"/>
    <m/>
    <s v="74533 4BA1A"/>
    <s v="P32R ROGUE"/>
    <m/>
    <d v="2018-12-01T00:00:00"/>
    <x v="14"/>
    <s v="Prog"/>
    <m/>
    <m/>
    <m/>
    <m/>
    <x v="0"/>
    <x v="10"/>
    <s v="331-600"/>
    <n v="1"/>
    <n v="1680"/>
    <n v="0.75"/>
    <n v="2"/>
    <n v="1.5"/>
    <n v="1680"/>
    <n v="16000"/>
    <n v="1333.3333333333333"/>
    <n v="3.0582010582010581"/>
  </r>
  <r>
    <n v="107567"/>
    <x v="5"/>
    <s v="F097-312656"/>
    <n v="48000"/>
    <s v="BENTELER"/>
    <m/>
    <s v="F097-312656"/>
    <s v="Engine:  Ford Scorpion"/>
    <m/>
    <d v="2018-12-16T00:00:00"/>
    <x v="14"/>
    <s v="Prog"/>
    <m/>
    <m/>
    <m/>
    <m/>
    <x v="0"/>
    <x v="10"/>
    <s v="331-600"/>
    <n v="1"/>
    <n v="1620"/>
    <n v="0.75"/>
    <n v="2"/>
    <n v="1.5"/>
    <n v="1620"/>
    <n v="48000"/>
    <n v="4000"/>
    <n v="5.2921810699588478"/>
  </r>
  <r>
    <n v="107575"/>
    <x v="5"/>
    <s v="17285 EZ40A"/>
    <n v="85000"/>
    <s v="NISSAN"/>
    <m/>
    <s v="17285 EZ40A"/>
    <s v="Titan H61L"/>
    <m/>
    <d v="2021-11-01T00:00:00"/>
    <x v="14"/>
    <s v="Prog"/>
    <m/>
    <m/>
    <m/>
    <m/>
    <x v="0"/>
    <x v="10"/>
    <s v="331-600"/>
    <n v="1"/>
    <n v="1600"/>
    <n v="0.75"/>
    <n v="2"/>
    <n v="1.5"/>
    <n v="1600"/>
    <n v="85000"/>
    <n v="7083.333333333333"/>
    <n v="7.9027777777777777"/>
  </r>
  <r>
    <n v="107587"/>
    <x v="5"/>
    <s v="75862 5AF0A"/>
    <n v="60000"/>
    <s v="NISSAN"/>
    <m/>
    <s v="75862 5AF0A"/>
    <s v="P42J+K  HEV + P42M"/>
    <m/>
    <d v="2020-10-01T00:00:00"/>
    <x v="14"/>
    <s v="Prog"/>
    <m/>
    <m/>
    <m/>
    <m/>
    <x v="0"/>
    <x v="10"/>
    <s v="331-600"/>
    <n v="1"/>
    <n v="1800"/>
    <n v="0.75"/>
    <n v="2"/>
    <n v="1.5"/>
    <n v="1800"/>
    <n v="60000"/>
    <n v="5000"/>
    <n v="5.7037037037037033"/>
  </r>
  <r>
    <n v="107695"/>
    <x v="338"/>
    <s v="67330 4BC0B "/>
    <n v="20000"/>
    <s v="NISSAN"/>
    <m/>
    <s v="67330 4BC0B "/>
    <s v="P32R ROGUE HEV"/>
    <m/>
    <d v="2019-03-01T00:00:00"/>
    <x v="14"/>
    <s v="Prog"/>
    <m/>
    <m/>
    <m/>
    <m/>
    <x v="0"/>
    <x v="10"/>
    <s v="331-600"/>
    <n v="1"/>
    <n v="1500"/>
    <n v="0.75"/>
    <n v="2"/>
    <n v="1.5"/>
    <n v="1500"/>
    <n v="20000"/>
    <n v="1666.6666666666667"/>
    <n v="3.4814814814814814"/>
  </r>
  <r>
    <n v="107696"/>
    <x v="339"/>
    <s v="67331 4BC0A "/>
    <n v="20000"/>
    <s v="NISSAN"/>
    <m/>
    <s v="67331 4BC0A "/>
    <s v="P32R ROGUE HEV"/>
    <m/>
    <d v="2019-03-01T00:00:00"/>
    <x v="14"/>
    <s v="Prog"/>
    <m/>
    <m/>
    <m/>
    <m/>
    <x v="0"/>
    <x v="10"/>
    <s v="331-600"/>
    <n v="1"/>
    <n v="1500"/>
    <n v="0.75"/>
    <n v="2"/>
    <n v="1.5"/>
    <n v="1500"/>
    <n v="20000"/>
    <n v="1666.6666666666667"/>
    <n v="3.4814814814814814"/>
  </r>
  <r>
    <n v="107697"/>
    <x v="340"/>
    <s v="74530 4BC2A"/>
    <n v="20000"/>
    <s v="NISSAN"/>
    <m/>
    <s v="74530 4BC2A"/>
    <s v="P32R ROGUE HEV"/>
    <m/>
    <d v="2019-03-01T00:00:00"/>
    <x v="14"/>
    <s v="Prog"/>
    <m/>
    <m/>
    <m/>
    <m/>
    <x v="0"/>
    <x v="10"/>
    <s v="331-600"/>
    <n v="1"/>
    <n v="1320"/>
    <n v="0.75"/>
    <n v="2"/>
    <n v="1.5"/>
    <n v="1320"/>
    <n v="20000"/>
    <n v="1666.6666666666667"/>
    <n v="3.6835016835016838"/>
  </r>
  <r>
    <n v="104714"/>
    <x v="341"/>
    <n v="13004026"/>
    <n v="144522"/>
    <s v="Benteler"/>
    <m/>
    <n v="13004026"/>
    <s v="FORD"/>
    <m/>
    <d v="2019-09-09T00:00:00"/>
    <x v="15"/>
    <s v="Prog"/>
    <m/>
    <m/>
    <m/>
    <m/>
    <x v="0"/>
    <x v="10"/>
    <s v="331-600"/>
    <n v="1"/>
    <n v="4080"/>
    <n v="0.75"/>
    <n v="2"/>
    <n v="1.5"/>
    <n v="4080"/>
    <n v="144522"/>
    <n v="12043.5"/>
    <n v="5.9357843137254891"/>
  </r>
  <r>
    <n v="104807"/>
    <x v="342"/>
    <s v="41150 EA000"/>
    <n v="86205"/>
    <s v="NISSAN"/>
    <m/>
    <s v="41150 EA000"/>
    <s v="H61B Frontier (80%) - shared with N61B"/>
    <m/>
    <d v="2017-07-01T00:00:00"/>
    <x v="15"/>
    <s v="Prog"/>
    <m/>
    <m/>
    <m/>
    <m/>
    <x v="0"/>
    <x v="10"/>
    <s v="331-600"/>
    <n v="1"/>
    <n v="3600"/>
    <n v="0.75"/>
    <n v="2"/>
    <n v="1.5"/>
    <n v="3600"/>
    <n v="86205"/>
    <n v="7183.75"/>
    <n v="4.6606481481481481"/>
  </r>
  <r>
    <n v="104811"/>
    <x v="343"/>
    <s v="14017 EA200"/>
    <n v="92616.3"/>
    <s v="NISSAN"/>
    <m/>
    <s v="14017 EA200"/>
    <s v="ZV7 6 CYL ENGINE"/>
    <m/>
    <d v="2019-09-09T00:00:00"/>
    <x v="15"/>
    <s v="Prog"/>
    <m/>
    <m/>
    <m/>
    <m/>
    <x v="0"/>
    <x v="10"/>
    <s v="331-600"/>
    <n v="1"/>
    <n v="1980"/>
    <n v="0.75"/>
    <n v="2"/>
    <n v="1.5"/>
    <n v="1980"/>
    <n v="92616.3"/>
    <n v="7718.0250000000005"/>
    <n v="7.1973232323232326"/>
  </r>
  <r>
    <n v="105161"/>
    <x v="344"/>
    <n v="13003733"/>
    <n v="8275.5"/>
    <s v="Benteler"/>
    <m/>
    <n v="13003733"/>
    <s v="Toyota | Matrix/Blade | 328X/151L       "/>
    <m/>
    <d v="2014-07-01T00:00:00"/>
    <x v="15"/>
    <s v="Prog"/>
    <m/>
    <m/>
    <m/>
    <m/>
    <x v="0"/>
    <x v="10"/>
    <s v="331-600"/>
    <n v="1"/>
    <n v="2400"/>
    <n v="0.75"/>
    <n v="2"/>
    <n v="1.5"/>
    <n v="2400"/>
    <n v="8275.5"/>
    <n v="689.625"/>
    <n v="2.3831250000000002"/>
  </r>
  <r>
    <n v="105215"/>
    <x v="345"/>
    <n v="13003819"/>
    <n v="3500"/>
    <s v="Benteler"/>
    <m/>
    <n v="13003819"/>
    <s v="Toyota | Sienna | 580L            "/>
    <m/>
    <d v="2019-09-09T00:00:00"/>
    <x v="15"/>
    <s v="Prog"/>
    <m/>
    <m/>
    <m/>
    <m/>
    <x v="0"/>
    <x v="10"/>
    <s v="331-600"/>
    <n v="1"/>
    <n v="2460"/>
    <n v="0.75"/>
    <n v="2"/>
    <n v="1.5"/>
    <n v="2460"/>
    <n v="3500"/>
    <n v="291.66666666666669"/>
    <n v="2.1580849141824752"/>
  </r>
  <r>
    <n v="105369"/>
    <x v="346"/>
    <s v="80120 ZH000"/>
    <n v="46724.4"/>
    <s v="NISSAN"/>
    <m/>
    <s v="80120 ZH000"/>
    <s v="TITAN + ARMADA"/>
    <m/>
    <d v="2018-03-01T00:00:00"/>
    <x v="15"/>
    <s v="Prog"/>
    <m/>
    <m/>
    <m/>
    <m/>
    <x v="0"/>
    <x v="10"/>
    <s v="331-600"/>
    <n v="1"/>
    <n v="1140"/>
    <n v="0.75"/>
    <n v="2"/>
    <n v="1.5"/>
    <n v="1140"/>
    <n v="46724.4"/>
    <n v="3893.7000000000003"/>
    <n v="6.5540350877192992"/>
  </r>
  <r>
    <n v="105827"/>
    <x v="347"/>
    <s v="62290 ZS20A"/>
    <n v="2901"/>
    <s v="Calsonic"/>
    <m/>
    <s v="62290 ZS20A"/>
    <s v="Nissan        | Pathfinder | P61B/R51        "/>
    <m/>
    <d v="2019-02-01T00:00:00"/>
    <x v="15"/>
    <s v="Prog"/>
    <m/>
    <m/>
    <m/>
    <m/>
    <x v="0"/>
    <x v="10"/>
    <s v="331-600"/>
    <n v="1"/>
    <n v="1620"/>
    <n v="0.75"/>
    <n v="2"/>
    <n v="1.5"/>
    <n v="1620"/>
    <n v="2901"/>
    <n v="241.75"/>
    <n v="2.198971193415638"/>
  </r>
  <r>
    <n v="105928"/>
    <x v="348"/>
    <n v="13003864"/>
    <n v="22204.070400000001"/>
    <s v="Benteler"/>
    <m/>
    <n v="13003864"/>
    <s v="200L SEQUIA"/>
    <m/>
    <d v="2018-06-01T00:00:00"/>
    <x v="15"/>
    <s v="Prog"/>
    <m/>
    <m/>
    <m/>
    <m/>
    <x v="0"/>
    <x v="10"/>
    <s v="331-600"/>
    <n v="1"/>
    <n v="2100"/>
    <n v="0.75"/>
    <n v="2"/>
    <n v="1.5"/>
    <n v="2100"/>
    <n v="22204.070400000001"/>
    <n v="1850.3392000000001"/>
    <n v="3.1748185396825392"/>
  </r>
  <r>
    <n v="105973"/>
    <x v="349"/>
    <s v="51151 JB50A"/>
    <n v="27421.5"/>
    <s v="NISSAN"/>
    <m/>
    <s v="51151 JB50A"/>
    <s v="L42L"/>
    <m/>
    <d v="2017-05-01T00:00:00"/>
    <x v="15"/>
    <s v="Prog"/>
    <m/>
    <m/>
    <m/>
    <m/>
    <x v="0"/>
    <x v="10"/>
    <s v="331-600"/>
    <n v="1"/>
    <n v="2000"/>
    <n v="0.75"/>
    <n v="2"/>
    <n v="1.5"/>
    <n v="2000"/>
    <n v="27421.5"/>
    <n v="2285.125"/>
    <n v="3.5234166666666664"/>
  </r>
  <r>
    <n v="106036"/>
    <x v="350"/>
    <s v="82146 9N00A"/>
    <n v="66528"/>
    <s v="NISSAN"/>
    <m/>
    <s v="82146 9N00A"/>
    <s v="L42C"/>
    <m/>
    <d v="2015-02-01T00:00:00"/>
    <x v="15"/>
    <s v="Prog"/>
    <m/>
    <m/>
    <m/>
    <m/>
    <x v="0"/>
    <x v="10"/>
    <s v="331-600"/>
    <n v="1"/>
    <n v="1500"/>
    <n v="0.75"/>
    <n v="2"/>
    <n v="1.5"/>
    <n v="1500"/>
    <n v="66528"/>
    <n v="5544"/>
    <n v="6.9279999999999999"/>
  </r>
  <r>
    <n v="106123"/>
    <x v="5"/>
    <s v="158-601-9921"/>
    <n v="821.94899999999996"/>
    <s v="Calsonic"/>
    <m/>
    <s v="158-601-9921"/>
    <s v="L42C"/>
    <m/>
    <d v="2015-02-01T00:00:00"/>
    <x v="15"/>
    <s v="Prog"/>
    <m/>
    <m/>
    <m/>
    <m/>
    <x v="0"/>
    <x v="10"/>
    <s v="331-600"/>
    <n v="1"/>
    <n v="2400"/>
    <n v="0.75"/>
    <n v="2"/>
    <n v="1.5"/>
    <n v="2400"/>
    <n v="821.94899999999996"/>
    <n v="68.495750000000001"/>
    <n v="2.0380531944444447"/>
  </r>
  <r>
    <n v="106124"/>
    <x v="351"/>
    <n v="657000000000"/>
    <n v="200398.68000000002"/>
    <s v="TABC, Inc."/>
    <m/>
    <n v="657000000000"/>
    <s v="Toyota | Tacoma | 635N            "/>
    <m/>
    <d v="2015-12-01T00:00:00"/>
    <x v="15"/>
    <s v="Prog"/>
    <m/>
    <m/>
    <m/>
    <m/>
    <x v="0"/>
    <x v="10"/>
    <s v="331-600"/>
    <n v="1"/>
    <n v="2880"/>
    <n v="0.75"/>
    <n v="2"/>
    <n v="1.5"/>
    <n v="2880"/>
    <n v="200398.68000000002"/>
    <n v="16699.890000000003"/>
    <n v="9.7314305555555567"/>
  </r>
  <r>
    <n v="106131"/>
    <x v="5"/>
    <n v="13003902"/>
    <n v="5287.0320000000002"/>
    <s v="Benteler"/>
    <m/>
    <n v="13003902"/>
    <s v="RAV4  / 120L / 420"/>
    <m/>
    <d v="2017-12-01T00:00:00"/>
    <x v="15"/>
    <s v="Prog"/>
    <m/>
    <m/>
    <m/>
    <m/>
    <x v="0"/>
    <x v="10"/>
    <s v="331-600"/>
    <n v="1"/>
    <n v="2100"/>
    <n v="0.75"/>
    <n v="2"/>
    <n v="1.5"/>
    <n v="2100"/>
    <n v="5287.0320000000002"/>
    <n v="440.58600000000001"/>
    <n v="2.2797371428571429"/>
  </r>
  <r>
    <n v="106132"/>
    <x v="5"/>
    <n v="13003901"/>
    <n v="4972.5"/>
    <s v="Benteler"/>
    <m/>
    <n v="13003901"/>
    <s v="RAV4  / 120L / 420"/>
    <m/>
    <d v="2017-12-01T00:00:00"/>
    <x v="15"/>
    <s v="Prog"/>
    <m/>
    <m/>
    <m/>
    <m/>
    <x v="0"/>
    <x v="10"/>
    <s v="331-600"/>
    <n v="1"/>
    <n v="2100"/>
    <n v="0.75"/>
    <n v="2"/>
    <n v="1.5"/>
    <n v="2100"/>
    <n v="4972.5"/>
    <n v="414.375"/>
    <n v="2.263095238095238"/>
  </r>
  <r>
    <n v="106133"/>
    <x v="5"/>
    <s v="158-601-9931"/>
    <n v="792.24"/>
    <s v="Calsonic"/>
    <m/>
    <s v="158-601-9931"/>
    <s v="L42C"/>
    <m/>
    <d v="2015-02-01T00:00:00"/>
    <x v="15"/>
    <s v="Prog"/>
    <m/>
    <m/>
    <m/>
    <m/>
    <x v="0"/>
    <x v="10"/>
    <s v="331-600"/>
    <n v="1"/>
    <n v="2100"/>
    <n v="0.75"/>
    <n v="2"/>
    <n v="1.5"/>
    <n v="2100"/>
    <n v="792.24"/>
    <n v="66.02"/>
    <n v="2.0419174603174604"/>
  </r>
  <r>
    <n v="106216"/>
    <x v="352"/>
    <s v="62298 ZL00A"/>
    <n v="20760"/>
    <s v="Calsonic"/>
    <m/>
    <s v="62298 ZL00A"/>
    <s v="Nissan        | Frontier | H61B/D40        "/>
    <m/>
    <d v="2015-09-01T00:00:00"/>
    <x v="15"/>
    <s v="Prog"/>
    <m/>
    <m/>
    <m/>
    <m/>
    <x v="0"/>
    <x v="10"/>
    <s v="331-600"/>
    <n v="1"/>
    <n v="1320"/>
    <n v="0.75"/>
    <n v="2"/>
    <n v="1.5"/>
    <n v="1320"/>
    <n v="20760"/>
    <n v="1730"/>
    <n v="3.7474747474747474"/>
  </r>
  <r>
    <n v="106216"/>
    <x v="353"/>
    <s v="62298 ZL00A"/>
    <n v="20760"/>
    <s v="Calsonic"/>
    <m/>
    <s v="62298 ZL00A"/>
    <s v="Nissan        | Frontier | H61B/D40        "/>
    <m/>
    <d v="2015-09-01T00:00:00"/>
    <x v="15"/>
    <s v="Prog"/>
    <m/>
    <m/>
    <m/>
    <m/>
    <x v="0"/>
    <x v="10"/>
    <s v="331-600"/>
    <n v="1"/>
    <n v="1800"/>
    <n v="0.75"/>
    <n v="2"/>
    <n v="1.5"/>
    <n v="1800"/>
    <n v="20760"/>
    <n v="1730"/>
    <n v="3.2814814814814817"/>
  </r>
  <r>
    <n v="106326"/>
    <x v="354"/>
    <s v="AA146510-1750"/>
    <n v="22108.16"/>
    <s v="Denso"/>
    <m/>
    <s v="AA146510-1750"/>
    <s v="200L SEQUIA"/>
    <m/>
    <d v="2018-06-01T00:00:00"/>
    <x v="15"/>
    <s v="Prog"/>
    <m/>
    <m/>
    <m/>
    <m/>
    <x v="0"/>
    <x v="10"/>
    <s v="331-600"/>
    <n v="1"/>
    <n v="1500"/>
    <n v="0.75"/>
    <n v="2"/>
    <n v="1.5"/>
    <n v="1500"/>
    <n v="22108.16"/>
    <n v="1842.3466666666666"/>
    <n v="3.6376414814814813"/>
  </r>
  <r>
    <n v="106340"/>
    <x v="355"/>
    <s v="26040 ZL00A"/>
    <n v="20764.5"/>
    <s v="Calsonic"/>
    <m/>
    <s v="26040 ZL00A"/>
    <s v="Nissan        | Frontier | H61B/D40        "/>
    <m/>
    <d v="2015-09-01T00:00:00"/>
    <x v="15"/>
    <s v="Prog"/>
    <m/>
    <m/>
    <m/>
    <m/>
    <x v="0"/>
    <x v="10"/>
    <s v="331-600"/>
    <n v="1"/>
    <n v="2400"/>
    <n v="0.75"/>
    <n v="2"/>
    <n v="1.5"/>
    <n v="2400"/>
    <n v="20764.5"/>
    <n v="1730.375"/>
    <n v="2.9613194444444439"/>
  </r>
  <r>
    <n v="106342"/>
    <x v="356"/>
    <s v="26040 ZL50A"/>
    <n v="66035.736000000004"/>
    <s v="Calsonic"/>
    <m/>
    <s v="26040 ZL50A"/>
    <s v="Nissan        | Frontier | H61B/D40        "/>
    <m/>
    <d v="2017-07-01T00:00:00"/>
    <x v="15"/>
    <s v="Prog"/>
    <m/>
    <m/>
    <m/>
    <m/>
    <x v="0"/>
    <x v="10"/>
    <s v="331-600"/>
    <n v="1"/>
    <n v="2400"/>
    <n v="0.75"/>
    <n v="2"/>
    <n v="1.5"/>
    <n v="2400"/>
    <n v="66035.736000000004"/>
    <n v="5502.9780000000001"/>
    <n v="5.0572100000000004"/>
  </r>
  <r>
    <n v="106682"/>
    <x v="357"/>
    <s v="41151 ZV50A"/>
    <n v="41865.062400000003"/>
    <s v="NISSAN"/>
    <m/>
    <s v="41151 ZV50A"/>
    <s v="ARMADA / WZW"/>
    <m/>
    <d v="2018-03-01T00:00:00"/>
    <x v="15"/>
    <s v="Prog"/>
    <m/>
    <m/>
    <m/>
    <m/>
    <x v="0"/>
    <x v="10"/>
    <s v="331-600"/>
    <n v="1"/>
    <n v="2100"/>
    <n v="0.75"/>
    <n v="2"/>
    <n v="1.5"/>
    <n v="2100"/>
    <n v="41865.062400000003"/>
    <n v="3488.7552000000001"/>
    <n v="4.2150826666666665"/>
  </r>
  <r>
    <n v="106683"/>
    <x v="358"/>
    <s v="41161 ZV50A"/>
    <n v="41400.414199999999"/>
    <s v="NISSAN"/>
    <m/>
    <s v="41161 ZV50A"/>
    <s v="ARMADA / WZW"/>
    <m/>
    <d v="2018-03-01T00:00:00"/>
    <x v="15"/>
    <s v="Prog"/>
    <m/>
    <m/>
    <m/>
    <m/>
    <x v="0"/>
    <x v="10"/>
    <s v="331-600"/>
    <n v="1"/>
    <n v="3800"/>
    <n v="0.75"/>
    <n v="2"/>
    <n v="1.5"/>
    <n v="3800"/>
    <n v="41400.414199999999"/>
    <n v="3450.0345166666666"/>
    <n v="3.2105384269005852"/>
  </r>
  <r>
    <n v="106734"/>
    <x v="359"/>
    <s v="21-3607521-2-00"/>
    <n v="329202.51345198165"/>
    <s v="IB TECH"/>
    <m/>
    <s v="21-3607521-2-00"/>
    <s v="Honda | Civic | 2HC              "/>
    <m/>
    <d v="2016-09-01T00:00:00"/>
    <x v="15"/>
    <s v="Prog"/>
    <m/>
    <m/>
    <m/>
    <m/>
    <x v="0"/>
    <x v="10"/>
    <s v="331-600"/>
    <n v="1"/>
    <n v="1500"/>
    <n v="0.75"/>
    <n v="2"/>
    <n v="1.5"/>
    <n v="1500"/>
    <n v="329202.51345198165"/>
    <n v="27433.542787665137"/>
    <n v="26.385371366813455"/>
  </r>
  <r>
    <n v="106906"/>
    <x v="360"/>
    <s v="28038 9N00A"/>
    <n v="30225"/>
    <s v="Calsonic"/>
    <m/>
    <s v="28038 9N00A"/>
    <s v="L42C"/>
    <m/>
    <d v="2015-02-01T00:00:00"/>
    <x v="15"/>
    <s v="Prog"/>
    <m/>
    <m/>
    <m/>
    <m/>
    <x v="0"/>
    <x v="10"/>
    <s v="331-600"/>
    <n v="1"/>
    <n v="1200"/>
    <n v="0.75"/>
    <n v="2"/>
    <n v="1.5"/>
    <n v="1200"/>
    <n v="30225"/>
    <n v="2518.75"/>
    <n v="4.7986111111111116"/>
  </r>
  <r>
    <n v="106907"/>
    <x v="5"/>
    <s v="28039 9N00A"/>
    <n v="30225"/>
    <s v="Calsonic"/>
    <m/>
    <s v="28039 9N00A"/>
    <s v="L42C"/>
    <m/>
    <d v="2015-02-01T00:00:00"/>
    <x v="15"/>
    <s v="Prog"/>
    <m/>
    <m/>
    <m/>
    <m/>
    <x v="0"/>
    <x v="10"/>
    <s v="331-600"/>
    <n v="1"/>
    <n v="1200"/>
    <n v="0.75"/>
    <n v="2"/>
    <n v="1.5"/>
    <n v="1200"/>
    <n v="30225"/>
    <n v="2518.75"/>
    <n v="4.7986111111111116"/>
  </r>
  <r>
    <n v="106910"/>
    <x v="361"/>
    <s v="28038 9N02A"/>
    <n v="35250"/>
    <s v="Calsonic"/>
    <m/>
    <s v="28038 9N02A"/>
    <s v="L42C"/>
    <m/>
    <d v="2015-02-01T00:00:00"/>
    <x v="15"/>
    <s v="Prog"/>
    <m/>
    <m/>
    <m/>
    <m/>
    <x v="0"/>
    <x v="10"/>
    <s v="331-600"/>
    <n v="1"/>
    <n v="1200"/>
    <n v="0.75"/>
    <n v="2"/>
    <n v="1.5"/>
    <n v="1200"/>
    <n v="35250"/>
    <n v="2937.5"/>
    <n v="5.2638888888888884"/>
  </r>
  <r>
    <n v="106911"/>
    <x v="5"/>
    <s v="28039 9N02A"/>
    <n v="34500"/>
    <s v="Calsonic"/>
    <m/>
    <s v="28039 9N02A"/>
    <s v="L42C"/>
    <m/>
    <d v="2015-02-01T00:00:00"/>
    <x v="15"/>
    <s v="Prog"/>
    <m/>
    <m/>
    <m/>
    <m/>
    <x v="0"/>
    <x v="10"/>
    <s v="331-600"/>
    <n v="1"/>
    <n v="1200"/>
    <n v="0.75"/>
    <n v="2"/>
    <n v="1.5"/>
    <n v="1200"/>
    <n v="34500"/>
    <n v="2875"/>
    <n v="5.1944444444444446"/>
  </r>
  <r>
    <n v="106974"/>
    <x v="5"/>
    <s v="82155 3JA0A"/>
    <n v="450"/>
    <s v="NISSAN"/>
    <m/>
    <s v="82155 3JA0A"/>
    <s v="P42J"/>
    <m/>
    <d v="2018-12-01T00:00:00"/>
    <x v="15"/>
    <s v="Prog"/>
    <m/>
    <m/>
    <m/>
    <m/>
    <x v="0"/>
    <x v="10"/>
    <s v="331-600"/>
    <n v="1"/>
    <n v="1500"/>
    <n v="0.75"/>
    <n v="2"/>
    <n v="1.5"/>
    <n v="1500"/>
    <n v="450"/>
    <n v="37.5"/>
    <n v="2.0333333333333332"/>
  </r>
  <r>
    <n v="107009"/>
    <x v="362"/>
    <s v="23-4619821-2-00"/>
    <n v="279592.14011753281"/>
    <s v="IB TECH"/>
    <m/>
    <s v="23-4619821-2-00"/>
    <s v="'12 Honda CR-V"/>
    <m/>
    <d v="2016-06-01T00:00:00"/>
    <x v="15"/>
    <s v="Prog"/>
    <m/>
    <m/>
    <m/>
    <m/>
    <x v="0"/>
    <x v="10"/>
    <s v="331-600"/>
    <n v="1"/>
    <n v="3570"/>
    <n v="0.75"/>
    <n v="2"/>
    <n v="1.5"/>
    <n v="3570"/>
    <n v="279592.14011753281"/>
    <n v="23299.345009794401"/>
    <n v="10.70190289814917"/>
  </r>
  <r>
    <n v="107029"/>
    <x v="363"/>
    <s v="23-4621012-2-00"/>
    <n v="97650"/>
    <s v="IB TECH"/>
    <m/>
    <s v="23-4621012-2-00"/>
    <s v="P42K"/>
    <m/>
    <d v="2019-09-09T00:00:00"/>
    <x v="15"/>
    <s v="Prog"/>
    <m/>
    <m/>
    <m/>
    <m/>
    <x v="0"/>
    <x v="10"/>
    <s v="331-600"/>
    <n v="1"/>
    <n v="2100"/>
    <n v="0.75"/>
    <n v="2"/>
    <n v="1.5"/>
    <n v="2100"/>
    <n v="97650"/>
    <n v="8137.5"/>
    <n v="7.166666666666667"/>
  </r>
  <r>
    <n v="107134"/>
    <x v="364"/>
    <s v="E25115A0700101"/>
    <n v="98490"/>
    <s v="Calsonic"/>
    <m/>
    <s v="E25115A0700101"/>
    <s v="Nissan Exhaust / Multiple program"/>
    <m/>
    <d v="2019-09-09T00:00:00"/>
    <x v="15"/>
    <s v="Prog"/>
    <m/>
    <m/>
    <m/>
    <m/>
    <x v="0"/>
    <x v="10"/>
    <s v="331-600"/>
    <n v="1"/>
    <n v="1440"/>
    <n v="0.75"/>
    <n v="2"/>
    <n v="1.5"/>
    <n v="1440"/>
    <n v="98490"/>
    <n v="8207.5"/>
    <n v="9.5995370370370363"/>
  </r>
  <r>
    <n v="107136"/>
    <x v="365"/>
    <s v="E25125A07700101"/>
    <n v="105031.5"/>
    <s v="Calsonic"/>
    <m/>
    <s v="E25125A07700101"/>
    <s v="Nissan Exhaust / Multiple program"/>
    <m/>
    <d v="2019-09-09T00:00:00"/>
    <x v="15"/>
    <s v="Prog"/>
    <m/>
    <m/>
    <m/>
    <m/>
    <x v="0"/>
    <x v="10"/>
    <s v="331-600"/>
    <n v="1"/>
    <n v="1200"/>
    <n v="0.75"/>
    <n v="2"/>
    <n v="1.5"/>
    <n v="1200"/>
    <n v="105031.5"/>
    <n v="8752.625"/>
    <n v="11.725138888888887"/>
  </r>
  <r>
    <n v="107165"/>
    <x v="366"/>
    <s v="23-4659010-2-00"/>
    <n v="40090.049999999996"/>
    <s v="IB TECH"/>
    <m/>
    <s v="23-4659010-2-00"/>
    <s v="12 ACURA RDX"/>
    <m/>
    <d v="2018-02-01T00:00:00"/>
    <x v="15"/>
    <s v="Prog"/>
    <m/>
    <m/>
    <m/>
    <m/>
    <x v="0"/>
    <x v="10"/>
    <s v="331-600"/>
    <n v="1"/>
    <n v="1980"/>
    <n v="0.75"/>
    <n v="2"/>
    <n v="1.5"/>
    <n v="1980"/>
    <n v="40090.049999999996"/>
    <n v="3340.8374999999996"/>
    <n v="4.2497222222222222"/>
  </r>
  <r>
    <n v="107166"/>
    <x v="367"/>
    <s v="23-4659020-2-00"/>
    <n v="53602.5"/>
    <s v="IB TECH"/>
    <m/>
    <s v="23-4659020-2-00"/>
    <s v="12 ACURA RDX"/>
    <m/>
    <d v="2018-02-01T00:00:00"/>
    <x v="15"/>
    <s v="Prog"/>
    <m/>
    <m/>
    <m/>
    <m/>
    <x v="0"/>
    <x v="10"/>
    <s v="331-600"/>
    <n v="1"/>
    <n v="1980"/>
    <n v="0.75"/>
    <n v="2"/>
    <n v="1.5"/>
    <n v="1980"/>
    <n v="53602.5"/>
    <n v="4466.875"/>
    <n v="5.0079966329966332"/>
  </r>
  <r>
    <n v="107167"/>
    <x v="5"/>
    <s v="23-4659410-2-00"/>
    <n v="54705"/>
    <s v="IB TECH"/>
    <m/>
    <s v="23-4659410-2-00"/>
    <s v="12 ACURA RDX"/>
    <m/>
    <d v="2018-02-01T00:00:00"/>
    <x v="15"/>
    <s v="Prog"/>
    <m/>
    <m/>
    <m/>
    <m/>
    <x v="0"/>
    <x v="10"/>
    <s v="331-600"/>
    <n v="1"/>
    <n v="1980"/>
    <n v="0.75"/>
    <n v="2"/>
    <n v="1.5"/>
    <n v="1980"/>
    <n v="54705"/>
    <n v="4558.75"/>
    <n v="5.0698653198653201"/>
  </r>
  <r>
    <n v="107179"/>
    <x v="5"/>
    <s v="AA022460-7503"/>
    <n v="619.20000000000005"/>
    <s v="Denso"/>
    <m/>
    <s v="AA022460-7503"/>
    <s v="N/A"/>
    <m/>
    <d v="2019-09-09T00:00:00"/>
    <x v="15"/>
    <s v="Prog"/>
    <m/>
    <m/>
    <m/>
    <m/>
    <x v="0"/>
    <x v="10"/>
    <s v="331-600"/>
    <n v="1"/>
    <n v="1080"/>
    <n v="0.75"/>
    <n v="2"/>
    <n v="1.5"/>
    <n v="1080"/>
    <n v="619.20000000000005"/>
    <n v="51.6"/>
    <n v="2.0637037037037036"/>
  </r>
  <r>
    <n v="107180"/>
    <x v="368"/>
    <s v="AA022440-8523"/>
    <n v="672"/>
    <s v="Denso"/>
    <m/>
    <s v="AA022440-8523"/>
    <s v="Auto Industry"/>
    <m/>
    <d v="2019-09-09T00:00:00"/>
    <x v="15"/>
    <s v="Prog"/>
    <m/>
    <m/>
    <m/>
    <m/>
    <x v="0"/>
    <x v="10"/>
    <s v="331-600"/>
    <n v="1"/>
    <n v="1080"/>
    <n v="0.75"/>
    <n v="2"/>
    <n v="1.5"/>
    <n v="1080"/>
    <n v="672"/>
    <n v="56"/>
    <n v="2.0691358024691358"/>
  </r>
  <r>
    <n v="107206"/>
    <x v="369"/>
    <s v="90134 3NF0A"/>
    <n v="30600"/>
    <s v="NISSAN"/>
    <m/>
    <s v="90134 3NF0A"/>
    <s v="'13 LEAF B12G"/>
    <m/>
    <d v="2017-09-01T00:00:00"/>
    <x v="15"/>
    <s v="Prog"/>
    <m/>
    <m/>
    <m/>
    <m/>
    <x v="0"/>
    <x v="10"/>
    <s v="331-600"/>
    <n v="1"/>
    <n v="1800"/>
    <n v="0.75"/>
    <n v="2"/>
    <n v="1.5"/>
    <n v="1800"/>
    <n v="30600"/>
    <n v="2550"/>
    <n v="3.8888888888888893"/>
  </r>
  <r>
    <n v="107268"/>
    <x v="370"/>
    <s v="201513-R"/>
    <n v="104408.4363180167"/>
    <s v="Benteler"/>
    <m/>
    <s v="201513-R"/>
    <s v="'13 AVALON 170A"/>
    <m/>
    <d v="2018-04-01T00:00:00"/>
    <x v="15"/>
    <s v="Prog"/>
    <m/>
    <m/>
    <m/>
    <m/>
    <x v="0"/>
    <x v="10"/>
    <s v="331-600"/>
    <n v="1"/>
    <n v="1680"/>
    <n v="0.75"/>
    <n v="2"/>
    <n v="1.5"/>
    <n v="1680"/>
    <n v="104408.4363180167"/>
    <n v="8700.7030265013909"/>
    <n v="8.9053198623026919"/>
  </r>
  <r>
    <n v="107293"/>
    <x v="371"/>
    <s v="2304682311-2"/>
    <n v="234032.24658375318"/>
    <s v="IB TECH"/>
    <m/>
    <s v="2304682311-2"/>
    <s v="12 ACCORD 2GA"/>
    <m/>
    <d v="2017-06-01T00:00:00"/>
    <x v="15"/>
    <s v="Prog"/>
    <m/>
    <m/>
    <m/>
    <m/>
    <x v="0"/>
    <x v="10"/>
    <s v="331-600"/>
    <n v="1"/>
    <n v="1200"/>
    <n v="0.75"/>
    <n v="2"/>
    <n v="1.5"/>
    <n v="1200"/>
    <n v="234032.24658375318"/>
    <n v="19502.687215312766"/>
    <n v="23.669652461458629"/>
  </r>
  <r>
    <n v="107294"/>
    <x v="5"/>
    <s v="23-4682322-2"/>
    <n v="240438.27744283897"/>
    <s v="IB TECH"/>
    <m/>
    <s v="23-4682322-2"/>
    <s v="'12 ACCORD 2GA"/>
    <m/>
    <d v="2017-06-01T00:00:00"/>
    <x v="15"/>
    <s v="Prog"/>
    <m/>
    <m/>
    <m/>
    <m/>
    <x v="0"/>
    <x v="10"/>
    <s v="331-600"/>
    <n v="1"/>
    <n v="1680"/>
    <n v="0.75"/>
    <n v="2"/>
    <n v="1.5"/>
    <n v="1680"/>
    <n v="240438.27744283897"/>
    <n v="20036.523120236579"/>
    <n v="17.902002476378239"/>
  </r>
  <r>
    <n v="107296"/>
    <x v="372"/>
    <s v="23-4682112-2"/>
    <n v="127866.07290916923"/>
    <s v="IB TECH"/>
    <m/>
    <s v="23-4682112-2"/>
    <s v="'12 ACCORD 2GA"/>
    <m/>
    <d v="2017-06-01T00:00:00"/>
    <x v="15"/>
    <s v="Prog"/>
    <m/>
    <m/>
    <m/>
    <m/>
    <x v="0"/>
    <x v="10"/>
    <s v="331-600"/>
    <n v="1"/>
    <n v="1680"/>
    <n v="0.75"/>
    <n v="2"/>
    <n v="1.5"/>
    <n v="1680"/>
    <n v="127866.07290916923"/>
    <n v="10655.506075764102"/>
    <n v="10.456750853781033"/>
  </r>
  <r>
    <n v="107297"/>
    <x v="5"/>
    <s v="23-4682121-2"/>
    <n v="123379.73010553796"/>
    <s v="IB TECH"/>
    <m/>
    <s v="23-4682121-2"/>
    <s v="'12 ACCORD 2GA"/>
    <m/>
    <d v="2017-06-01T00:00:00"/>
    <x v="15"/>
    <s v="Prog"/>
    <m/>
    <m/>
    <m/>
    <m/>
    <x v="0"/>
    <x v="10"/>
    <s v="331-600"/>
    <n v="1"/>
    <n v="2000"/>
    <n v="0.75"/>
    <n v="2"/>
    <n v="1.5"/>
    <n v="2000"/>
    <n v="123379.73010553796"/>
    <n v="10281.644175461497"/>
    <n v="8.8544294503076646"/>
  </r>
  <r>
    <n v="107318"/>
    <x v="373"/>
    <s v="75310 4BA0A"/>
    <n v="160000"/>
    <s v="NISSAN"/>
    <m/>
    <s v="75310 4BA0A"/>
    <s v="P32R ROGUE"/>
    <m/>
    <d v="2018-12-01T00:00:00"/>
    <x v="15"/>
    <s v="Prog"/>
    <m/>
    <m/>
    <m/>
    <m/>
    <x v="0"/>
    <x v="10"/>
    <s v="331-600"/>
    <n v="1"/>
    <n v="1020"/>
    <n v="0.75"/>
    <n v="2"/>
    <n v="1.5"/>
    <n v="1020"/>
    <n v="160000"/>
    <n v="13333.333333333334"/>
    <n v="19.429193899782135"/>
  </r>
  <r>
    <n v="107319"/>
    <x v="374"/>
    <s v="75650 4BA0A"/>
    <n v="145000"/>
    <s v="NISSAN"/>
    <m/>
    <s v="75650 4BA0A"/>
    <s v="P32R ROGUE"/>
    <m/>
    <d v="2018-12-01T00:00:00"/>
    <x v="15"/>
    <s v="Prog"/>
    <m/>
    <m/>
    <m/>
    <m/>
    <x v="0"/>
    <x v="10"/>
    <s v="331-600"/>
    <n v="1"/>
    <n v="1800"/>
    <n v="0.75"/>
    <n v="2"/>
    <n v="1.5"/>
    <n v="1800"/>
    <n v="145000"/>
    <n v="12083.333333333334"/>
    <n v="10.950617283950619"/>
  </r>
  <r>
    <n v="107326"/>
    <x v="375"/>
    <s v="23-4582821-2-00"/>
    <n v="37863.460541285182"/>
    <s v="IB TECH"/>
    <m/>
    <s v="23-4582821-2-00"/>
    <s v="'12 ACCORD 2GA"/>
    <m/>
    <d v="2017-06-01T00:00:00"/>
    <x v="15"/>
    <s v="Prog"/>
    <m/>
    <m/>
    <m/>
    <m/>
    <x v="0"/>
    <x v="10"/>
    <s v="331-600"/>
    <n v="1"/>
    <n v="1500"/>
    <n v="0.75"/>
    <n v="2"/>
    <n v="1.5"/>
    <n v="1500"/>
    <n v="37863.460541285182"/>
    <n v="3155.2883784404316"/>
    <n v="4.8047007808359394"/>
  </r>
  <r>
    <n v="107326"/>
    <x v="376"/>
    <s v="23-4582821-2-00"/>
    <n v="37863.460541285182"/>
    <s v="IB TECH"/>
    <m/>
    <s v="23-4582821-2-00"/>
    <s v="'12 ACCORD 2GA"/>
    <m/>
    <d v="2017-06-01T00:00:00"/>
    <x v="15"/>
    <s v="Prog"/>
    <m/>
    <m/>
    <m/>
    <m/>
    <x v="0"/>
    <x v="10"/>
    <s v="331-600"/>
    <n v="1"/>
    <n v="1500"/>
    <n v="0.75"/>
    <n v="2"/>
    <n v="1.5"/>
    <n v="1500"/>
    <n v="37863.460541285182"/>
    <n v="3155.2883784404316"/>
    <n v="4.8047007808359394"/>
  </r>
  <r>
    <n v="107327"/>
    <x v="377"/>
    <s v="23-4582822-2-00"/>
    <n v="37757.400427724162"/>
    <s v="IB TECH"/>
    <m/>
    <s v="23-4582822-2-00"/>
    <s v="'12 ACCORD 2GA"/>
    <m/>
    <d v="2017-06-01T00:00:00"/>
    <x v="15"/>
    <s v="Prog"/>
    <m/>
    <m/>
    <m/>
    <m/>
    <x v="0"/>
    <x v="10"/>
    <s v="331-600"/>
    <n v="1"/>
    <n v="1500"/>
    <n v="0.75"/>
    <n v="2"/>
    <n v="1.5"/>
    <n v="1500"/>
    <n v="37757.400427724162"/>
    <n v="3146.4500356436802"/>
    <n v="4.796844476127716"/>
  </r>
  <r>
    <n v="107332"/>
    <x v="378"/>
    <s v="75860 3JV0A"/>
    <n v="62549.5"/>
    <s v="NISSAN"/>
    <m/>
    <s v="75860 3JV0A"/>
    <s v="P42J+K  HEV + P42M"/>
    <m/>
    <d v="2019-09-09T00:00:00"/>
    <x v="15"/>
    <s v="Prog"/>
    <m/>
    <m/>
    <m/>
    <m/>
    <x v="0"/>
    <x v="10"/>
    <s v="331-600"/>
    <n v="1"/>
    <n v="1440"/>
    <n v="0.75"/>
    <n v="2"/>
    <n v="1.5"/>
    <n v="1440"/>
    <n v="62549.5"/>
    <n v="5212.458333333333"/>
    <n v="6.8263503086419748"/>
  </r>
  <r>
    <n v="107511"/>
    <x v="5"/>
    <s v="AA222424-3040"/>
    <n v="3750"/>
    <s v="DENSO"/>
    <m/>
    <s v="AA222424-3040"/>
    <s v="14 GM ALPHA PLUS"/>
    <m/>
    <d v="2018-01-01T00:00:00"/>
    <x v="15"/>
    <s v="Prog"/>
    <m/>
    <m/>
    <m/>
    <m/>
    <x v="0"/>
    <x v="10"/>
    <s v="331-600"/>
    <n v="1"/>
    <n v="1500"/>
    <n v="0.75"/>
    <n v="2"/>
    <n v="1.5"/>
    <n v="1500"/>
    <n v="3750"/>
    <n v="312.5"/>
    <n v="2.2777777777777777"/>
  </r>
  <r>
    <n v="107588"/>
    <x v="379"/>
    <s v="75861 5AF0A"/>
    <n v="60000"/>
    <s v="NISSAN"/>
    <m/>
    <s v="75861 5AF0A"/>
    <s v="P42J+K  HEV + P42M"/>
    <m/>
    <d v="2020-10-01T00:00:00"/>
    <x v="15"/>
    <s v="Prog"/>
    <m/>
    <m/>
    <m/>
    <m/>
    <x v="0"/>
    <x v="10"/>
    <s v="331-600"/>
    <n v="1"/>
    <n v="1584"/>
    <n v="0.75"/>
    <n v="2"/>
    <n v="1.5"/>
    <n v="1584"/>
    <n v="60000"/>
    <n v="5000"/>
    <n v="6.2087542087542085"/>
  </r>
  <r>
    <n v="107651"/>
    <x v="380"/>
    <s v="41151 4RA0A"/>
    <n v="70300"/>
    <s v="NISSAN"/>
    <m/>
    <s v="41151 4RA0A"/>
    <s v="L42N Maxima"/>
    <m/>
    <d v="2020-03-01T00:00:00"/>
    <x v="15"/>
    <s v="Prog"/>
    <m/>
    <m/>
    <m/>
    <m/>
    <x v="0"/>
    <x v="10"/>
    <s v="331-600"/>
    <n v="1"/>
    <n v="1880"/>
    <n v="0.75"/>
    <n v="2"/>
    <n v="1.5"/>
    <n v="1880"/>
    <n v="70300"/>
    <n v="5858.333333333333"/>
    <n v="6.1548463356973997"/>
  </r>
  <r>
    <n v="107694"/>
    <x v="381"/>
    <s v="74520 4BC0A "/>
    <n v="20000"/>
    <s v="NISSAN"/>
    <m/>
    <s v="74520 4BC0A "/>
    <s v="P32R ROGUE HEV"/>
    <m/>
    <d v="2019-03-01T00:00:00"/>
    <x v="15"/>
    <s v="Prog"/>
    <m/>
    <m/>
    <m/>
    <m/>
    <x v="0"/>
    <x v="10"/>
    <s v="331-600"/>
    <n v="1"/>
    <n v="1500"/>
    <n v="0.75"/>
    <n v="2"/>
    <n v="1.5"/>
    <n v="1500"/>
    <n v="20000"/>
    <n v="1666.6666666666667"/>
    <n v="3.4814814814814814"/>
  </r>
  <r>
    <n v="107699"/>
    <x v="382"/>
    <s v="75310 4BC0A"/>
    <n v="20000"/>
    <s v="NISSAN"/>
    <m/>
    <s v="75310 4BC0A"/>
    <s v="P32R ROGUE HEV"/>
    <m/>
    <d v="2019-03-01T00:00:00"/>
    <x v="15"/>
    <s v="Prog"/>
    <m/>
    <m/>
    <m/>
    <m/>
    <x v="0"/>
    <x v="10"/>
    <s v="331-600"/>
    <n v="1"/>
    <n v="1500"/>
    <n v="0.75"/>
    <n v="2"/>
    <n v="1.5"/>
    <n v="1500"/>
    <n v="20000"/>
    <n v="1666.6666666666667"/>
    <n v="3.4814814814814814"/>
  </r>
  <r>
    <s v="106281 (A PART)"/>
    <x v="383"/>
    <s v="AA022003-1150"/>
    <n v="3992.8554780587037"/>
    <s v="Denso"/>
    <m/>
    <s v="AA022003-1150"/>
    <s v="Toyota | Corolla/Auris | 330X            "/>
    <m/>
    <d v="2019-09-09T00:00:00"/>
    <x v="15"/>
    <s v="Prog"/>
    <m/>
    <m/>
    <m/>
    <m/>
    <x v="0"/>
    <x v="10"/>
    <s v="331-600"/>
    <n v="1"/>
    <n v="1500"/>
    <n v="0.75"/>
    <n v="2"/>
    <n v="1.5"/>
    <n v="1500"/>
    <n v="3992.8554780587037"/>
    <n v="332.737956504892"/>
    <n v="2.2957670724487929"/>
  </r>
  <r>
    <n v="105549"/>
    <x v="384"/>
    <s v="67330 JA000"/>
    <n v="493500"/>
    <s v="NISSAN"/>
    <m/>
    <s v="67330 JA000"/>
    <s v="L42L + '14 L42N"/>
    <m/>
    <d v="2020-12-01T00:00:00"/>
    <x v="16"/>
    <s v="Prog"/>
    <m/>
    <m/>
    <m/>
    <m/>
    <x v="0"/>
    <x v="10"/>
    <s v="331-600"/>
    <n v="1"/>
    <n v="2000"/>
    <n v="0.75"/>
    <n v="2"/>
    <n v="1.5"/>
    <n v="2000"/>
    <n v="493500"/>
    <n v="41125"/>
    <n v="29.416666666666668"/>
  </r>
  <r>
    <n v="105549"/>
    <x v="385"/>
    <s v="67330 JA000"/>
    <n v="493500"/>
    <s v="NISSAN"/>
    <m/>
    <s v="67330 JA000"/>
    <s v="L42L + '14 L42N"/>
    <m/>
    <d v="2020-12-01T00:00:00"/>
    <x v="16"/>
    <s v="Prog"/>
    <m/>
    <m/>
    <m/>
    <m/>
    <x v="0"/>
    <x v="10"/>
    <s v="331-600"/>
    <n v="1"/>
    <n v="1800"/>
    <n v="0.75"/>
    <n v="2"/>
    <n v="1.5"/>
    <n v="1800"/>
    <n v="493500"/>
    <n v="41125"/>
    <n v="32.462962962962962"/>
  </r>
  <r>
    <n v="106125"/>
    <x v="386"/>
    <n v="13003896"/>
    <n v="1545"/>
    <s v="Benteler"/>
    <m/>
    <n v="13003896"/>
    <s v="RAV4  / 120L / 420"/>
    <m/>
    <d v="2017-12-01T00:00:00"/>
    <x v="16"/>
    <s v="Prog"/>
    <m/>
    <m/>
    <m/>
    <m/>
    <x v="0"/>
    <x v="10"/>
    <s v="331-600"/>
    <n v="1"/>
    <n v="2400"/>
    <n v="0.75"/>
    <n v="2"/>
    <n v="1.5"/>
    <n v="2400"/>
    <n v="1545"/>
    <n v="128.75"/>
    <n v="2.0715277777777779"/>
  </r>
  <r>
    <n v="106759"/>
    <x v="387"/>
    <n v="13002604"/>
    <n v="435000"/>
    <s v="Benteler"/>
    <m/>
    <n v="13002604"/>
    <s v="Chrysler V6 Engine (PHOENIX)"/>
    <m/>
    <d v="2018-11-01T00:00:00"/>
    <x v="16"/>
    <s v="Prog"/>
    <m/>
    <m/>
    <m/>
    <m/>
    <x v="0"/>
    <x v="10"/>
    <s v="331-600"/>
    <n v="1"/>
    <n v="1680"/>
    <n v="0.75"/>
    <n v="2"/>
    <n v="1.5"/>
    <n v="1680"/>
    <n v="435000"/>
    <n v="36250"/>
    <n v="30.769841269841269"/>
  </r>
  <r>
    <n v="106762"/>
    <x v="388"/>
    <n v="13003076"/>
    <n v="31897.5"/>
    <s v="Benteler"/>
    <m/>
    <n v="13003076"/>
    <s v="Chrysler V6 Engine (PHOENIX)"/>
    <m/>
    <d v="2018-11-01T00:00:00"/>
    <x v="16"/>
    <s v="Prog"/>
    <m/>
    <m/>
    <m/>
    <m/>
    <x v="0"/>
    <x v="10"/>
    <s v="331-600"/>
    <n v="1"/>
    <n v="2400"/>
    <n v="0.75"/>
    <n v="2"/>
    <n v="1.5"/>
    <n v="2400"/>
    <n v="31897.5"/>
    <n v="2658.125"/>
    <n v="3.4767361111111108"/>
  </r>
  <r>
    <n v="107292"/>
    <x v="389"/>
    <s v="23-4682210-2"/>
    <n v="251235.19700335109"/>
    <s v="IB TECH"/>
    <m/>
    <s v="23-4682210-2"/>
    <s v="'12 ACCORD 2GA"/>
    <m/>
    <d v="2017-06-01T00:00:00"/>
    <x v="16"/>
    <s v="Prog"/>
    <m/>
    <m/>
    <m/>
    <m/>
    <x v="0"/>
    <x v="10"/>
    <s v="331-600"/>
    <n v="1"/>
    <n v="2100"/>
    <n v="0.75"/>
    <n v="2"/>
    <n v="1.5"/>
    <n v="2100"/>
    <n v="251235.19700335109"/>
    <n v="20936.266416945924"/>
    <n v="15.292867566314873"/>
  </r>
  <r>
    <n v="107295"/>
    <x v="390"/>
    <s v="23-4682410-2"/>
    <n v="479985.64993176534"/>
    <s v="IB TECH"/>
    <m/>
    <s v="23-4682410-2"/>
    <s v="'12 ACCORD 2GA"/>
    <m/>
    <d v="2017-06-01T00:00:00"/>
    <x v="16"/>
    <s v="Prog"/>
    <m/>
    <m/>
    <m/>
    <m/>
    <x v="0"/>
    <x v="10"/>
    <s v="331-600"/>
    <n v="1"/>
    <n v="4080"/>
    <n v="0.75"/>
    <n v="2"/>
    <n v="1.5"/>
    <n v="4080"/>
    <n v="479985.64993176534"/>
    <n v="39998.804160980442"/>
    <n v="15.071504627771388"/>
  </r>
  <r>
    <n v="107376"/>
    <x v="391"/>
    <s v="745A8 4BA0A"/>
    <n v="163000"/>
    <s v="NISSAN"/>
    <m/>
    <s v="745A8 4BA0A"/>
    <s v="P32R ROGUE"/>
    <m/>
    <d v="2018-12-01T00:00:00"/>
    <x v="16"/>
    <s v="Prog"/>
    <m/>
    <m/>
    <m/>
    <m/>
    <x v="0"/>
    <x v="10"/>
    <s v="331-600"/>
    <n v="1"/>
    <n v="1260"/>
    <n v="0.75"/>
    <n v="2"/>
    <n v="1.5"/>
    <n v="1260"/>
    <n v="163000"/>
    <n v="13583.333333333334"/>
    <n v="16.373897707231041"/>
  </r>
  <r>
    <n v="107562"/>
    <x v="392"/>
    <n v="13002593"/>
    <n v="1560000"/>
    <s v="Benteler"/>
    <m/>
    <n v="13002593"/>
    <s v="Chrysler V6 Engine (PHOENIX)"/>
    <m/>
    <d v="2018-11-01T00:00:00"/>
    <x v="16"/>
    <s v="Prog"/>
    <m/>
    <m/>
    <m/>
    <m/>
    <x v="0"/>
    <x v="10"/>
    <s v="331-600"/>
    <n v="1"/>
    <n v="4590"/>
    <n v="0.75"/>
    <n v="2"/>
    <n v="1.5"/>
    <n v="4590"/>
    <n v="1560000"/>
    <n v="130000"/>
    <n v="39.763253449527959"/>
  </r>
  <r>
    <n v="101976"/>
    <x v="393"/>
    <n v="10585"/>
    <n v="1400000"/>
    <s v="MAGNA"/>
    <m/>
    <n v="10585"/>
    <s v="FORD"/>
    <m/>
    <d v="2019-09-09T00:00:00"/>
    <x v="17"/>
    <s v="Prog"/>
    <m/>
    <m/>
    <m/>
    <m/>
    <x v="0"/>
    <x v="11"/>
    <s v="60-200"/>
    <n v="1"/>
    <n v="3570"/>
    <n v="0.5"/>
    <n v="2"/>
    <n v="1"/>
    <n v="3570"/>
    <n v="1400000"/>
    <n v="116666.66666666667"/>
    <n v="44.90631808278868"/>
  </r>
  <r>
    <n v="102402"/>
    <x v="5"/>
    <n v="52348"/>
    <n v="750000"/>
    <s v="MAGNA"/>
    <m/>
    <n v="52348"/>
    <s v="AUTO INDUSTRY"/>
    <m/>
    <d v="2019-09-09T00:00:00"/>
    <x v="17"/>
    <s v="Prog"/>
    <m/>
    <m/>
    <m/>
    <m/>
    <x v="0"/>
    <x v="11"/>
    <s v="60-200"/>
    <n v="1"/>
    <n v="2400"/>
    <n v="0.5"/>
    <n v="2"/>
    <n v="1"/>
    <n v="2400"/>
    <n v="750000"/>
    <n v="62500"/>
    <n v="36.055555555555557"/>
  </r>
  <r>
    <n v="103329"/>
    <x v="394"/>
    <n v="83138"/>
    <n v="90300"/>
    <s v="Motores Y Aparatos Electricos De Durango"/>
    <m/>
    <n v="83138"/>
    <s v="AUTO INDUSTRY"/>
    <m/>
    <d v="2019-09-09T00:00:00"/>
    <x v="17"/>
    <s v="Prog"/>
    <m/>
    <m/>
    <m/>
    <m/>
    <x v="0"/>
    <x v="11"/>
    <s v="60-200"/>
    <n v="1"/>
    <n v="3600"/>
    <n v="0.5"/>
    <n v="2"/>
    <n v="1"/>
    <n v="3600"/>
    <n v="90300"/>
    <n v="7525"/>
    <n v="4.1203703703703702"/>
  </r>
  <r>
    <n v="104038"/>
    <x v="5"/>
    <s v="AA246790-0860"/>
    <n v="8860.5"/>
    <s v="Denso"/>
    <m/>
    <s v="AA246790-0860"/>
    <s v="ChryslerGroup"/>
    <m/>
    <d v="2019-09-09T00:00:00"/>
    <x v="17"/>
    <s v="Prog"/>
    <m/>
    <m/>
    <m/>
    <m/>
    <x v="0"/>
    <x v="11"/>
    <s v="60-200"/>
    <n v="1"/>
    <n v="3600"/>
    <n v="0.5"/>
    <n v="2"/>
    <n v="1"/>
    <n v="3600"/>
    <n v="8860.5"/>
    <n v="738.375"/>
    <n v="1.6068055555555556"/>
  </r>
  <r>
    <n v="104433"/>
    <x v="395"/>
    <s v="PC000084"/>
    <n v="54972"/>
    <s v="Pliant Plastics"/>
    <m/>
    <s v="PC000084"/>
    <s v="Nissan &quot;UL&quot; Quest Van"/>
    <m/>
    <d v="2019-09-09T00:00:00"/>
    <x v="17"/>
    <s v="Prog"/>
    <m/>
    <m/>
    <m/>
    <m/>
    <x v="0"/>
    <x v="11"/>
    <s v="60-200"/>
    <n v="1"/>
    <n v="9945"/>
    <n v="0.5"/>
    <n v="2"/>
    <n v="1"/>
    <n v="9945"/>
    <n v="54972"/>
    <n v="4581"/>
    <n v="1.9475113122171945"/>
  </r>
  <r>
    <n v="104457"/>
    <x v="5"/>
    <s v="AA122424-7132"/>
    <n v="1260"/>
    <s v="Pliant Plastics"/>
    <m/>
    <s v="AA122424-7132"/>
    <s v="AUTO INDUSTRY"/>
    <m/>
    <d v="2019-09-09T00:00:00"/>
    <x v="17"/>
    <s v="Prog"/>
    <m/>
    <m/>
    <m/>
    <m/>
    <x v="0"/>
    <x v="11"/>
    <s v="60-200"/>
    <n v="1"/>
    <n v="3825"/>
    <n v="0.5"/>
    <n v="2"/>
    <n v="1"/>
    <n v="3825"/>
    <n v="1260"/>
    <n v="105"/>
    <n v="1.3699346405228756"/>
  </r>
  <r>
    <n v="105357"/>
    <x v="5"/>
    <s v="GN80210000000M10"/>
    <n v="36000"/>
    <s v="Alpha Tech"/>
    <m/>
    <s v="GN80210000000M10"/>
    <s v="AUTO INDUSTRY"/>
    <m/>
    <d v="2019-09-09T00:00:00"/>
    <x v="17"/>
    <s v="Prog"/>
    <m/>
    <m/>
    <m/>
    <m/>
    <x v="0"/>
    <x v="11"/>
    <s v="60-200"/>
    <n v="1"/>
    <n v="3600"/>
    <n v="0.5"/>
    <n v="2"/>
    <n v="1"/>
    <n v="3600"/>
    <n v="36000"/>
    <n v="3000"/>
    <n v="2.4444444444444446"/>
  </r>
  <r>
    <n v="105358"/>
    <x v="5"/>
    <s v="GN90210000000M10"/>
    <n v="36000"/>
    <s v="Alpha Tech"/>
    <m/>
    <s v="GN90210000000M10"/>
    <s v="AUTO INDUSTRY"/>
    <m/>
    <d v="2019-09-09T00:00:00"/>
    <x v="17"/>
    <s v="Prog"/>
    <m/>
    <m/>
    <m/>
    <m/>
    <x v="0"/>
    <x v="11"/>
    <s v="60-200"/>
    <n v="1"/>
    <n v="3500"/>
    <n v="0.5"/>
    <n v="2"/>
    <n v="1"/>
    <n v="3500"/>
    <n v="36000"/>
    <n v="3000"/>
    <n v="2.4761904761904763"/>
  </r>
  <r>
    <n v="105417"/>
    <x v="5"/>
    <n v="67979"/>
    <n v="29718"/>
    <s v="Injectec"/>
    <m/>
    <n v="67979"/>
    <s v="WZW (armada)"/>
    <m/>
    <d v="2019-09-09T00:00:00"/>
    <x v="17"/>
    <s v="Prog"/>
    <m/>
    <m/>
    <m/>
    <m/>
    <x v="0"/>
    <x v="11"/>
    <s v="60-200"/>
    <n v="1"/>
    <n v="4590"/>
    <n v="0.5"/>
    <n v="2"/>
    <n v="1"/>
    <n v="4590"/>
    <n v="29718"/>
    <n v="2476.5"/>
    <n v="2.0527233115468406"/>
  </r>
  <r>
    <n v="105754"/>
    <x v="5"/>
    <s v="AA017231-7650"/>
    <n v="228"/>
    <s v="Denso"/>
    <m/>
    <s v="AA017231-7650"/>
    <s v="AUTO INDUSTRY"/>
    <m/>
    <d v="2019-09-09T00:00:00"/>
    <x v="17"/>
    <s v="Prog"/>
    <m/>
    <m/>
    <m/>
    <m/>
    <x v="0"/>
    <x v="11"/>
    <s v="60-200"/>
    <n v="1"/>
    <n v="3300"/>
    <n v="0.5"/>
    <n v="2"/>
    <n v="1"/>
    <n v="3300"/>
    <n v="228"/>
    <n v="19"/>
    <n v="1.3410101010101012"/>
  </r>
  <r>
    <n v="105838"/>
    <x v="5"/>
    <s v="AA017231-7270"/>
    <n v="422500"/>
    <s v="Denso"/>
    <m/>
    <s v="AA017231-7270"/>
    <s v="Corolla 150A"/>
    <m/>
    <d v="2018-03-01T00:00:00"/>
    <x v="17"/>
    <s v="Prog"/>
    <m/>
    <m/>
    <m/>
    <m/>
    <x v="0"/>
    <x v="11"/>
    <s v="60-200"/>
    <n v="1"/>
    <n v="6120"/>
    <n v="0.5"/>
    <n v="2"/>
    <n v="1"/>
    <n v="6120"/>
    <n v="422500"/>
    <n v="35208.333333333336"/>
    <n v="9.0039941902687008"/>
  </r>
  <r>
    <s v="105774 [A Part]"/>
    <x v="396"/>
    <s v="AA145432-2080 &amp; AA422424-9081"/>
    <n v="216000"/>
    <s v="DENSO"/>
    <m/>
    <s v="AA145432-2080 &amp; AA422424-9081"/>
    <s v="No Information"/>
    <m/>
    <d v="2019-09-09T00:00:00"/>
    <x v="17"/>
    <s v="Prog"/>
    <m/>
    <m/>
    <m/>
    <m/>
    <x v="0"/>
    <x v="11"/>
    <s v="60-200"/>
    <n v="1"/>
    <n v="3900"/>
    <n v="0.5"/>
    <n v="2"/>
    <n v="1"/>
    <n v="3900"/>
    <n v="216000"/>
    <n v="18000"/>
    <n v="7.4871794871794863"/>
  </r>
  <r>
    <s v="105838*k*"/>
    <x v="397"/>
    <s v="AA017231-72706B"/>
    <n v="172334.68875326938"/>
    <s v="Denso"/>
    <m/>
    <s v="AA017231-72706B"/>
    <s v="Corolla 150A"/>
    <m/>
    <d v="2018-03-01T00:00:00"/>
    <x v="17"/>
    <s v="Prog"/>
    <m/>
    <m/>
    <m/>
    <m/>
    <x v="0"/>
    <x v="11"/>
    <s v="60-200"/>
    <n v="1"/>
    <n v="6375"/>
    <n v="0.5"/>
    <n v="2"/>
    <n v="1"/>
    <n v="6375"/>
    <n v="172334.68875326938"/>
    <n v="14361.224062772448"/>
    <n v="4.3369880392726685"/>
  </r>
  <r>
    <n v="29122"/>
    <x v="398"/>
    <m/>
    <n v="0"/>
    <m/>
    <m/>
    <s v="556223AABL"/>
    <m/>
    <m/>
    <m/>
    <x v="18"/>
    <s v="Prog"/>
    <m/>
    <m/>
    <m/>
    <m/>
    <x v="1"/>
    <x v="6"/>
    <s v="60-200"/>
    <n v="2"/>
    <n v="2100"/>
    <n v="1"/>
    <m/>
    <n v="0"/>
    <n v="4200"/>
    <n v="0"/>
    <n v="0"/>
    <n v="0"/>
  </r>
  <r>
    <n v="32530"/>
    <x v="399"/>
    <m/>
    <n v="150000"/>
    <s v="Syncreon / Bmw Log Ctr 1"/>
    <m/>
    <n v="32530"/>
    <m/>
    <m/>
    <m/>
    <x v="18"/>
    <s v="Prog"/>
    <m/>
    <m/>
    <m/>
    <m/>
    <x v="1"/>
    <x v="6"/>
    <s v="60-200"/>
    <n v="1"/>
    <n v="2100"/>
    <n v="1"/>
    <n v="2"/>
    <n v="2"/>
    <n v="2100"/>
    <n v="150000"/>
    <n v="12500"/>
    <n v="10.603174603174603"/>
  </r>
  <r>
    <n v="32531"/>
    <x v="400"/>
    <m/>
    <n v="21000"/>
    <s v="Syncreon / Bmw Log Ctr 1"/>
    <m/>
    <n v="32531"/>
    <m/>
    <m/>
    <m/>
    <x v="18"/>
    <s v="Prog"/>
    <m/>
    <m/>
    <m/>
    <m/>
    <x v="1"/>
    <x v="6"/>
    <s v="60-200"/>
    <n v="1"/>
    <n v="2100"/>
    <n v="1"/>
    <n v="1"/>
    <n v="1"/>
    <n v="2100"/>
    <n v="21000"/>
    <n v="1750"/>
    <n v="2.4444444444444446"/>
  </r>
  <r>
    <n v="29318"/>
    <x v="401"/>
    <m/>
    <n v="33775"/>
    <s v="Lear YIXX"/>
    <m/>
    <n v="29320"/>
    <m/>
    <m/>
    <m/>
    <x v="18"/>
    <s v="Prog"/>
    <m/>
    <m/>
    <m/>
    <m/>
    <x v="1"/>
    <x v="6"/>
    <s v="60-200"/>
    <n v="1"/>
    <n v="2400"/>
    <n v="1"/>
    <n v="1"/>
    <n v="1"/>
    <n v="2400"/>
    <n v="33775"/>
    <n v="2814.5833333333335"/>
    <n v="2.8969907407407405"/>
  </r>
  <r>
    <n v="37216"/>
    <x v="402"/>
    <m/>
    <n v="15500"/>
    <s v="MIG4"/>
    <m/>
    <n v="37216"/>
    <m/>
    <m/>
    <m/>
    <x v="18"/>
    <s v="Prog"/>
    <m/>
    <m/>
    <m/>
    <m/>
    <x v="1"/>
    <x v="6"/>
    <s v="60-200"/>
    <n v="1"/>
    <n v="2100"/>
    <n v="1"/>
    <n v="1"/>
    <n v="1"/>
    <n v="2100"/>
    <n v="15500"/>
    <n v="1291.6666666666667"/>
    <n v="2.1534391534391535"/>
  </r>
  <r>
    <n v="37217"/>
    <x v="403"/>
    <m/>
    <n v="17250"/>
    <s v="MIG4"/>
    <m/>
    <n v="37217"/>
    <m/>
    <m/>
    <m/>
    <x v="18"/>
    <s v="Prog"/>
    <m/>
    <m/>
    <m/>
    <m/>
    <x v="1"/>
    <x v="6"/>
    <s v="60-200"/>
    <n v="1"/>
    <n v="2100"/>
    <n v="1"/>
    <n v="1"/>
    <n v="1"/>
    <n v="2100"/>
    <n v="17250"/>
    <n v="1437.5"/>
    <n v="2.246031746031746"/>
  </r>
  <r>
    <n v="37253"/>
    <x v="404"/>
    <m/>
    <n v="16300"/>
    <s v="MIG4"/>
    <m/>
    <n v="37253"/>
    <m/>
    <m/>
    <m/>
    <x v="18"/>
    <s v="Prog"/>
    <m/>
    <m/>
    <m/>
    <m/>
    <x v="1"/>
    <x v="6"/>
    <s v="60-200"/>
    <n v="1"/>
    <n v="2100"/>
    <n v="1"/>
    <n v="1"/>
    <n v="1"/>
    <n v="2100"/>
    <n v="16300"/>
    <n v="1358.3333333333333"/>
    <n v="2.1957671957671958"/>
  </r>
  <r>
    <n v="37349"/>
    <x v="405"/>
    <m/>
    <n v="0"/>
    <s v="Mfg Ind Grp"/>
    <m/>
    <n v="37349"/>
    <m/>
    <m/>
    <m/>
    <x v="18"/>
    <s v="Prog"/>
    <m/>
    <m/>
    <m/>
    <m/>
    <x v="1"/>
    <x v="6"/>
    <s v="60-200"/>
    <n v="2"/>
    <n v="4800"/>
    <n v="1"/>
    <m/>
    <n v="0"/>
    <n v="9600"/>
    <n v="0"/>
    <n v="0"/>
    <n v="0"/>
  </r>
  <r>
    <n v="37400"/>
    <x v="406"/>
    <m/>
    <n v="3000"/>
    <s v="Mfg Ind Grp"/>
    <m/>
    <n v="37400"/>
    <m/>
    <m/>
    <m/>
    <x v="18"/>
    <s v="Prog"/>
    <m/>
    <m/>
    <m/>
    <m/>
    <x v="1"/>
    <x v="6"/>
    <s v="60-200"/>
    <n v="1"/>
    <n v="2400"/>
    <n v="1"/>
    <n v="0.5"/>
    <n v="0.5"/>
    <n v="2400"/>
    <n v="3000"/>
    <n v="250"/>
    <n v="0.80555555555555547"/>
  </r>
  <r>
    <n v="37401"/>
    <x v="407"/>
    <m/>
    <n v="6000"/>
    <s v="Mfg Ind Grp"/>
    <m/>
    <n v="37401"/>
    <m/>
    <m/>
    <m/>
    <x v="18"/>
    <s v="Prog"/>
    <m/>
    <m/>
    <m/>
    <m/>
    <x v="1"/>
    <x v="6"/>
    <s v="60-200"/>
    <n v="2"/>
    <n v="4800"/>
    <n v="1"/>
    <n v="0.5"/>
    <n v="0.5"/>
    <n v="9600"/>
    <n v="6000"/>
    <n v="500"/>
    <n v="0.73611111111111116"/>
  </r>
  <r>
    <s v="37411C"/>
    <x v="408"/>
    <m/>
    <n v="3000"/>
    <s v="Mfg Ind Grp"/>
    <m/>
    <n v="37411"/>
    <m/>
    <m/>
    <m/>
    <x v="18"/>
    <s v="Prog"/>
    <m/>
    <m/>
    <m/>
    <m/>
    <x v="1"/>
    <x v="6"/>
    <s v="60-200"/>
    <n v="1"/>
    <n v="2100"/>
    <n v="1"/>
    <n v="0.5"/>
    <n v="0.5"/>
    <n v="2100"/>
    <n v="3000"/>
    <n v="250"/>
    <n v="0.82539682539682546"/>
  </r>
  <r>
    <s v="37412C"/>
    <x v="409"/>
    <m/>
    <n v="3000"/>
    <s v="MIG / Natchez"/>
    <m/>
    <n v="37412"/>
    <m/>
    <m/>
    <m/>
    <x v="18"/>
    <s v="Prog"/>
    <m/>
    <m/>
    <m/>
    <m/>
    <x v="1"/>
    <x v="6"/>
    <s v="60-200"/>
    <n v="1"/>
    <n v="2400"/>
    <n v="1"/>
    <n v="0.5"/>
    <n v="0.5"/>
    <n v="2400"/>
    <n v="3000"/>
    <n v="250"/>
    <n v="0.80555555555555547"/>
  </r>
  <r>
    <n v="37414"/>
    <x v="410"/>
    <m/>
    <n v="3500"/>
    <s v="Mfg Ind Grp"/>
    <m/>
    <n v="37414"/>
    <m/>
    <m/>
    <m/>
    <x v="18"/>
    <s v="Prog"/>
    <m/>
    <m/>
    <m/>
    <m/>
    <x v="1"/>
    <x v="6"/>
    <s v="60-200"/>
    <n v="1"/>
    <n v="2400"/>
    <n v="1"/>
    <n v="0.5"/>
    <n v="0.5"/>
    <n v="2400"/>
    <n v="3500"/>
    <n v="291.66666666666669"/>
    <n v="0.82870370370370372"/>
  </r>
  <r>
    <s v="37415C"/>
    <x v="411"/>
    <m/>
    <n v="3000"/>
    <s v="MIG / Natchez"/>
    <m/>
    <n v="37415"/>
    <m/>
    <m/>
    <m/>
    <x v="18"/>
    <s v="Prog"/>
    <m/>
    <m/>
    <m/>
    <m/>
    <x v="1"/>
    <x v="6"/>
    <s v="60-200"/>
    <n v="1"/>
    <n v="2400"/>
    <n v="1"/>
    <n v="0.5"/>
    <n v="0.5"/>
    <n v="2400"/>
    <n v="3000"/>
    <n v="250"/>
    <n v="0.80555555555555547"/>
  </r>
  <r>
    <n v="37420"/>
    <x v="412"/>
    <m/>
    <n v="3600"/>
    <s v="Mfg Ind Grp"/>
    <m/>
    <n v="37420"/>
    <m/>
    <m/>
    <m/>
    <x v="18"/>
    <s v="Prog"/>
    <m/>
    <m/>
    <m/>
    <m/>
    <x v="1"/>
    <x v="6"/>
    <s v="60-200"/>
    <n v="1"/>
    <n v="2400"/>
    <n v="1"/>
    <n v="0.5"/>
    <n v="0.5"/>
    <n v="2400"/>
    <n v="3600"/>
    <n v="300"/>
    <n v="0.83333333333333337"/>
  </r>
  <r>
    <n v="37421"/>
    <x v="413"/>
    <m/>
    <n v="4250"/>
    <s v="Mfg Ind Grp"/>
    <m/>
    <n v="37421"/>
    <m/>
    <m/>
    <m/>
    <x v="18"/>
    <s v="Prog"/>
    <m/>
    <m/>
    <m/>
    <m/>
    <x v="1"/>
    <x v="6"/>
    <s v="60-200"/>
    <n v="1"/>
    <n v="2400"/>
    <n v="1"/>
    <n v="0.5"/>
    <n v="0.5"/>
    <n v="2400"/>
    <n v="4250"/>
    <n v="354.16666666666669"/>
    <n v="0.86342592592592593"/>
  </r>
  <r>
    <n v="37422"/>
    <x v="414"/>
    <m/>
    <n v="19500"/>
    <s v="Mfg Ind Grp"/>
    <m/>
    <n v="37422"/>
    <m/>
    <m/>
    <m/>
    <x v="18"/>
    <s v="Prog"/>
    <m/>
    <m/>
    <m/>
    <m/>
    <x v="1"/>
    <x v="6"/>
    <s v="60-200"/>
    <n v="2"/>
    <n v="4800"/>
    <n v="1"/>
    <n v="1"/>
    <n v="1"/>
    <n v="9600"/>
    <n v="19500"/>
    <n v="1625"/>
    <n v="1.5590277777777777"/>
  </r>
  <r>
    <n v="37429"/>
    <x v="415"/>
    <m/>
    <n v="3500"/>
    <s v="Mfg Ind Grp"/>
    <m/>
    <n v="37429"/>
    <m/>
    <m/>
    <m/>
    <x v="18"/>
    <s v="Prog"/>
    <m/>
    <m/>
    <m/>
    <m/>
    <x v="1"/>
    <x v="6"/>
    <s v="60-200"/>
    <n v="1"/>
    <n v="2100"/>
    <n v="1"/>
    <n v="0.5"/>
    <n v="0.5"/>
    <n v="2100"/>
    <n v="3500"/>
    <n v="291.66666666666669"/>
    <n v="0.85185185185185175"/>
  </r>
  <r>
    <n v="37431"/>
    <x v="416"/>
    <m/>
    <n v="6000"/>
    <s v="Mfg Ind Grp"/>
    <m/>
    <n v="37431"/>
    <m/>
    <m/>
    <m/>
    <x v="18"/>
    <s v="Prog"/>
    <m/>
    <m/>
    <m/>
    <m/>
    <x v="1"/>
    <x v="6"/>
    <s v="60-200"/>
    <n v="1"/>
    <n v="2400"/>
    <n v="1"/>
    <n v="0.5"/>
    <n v="0.5"/>
    <n v="2400"/>
    <n v="6000"/>
    <n v="500"/>
    <n v="0.94444444444444453"/>
  </r>
  <r>
    <n v="37434"/>
    <x v="417"/>
    <m/>
    <n v="3500"/>
    <s v="Mfg Ind Grp"/>
    <m/>
    <n v="37434"/>
    <m/>
    <m/>
    <m/>
    <x v="18"/>
    <s v="Prog"/>
    <m/>
    <m/>
    <m/>
    <m/>
    <x v="1"/>
    <x v="6"/>
    <s v="60-200"/>
    <n v="1"/>
    <n v="2100"/>
    <n v="1"/>
    <n v="0.5"/>
    <n v="0.5"/>
    <n v="2100"/>
    <n v="3500"/>
    <n v="291.66666666666669"/>
    <n v="0.85185185185185175"/>
  </r>
  <r>
    <n v="37457"/>
    <x v="418"/>
    <m/>
    <n v="9100"/>
    <s v="Mfg Ind Grp"/>
    <m/>
    <n v="37457"/>
    <m/>
    <m/>
    <m/>
    <x v="18"/>
    <s v="Prog"/>
    <m/>
    <m/>
    <m/>
    <m/>
    <x v="1"/>
    <x v="6"/>
    <s v="60-200"/>
    <n v="2"/>
    <n v="4800"/>
    <n v="1"/>
    <n v="0.75"/>
    <n v="0.75"/>
    <n v="9600"/>
    <n v="9100"/>
    <n v="758.33333333333337"/>
    <n v="1.1053240740740742"/>
  </r>
  <r>
    <n v="37845"/>
    <x v="419"/>
    <m/>
    <n v="25000"/>
    <s v="MIG4"/>
    <m/>
    <n v="37845"/>
    <m/>
    <m/>
    <m/>
    <x v="18"/>
    <s v="Prog"/>
    <m/>
    <m/>
    <m/>
    <m/>
    <x v="1"/>
    <x v="6"/>
    <s v="60-200"/>
    <n v="2"/>
    <n v="1800"/>
    <n v="1"/>
    <n v="1"/>
    <n v="1"/>
    <n v="3600"/>
    <n v="25000"/>
    <n v="2083.3333333333335"/>
    <n v="2.1049382716049383"/>
  </r>
  <r>
    <n v="37848"/>
    <x v="420"/>
    <m/>
    <n v="34500"/>
    <s v="MIG4"/>
    <m/>
    <n v="37848"/>
    <m/>
    <m/>
    <m/>
    <x v="18"/>
    <s v="Prog"/>
    <m/>
    <m/>
    <m/>
    <m/>
    <x v="1"/>
    <x v="6"/>
    <s v="60-200"/>
    <n v="2"/>
    <n v="4200"/>
    <n v="1"/>
    <n v="1"/>
    <n v="1"/>
    <n v="8400"/>
    <n v="34500"/>
    <n v="2875"/>
    <n v="1.7896825396825395"/>
  </r>
  <r>
    <n v="37856"/>
    <x v="421"/>
    <m/>
    <n v="36400"/>
    <s v="MIG4"/>
    <m/>
    <n v="37856"/>
    <m/>
    <m/>
    <m/>
    <x v="18"/>
    <s v="Prog"/>
    <m/>
    <m/>
    <m/>
    <m/>
    <x v="1"/>
    <x v="6"/>
    <s v="60-200"/>
    <n v="2"/>
    <n v="2400"/>
    <n v="1"/>
    <n v="1"/>
    <n v="1"/>
    <n v="4800"/>
    <n v="36400"/>
    <n v="3033.3333333333335"/>
    <n v="2.175925925925926"/>
  </r>
  <r>
    <n v="37863"/>
    <x v="422"/>
    <m/>
    <n v="16300"/>
    <s v="MIG4"/>
    <m/>
    <n v="37863"/>
    <m/>
    <m/>
    <m/>
    <x v="18"/>
    <s v="Prog"/>
    <m/>
    <m/>
    <m/>
    <m/>
    <x v="1"/>
    <x v="6"/>
    <s v="60-200"/>
    <n v="1"/>
    <n v="2100"/>
    <n v="1"/>
    <n v="0.75"/>
    <n v="0.75"/>
    <n v="2100"/>
    <n v="16300"/>
    <n v="1358.3333333333333"/>
    <n v="1.8624338624338623"/>
  </r>
  <r>
    <n v="37864"/>
    <x v="423"/>
    <m/>
    <n v="13000"/>
    <s v="MIG4"/>
    <m/>
    <n v="37864"/>
    <m/>
    <m/>
    <m/>
    <x v="18"/>
    <s v="Prog"/>
    <m/>
    <m/>
    <m/>
    <m/>
    <x v="1"/>
    <x v="6"/>
    <s v="60-200"/>
    <n v="1"/>
    <n v="2100"/>
    <n v="1"/>
    <n v="0.5"/>
    <n v="0.5"/>
    <n v="2100"/>
    <n v="13000"/>
    <n v="1083.3333333333333"/>
    <n v="1.3544973544973544"/>
  </r>
  <r>
    <n v="38154"/>
    <x v="424"/>
    <m/>
    <n v="590000"/>
    <s v="JCIM Southview"/>
    <m/>
    <n v="38154"/>
    <m/>
    <m/>
    <m/>
    <x v="18"/>
    <s v="Prog"/>
    <m/>
    <m/>
    <m/>
    <m/>
    <x v="1"/>
    <x v="6"/>
    <s v="60-200"/>
    <n v="2"/>
    <n v="4800"/>
    <n v="1"/>
    <n v="2"/>
    <n v="2"/>
    <n v="9600"/>
    <n v="590000"/>
    <n v="49166.666666666664"/>
    <n v="9.4953703703703702"/>
  </r>
  <r>
    <s v="38163LA"/>
    <x v="425"/>
    <m/>
    <n v="320000"/>
    <s v="JC-Murfreesboro"/>
    <m/>
    <s v="38164L/R"/>
    <m/>
    <m/>
    <m/>
    <x v="18"/>
    <s v="Prog"/>
    <m/>
    <m/>
    <m/>
    <m/>
    <x v="1"/>
    <x v="6"/>
    <s v="60-200"/>
    <n v="1"/>
    <n v="2400"/>
    <n v="1"/>
    <n v="2.5"/>
    <n v="2.5"/>
    <n v="2400"/>
    <n v="320000"/>
    <n v="26666.666666666668"/>
    <n v="18.148148148148149"/>
  </r>
  <r>
    <s v="38163LA"/>
    <x v="426"/>
    <m/>
    <n v="320000"/>
    <s v="JC-Murfreesboro"/>
    <m/>
    <s v="38165L/R"/>
    <m/>
    <m/>
    <m/>
    <x v="18"/>
    <s v="Prog"/>
    <m/>
    <m/>
    <m/>
    <m/>
    <x v="1"/>
    <x v="6"/>
    <s v="60-200"/>
    <n v="1"/>
    <n v="2400"/>
    <n v="1"/>
    <n v="2.5"/>
    <n v="2.5"/>
    <n v="2400"/>
    <n v="320000"/>
    <n v="26666.666666666668"/>
    <n v="18.148148148148149"/>
  </r>
  <r>
    <s v="29121A"/>
    <x v="427"/>
    <m/>
    <n v="18000"/>
    <s v="Lear Mason"/>
    <m/>
    <s v="535621AABL"/>
    <m/>
    <m/>
    <m/>
    <x v="18"/>
    <s v="Prog"/>
    <m/>
    <m/>
    <m/>
    <m/>
    <x v="1"/>
    <x v="6"/>
    <s v="60-200"/>
    <n v="1"/>
    <n v="2100"/>
    <n v="1"/>
    <n v="0.75"/>
    <n v="0.75"/>
    <n v="2100"/>
    <n v="18000"/>
    <n v="1500"/>
    <n v="1.9523809523809526"/>
  </r>
  <r>
    <s v="29121A"/>
    <x v="428"/>
    <m/>
    <n v="18000"/>
    <s v="Lear Mason"/>
    <m/>
    <s v="535622AABL"/>
    <m/>
    <m/>
    <m/>
    <x v="18"/>
    <s v="Prog"/>
    <m/>
    <m/>
    <m/>
    <m/>
    <x v="1"/>
    <x v="6"/>
    <s v="60-200"/>
    <n v="1"/>
    <n v="2100"/>
    <n v="1"/>
    <n v="0.75"/>
    <n v="0.75"/>
    <n v="2100"/>
    <n v="18000"/>
    <n v="1500"/>
    <n v="1.9523809523809526"/>
  </r>
  <r>
    <s v="29131AC"/>
    <x v="429"/>
    <m/>
    <n v="0"/>
    <s v="Tacle"/>
    <m/>
    <s v="600921AA"/>
    <m/>
    <m/>
    <m/>
    <x v="18"/>
    <s v="Prog"/>
    <m/>
    <m/>
    <m/>
    <m/>
    <x v="1"/>
    <x v="6"/>
    <s v="60-200"/>
    <n v="1"/>
    <n v="3600"/>
    <n v="1"/>
    <m/>
    <n v="0"/>
    <n v="3600"/>
    <n v="0"/>
    <n v="0"/>
    <n v="0"/>
  </r>
  <r>
    <s v="29132A / 37367A"/>
    <x v="430"/>
    <m/>
    <n v="66000"/>
    <s v="Tacle / JC-Murfreesboro"/>
    <m/>
    <s v="610825AABL"/>
    <m/>
    <m/>
    <m/>
    <x v="18"/>
    <s v="Prog"/>
    <m/>
    <m/>
    <m/>
    <m/>
    <x v="1"/>
    <x v="6"/>
    <s v="60-200"/>
    <n v="2"/>
    <n v="4200"/>
    <n v="1"/>
    <n v="1"/>
    <n v="1"/>
    <n v="8400"/>
    <n v="66000"/>
    <n v="5500"/>
    <n v="2.2063492063492061"/>
  </r>
  <r>
    <s v="29132A / 37367A"/>
    <x v="431"/>
    <m/>
    <n v="66000"/>
    <s v="Tacle / JC-Murfreesboro"/>
    <m/>
    <s v="610826ABBL"/>
    <m/>
    <m/>
    <m/>
    <x v="18"/>
    <s v="Prog"/>
    <m/>
    <m/>
    <m/>
    <m/>
    <x v="1"/>
    <x v="6"/>
    <s v="60-200"/>
    <n v="2"/>
    <n v="4200"/>
    <n v="1"/>
    <n v="1"/>
    <n v="1"/>
    <n v="8400"/>
    <n v="66000"/>
    <n v="5500"/>
    <n v="2.2063492063492061"/>
  </r>
  <r>
    <s v="29132A / 37367A"/>
    <x v="432"/>
    <m/>
    <n v="66000"/>
    <s v="Tacle / JC-Murfreesboro"/>
    <m/>
    <s v="310822AA"/>
    <m/>
    <m/>
    <m/>
    <x v="18"/>
    <s v="Prog"/>
    <m/>
    <m/>
    <m/>
    <m/>
    <x v="1"/>
    <x v="6"/>
    <s v="60-200"/>
    <n v="2"/>
    <n v="3600"/>
    <n v="1"/>
    <n v="1"/>
    <n v="1"/>
    <n v="7200"/>
    <n v="66000"/>
    <n v="5500"/>
    <n v="2.3518518518518516"/>
  </r>
  <r>
    <s v="29132A / 37367A"/>
    <x v="433"/>
    <m/>
    <n v="66000"/>
    <s v="Tacle / JC-Murfreesboro"/>
    <m/>
    <s v="600821AA"/>
    <m/>
    <m/>
    <m/>
    <x v="18"/>
    <s v="Prog"/>
    <m/>
    <m/>
    <m/>
    <m/>
    <x v="1"/>
    <x v="6"/>
    <s v="60-200"/>
    <n v="2"/>
    <n v="3600"/>
    <n v="1"/>
    <n v="1"/>
    <n v="1"/>
    <n v="7200"/>
    <n v="66000"/>
    <n v="5500"/>
    <n v="2.3518518518518516"/>
  </r>
  <r>
    <s v="31003C"/>
    <x v="434"/>
    <m/>
    <n v="165000"/>
    <s v="ZF Lemforder"/>
    <m/>
    <s v="31003/04"/>
    <m/>
    <m/>
    <m/>
    <x v="18"/>
    <s v="Prog"/>
    <m/>
    <m/>
    <m/>
    <m/>
    <x v="1"/>
    <x v="6"/>
    <s v="60-200"/>
    <n v="1"/>
    <n v="2100"/>
    <n v="1"/>
    <n v="2"/>
    <n v="2"/>
    <n v="2100"/>
    <n v="165000"/>
    <n v="13750"/>
    <n v="11.396825396825397"/>
  </r>
  <r>
    <s v="31005C"/>
    <x v="435"/>
    <m/>
    <n v="340000"/>
    <s v="ZF Lemforder"/>
    <m/>
    <n v="31005"/>
    <m/>
    <m/>
    <m/>
    <x v="18"/>
    <s v="Prog"/>
    <m/>
    <m/>
    <m/>
    <m/>
    <x v="1"/>
    <x v="6"/>
    <s v="60-200"/>
    <n v="1"/>
    <n v="1800"/>
    <n v="1"/>
    <n v="2.5"/>
    <n v="2.5"/>
    <n v="1800"/>
    <n v="340000"/>
    <n v="28333.333333333332"/>
    <n v="24.320987654320987"/>
  </r>
  <r>
    <s v="31006C"/>
    <x v="436"/>
    <m/>
    <n v="165000"/>
    <s v="ZF Lemforder"/>
    <m/>
    <n v="31006"/>
    <m/>
    <m/>
    <m/>
    <x v="18"/>
    <s v="Prog"/>
    <m/>
    <m/>
    <m/>
    <m/>
    <x v="1"/>
    <x v="6"/>
    <s v="60-200"/>
    <n v="1"/>
    <n v="1800"/>
    <n v="1"/>
    <n v="2"/>
    <n v="2"/>
    <n v="1800"/>
    <n v="165000"/>
    <n v="13750"/>
    <n v="12.851851851851853"/>
  </r>
  <r>
    <s v="31007C"/>
    <x v="437"/>
    <m/>
    <n v="165000"/>
    <s v="ZF Lemforder"/>
    <m/>
    <n v="31007"/>
    <m/>
    <m/>
    <m/>
    <x v="18"/>
    <s v="Prog"/>
    <m/>
    <m/>
    <m/>
    <m/>
    <x v="1"/>
    <x v="6"/>
    <s v="60-200"/>
    <n v="1"/>
    <n v="1800"/>
    <n v="1"/>
    <n v="2"/>
    <n v="2"/>
    <n v="1800"/>
    <n v="165000"/>
    <n v="13750"/>
    <n v="12.851851851851853"/>
  </r>
  <r>
    <s v="31008C"/>
    <x v="438"/>
    <m/>
    <n v="330000"/>
    <s v="ZF Lemforder"/>
    <m/>
    <n v="31008"/>
    <m/>
    <m/>
    <m/>
    <x v="18"/>
    <s v="Prog"/>
    <m/>
    <m/>
    <m/>
    <m/>
    <x v="1"/>
    <x v="6"/>
    <s v="60-200"/>
    <n v="1"/>
    <n v="1800"/>
    <n v="1"/>
    <n v="2.5"/>
    <n v="2.5"/>
    <n v="1800"/>
    <n v="330000"/>
    <n v="27500"/>
    <n v="23.703703703703706"/>
  </r>
  <r>
    <s v="31010C"/>
    <x v="439"/>
    <m/>
    <n v="175000"/>
    <s v="ZF Lemforder"/>
    <m/>
    <s v="31010/11"/>
    <m/>
    <m/>
    <m/>
    <x v="18"/>
    <s v="Prog"/>
    <m/>
    <m/>
    <m/>
    <m/>
    <x v="1"/>
    <x v="6"/>
    <s v="60-200"/>
    <n v="1"/>
    <n v="2100"/>
    <n v="1"/>
    <n v="2"/>
    <n v="2"/>
    <n v="2100"/>
    <n v="175000"/>
    <n v="14583.333333333334"/>
    <n v="11.925925925925926"/>
  </r>
  <r>
    <s v="37107AC/AE"/>
    <x v="440"/>
    <m/>
    <n v="600"/>
    <s v="JC-Murfreesboro"/>
    <m/>
    <n v="37108"/>
    <m/>
    <m/>
    <m/>
    <x v="18"/>
    <s v="Prog"/>
    <m/>
    <m/>
    <m/>
    <m/>
    <x v="1"/>
    <x v="6"/>
    <s v="60-200"/>
    <n v="1"/>
    <n v="2400"/>
    <n v="1"/>
    <n v="0.1"/>
    <n v="0.1"/>
    <n v="2400"/>
    <n v="600"/>
    <n v="50"/>
    <n v="0.16111111111111112"/>
  </r>
  <r>
    <s v="37142LA"/>
    <x v="441"/>
    <m/>
    <n v="17000"/>
    <s v="MIG4"/>
    <m/>
    <s v="37120F/B"/>
    <m/>
    <m/>
    <m/>
    <x v="18"/>
    <s v="Prog"/>
    <m/>
    <m/>
    <m/>
    <m/>
    <x v="1"/>
    <x v="6"/>
    <s v="60-200"/>
    <n v="1"/>
    <n v="3600"/>
    <n v="1"/>
    <n v="0.75"/>
    <n v="0.75"/>
    <n v="3600"/>
    <n v="17000"/>
    <n v="1416.6666666666667"/>
    <n v="1.5246913580246915"/>
  </r>
  <r>
    <s v="37149A"/>
    <x v="442"/>
    <m/>
    <n v="2850"/>
    <s v="Irvin / Faurecia"/>
    <m/>
    <n v="37947"/>
    <m/>
    <m/>
    <m/>
    <x v="18"/>
    <s v="Prog"/>
    <m/>
    <m/>
    <m/>
    <m/>
    <x v="1"/>
    <x v="6"/>
    <s v="60-200"/>
    <n v="1"/>
    <n v="1800"/>
    <n v="1"/>
    <n v="0.1"/>
    <n v="0.1"/>
    <n v="1800"/>
    <n v="2850"/>
    <n v="237.5"/>
    <n v="0.30925925925925929"/>
  </r>
  <r>
    <s v="37149A"/>
    <x v="443"/>
    <m/>
    <n v="2850"/>
    <s v="Irvin / Faurecia"/>
    <m/>
    <n v="37894"/>
    <m/>
    <m/>
    <m/>
    <x v="18"/>
    <s v="Prog"/>
    <m/>
    <m/>
    <m/>
    <m/>
    <x v="1"/>
    <x v="6"/>
    <s v="60-200"/>
    <n v="1"/>
    <n v="1800"/>
    <n v="1"/>
    <n v="0.1"/>
    <n v="0.1"/>
    <n v="1800"/>
    <n v="2850"/>
    <n v="237.5"/>
    <n v="0.30925925925925929"/>
  </r>
  <r>
    <s v="37149A"/>
    <x v="444"/>
    <m/>
    <n v="2850"/>
    <s v="Irvin / Faurecia"/>
    <m/>
    <n v="37998"/>
    <m/>
    <m/>
    <m/>
    <x v="18"/>
    <s v="Prog"/>
    <m/>
    <m/>
    <m/>
    <m/>
    <x v="1"/>
    <x v="6"/>
    <s v="60-200"/>
    <n v="1"/>
    <n v="2400"/>
    <n v="1"/>
    <n v="0.1"/>
    <n v="0.1"/>
    <n v="2400"/>
    <n v="2850"/>
    <n v="237.5"/>
    <n v="0.26527777777777778"/>
  </r>
  <r>
    <s v="37235C"/>
    <x v="445"/>
    <m/>
    <n v="0"/>
    <s v="JCI-Cottondale"/>
    <m/>
    <n v="37235"/>
    <m/>
    <m/>
    <m/>
    <x v="18"/>
    <s v="Prog"/>
    <m/>
    <m/>
    <m/>
    <m/>
    <x v="1"/>
    <x v="6"/>
    <s v="60-200"/>
    <n v="1"/>
    <n v="2100"/>
    <n v="1"/>
    <m/>
    <n v="0"/>
    <n v="2100"/>
    <n v="0"/>
    <n v="0"/>
    <n v="0"/>
  </r>
  <r>
    <s v="29120A / 37369A"/>
    <x v="446"/>
    <m/>
    <n v="80000"/>
    <s v="JCI-Shreveport"/>
    <m/>
    <s v="635523ACBL"/>
    <m/>
    <m/>
    <m/>
    <x v="18"/>
    <s v="Prog"/>
    <m/>
    <m/>
    <m/>
    <m/>
    <x v="1"/>
    <x v="6"/>
    <s v="60-200"/>
    <n v="1"/>
    <n v="1800"/>
    <n v="1"/>
    <n v="1.5"/>
    <n v="1.5"/>
    <n v="1800"/>
    <n v="80000"/>
    <n v="6666.666666666667"/>
    <n v="6.9382716049382722"/>
  </r>
  <r>
    <s v="37381A"/>
    <x v="447"/>
    <m/>
    <n v="8000"/>
    <s v="MIG4"/>
    <m/>
    <n v="37382"/>
    <m/>
    <m/>
    <m/>
    <x v="18"/>
    <s v="Prog"/>
    <m/>
    <m/>
    <m/>
    <m/>
    <x v="1"/>
    <x v="6"/>
    <s v="60-200"/>
    <n v="1"/>
    <n v="2100"/>
    <n v="1"/>
    <n v="1"/>
    <n v="1"/>
    <n v="2100"/>
    <n v="8000"/>
    <n v="666.66666666666663"/>
    <n v="1.7566137566137565"/>
  </r>
  <r>
    <s v="37904RA"/>
    <x v="448"/>
    <m/>
    <n v="15000"/>
    <s v="MIG4"/>
    <m/>
    <n v="37850"/>
    <m/>
    <m/>
    <m/>
    <x v="18"/>
    <s v="Prog"/>
    <m/>
    <m/>
    <m/>
    <m/>
    <x v="1"/>
    <x v="6"/>
    <s v="60-200"/>
    <n v="1"/>
    <n v="2100"/>
    <n v="1"/>
    <n v="0.75"/>
    <n v="0.75"/>
    <n v="2100"/>
    <n v="15000"/>
    <n v="1250"/>
    <n v="1.7936507936507937"/>
  </r>
  <r>
    <s v="37904LA"/>
    <x v="449"/>
    <m/>
    <n v="15000"/>
    <s v="MIG4"/>
    <m/>
    <n v="37851"/>
    <m/>
    <m/>
    <m/>
    <x v="18"/>
    <s v="Prog"/>
    <m/>
    <m/>
    <m/>
    <m/>
    <x v="1"/>
    <x v="6"/>
    <s v="60-200"/>
    <n v="1"/>
    <n v="2100"/>
    <n v="1"/>
    <n v="0.75"/>
    <n v="0.75"/>
    <n v="2100"/>
    <n v="15000"/>
    <n v="1250"/>
    <n v="1.7936507936507937"/>
  </r>
  <r>
    <s v="37904LA / 37904RA"/>
    <x v="450"/>
    <m/>
    <n v="15000"/>
    <s v="MIG4"/>
    <m/>
    <n v="37866"/>
    <m/>
    <m/>
    <m/>
    <x v="18"/>
    <s v="Prog"/>
    <m/>
    <m/>
    <m/>
    <m/>
    <x v="1"/>
    <x v="6"/>
    <s v="60-200"/>
    <n v="2"/>
    <n v="2400"/>
    <n v="1"/>
    <n v="0.75"/>
    <n v="0.75"/>
    <n v="4800"/>
    <n v="15000"/>
    <n v="1250"/>
    <n v="1.3472222222222223"/>
  </r>
  <r>
    <s v="37906LA"/>
    <x v="451"/>
    <m/>
    <n v="14000"/>
    <s v="MIG4"/>
    <m/>
    <n v="37883"/>
    <m/>
    <m/>
    <m/>
    <x v="18"/>
    <s v="Prog"/>
    <m/>
    <m/>
    <m/>
    <m/>
    <x v="1"/>
    <x v="6"/>
    <s v="60-200"/>
    <n v="1"/>
    <n v="2400"/>
    <n v="1"/>
    <n v="0.75"/>
    <n v="0.75"/>
    <n v="2400"/>
    <n v="14000"/>
    <n v="1166.6666666666667"/>
    <n v="1.6481481481481481"/>
  </r>
  <r>
    <s v="37906RA"/>
    <x v="452"/>
    <m/>
    <n v="15500"/>
    <s v="MIG4"/>
    <m/>
    <n v="37877"/>
    <m/>
    <m/>
    <m/>
    <x v="18"/>
    <s v="Prog"/>
    <m/>
    <m/>
    <m/>
    <m/>
    <x v="1"/>
    <x v="6"/>
    <s v="60-200"/>
    <n v="1"/>
    <n v="2400"/>
    <n v="1"/>
    <n v="0.75"/>
    <n v="0.75"/>
    <n v="2400"/>
    <n v="15500"/>
    <n v="1291.6666666666667"/>
    <n v="1.7175925925925928"/>
  </r>
  <r>
    <s v="50676/77/78/804"/>
    <x v="453"/>
    <m/>
    <n v="2500"/>
    <s v="Club Car North Dock1"/>
    <m/>
    <n v="50753"/>
    <m/>
    <m/>
    <m/>
    <x v="18"/>
    <s v="Prog"/>
    <m/>
    <m/>
    <m/>
    <m/>
    <x v="1"/>
    <x v="6"/>
    <s v="60-200"/>
    <n v="1"/>
    <n v="2100"/>
    <n v="1"/>
    <n v="0.1"/>
    <n v="0.1"/>
    <n v="2100"/>
    <n v="2500"/>
    <n v="208.33333333333334"/>
    <n v="0.26560846560846563"/>
  </r>
  <r>
    <s v="50679A"/>
    <x v="454"/>
    <m/>
    <n v="8700"/>
    <s v="Club Car North Dock1"/>
    <m/>
    <n v="50788"/>
    <m/>
    <m/>
    <m/>
    <x v="18"/>
    <s v="Prog"/>
    <m/>
    <m/>
    <m/>
    <m/>
    <x v="1"/>
    <x v="6"/>
    <s v="60-200"/>
    <n v="1"/>
    <n v="2100"/>
    <n v="1"/>
    <n v="0.25"/>
    <n v="0.25"/>
    <n v="2100"/>
    <n v="8700"/>
    <n v="725"/>
    <n v="0.79365079365079361"/>
  </r>
  <r>
    <s v="50679A"/>
    <x v="455"/>
    <m/>
    <n v="8700"/>
    <s v="Club Car North Dock1"/>
    <m/>
    <n v="50790"/>
    <m/>
    <m/>
    <m/>
    <x v="18"/>
    <s v="Prog"/>
    <m/>
    <m/>
    <m/>
    <m/>
    <x v="1"/>
    <x v="6"/>
    <s v="60-200"/>
    <n v="1"/>
    <n v="2100"/>
    <n v="1"/>
    <n v="0.25"/>
    <n v="0.25"/>
    <n v="2100"/>
    <n v="8700"/>
    <n v="725"/>
    <n v="0.79365079365079361"/>
  </r>
  <r>
    <s v="50690C"/>
    <x v="456"/>
    <m/>
    <n v="122"/>
    <s v="Club Car"/>
    <m/>
    <n v="50690"/>
    <m/>
    <m/>
    <m/>
    <x v="18"/>
    <s v="Prog"/>
    <m/>
    <m/>
    <m/>
    <m/>
    <x v="1"/>
    <x v="6"/>
    <s v="60-200"/>
    <n v="1"/>
    <n v="1800"/>
    <n v="1"/>
    <n v="0.1"/>
    <n v="0.1"/>
    <n v="1800"/>
    <n v="122"/>
    <n v="10.166666666666666"/>
    <n v="0.14086419753086421"/>
  </r>
  <r>
    <s v="55000C"/>
    <x v="457"/>
    <m/>
    <n v="0"/>
    <s v="Mando America"/>
    <m/>
    <n v="55000"/>
    <m/>
    <m/>
    <m/>
    <x v="18"/>
    <s v="Prog"/>
    <m/>
    <m/>
    <m/>
    <m/>
    <x v="1"/>
    <x v="6"/>
    <s v="60-200"/>
    <n v="1"/>
    <n v="2400"/>
    <n v="1"/>
    <m/>
    <n v="0"/>
    <n v="2400"/>
    <n v="0"/>
    <n v="0"/>
    <n v="0"/>
  </r>
  <r>
    <s v="57501AC"/>
    <x v="458"/>
    <m/>
    <n v="0"/>
    <s v="Rehau/Alabama"/>
    <m/>
    <n v="57501"/>
    <m/>
    <m/>
    <m/>
    <x v="18"/>
    <s v="Prog"/>
    <m/>
    <m/>
    <m/>
    <m/>
    <x v="1"/>
    <x v="6"/>
    <s v="60-200"/>
    <n v="1"/>
    <n v="2400"/>
    <n v="1"/>
    <m/>
    <n v="0"/>
    <n v="2400"/>
    <n v="0"/>
    <n v="0"/>
    <n v="0"/>
  </r>
  <r>
    <s v="84284A/84291A/84318A"/>
    <x v="459"/>
    <m/>
    <n v="0"/>
    <s v="Contiteveshend"/>
    <m/>
    <s v="84285L"/>
    <m/>
    <m/>
    <m/>
    <x v="18"/>
    <s v="Prog"/>
    <m/>
    <m/>
    <m/>
    <m/>
    <x v="1"/>
    <x v="6"/>
    <s v="60-200"/>
    <n v="1"/>
    <n v="2400"/>
    <n v="1"/>
    <m/>
    <n v="0"/>
    <n v="2400"/>
    <n v="0"/>
    <n v="0"/>
    <n v="0"/>
  </r>
  <r>
    <s v="84284A/84291A/84318A"/>
    <x v="460"/>
    <m/>
    <n v="0"/>
    <s v="Contiteveshend"/>
    <m/>
    <s v="84285R"/>
    <m/>
    <m/>
    <m/>
    <x v="18"/>
    <s v="Prog"/>
    <m/>
    <m/>
    <m/>
    <m/>
    <x v="1"/>
    <x v="6"/>
    <s v="60-200"/>
    <n v="1"/>
    <n v="2400"/>
    <n v="1"/>
    <m/>
    <n v="0"/>
    <n v="2400"/>
    <n v="0"/>
    <n v="0"/>
    <n v="0"/>
  </r>
  <r>
    <s v="new"/>
    <x v="461"/>
    <m/>
    <n v="105485"/>
    <s v="BMW"/>
    <m/>
    <s v="32544/45"/>
    <m/>
    <m/>
    <m/>
    <x v="18"/>
    <s v="Prog"/>
    <m/>
    <m/>
    <m/>
    <m/>
    <x v="1"/>
    <x v="6"/>
    <s v="60-200"/>
    <n v="1"/>
    <n v="2400"/>
    <n v="1"/>
    <n v="2.5"/>
    <n v="2.5"/>
    <n v="2400"/>
    <n v="105485"/>
    <n v="8790.4166666666661"/>
    <n v="8.2168981481481485"/>
  </r>
  <r>
    <s v="new"/>
    <x v="462"/>
    <m/>
    <n v="34000"/>
    <s v="BMW"/>
    <m/>
    <s v="32573/74"/>
    <m/>
    <m/>
    <m/>
    <x v="18"/>
    <s v="Prog"/>
    <m/>
    <m/>
    <m/>
    <m/>
    <x v="1"/>
    <x v="6"/>
    <s v="60-200"/>
    <n v="1"/>
    <n v="1800"/>
    <n v="1"/>
    <n v="1"/>
    <n v="1"/>
    <n v="1800"/>
    <n v="34000"/>
    <n v="2833.3333333333335"/>
    <n v="3.4320987654320994"/>
  </r>
  <r>
    <s v="new"/>
    <x v="463"/>
    <m/>
    <n v="34000"/>
    <s v="BMW"/>
    <m/>
    <s v="32583/84"/>
    <m/>
    <m/>
    <m/>
    <x v="18"/>
    <s v="Prog"/>
    <m/>
    <m/>
    <m/>
    <m/>
    <x v="1"/>
    <x v="6"/>
    <s v="60-200"/>
    <n v="1"/>
    <n v="1800"/>
    <n v="1"/>
    <n v="1"/>
    <n v="1"/>
    <n v="1800"/>
    <n v="34000"/>
    <n v="2833.3333333333335"/>
    <n v="3.4320987654320994"/>
  </r>
  <r>
    <s v="new"/>
    <x v="464"/>
    <m/>
    <n v="34000"/>
    <s v="BMW"/>
    <m/>
    <s v="32566/67"/>
    <m/>
    <m/>
    <m/>
    <x v="18"/>
    <s v="Prog"/>
    <m/>
    <m/>
    <m/>
    <m/>
    <x v="1"/>
    <x v="6"/>
    <s v="60-200"/>
    <n v="1"/>
    <n v="1800"/>
    <n v="1"/>
    <n v="1"/>
    <n v="1"/>
    <n v="1800"/>
    <n v="34000"/>
    <n v="2833.3333333333335"/>
    <n v="3.4320987654320994"/>
  </r>
  <r>
    <s v="new"/>
    <x v="465"/>
    <m/>
    <n v="2216"/>
    <s v="BMW"/>
    <m/>
    <s v="32589A"/>
    <m/>
    <m/>
    <m/>
    <x v="18"/>
    <s v="Prog"/>
    <m/>
    <m/>
    <m/>
    <m/>
    <x v="1"/>
    <x v="6"/>
    <s v="60-200"/>
    <n v="1"/>
    <n v="1800"/>
    <n v="1"/>
    <n v="0.1"/>
    <n v="0.1"/>
    <n v="1800"/>
    <n v="2216"/>
    <n v="184.66666666666666"/>
    <n v="0.27012345679012345"/>
  </r>
  <r>
    <s v="new"/>
    <x v="466"/>
    <m/>
    <n v="4000"/>
    <s v="BMW"/>
    <m/>
    <n v="32590"/>
    <m/>
    <m/>
    <m/>
    <x v="18"/>
    <s v="Prog"/>
    <m/>
    <m/>
    <m/>
    <m/>
    <x v="1"/>
    <x v="6"/>
    <s v="60-200"/>
    <n v="1"/>
    <n v="1800"/>
    <n v="1"/>
    <n v="0.2"/>
    <n v="0.2"/>
    <n v="1800"/>
    <n v="4000"/>
    <n v="333.33333333333331"/>
    <n v="0.51358024691358029"/>
  </r>
  <r>
    <s v="new"/>
    <x v="467"/>
    <m/>
    <n v="4000"/>
    <s v="BMW"/>
    <m/>
    <s v="32591A"/>
    <m/>
    <m/>
    <m/>
    <x v="18"/>
    <s v="Prog"/>
    <m/>
    <m/>
    <m/>
    <m/>
    <x v="1"/>
    <x v="6"/>
    <s v="60-200"/>
    <n v="1"/>
    <n v="1800"/>
    <n v="1"/>
    <n v="0.2"/>
    <n v="0.2"/>
    <n v="1800"/>
    <n v="4000"/>
    <n v="333.33333333333331"/>
    <n v="0.51358024691358029"/>
  </r>
  <r>
    <s v="new"/>
    <x v="468"/>
    <m/>
    <n v="34000"/>
    <s v="BMW"/>
    <m/>
    <n v="32572"/>
    <m/>
    <m/>
    <m/>
    <x v="18"/>
    <s v="Prog"/>
    <m/>
    <m/>
    <m/>
    <m/>
    <x v="1"/>
    <x v="6"/>
    <s v="60-200"/>
    <n v="1"/>
    <n v="1800"/>
    <n v="1"/>
    <n v="1.5"/>
    <n v="1.5"/>
    <n v="1800"/>
    <n v="34000"/>
    <n v="2833.3333333333335"/>
    <n v="4.0987654320987659"/>
  </r>
  <r>
    <s v="new"/>
    <x v="469"/>
    <m/>
    <n v="0"/>
    <s v="Lear"/>
    <m/>
    <n v="29310"/>
    <m/>
    <m/>
    <m/>
    <x v="19"/>
    <s v="Prog"/>
    <m/>
    <m/>
    <m/>
    <m/>
    <x v="1"/>
    <x v="8"/>
    <s v="201-330"/>
    <n v="1"/>
    <n v="1680"/>
    <n v="1"/>
    <m/>
    <n v="0"/>
    <n v="1680"/>
    <n v="0"/>
    <n v="0"/>
    <n v="0"/>
  </r>
  <r>
    <n v="37136"/>
    <x v="470"/>
    <m/>
    <n v="11250"/>
    <s v="MIG4"/>
    <m/>
    <n v="37136"/>
    <m/>
    <m/>
    <m/>
    <x v="19"/>
    <s v="Prog"/>
    <m/>
    <m/>
    <m/>
    <m/>
    <x v="1"/>
    <x v="8"/>
    <s v="201-330"/>
    <n v="1"/>
    <n v="1440"/>
    <n v="1"/>
    <n v="0.5"/>
    <n v="0.5"/>
    <n v="1440"/>
    <n v="11250"/>
    <n v="937.5"/>
    <n v="1.5347222222222221"/>
  </r>
  <r>
    <n v="37250"/>
    <x v="471"/>
    <m/>
    <n v="79500"/>
    <s v="MIG4"/>
    <m/>
    <n v="37250"/>
    <m/>
    <m/>
    <m/>
    <x v="19"/>
    <s v="Prog"/>
    <m/>
    <m/>
    <m/>
    <m/>
    <x v="1"/>
    <x v="8"/>
    <s v="201-330"/>
    <n v="1"/>
    <n v="1800"/>
    <n v="1"/>
    <n v="2"/>
    <n v="2"/>
    <n v="1800"/>
    <n v="79500"/>
    <n v="6625"/>
    <n v="7.5740740740740735"/>
  </r>
  <r>
    <n v="37404"/>
    <x v="472"/>
    <m/>
    <n v="7500"/>
    <s v="Mfg Ind Grp"/>
    <m/>
    <n v="37404"/>
    <m/>
    <m/>
    <m/>
    <x v="19"/>
    <s v="Prog"/>
    <m/>
    <m/>
    <m/>
    <m/>
    <x v="1"/>
    <x v="8"/>
    <s v="201-330"/>
    <n v="1"/>
    <n v="1500"/>
    <n v="1"/>
    <n v="0.5"/>
    <n v="0.5"/>
    <n v="1500"/>
    <n v="7500"/>
    <n v="625"/>
    <n v="1.2222222222222223"/>
  </r>
  <r>
    <n v="37406"/>
    <x v="473"/>
    <m/>
    <n v="3500"/>
    <s v="Mfg Ind Grp"/>
    <m/>
    <n v="37406"/>
    <m/>
    <m/>
    <m/>
    <x v="19"/>
    <s v="Prog"/>
    <m/>
    <m/>
    <m/>
    <m/>
    <x v="1"/>
    <x v="8"/>
    <s v="201-330"/>
    <n v="1"/>
    <n v="1500"/>
    <n v="1"/>
    <n v="0.3"/>
    <n v="0.3"/>
    <n v="1500"/>
    <n v="3500"/>
    <n v="291.66666666666669"/>
    <n v="0.65925925925925932"/>
  </r>
  <r>
    <n v="37407"/>
    <x v="474"/>
    <m/>
    <n v="3500"/>
    <s v="Mfg Ind Grp"/>
    <m/>
    <n v="37407"/>
    <m/>
    <m/>
    <m/>
    <x v="19"/>
    <s v="Prog"/>
    <m/>
    <m/>
    <m/>
    <m/>
    <x v="1"/>
    <x v="8"/>
    <s v="201-330"/>
    <n v="1"/>
    <n v="1500"/>
    <n v="1"/>
    <n v="0.3"/>
    <n v="0.3"/>
    <n v="1500"/>
    <n v="3500"/>
    <n v="291.66666666666669"/>
    <n v="0.65925925925925932"/>
  </r>
  <r>
    <n v="37409"/>
    <x v="475"/>
    <m/>
    <n v="6500"/>
    <s v="Mfg Ind Grp"/>
    <m/>
    <n v="37409"/>
    <m/>
    <m/>
    <m/>
    <x v="19"/>
    <s v="Prog"/>
    <m/>
    <m/>
    <m/>
    <m/>
    <x v="1"/>
    <x v="8"/>
    <s v="201-330"/>
    <n v="1"/>
    <n v="1500"/>
    <n v="1"/>
    <n v="0.5"/>
    <n v="0.5"/>
    <n v="1500"/>
    <n v="6500"/>
    <n v="541.66666666666663"/>
    <n v="1.1481481481481481"/>
  </r>
  <r>
    <s v="37416C"/>
    <x v="476"/>
    <m/>
    <n v="3300"/>
    <s v="Mfg Ind Grp"/>
    <m/>
    <n v="37416"/>
    <m/>
    <m/>
    <m/>
    <x v="19"/>
    <s v="Prog"/>
    <m/>
    <m/>
    <m/>
    <m/>
    <x v="1"/>
    <x v="8"/>
    <s v="201-330"/>
    <n v="1"/>
    <n v="1440"/>
    <n v="1"/>
    <n v="0.25"/>
    <n v="0.25"/>
    <n v="1440"/>
    <n v="3300"/>
    <n v="275"/>
    <n v="0.58796296296296291"/>
  </r>
  <r>
    <n v="37423"/>
    <x v="477"/>
    <m/>
    <n v="3000"/>
    <s v="Mfg Ind Grp"/>
    <m/>
    <n v="37423"/>
    <m/>
    <m/>
    <m/>
    <x v="19"/>
    <s v="Prog"/>
    <m/>
    <m/>
    <m/>
    <m/>
    <x v="1"/>
    <x v="8"/>
    <s v="201-330"/>
    <n v="1"/>
    <n v="1440"/>
    <n v="1"/>
    <n v="0.25"/>
    <n v="0.25"/>
    <n v="1440"/>
    <n v="3000"/>
    <n v="250"/>
    <n v="0.56481481481481477"/>
  </r>
  <r>
    <n v="37424"/>
    <x v="478"/>
    <m/>
    <n v="3800"/>
    <s v="Mfg Ind Grp"/>
    <m/>
    <n v="37424"/>
    <m/>
    <m/>
    <m/>
    <x v="19"/>
    <s v="Prog"/>
    <m/>
    <m/>
    <m/>
    <m/>
    <x v="1"/>
    <x v="8"/>
    <s v="201-330"/>
    <n v="1"/>
    <n v="1440"/>
    <n v="1"/>
    <n v="0.25"/>
    <n v="0.25"/>
    <n v="1440"/>
    <n v="3800"/>
    <n v="316.66666666666669"/>
    <n v="0.62654320987654322"/>
  </r>
  <r>
    <n v="37847"/>
    <x v="479"/>
    <m/>
    <n v="10000"/>
    <s v="MIG4"/>
    <m/>
    <n v="37847"/>
    <m/>
    <m/>
    <m/>
    <x v="19"/>
    <s v="Prog"/>
    <m/>
    <m/>
    <m/>
    <m/>
    <x v="1"/>
    <x v="8"/>
    <s v="201-330"/>
    <n v="1"/>
    <n v="1560"/>
    <n v="1"/>
    <n v="0.5"/>
    <n v="0.5"/>
    <n v="1560"/>
    <n v="10000"/>
    <n v="833.33333333333337"/>
    <n v="1.3789173789173788"/>
  </r>
  <r>
    <n v="37873"/>
    <x v="480"/>
    <m/>
    <n v="0"/>
    <s v="Alex Prod"/>
    <m/>
    <n v="37873"/>
    <m/>
    <m/>
    <m/>
    <x v="19"/>
    <s v="Prog"/>
    <m/>
    <m/>
    <m/>
    <m/>
    <x v="1"/>
    <x v="8"/>
    <s v="201-330"/>
    <n v="1"/>
    <n v="1440"/>
    <n v="1"/>
    <m/>
    <n v="0"/>
    <n v="1440"/>
    <n v="0"/>
    <n v="0"/>
    <n v="0"/>
  </r>
  <r>
    <n v="37878"/>
    <x v="481"/>
    <m/>
    <n v="0"/>
    <s v="Alex Prod"/>
    <m/>
    <n v="37878"/>
    <m/>
    <m/>
    <m/>
    <x v="19"/>
    <s v="Prog"/>
    <m/>
    <m/>
    <m/>
    <m/>
    <x v="1"/>
    <x v="8"/>
    <s v="201-330"/>
    <n v="1"/>
    <n v="1440"/>
    <n v="1"/>
    <m/>
    <n v="0"/>
    <n v="1440"/>
    <n v="0"/>
    <n v="0"/>
    <n v="0"/>
  </r>
  <r>
    <n v="37879"/>
    <x v="482"/>
    <m/>
    <n v="0"/>
    <s v="Alex Prod"/>
    <m/>
    <n v="37879"/>
    <m/>
    <m/>
    <m/>
    <x v="19"/>
    <s v="Prog"/>
    <m/>
    <m/>
    <m/>
    <m/>
    <x v="1"/>
    <x v="8"/>
    <s v="201-330"/>
    <n v="2"/>
    <n v="1500"/>
    <n v="1"/>
    <m/>
    <n v="0"/>
    <n v="3000"/>
    <n v="0"/>
    <n v="0"/>
    <n v="0"/>
  </r>
  <r>
    <n v="37886"/>
    <x v="483"/>
    <m/>
    <n v="11000"/>
    <s v="MIG4"/>
    <m/>
    <n v="37886"/>
    <m/>
    <m/>
    <m/>
    <x v="19"/>
    <s v="Prog"/>
    <m/>
    <m/>
    <m/>
    <m/>
    <x v="1"/>
    <x v="8"/>
    <s v="201-330"/>
    <n v="1"/>
    <n v="60"/>
    <n v="1"/>
    <n v="0.5"/>
    <n v="0.5"/>
    <n v="60"/>
    <n v="11000"/>
    <n v="916.66666666666663"/>
    <n v="21.037037037037035"/>
  </r>
  <r>
    <n v="55005"/>
    <x v="484"/>
    <m/>
    <m/>
    <s v="Mando America"/>
    <m/>
    <n v="55005"/>
    <m/>
    <m/>
    <m/>
    <x v="19"/>
    <s v="Prog"/>
    <m/>
    <m/>
    <m/>
    <m/>
    <x v="1"/>
    <x v="8"/>
    <s v="201-330"/>
    <n v="1"/>
    <n v="1380"/>
    <n v="1"/>
    <m/>
    <n v="0"/>
    <n v="1380"/>
    <n v="0"/>
    <n v="0"/>
    <n v="0"/>
  </r>
  <r>
    <n v="76020"/>
    <x v="485"/>
    <m/>
    <n v="200000"/>
    <s v="CRH North America"/>
    <m/>
    <n v="76020"/>
    <m/>
    <m/>
    <m/>
    <x v="19"/>
    <s v="Prog"/>
    <m/>
    <m/>
    <m/>
    <m/>
    <x v="1"/>
    <x v="8"/>
    <s v="201-330"/>
    <n v="2"/>
    <n v="3600"/>
    <n v="1"/>
    <n v="1.5"/>
    <n v="1.5"/>
    <n v="7200"/>
    <n v="200000"/>
    <n v="16666.666666666668"/>
    <n v="5.0864197530864201"/>
  </r>
  <r>
    <s v="29120A / 37369A"/>
    <x v="486"/>
    <m/>
    <n v="0"/>
    <s v="JCI - Shreveport"/>
    <m/>
    <s v="635522ADBL"/>
    <m/>
    <m/>
    <m/>
    <x v="19"/>
    <s v="Prog"/>
    <m/>
    <m/>
    <m/>
    <m/>
    <x v="1"/>
    <x v="8"/>
    <s v="201-330"/>
    <n v="1"/>
    <n v="2100"/>
    <n v="1"/>
    <m/>
    <n v="0"/>
    <n v="2100"/>
    <n v="0"/>
    <n v="0"/>
    <n v="0"/>
  </r>
  <r>
    <s v="32534C"/>
    <x v="487"/>
    <m/>
    <n v="117000"/>
    <s v="Syncreon / BMW Log Ctr 5"/>
    <m/>
    <n v="32534"/>
    <m/>
    <m/>
    <m/>
    <x v="19"/>
    <s v="Prog"/>
    <m/>
    <m/>
    <m/>
    <m/>
    <x v="1"/>
    <x v="8"/>
    <s v="201-330"/>
    <n v="1"/>
    <n v="1800"/>
    <n v="1"/>
    <n v="2"/>
    <n v="2"/>
    <n v="1800"/>
    <n v="117000"/>
    <n v="9750"/>
    <n v="9.8888888888888893"/>
  </r>
  <r>
    <s v="37142LA"/>
    <x v="488"/>
    <m/>
    <n v="32000"/>
    <s v="MIG4"/>
    <m/>
    <n v="37884"/>
    <m/>
    <m/>
    <m/>
    <x v="19"/>
    <s v="Prog"/>
    <m/>
    <m/>
    <m/>
    <m/>
    <x v="1"/>
    <x v="8"/>
    <s v="201-330"/>
    <n v="1"/>
    <n v="1500"/>
    <n v="1"/>
    <n v="1"/>
    <n v="1"/>
    <n v="1500"/>
    <n v="32000"/>
    <n v="2666.6666666666665"/>
    <n v="3.7037037037037037"/>
  </r>
  <r>
    <s v="37142RA"/>
    <x v="489"/>
    <m/>
    <n v="32000"/>
    <s v="MIG4"/>
    <m/>
    <n v="37849"/>
    <m/>
    <m/>
    <m/>
    <x v="19"/>
    <s v="Prog"/>
    <m/>
    <m/>
    <m/>
    <m/>
    <x v="1"/>
    <x v="8"/>
    <s v="201-330"/>
    <n v="1"/>
    <n v="1500"/>
    <n v="1"/>
    <n v="1"/>
    <n v="1"/>
    <n v="1500"/>
    <n v="32000"/>
    <n v="2666.6666666666665"/>
    <n v="3.7037037037037037"/>
  </r>
  <r>
    <s v="37149A"/>
    <x v="490"/>
    <m/>
    <n v="2850"/>
    <s v="Irvin / Faurecia"/>
    <m/>
    <n v="37895"/>
    <m/>
    <m/>
    <m/>
    <x v="19"/>
    <s v="Prog"/>
    <m/>
    <m/>
    <m/>
    <m/>
    <x v="1"/>
    <x v="8"/>
    <s v="201-330"/>
    <n v="1"/>
    <n v="1500"/>
    <n v="1"/>
    <n v="0.25"/>
    <n v="0.25"/>
    <n v="1500"/>
    <n v="2850"/>
    <n v="237.5"/>
    <n v="0.5444444444444444"/>
  </r>
  <r>
    <s v="37181ASUB / 37182ASUB"/>
    <x v="491"/>
    <m/>
    <n v="3600"/>
    <s v="MIG4"/>
    <m/>
    <n v="37899"/>
    <m/>
    <m/>
    <m/>
    <x v="19"/>
    <s v="Prog"/>
    <m/>
    <m/>
    <m/>
    <m/>
    <x v="1"/>
    <x v="8"/>
    <s v="201-330"/>
    <n v="1"/>
    <n v="1500"/>
    <n v="1"/>
    <n v="0.25"/>
    <n v="0.25"/>
    <n v="1500"/>
    <n v="3600"/>
    <n v="300"/>
    <n v="0.6"/>
  </r>
  <r>
    <s v="37219A"/>
    <x v="492"/>
    <m/>
    <n v="25000"/>
    <s v="JC-Murfreesboro"/>
    <m/>
    <n v="37219"/>
    <m/>
    <m/>
    <m/>
    <x v="19"/>
    <s v="Prog"/>
    <m/>
    <m/>
    <m/>
    <m/>
    <x v="1"/>
    <x v="8"/>
    <s v="201-330"/>
    <n v="1"/>
    <n v="1440"/>
    <n v="1"/>
    <n v="1"/>
    <n v="1"/>
    <n v="1440"/>
    <n v="25000"/>
    <n v="2083.3333333333335"/>
    <n v="3.2623456790123462"/>
  </r>
  <r>
    <s v="37232A"/>
    <x v="493"/>
    <m/>
    <n v="3000"/>
    <s v="JCI-Cottondale"/>
    <m/>
    <n v="37233"/>
    <m/>
    <m/>
    <m/>
    <x v="19"/>
    <s v="Prog"/>
    <m/>
    <m/>
    <m/>
    <m/>
    <x v="1"/>
    <x v="8"/>
    <s v="201-330"/>
    <n v="1"/>
    <n v="1440"/>
    <n v="1"/>
    <n v="0.25"/>
    <n v="0.25"/>
    <n v="1440"/>
    <n v="3000"/>
    <n v="250"/>
    <n v="0.56481481481481477"/>
  </r>
  <r>
    <s v="37236C"/>
    <x v="494"/>
    <m/>
    <n v="0"/>
    <s v="JCI-Cottondale"/>
    <m/>
    <n v="37236"/>
    <m/>
    <m/>
    <m/>
    <x v="19"/>
    <s v="Prog"/>
    <m/>
    <m/>
    <m/>
    <m/>
    <x v="1"/>
    <x v="8"/>
    <s v="201-330"/>
    <n v="1"/>
    <n v="2100"/>
    <n v="1"/>
    <m/>
    <n v="0"/>
    <n v="2100"/>
    <n v="0"/>
    <n v="0"/>
    <n v="0"/>
  </r>
  <r>
    <s v="37237C"/>
    <x v="495"/>
    <m/>
    <n v="0"/>
    <s v="JCI-Cottondale"/>
    <m/>
    <n v="37237"/>
    <m/>
    <m/>
    <m/>
    <x v="19"/>
    <s v="Prog"/>
    <m/>
    <m/>
    <m/>
    <m/>
    <x v="1"/>
    <x v="8"/>
    <s v="201-330"/>
    <n v="1"/>
    <n v="1440"/>
    <n v="1"/>
    <m/>
    <n v="0"/>
    <n v="1440"/>
    <n v="0"/>
    <n v="0"/>
    <n v="0"/>
  </r>
  <r>
    <s v="37658LAS / RAS"/>
    <x v="496"/>
    <m/>
    <n v="100000"/>
    <s v="JCI-Shelbyville"/>
    <m/>
    <s v="37659L/R"/>
    <m/>
    <m/>
    <m/>
    <x v="19"/>
    <s v="Prog"/>
    <m/>
    <m/>
    <m/>
    <m/>
    <x v="1"/>
    <x v="8"/>
    <s v="201-330"/>
    <n v="1"/>
    <n v="2100"/>
    <n v="1"/>
    <n v="1.5"/>
    <n v="1.5"/>
    <n v="2100"/>
    <n v="100000"/>
    <n v="8333.3333333333339"/>
    <n v="7.2910052910052912"/>
  </r>
  <r>
    <s v="37822LA / 37823RA"/>
    <x v="497"/>
    <m/>
    <n v="100000"/>
    <s v="JCI-Cottondale"/>
    <m/>
    <s v="37825/25"/>
    <m/>
    <m/>
    <m/>
    <x v="19"/>
    <s v="Prog"/>
    <m/>
    <m/>
    <m/>
    <m/>
    <x v="1"/>
    <x v="8"/>
    <s v="201-330"/>
    <n v="1"/>
    <n v="1500"/>
    <n v="1"/>
    <n v="1.5"/>
    <n v="1.5"/>
    <n v="1500"/>
    <n v="100000"/>
    <n v="8333.3333333333339"/>
    <n v="9.4074074074074083"/>
  </r>
  <r>
    <s v="37844A"/>
    <x v="498"/>
    <m/>
    <n v="13000"/>
    <s v="MIG4"/>
    <m/>
    <n v="37844"/>
    <m/>
    <m/>
    <m/>
    <x v="19"/>
    <s v="Prog"/>
    <m/>
    <m/>
    <m/>
    <m/>
    <x v="1"/>
    <x v="8"/>
    <s v="201-330"/>
    <n v="1"/>
    <n v="1500"/>
    <n v="1"/>
    <n v="1"/>
    <n v="1"/>
    <n v="1500"/>
    <n v="13000"/>
    <n v="1083.3333333333333"/>
    <n v="2.2962962962962963"/>
  </r>
  <r>
    <s v="37868A"/>
    <x v="499"/>
    <m/>
    <n v="19500"/>
    <s v="MIG4"/>
    <m/>
    <n v="37868"/>
    <m/>
    <m/>
    <m/>
    <x v="19"/>
    <s v="Prog"/>
    <m/>
    <m/>
    <m/>
    <m/>
    <x v="1"/>
    <x v="8"/>
    <s v="201-330"/>
    <n v="1"/>
    <n v="1500"/>
    <n v="1"/>
    <n v="1"/>
    <n v="1"/>
    <n v="1500"/>
    <n v="19500"/>
    <n v="1625"/>
    <n v="2.7777777777777772"/>
  </r>
  <r>
    <s v="37869A"/>
    <x v="500"/>
    <m/>
    <n v="900"/>
    <s v="MIG4"/>
    <m/>
    <n v="37869"/>
    <m/>
    <m/>
    <m/>
    <x v="19"/>
    <s v="Prog"/>
    <m/>
    <m/>
    <m/>
    <m/>
    <x v="1"/>
    <x v="8"/>
    <s v="201-330"/>
    <n v="1"/>
    <n v="1500"/>
    <n v="1"/>
    <n v="0.1"/>
    <n v="0.1"/>
    <n v="1500"/>
    <n v="900"/>
    <n v="75"/>
    <n v="0.20000000000000004"/>
  </r>
  <r>
    <s v="50500AH"/>
    <x v="501"/>
    <m/>
    <n v="143500"/>
    <s v="Club Car / CC Service"/>
    <m/>
    <s v="50526A"/>
    <m/>
    <m/>
    <m/>
    <x v="19"/>
    <s v="Prog"/>
    <m/>
    <m/>
    <m/>
    <m/>
    <x v="1"/>
    <x v="8"/>
    <s v="201-330"/>
    <n v="1"/>
    <n v="1440"/>
    <n v="1"/>
    <n v="3.5"/>
    <n v="3.5"/>
    <n v="1440"/>
    <n v="143500"/>
    <n v="11958.333333333334"/>
    <n v="15.739197530864198"/>
  </r>
  <r>
    <s v="50500AH"/>
    <x v="502"/>
    <m/>
    <n v="71750"/>
    <s v="Club Car"/>
    <m/>
    <s v="50509LA"/>
    <m/>
    <m/>
    <m/>
    <x v="19"/>
    <s v="Prog"/>
    <m/>
    <m/>
    <m/>
    <m/>
    <x v="1"/>
    <x v="8"/>
    <s v="201-330"/>
    <n v="1"/>
    <n v="1500"/>
    <n v="1"/>
    <n v="3.5"/>
    <n v="3.5"/>
    <n v="1500"/>
    <n v="71750"/>
    <n v="5979.166666666667"/>
    <n v="9.981481481481481"/>
  </r>
  <r>
    <s v="50500AH"/>
    <x v="503"/>
    <m/>
    <n v="71750"/>
    <s v="Club Car"/>
    <m/>
    <s v="50509RA"/>
    <m/>
    <m/>
    <m/>
    <x v="19"/>
    <s v="Prog"/>
    <m/>
    <m/>
    <m/>
    <m/>
    <x v="1"/>
    <x v="8"/>
    <s v="201-330"/>
    <n v="1"/>
    <n v="1500"/>
    <n v="1"/>
    <n v="3.5"/>
    <n v="3.5"/>
    <n v="1500"/>
    <n v="71750"/>
    <n v="5979.166666666667"/>
    <n v="9.981481481481481"/>
  </r>
  <r>
    <s v="50500AH"/>
    <x v="504"/>
    <m/>
    <n v="71750"/>
    <s v="Club Car"/>
    <m/>
    <s v="50516LA"/>
    <m/>
    <m/>
    <m/>
    <x v="19"/>
    <s v="Prog"/>
    <m/>
    <m/>
    <m/>
    <m/>
    <x v="1"/>
    <x v="8"/>
    <s v="201-330"/>
    <n v="1"/>
    <n v="1500"/>
    <n v="1"/>
    <n v="3.5"/>
    <n v="3.5"/>
    <n v="1500"/>
    <n v="71750"/>
    <n v="5979.166666666667"/>
    <n v="9.981481481481481"/>
  </r>
  <r>
    <s v="50500AH"/>
    <x v="505"/>
    <m/>
    <n v="71750"/>
    <s v="Club Car"/>
    <m/>
    <s v="50516RA"/>
    <m/>
    <m/>
    <m/>
    <x v="19"/>
    <s v="Prog"/>
    <m/>
    <m/>
    <m/>
    <m/>
    <x v="1"/>
    <x v="8"/>
    <s v="201-330"/>
    <n v="1"/>
    <n v="1500"/>
    <n v="1"/>
    <n v="3.5"/>
    <n v="3.5"/>
    <n v="1500"/>
    <n v="71750"/>
    <n v="5979.166666666667"/>
    <n v="9.981481481481481"/>
  </r>
  <r>
    <s v="83100AC"/>
    <x v="506"/>
    <m/>
    <n v="130000"/>
    <s v="Haworth"/>
    <m/>
    <n v="83103"/>
    <m/>
    <m/>
    <m/>
    <x v="19"/>
    <s v="Prog"/>
    <m/>
    <m/>
    <m/>
    <m/>
    <x v="1"/>
    <x v="8"/>
    <s v="201-330"/>
    <n v="1"/>
    <n v="2100"/>
    <n v="1"/>
    <n v="2"/>
    <n v="2"/>
    <n v="2100"/>
    <n v="130000"/>
    <n v="10833.333333333334"/>
    <n v="9.544973544973546"/>
  </r>
  <r>
    <s v="50650AC"/>
    <x v="507"/>
    <m/>
    <n v="9000"/>
    <s v="Club Car North Dock1"/>
    <m/>
    <n v="50697"/>
    <m/>
    <m/>
    <m/>
    <x v="19"/>
    <s v="Prog"/>
    <m/>
    <m/>
    <m/>
    <m/>
    <x v="1"/>
    <x v="8"/>
    <s v="201-330"/>
    <n v="2"/>
    <n v="1200"/>
    <n v="1"/>
    <n v="0.75"/>
    <n v="0.75"/>
    <n v="2400"/>
    <n v="9000"/>
    <n v="750"/>
    <n v="1.4166666666666667"/>
  </r>
  <r>
    <s v="32548A"/>
    <x v="508"/>
    <m/>
    <n v="155000"/>
    <s v="BMW"/>
    <m/>
    <n v="32548"/>
    <m/>
    <m/>
    <m/>
    <x v="19"/>
    <s v="Prog"/>
    <m/>
    <m/>
    <m/>
    <m/>
    <x v="1"/>
    <x v="8"/>
    <s v="201-330"/>
    <n v="2"/>
    <n v="1200"/>
    <n v="1"/>
    <n v="2.5"/>
    <n v="2.5"/>
    <n v="2400"/>
    <n v="155000"/>
    <n v="12916.666666666666"/>
    <n v="10.509259259259258"/>
  </r>
  <r>
    <s v="brake cover"/>
    <x v="509"/>
    <m/>
    <n v="40000"/>
    <s v="BMW"/>
    <m/>
    <n v="32555"/>
    <m/>
    <m/>
    <m/>
    <x v="19"/>
    <s v="Prog"/>
    <m/>
    <m/>
    <m/>
    <m/>
    <x v="1"/>
    <x v="8"/>
    <s v="201-330"/>
    <n v="2"/>
    <n v="1500"/>
    <n v="1"/>
    <n v="2"/>
    <n v="2"/>
    <n v="3000"/>
    <n v="40000"/>
    <n v="3333.3333333333335"/>
    <n v="4.1481481481481479"/>
  </r>
  <r>
    <m/>
    <x v="510"/>
    <m/>
    <n v="112000"/>
    <s v="BMW"/>
    <m/>
    <s v="32558/9"/>
    <m/>
    <m/>
    <m/>
    <x v="19"/>
    <s v="Prog"/>
    <m/>
    <m/>
    <m/>
    <m/>
    <x v="1"/>
    <x v="8"/>
    <s v="201-330"/>
    <n v="1"/>
    <n v="1500"/>
    <n v="1"/>
    <n v="2.5"/>
    <n v="2.5"/>
    <n v="1500"/>
    <n v="112000"/>
    <n v="9333.3333333333339"/>
    <n v="11.629629629629628"/>
  </r>
  <r>
    <m/>
    <x v="511"/>
    <m/>
    <n v="6000"/>
    <s v="BMW"/>
    <m/>
    <s v="32562/3"/>
    <m/>
    <m/>
    <m/>
    <x v="19"/>
    <s v="Prog"/>
    <m/>
    <m/>
    <m/>
    <m/>
    <x v="1"/>
    <x v="8"/>
    <s v="201-330"/>
    <n v="1"/>
    <n v="1500"/>
    <n v="1"/>
    <n v="0.5"/>
    <n v="0.5"/>
    <n v="1500"/>
    <n v="6000"/>
    <n v="500"/>
    <n v="1.1111111111111109"/>
  </r>
  <r>
    <s v="32535A"/>
    <x v="512"/>
    <m/>
    <n v="630000"/>
    <s v="BMW"/>
    <m/>
    <n v="32535"/>
    <m/>
    <m/>
    <m/>
    <x v="19"/>
    <s v="Prog"/>
    <m/>
    <m/>
    <m/>
    <m/>
    <x v="1"/>
    <x v="8"/>
    <s v="201-330"/>
    <n v="1"/>
    <n v="2520"/>
    <n v="1"/>
    <n v="3.5"/>
    <n v="3.5"/>
    <n v="2520"/>
    <n v="630000"/>
    <n v="52500"/>
    <n v="32.444444444444443"/>
  </r>
  <r>
    <m/>
    <x v="513"/>
    <m/>
    <n v="10000"/>
    <m/>
    <m/>
    <s v="38184L/R"/>
    <m/>
    <m/>
    <m/>
    <x v="19"/>
    <s v="Prog"/>
    <m/>
    <m/>
    <m/>
    <m/>
    <x v="1"/>
    <x v="8"/>
    <s v="201-330"/>
    <n v="1"/>
    <n v="1500"/>
    <n v="1"/>
    <n v="1.5"/>
    <n v="1.5"/>
    <n v="1500"/>
    <n v="10000"/>
    <n v="833.33333333333337"/>
    <n v="2.7407407407407405"/>
  </r>
  <r>
    <m/>
    <x v="514"/>
    <m/>
    <n v="10000"/>
    <m/>
    <m/>
    <s v="38185L/R"/>
    <m/>
    <m/>
    <m/>
    <x v="19"/>
    <s v="Prog"/>
    <m/>
    <m/>
    <m/>
    <m/>
    <x v="1"/>
    <x v="8"/>
    <s v="201-330"/>
    <n v="1"/>
    <n v="1500"/>
    <n v="1"/>
    <n v="1.5"/>
    <n v="1.5"/>
    <n v="1500"/>
    <n v="10000"/>
    <n v="833.33333333333337"/>
    <n v="2.7407407407407405"/>
  </r>
  <r>
    <s v="new"/>
    <x v="515"/>
    <m/>
    <n v="40000"/>
    <s v="BMW"/>
    <m/>
    <s v="32549/50"/>
    <m/>
    <m/>
    <m/>
    <x v="19"/>
    <s v="Prog"/>
    <m/>
    <m/>
    <m/>
    <m/>
    <x v="1"/>
    <x v="8"/>
    <s v="201-330"/>
    <n v="1"/>
    <n v="2400"/>
    <n v="1"/>
    <n v="2"/>
    <n v="2"/>
    <n v="2400"/>
    <n v="40000"/>
    <n v="3333.3333333333335"/>
    <n v="4.518518518518519"/>
  </r>
  <r>
    <s v="new"/>
    <x v="516"/>
    <m/>
    <n v="40000"/>
    <s v="BMW"/>
    <m/>
    <s v="32553/4"/>
    <m/>
    <m/>
    <m/>
    <x v="19"/>
    <s v="Prog"/>
    <m/>
    <m/>
    <m/>
    <m/>
    <x v="1"/>
    <x v="8"/>
    <s v="201-330"/>
    <n v="1"/>
    <n v="2700"/>
    <n v="1"/>
    <n v="2"/>
    <n v="2"/>
    <n v="2700"/>
    <n v="40000"/>
    <n v="3333.3333333333335"/>
    <n v="4.3127572016460904"/>
  </r>
  <r>
    <s v="new"/>
    <x v="517"/>
    <m/>
    <n v="68000"/>
    <s v="BMW"/>
    <m/>
    <s v="32579/80"/>
    <m/>
    <m/>
    <m/>
    <x v="19"/>
    <s v="Prog"/>
    <m/>
    <m/>
    <m/>
    <m/>
    <x v="1"/>
    <x v="8"/>
    <s v="201-330"/>
    <n v="1"/>
    <n v="1800"/>
    <n v="1"/>
    <n v="2"/>
    <n v="2"/>
    <n v="1800"/>
    <n v="68000"/>
    <n v="5666.666666666667"/>
    <n v="6.8641975308641987"/>
  </r>
  <r>
    <s v="new"/>
    <x v="518"/>
    <m/>
    <n v="42000"/>
    <s v="BMW"/>
    <m/>
    <s v="32568/69"/>
    <m/>
    <m/>
    <m/>
    <x v="19"/>
    <s v="Prog"/>
    <m/>
    <m/>
    <m/>
    <m/>
    <x v="1"/>
    <x v="8"/>
    <s v="201-330"/>
    <n v="1"/>
    <n v="1800"/>
    <n v="1"/>
    <n v="2"/>
    <n v="2"/>
    <n v="1800"/>
    <n v="42000"/>
    <n v="3500"/>
    <n v="5.2592592592592595"/>
  </r>
  <r>
    <n v="29318"/>
    <x v="519"/>
    <m/>
    <n v="33775"/>
    <s v="Lear Y1XX"/>
    <m/>
    <n v="29319"/>
    <m/>
    <m/>
    <m/>
    <x v="20"/>
    <s v="Prog"/>
    <m/>
    <m/>
    <m/>
    <m/>
    <x v="1"/>
    <x v="12"/>
    <s v="331-600"/>
    <n v="1"/>
    <n v="2400"/>
    <n v="1"/>
    <n v="1.5"/>
    <n v="1.5"/>
    <n v="2400"/>
    <n v="33775"/>
    <n v="2814.5833333333335"/>
    <n v="3.563657407407407"/>
  </r>
  <r>
    <m/>
    <x v="520"/>
    <m/>
    <n v="105485"/>
    <s v="BMW"/>
    <m/>
    <s v="32540/41"/>
    <m/>
    <m/>
    <m/>
    <x v="20"/>
    <s v="Prog"/>
    <m/>
    <m/>
    <m/>
    <m/>
    <x v="1"/>
    <x v="12"/>
    <s v="331-600"/>
    <n v="1"/>
    <n v="1500"/>
    <n v="1"/>
    <n v="3"/>
    <n v="3"/>
    <n v="1500"/>
    <n v="105485"/>
    <n v="8790.4166666666661"/>
    <n v="11.813703703703704"/>
  </r>
  <r>
    <m/>
    <x v="521"/>
    <m/>
    <n v="40000"/>
    <s v="BMW"/>
    <m/>
    <s v="32551/52"/>
    <m/>
    <m/>
    <m/>
    <x v="20"/>
    <s v="Prog"/>
    <m/>
    <m/>
    <m/>
    <m/>
    <x v="1"/>
    <x v="12"/>
    <s v="331-600"/>
    <n v="1"/>
    <n v="1440"/>
    <n v="1"/>
    <n v="2"/>
    <n v="2"/>
    <n v="1440"/>
    <n v="40000"/>
    <n v="3333.3333333333335"/>
    <n v="5.7530864197530862"/>
  </r>
  <r>
    <n v="37252"/>
    <x v="522"/>
    <m/>
    <n v="69300"/>
    <s v="MIG4"/>
    <m/>
    <n v="37252"/>
    <m/>
    <m/>
    <m/>
    <x v="20"/>
    <s v="Prog"/>
    <m/>
    <m/>
    <m/>
    <m/>
    <x v="1"/>
    <x v="12"/>
    <s v="331-600"/>
    <n v="1"/>
    <n v="1500"/>
    <n v="1"/>
    <n v="2"/>
    <n v="2"/>
    <n v="1500"/>
    <n v="69300"/>
    <n v="5775"/>
    <n v="7.8"/>
  </r>
  <r>
    <n v="37256"/>
    <x v="523"/>
    <m/>
    <n v="15225"/>
    <s v="MIG4"/>
    <m/>
    <n v="37256"/>
    <m/>
    <m/>
    <m/>
    <x v="20"/>
    <s v="Prog"/>
    <m/>
    <m/>
    <m/>
    <m/>
    <x v="1"/>
    <x v="12"/>
    <s v="331-600"/>
    <n v="1"/>
    <n v="1500"/>
    <n v="1"/>
    <n v="1"/>
    <n v="1"/>
    <n v="1500"/>
    <n v="15225"/>
    <n v="1268.75"/>
    <n v="2.4611111111111108"/>
  </r>
  <r>
    <n v="37294"/>
    <x v="524"/>
    <m/>
    <n v="0"/>
    <s v="JCI-Lakewood"/>
    <m/>
    <n v="37294"/>
    <m/>
    <m/>
    <m/>
    <x v="20"/>
    <s v="Prog"/>
    <m/>
    <m/>
    <m/>
    <m/>
    <x v="1"/>
    <x v="12"/>
    <s v="331-600"/>
    <n v="1"/>
    <n v="1440"/>
    <n v="1"/>
    <m/>
    <n v="0"/>
    <n v="1440"/>
    <n v="0"/>
    <n v="0"/>
    <n v="0"/>
  </r>
  <r>
    <n v="37345"/>
    <x v="525"/>
    <m/>
    <n v="0"/>
    <s v="MIG / Natchez"/>
    <m/>
    <n v="37345"/>
    <m/>
    <m/>
    <m/>
    <x v="20"/>
    <s v="Prog"/>
    <m/>
    <m/>
    <m/>
    <m/>
    <x v="1"/>
    <x v="12"/>
    <s v="331-600"/>
    <n v="1"/>
    <n v="1500"/>
    <n v="1"/>
    <m/>
    <n v="0"/>
    <n v="1500"/>
    <n v="0"/>
    <n v="0"/>
    <n v="0"/>
  </r>
  <r>
    <n v="37405"/>
    <x v="526"/>
    <m/>
    <n v="3500"/>
    <s v="Mfg Ind Grp"/>
    <m/>
    <n v="37405"/>
    <m/>
    <m/>
    <m/>
    <x v="20"/>
    <s v="Prog"/>
    <m/>
    <m/>
    <m/>
    <m/>
    <x v="1"/>
    <x v="12"/>
    <s v="331-600"/>
    <n v="1"/>
    <n v="1440"/>
    <n v="1"/>
    <n v="0.25"/>
    <n v="0.25"/>
    <n v="1440"/>
    <n v="3500"/>
    <n v="291.66666666666669"/>
    <n v="0.60339506172839508"/>
  </r>
  <r>
    <n v="37419"/>
    <x v="527"/>
    <m/>
    <n v="3300"/>
    <s v="Mfg Ind Grp"/>
    <m/>
    <n v="37419"/>
    <m/>
    <m/>
    <m/>
    <x v="20"/>
    <s v="Prog"/>
    <m/>
    <m/>
    <m/>
    <m/>
    <x v="1"/>
    <x v="12"/>
    <s v="331-600"/>
    <n v="1"/>
    <n v="1440"/>
    <n v="1"/>
    <n v="0.25"/>
    <n v="0.25"/>
    <n v="1440"/>
    <n v="3300"/>
    <n v="275"/>
    <n v="0.58796296296296291"/>
  </r>
  <r>
    <n v="37425"/>
    <x v="528"/>
    <m/>
    <n v="3000"/>
    <s v="Mfg Ind Grp"/>
    <m/>
    <n v="37425"/>
    <m/>
    <m/>
    <m/>
    <x v="20"/>
    <s v="Prog"/>
    <m/>
    <m/>
    <m/>
    <m/>
    <x v="1"/>
    <x v="12"/>
    <s v="331-600"/>
    <n v="1"/>
    <n v="1440"/>
    <n v="1"/>
    <n v="0.25"/>
    <n v="0.25"/>
    <n v="1440"/>
    <n v="3000"/>
    <n v="250"/>
    <n v="0.56481481481481477"/>
  </r>
  <r>
    <n v="37427"/>
    <x v="529"/>
    <m/>
    <n v="3000"/>
    <s v="Mfg Ind Grp"/>
    <m/>
    <s v="37427SUB"/>
    <m/>
    <m/>
    <m/>
    <x v="20"/>
    <s v="Prog"/>
    <m/>
    <m/>
    <m/>
    <m/>
    <x v="1"/>
    <x v="12"/>
    <s v="331-600"/>
    <n v="1"/>
    <n v="1440"/>
    <n v="1"/>
    <n v="0.25"/>
    <n v="0.25"/>
    <n v="1440"/>
    <n v="3000"/>
    <n v="250"/>
    <n v="0.56481481481481477"/>
  </r>
  <r>
    <n v="37430"/>
    <x v="530"/>
    <m/>
    <n v="2000"/>
    <s v="Mfg Ind Grp"/>
    <m/>
    <n v="37430"/>
    <m/>
    <m/>
    <m/>
    <x v="20"/>
    <s v="Prog"/>
    <m/>
    <m/>
    <m/>
    <m/>
    <x v="1"/>
    <x v="12"/>
    <s v="331-600"/>
    <n v="1"/>
    <n v="1440"/>
    <n v="1"/>
    <n v="0.1"/>
    <n v="0.1"/>
    <n v="1440"/>
    <n v="2000"/>
    <n v="166.66666666666666"/>
    <n v="0.28765432098765431"/>
  </r>
  <r>
    <n v="37854"/>
    <x v="531"/>
    <m/>
    <n v="34000"/>
    <s v="MIG4"/>
    <m/>
    <n v="37854"/>
    <m/>
    <m/>
    <m/>
    <x v="20"/>
    <s v="Prog"/>
    <m/>
    <m/>
    <m/>
    <m/>
    <x v="1"/>
    <x v="12"/>
    <s v="331-600"/>
    <n v="1"/>
    <n v="1440"/>
    <n v="1"/>
    <n v="1.5"/>
    <n v="1.5"/>
    <n v="1440"/>
    <n v="34000"/>
    <n v="2833.3333333333335"/>
    <n v="4.6234567901234565"/>
  </r>
  <r>
    <s v="31000C"/>
    <x v="532"/>
    <m/>
    <n v="330000"/>
    <s v="ZF Lemforder"/>
    <m/>
    <n v="31000"/>
    <m/>
    <m/>
    <m/>
    <x v="20"/>
    <s v="Prog"/>
    <m/>
    <m/>
    <m/>
    <m/>
    <x v="1"/>
    <x v="12"/>
    <s v="331-600"/>
    <n v="1"/>
    <n v="1440"/>
    <n v="1"/>
    <n v="3.5"/>
    <n v="3.5"/>
    <n v="1440"/>
    <n v="330000"/>
    <n v="27500"/>
    <n v="30.12962962962963"/>
  </r>
  <r>
    <s v="32528A"/>
    <x v="533"/>
    <m/>
    <n v="6000"/>
    <s v="Syncreon / Bmw Log Ctr 1"/>
    <m/>
    <s v="32528SUB"/>
    <m/>
    <m/>
    <m/>
    <x v="20"/>
    <s v="Prog"/>
    <m/>
    <m/>
    <m/>
    <m/>
    <x v="1"/>
    <x v="12"/>
    <s v="331-600"/>
    <n v="1"/>
    <n v="1440"/>
    <n v="1"/>
    <n v="0.25"/>
    <n v="0.25"/>
    <n v="1440"/>
    <n v="6000"/>
    <n v="500"/>
    <n v="0.79629629629629628"/>
  </r>
  <r>
    <s v="37106LA"/>
    <x v="534"/>
    <m/>
    <n v="0"/>
    <s v="JC-Murfreesboro"/>
    <m/>
    <s v="37105L/R"/>
    <m/>
    <m/>
    <m/>
    <x v="20"/>
    <s v="Prog"/>
    <m/>
    <m/>
    <m/>
    <m/>
    <x v="1"/>
    <x v="12"/>
    <s v="331-600"/>
    <n v="1"/>
    <n v="1500"/>
    <n v="1"/>
    <m/>
    <n v="0"/>
    <n v="1500"/>
    <n v="0"/>
    <n v="0"/>
    <n v="0"/>
  </r>
  <r>
    <s v="37149A"/>
    <x v="535"/>
    <m/>
    <n v="2850"/>
    <s v="Irvin / Faurecia"/>
    <m/>
    <n v="37892"/>
    <m/>
    <m/>
    <m/>
    <x v="20"/>
    <s v="Prog"/>
    <m/>
    <m/>
    <m/>
    <m/>
    <x v="1"/>
    <x v="12"/>
    <s v="331-600"/>
    <n v="1"/>
    <n v="1440"/>
    <n v="1"/>
    <n v="0.1"/>
    <n v="0.1"/>
    <n v="1440"/>
    <n v="2850"/>
    <n v="237.5"/>
    <n v="0.35324074074074074"/>
  </r>
  <r>
    <s v="37149A"/>
    <x v="536"/>
    <m/>
    <n v="2850"/>
    <s v="Irvin / Faurecia"/>
    <m/>
    <n v="37893"/>
    <m/>
    <m/>
    <m/>
    <x v="20"/>
    <s v="Prog"/>
    <m/>
    <m/>
    <m/>
    <m/>
    <x v="1"/>
    <x v="12"/>
    <s v="331-600"/>
    <n v="1"/>
    <n v="1440"/>
    <n v="1"/>
    <n v="0.1"/>
    <n v="0.1"/>
    <n v="1440"/>
    <n v="2850"/>
    <n v="237.5"/>
    <n v="0.35324074074074074"/>
  </r>
  <r>
    <s v="37255A/37381"/>
    <x v="537"/>
    <m/>
    <n v="16300"/>
    <s v="MIG4"/>
    <m/>
    <n v="37257"/>
    <m/>
    <m/>
    <m/>
    <x v="20"/>
    <s v="Prog"/>
    <m/>
    <m/>
    <m/>
    <m/>
    <x v="1"/>
    <x v="12"/>
    <s v="331-600"/>
    <n v="1"/>
    <n v="1440"/>
    <n v="1"/>
    <n v="0.75"/>
    <n v="0.75"/>
    <n v="1440"/>
    <n v="16300"/>
    <n v="1358.3333333333333"/>
    <n v="2.257716049382716"/>
  </r>
  <r>
    <s v="37410C"/>
    <x v="538"/>
    <m/>
    <n v="6100"/>
    <s v="Mfg Ind Grp"/>
    <m/>
    <n v="37410"/>
    <m/>
    <m/>
    <m/>
    <x v="20"/>
    <s v="Prog"/>
    <m/>
    <m/>
    <m/>
    <m/>
    <x v="1"/>
    <x v="12"/>
    <s v="331-600"/>
    <n v="1"/>
    <n v="1440"/>
    <n v="1"/>
    <n v="0.5"/>
    <n v="0.5"/>
    <n v="1440"/>
    <n v="6100"/>
    <n v="508.33333333333331"/>
    <n v="1.1373456790123457"/>
  </r>
  <r>
    <s v="37853A / 37901RA"/>
    <x v="539"/>
    <m/>
    <n v="10500"/>
    <s v="MIG4"/>
    <m/>
    <n v="37853"/>
    <m/>
    <m/>
    <m/>
    <x v="20"/>
    <s v="Prog"/>
    <m/>
    <m/>
    <m/>
    <m/>
    <x v="1"/>
    <x v="12"/>
    <s v="331-600"/>
    <n v="1"/>
    <n v="1500"/>
    <n v="1"/>
    <n v="0.75"/>
    <n v="0.75"/>
    <n v="1500"/>
    <n v="10500"/>
    <n v="875"/>
    <n v="1.7777777777777779"/>
  </r>
  <r>
    <s v="37861A / 37901LA"/>
    <x v="540"/>
    <m/>
    <n v="12000"/>
    <s v="MIG4"/>
    <m/>
    <n v="37861"/>
    <m/>
    <m/>
    <m/>
    <x v="20"/>
    <s v="Prog"/>
    <m/>
    <m/>
    <m/>
    <m/>
    <x v="1"/>
    <x v="12"/>
    <s v="331-600"/>
    <n v="1"/>
    <n v="1500"/>
    <n v="1"/>
    <n v="1"/>
    <n v="1"/>
    <n v="1500"/>
    <n v="12000"/>
    <n v="1000"/>
    <n v="2.2222222222222219"/>
  </r>
  <r>
    <s v="37891A"/>
    <x v="541"/>
    <m/>
    <n v="15000"/>
    <s v="MIG4"/>
    <m/>
    <s v="37891/96"/>
    <m/>
    <m/>
    <m/>
    <x v="20"/>
    <s v="Prog"/>
    <m/>
    <m/>
    <m/>
    <m/>
    <x v="1"/>
    <x v="12"/>
    <s v="331-600"/>
    <n v="1"/>
    <n v="1440"/>
    <n v="1"/>
    <n v="1"/>
    <n v="1"/>
    <n v="1440"/>
    <n v="15000"/>
    <n v="1250"/>
    <n v="2.4907407407407409"/>
  </r>
  <r>
    <s v="37904LA"/>
    <x v="542"/>
    <m/>
    <n v="15000"/>
    <s v="MIG4"/>
    <m/>
    <s v="37852/65"/>
    <m/>
    <m/>
    <m/>
    <x v="20"/>
    <s v="Prog"/>
    <m/>
    <m/>
    <m/>
    <m/>
    <x v="1"/>
    <x v="12"/>
    <s v="331-600"/>
    <n v="1"/>
    <n v="1440"/>
    <n v="1"/>
    <n v="1"/>
    <n v="1"/>
    <n v="1440"/>
    <n v="15000"/>
    <n v="1250"/>
    <n v="2.4907407407407409"/>
  </r>
  <r>
    <s v="37905AC"/>
    <x v="543"/>
    <m/>
    <n v="0"/>
    <s v="MIG / Natchez"/>
    <m/>
    <n v="37872"/>
    <m/>
    <m/>
    <m/>
    <x v="20"/>
    <s v="Prog"/>
    <m/>
    <m/>
    <m/>
    <m/>
    <x v="1"/>
    <x v="12"/>
    <s v="331-600"/>
    <n v="1"/>
    <n v="1500"/>
    <n v="1"/>
    <m/>
    <n v="0"/>
    <n v="1500"/>
    <n v="0"/>
    <n v="0"/>
    <n v="0"/>
  </r>
  <r>
    <s v="37905AC"/>
    <x v="544"/>
    <m/>
    <n v="0"/>
    <s v="MIG / Natchez"/>
    <m/>
    <n v="37857"/>
    <m/>
    <m/>
    <m/>
    <x v="20"/>
    <s v="Prog"/>
    <m/>
    <m/>
    <m/>
    <m/>
    <x v="1"/>
    <x v="12"/>
    <s v="331-600"/>
    <n v="1"/>
    <n v="1440"/>
    <n v="1"/>
    <m/>
    <n v="0"/>
    <n v="1440"/>
    <n v="0"/>
    <n v="0"/>
    <n v="0"/>
  </r>
  <r>
    <s v="37906LA"/>
    <x v="545"/>
    <m/>
    <n v="14000"/>
    <s v="MIG4"/>
    <m/>
    <n v="37880"/>
    <m/>
    <m/>
    <m/>
    <x v="20"/>
    <s v="Prog"/>
    <m/>
    <m/>
    <m/>
    <m/>
    <x v="1"/>
    <x v="12"/>
    <s v="331-600"/>
    <n v="1"/>
    <n v="1440"/>
    <n v="1"/>
    <n v="1"/>
    <n v="1"/>
    <n v="1440"/>
    <n v="14000"/>
    <n v="1166.6666666666667"/>
    <n v="2.4135802469135803"/>
  </r>
  <r>
    <s v="37906RA"/>
    <x v="546"/>
    <m/>
    <n v="15500"/>
    <s v="MIG4"/>
    <m/>
    <n v="37874"/>
    <m/>
    <m/>
    <m/>
    <x v="20"/>
    <s v="Prog"/>
    <m/>
    <m/>
    <m/>
    <m/>
    <x v="1"/>
    <x v="12"/>
    <s v="331-600"/>
    <n v="1"/>
    <n v="1440"/>
    <n v="1"/>
    <n v="1"/>
    <n v="1"/>
    <n v="1440"/>
    <n v="15500"/>
    <n v="1291.6666666666667"/>
    <n v="2.5293209876543212"/>
  </r>
  <r>
    <s v="37906RA"/>
    <x v="547"/>
    <m/>
    <n v="15500"/>
    <s v="MIG4"/>
    <m/>
    <s v="37876/882"/>
    <m/>
    <m/>
    <m/>
    <x v="20"/>
    <s v="Prog"/>
    <m/>
    <m/>
    <m/>
    <m/>
    <x v="1"/>
    <x v="12"/>
    <s v="331-600"/>
    <n v="1"/>
    <n v="1440"/>
    <n v="1"/>
    <n v="1"/>
    <n v="1"/>
    <n v="1440"/>
    <n v="15500"/>
    <n v="1291.6666666666667"/>
    <n v="2.5293209876543212"/>
  </r>
  <r>
    <s v="50500AH"/>
    <x v="548"/>
    <m/>
    <n v="86750"/>
    <s v="Club Car Serv"/>
    <m/>
    <n v="50522"/>
    <m/>
    <m/>
    <m/>
    <x v="20"/>
    <s v="Prog"/>
    <m/>
    <m/>
    <m/>
    <m/>
    <x v="1"/>
    <x v="12"/>
    <s v="331-600"/>
    <n v="1"/>
    <n v="1440"/>
    <n v="1"/>
    <n v="2"/>
    <n v="2"/>
    <n v="1440"/>
    <n v="86750"/>
    <n v="7229.166666666667"/>
    <n v="9.3603395061728403"/>
  </r>
  <r>
    <s v="50566AK / 50500AH"/>
    <x v="549"/>
    <m/>
    <n v="86750"/>
    <s v="Club Car Serv / Club Car"/>
    <m/>
    <n v="50564"/>
    <m/>
    <m/>
    <m/>
    <x v="20"/>
    <s v="Prog"/>
    <m/>
    <m/>
    <m/>
    <m/>
    <x v="1"/>
    <x v="12"/>
    <s v="331-600"/>
    <n v="1"/>
    <n v="1500"/>
    <n v="1"/>
    <n v="2"/>
    <n v="2"/>
    <n v="1500"/>
    <n v="86750"/>
    <n v="7229.166666666667"/>
    <n v="9.0925925925925934"/>
  </r>
  <r>
    <s v="new"/>
    <x v="550"/>
    <m/>
    <n v="34000"/>
    <s v="BMW"/>
    <m/>
    <s v="32581/82"/>
    <m/>
    <m/>
    <m/>
    <x v="20"/>
    <s v="Prog"/>
    <m/>
    <m/>
    <m/>
    <m/>
    <x v="1"/>
    <x v="12"/>
    <s v="331-600"/>
    <n v="1"/>
    <n v="1500"/>
    <n v="1"/>
    <n v="1"/>
    <n v="1"/>
    <n v="1500"/>
    <n v="34000"/>
    <n v="2833.3333333333335"/>
    <n v="3.8518518518518525"/>
  </r>
  <r>
    <s v="new"/>
    <x v="518"/>
    <m/>
    <n v="42000"/>
    <s v="BMW"/>
    <m/>
    <s v="32568/69"/>
    <m/>
    <m/>
    <m/>
    <x v="20"/>
    <s v="Prog"/>
    <m/>
    <m/>
    <m/>
    <m/>
    <x v="1"/>
    <x v="12"/>
    <s v="331-600"/>
    <n v="1"/>
    <n v="1500"/>
    <n v="1"/>
    <n v="1"/>
    <n v="1"/>
    <n v="1500"/>
    <n v="42000"/>
    <n v="3500"/>
    <n v="4.4444444444444446"/>
  </r>
  <r>
    <s v="CC"/>
    <x v="551"/>
    <m/>
    <n v="700"/>
    <s v="CCI North Dock1"/>
    <m/>
    <n v="50850"/>
    <m/>
    <m/>
    <m/>
    <x v="20"/>
    <s v="Prog"/>
    <m/>
    <m/>
    <m/>
    <m/>
    <x v="1"/>
    <x v="12"/>
    <s v="331-600"/>
    <n v="1"/>
    <n v="120"/>
    <n v="1"/>
    <n v="0.1"/>
    <n v="0.1"/>
    <n v="120"/>
    <n v="700"/>
    <n v="58.333333333333336"/>
    <n v="0.78148148148148155"/>
  </r>
  <r>
    <s v="new"/>
    <x v="552"/>
    <m/>
    <n v="5000"/>
    <s v="BMW"/>
    <m/>
    <n v="32615"/>
    <m/>
    <m/>
    <m/>
    <x v="20"/>
    <s v="Prog"/>
    <m/>
    <m/>
    <m/>
    <m/>
    <x v="1"/>
    <x v="12"/>
    <s v="331-600"/>
    <n v="1"/>
    <n v="1500"/>
    <n v="1"/>
    <n v="0.25"/>
    <n v="0.25"/>
    <n v="1500"/>
    <n v="5000"/>
    <n v="416.66666666666669"/>
    <n v="0.70370370370370372"/>
  </r>
  <r>
    <s v="84305C"/>
    <x v="553"/>
    <m/>
    <n v="0"/>
    <s v="DMI Edon"/>
    <m/>
    <n v="84305"/>
    <m/>
    <m/>
    <m/>
    <x v="20"/>
    <s v="Prog"/>
    <m/>
    <m/>
    <m/>
    <m/>
    <x v="1"/>
    <x v="12"/>
    <s v="331-600"/>
    <n v="2"/>
    <n v="1200"/>
    <n v="1"/>
    <m/>
    <n v="0"/>
    <n v="2400"/>
    <n v="0"/>
    <n v="0"/>
    <n v="0"/>
  </r>
  <r>
    <m/>
    <x v="554"/>
    <m/>
    <n v="105485"/>
    <s v="BMW"/>
    <m/>
    <s v="32542/3"/>
    <m/>
    <m/>
    <m/>
    <x v="20"/>
    <s v="Prog"/>
    <m/>
    <m/>
    <m/>
    <m/>
    <x v="1"/>
    <x v="12"/>
    <s v="331-600"/>
    <n v="1"/>
    <n v="1500"/>
    <n v="1"/>
    <n v="2"/>
    <n v="2"/>
    <n v="1500"/>
    <n v="105485"/>
    <n v="8790.4166666666661"/>
    <n v="10.48037037037037"/>
  </r>
  <r>
    <s v="010 die"/>
    <x v="555"/>
    <m/>
    <n v="2500"/>
    <s v="BMW"/>
    <m/>
    <n v="32564"/>
    <m/>
    <m/>
    <m/>
    <x v="20"/>
    <s v="Prog"/>
    <m/>
    <m/>
    <m/>
    <m/>
    <x v="1"/>
    <x v="12"/>
    <s v="331-600"/>
    <n v="2"/>
    <n v="480"/>
    <n v="1"/>
    <n v="0.2"/>
    <n v="0.2"/>
    <n v="960"/>
    <n v="2500"/>
    <n v="208.33333333333334"/>
    <n v="0.55601851851851858"/>
  </r>
  <r>
    <s v="010 die"/>
    <x v="556"/>
    <m/>
    <n v="6000"/>
    <s v="BMW"/>
    <m/>
    <s v="32560/1"/>
    <m/>
    <m/>
    <m/>
    <x v="20"/>
    <s v="Prog"/>
    <m/>
    <m/>
    <m/>
    <m/>
    <x v="1"/>
    <x v="12"/>
    <s v="331-600"/>
    <n v="2"/>
    <n v="240"/>
    <n v="1"/>
    <n v="0.3"/>
    <n v="0.3"/>
    <n v="480"/>
    <n v="6000"/>
    <n v="500"/>
    <n v="1.788888888888889"/>
  </r>
  <r>
    <s v="37179A"/>
    <x v="557"/>
    <m/>
    <n v="26000"/>
    <s v="MIG4"/>
    <m/>
    <n v="37175"/>
    <m/>
    <m/>
    <m/>
    <x v="21"/>
    <s v="Transfer"/>
    <m/>
    <m/>
    <m/>
    <m/>
    <x v="1"/>
    <x v="13"/>
    <s v="600+"/>
    <n v="1"/>
    <n v="600"/>
    <n v="1"/>
    <n v="1.5"/>
    <n v="1.5"/>
    <n v="600"/>
    <n v="26000"/>
    <n v="2166.6666666666665"/>
    <n v="6.814814814814814"/>
  </r>
  <r>
    <s v="37181ASUB"/>
    <x v="558"/>
    <m/>
    <n v="27000"/>
    <s v="MIG5"/>
    <m/>
    <n v="37176"/>
    <m/>
    <m/>
    <m/>
    <x v="21"/>
    <s v="Transfer"/>
    <m/>
    <m/>
    <m/>
    <m/>
    <x v="1"/>
    <x v="13"/>
    <s v="600+"/>
    <n v="1"/>
    <n v="600"/>
    <n v="1"/>
    <n v="1.5"/>
    <n v="1.5"/>
    <n v="600"/>
    <n v="27000"/>
    <n v="2250"/>
    <n v="7"/>
  </r>
  <r>
    <s v="37182ASUB"/>
    <x v="559"/>
    <m/>
    <n v="63000"/>
    <s v="MIG6"/>
    <m/>
    <n v="37178"/>
    <m/>
    <m/>
    <m/>
    <x v="21"/>
    <s v="Transfer"/>
    <m/>
    <m/>
    <m/>
    <m/>
    <x v="1"/>
    <x v="13"/>
    <s v="600+"/>
    <n v="1"/>
    <n v="600"/>
    <n v="1"/>
    <n v="2"/>
    <n v="2"/>
    <n v="600"/>
    <n v="63000"/>
    <n v="5250"/>
    <n v="14.333333333333334"/>
  </r>
  <r>
    <s v="37180A"/>
    <x v="560"/>
    <m/>
    <n v="65000"/>
    <s v="MIG4"/>
    <m/>
    <n v="37177"/>
    <m/>
    <m/>
    <m/>
    <x v="21"/>
    <s v="Transfer"/>
    <m/>
    <m/>
    <m/>
    <m/>
    <x v="1"/>
    <x v="13"/>
    <s v="600+"/>
    <n v="1"/>
    <n v="600"/>
    <n v="1"/>
    <n v="2"/>
    <n v="2"/>
    <n v="600"/>
    <n v="65000"/>
    <n v="5416.666666666667"/>
    <n v="14.703703703703704"/>
  </r>
  <r>
    <n v="37402"/>
    <x v="561"/>
    <m/>
    <n v="7000"/>
    <s v="Mfg Ind Grp"/>
    <m/>
    <n v="37402"/>
    <m/>
    <m/>
    <m/>
    <x v="21"/>
    <s v="Prog"/>
    <m/>
    <m/>
    <m/>
    <m/>
    <x v="1"/>
    <x v="13"/>
    <s v="600+"/>
    <n v="1"/>
    <n v="1200"/>
    <n v="1"/>
    <n v="0.25"/>
    <n v="0.25"/>
    <n v="1200"/>
    <n v="7000"/>
    <n v="583.33333333333337"/>
    <n v="0.98148148148148151"/>
  </r>
  <r>
    <n v="37403"/>
    <x v="562"/>
    <m/>
    <n v="7000"/>
    <s v="Mfg Ind Grp"/>
    <m/>
    <n v="37403"/>
    <m/>
    <m/>
    <m/>
    <x v="21"/>
    <s v="Prog"/>
    <m/>
    <m/>
    <m/>
    <m/>
    <x v="1"/>
    <x v="13"/>
    <s v="600+"/>
    <n v="1"/>
    <n v="1200"/>
    <n v="1"/>
    <n v="0.25"/>
    <n v="0.25"/>
    <n v="1200"/>
    <n v="7000"/>
    <n v="583.33333333333337"/>
    <n v="0.98148148148148151"/>
  </r>
  <r>
    <n v="37408"/>
    <x v="563"/>
    <m/>
    <n v="3000"/>
    <s v="Mfg Ind Grp"/>
    <m/>
    <s v="37408SUB"/>
    <m/>
    <m/>
    <m/>
    <x v="21"/>
    <s v="Prog"/>
    <m/>
    <m/>
    <m/>
    <m/>
    <x v="1"/>
    <x v="13"/>
    <s v="600+"/>
    <n v="1"/>
    <n v="1200"/>
    <n v="1"/>
    <n v="0.25"/>
    <n v="0.25"/>
    <n v="1200"/>
    <n v="3000"/>
    <n v="250"/>
    <n v="0.61111111111111116"/>
  </r>
  <r>
    <n v="37417"/>
    <x v="564"/>
    <m/>
    <n v="3500"/>
    <s v="Mfg Ind Grp"/>
    <m/>
    <n v="37417"/>
    <m/>
    <m/>
    <m/>
    <x v="21"/>
    <s v="Prog"/>
    <m/>
    <m/>
    <m/>
    <m/>
    <x v="1"/>
    <x v="13"/>
    <s v="600+"/>
    <n v="1"/>
    <n v="1200"/>
    <n v="1"/>
    <n v="0.25"/>
    <n v="0.25"/>
    <n v="1200"/>
    <n v="3500"/>
    <n v="291.66666666666669"/>
    <n v="0.65740740740740744"/>
  </r>
  <r>
    <n v="37418"/>
    <x v="565"/>
    <m/>
    <n v="3500"/>
    <s v="Mfg Ind Grp"/>
    <m/>
    <n v="37418"/>
    <m/>
    <m/>
    <m/>
    <x v="21"/>
    <s v="Prog"/>
    <m/>
    <m/>
    <m/>
    <m/>
    <x v="1"/>
    <x v="13"/>
    <s v="600+"/>
    <n v="1"/>
    <n v="1200"/>
    <n v="1"/>
    <n v="0.25"/>
    <n v="0.25"/>
    <n v="1200"/>
    <n v="3500"/>
    <n v="291.66666666666669"/>
    <n v="0.65740740740740744"/>
  </r>
  <r>
    <n v="37426"/>
    <x v="566"/>
    <m/>
    <n v="3500"/>
    <s v="Mfg Ind Grp"/>
    <m/>
    <n v="37426"/>
    <m/>
    <m/>
    <m/>
    <x v="21"/>
    <s v="Prog"/>
    <m/>
    <m/>
    <m/>
    <m/>
    <x v="1"/>
    <x v="13"/>
    <s v="600+"/>
    <n v="1"/>
    <n v="1200"/>
    <n v="1"/>
    <n v="0.25"/>
    <n v="0.25"/>
    <n v="1200"/>
    <n v="3500"/>
    <n v="291.66666666666669"/>
    <n v="0.65740740740740744"/>
  </r>
  <r>
    <n v="76019"/>
    <x v="567"/>
    <m/>
    <n v="1950000"/>
    <s v="CRH North America"/>
    <m/>
    <n v="76019"/>
    <m/>
    <m/>
    <m/>
    <x v="21"/>
    <s v="Prog"/>
    <m/>
    <m/>
    <m/>
    <m/>
    <x v="1"/>
    <x v="13"/>
    <s v="600+"/>
    <n v="2"/>
    <n v="3600"/>
    <n v="1"/>
    <n v="4"/>
    <n v="4"/>
    <n v="7200"/>
    <n v="1950000"/>
    <n v="162500"/>
    <n v="35.425925925925924"/>
  </r>
  <r>
    <s v="31001C"/>
    <x v="568"/>
    <m/>
    <n v="165000"/>
    <s v="ZF Lemforder"/>
    <m/>
    <s v="31001/02"/>
    <m/>
    <m/>
    <m/>
    <x v="21"/>
    <s v="Prog"/>
    <m/>
    <m/>
    <m/>
    <m/>
    <x v="1"/>
    <x v="13"/>
    <s v="600+"/>
    <n v="1"/>
    <n v="1080"/>
    <n v="1"/>
    <n v="2.5"/>
    <n v="2.5"/>
    <n v="1080"/>
    <n v="165000"/>
    <n v="13750"/>
    <n v="20.308641975308642"/>
  </r>
  <r>
    <s v="32527A"/>
    <x v="569"/>
    <m/>
    <n v="145000"/>
    <s v="BMW Log Ctr 1"/>
    <m/>
    <s v="32527SUB"/>
    <m/>
    <m/>
    <m/>
    <x v="21"/>
    <s v="Prog"/>
    <m/>
    <m/>
    <m/>
    <m/>
    <x v="1"/>
    <x v="13"/>
    <s v="600+"/>
    <n v="1"/>
    <n v="1200"/>
    <n v="1"/>
    <n v="2"/>
    <n v="2"/>
    <n v="1200"/>
    <n v="145000"/>
    <n v="12083.333333333334"/>
    <n v="16.092592592592592"/>
  </r>
  <r>
    <s v="37251A"/>
    <x v="570"/>
    <m/>
    <m/>
    <s v="MIG4"/>
    <m/>
    <n v="37251"/>
    <m/>
    <m/>
    <m/>
    <x v="21"/>
    <s v="Prog"/>
    <m/>
    <m/>
    <m/>
    <m/>
    <x v="1"/>
    <x v="13"/>
    <s v="600+"/>
    <n v="1"/>
    <n v="1080"/>
    <n v="1"/>
    <m/>
    <n v="0"/>
    <n v="1080"/>
    <n v="0"/>
    <n v="0"/>
    <n v="0"/>
  </r>
  <r>
    <s v="37846A"/>
    <x v="571"/>
    <m/>
    <n v="13250"/>
    <s v="MIG4"/>
    <m/>
    <n v="37846"/>
    <m/>
    <m/>
    <m/>
    <x v="21"/>
    <s v="Prog"/>
    <m/>
    <m/>
    <m/>
    <m/>
    <x v="1"/>
    <x v="13"/>
    <s v="600+"/>
    <n v="1"/>
    <n v="1200"/>
    <n v="1"/>
    <n v="1"/>
    <n v="1"/>
    <n v="1200"/>
    <n v="13250"/>
    <n v="1104.1666666666667"/>
    <n v="2.5601851851851851"/>
  </r>
  <r>
    <s v="37858A"/>
    <x v="572"/>
    <m/>
    <n v="34500"/>
    <s v="MIG4"/>
    <m/>
    <n v="37858"/>
    <m/>
    <m/>
    <m/>
    <x v="21"/>
    <s v="Prog"/>
    <m/>
    <m/>
    <m/>
    <m/>
    <x v="1"/>
    <x v="13"/>
    <s v="600+"/>
    <n v="1"/>
    <n v="1200"/>
    <n v="1"/>
    <n v="1.5"/>
    <n v="1.5"/>
    <n v="1200"/>
    <n v="34500"/>
    <n v="2875"/>
    <n v="5.1944444444444446"/>
  </r>
  <r>
    <s v="37862C"/>
    <x v="573"/>
    <m/>
    <n v="37400"/>
    <s v="MIG4"/>
    <m/>
    <n v="37862"/>
    <m/>
    <m/>
    <m/>
    <x v="21"/>
    <s v="Prog"/>
    <m/>
    <m/>
    <m/>
    <m/>
    <x v="1"/>
    <x v="13"/>
    <s v="600+"/>
    <n v="1"/>
    <n v="1200"/>
    <n v="1"/>
    <n v="1.5"/>
    <n v="1.5"/>
    <n v="1200"/>
    <n v="37400"/>
    <n v="3116.6666666666665"/>
    <n v="5.4629629629629619"/>
  </r>
  <r>
    <s v="37973LASUB"/>
    <x v="574"/>
    <m/>
    <m/>
    <s v="JCI-Murfreesboro"/>
    <m/>
    <s v="37973L/R"/>
    <m/>
    <m/>
    <m/>
    <x v="21"/>
    <s v="Prog"/>
    <m/>
    <m/>
    <m/>
    <m/>
    <x v="1"/>
    <x v="13"/>
    <s v="600+"/>
    <n v="1"/>
    <n v="1200"/>
    <n v="1"/>
    <m/>
    <n v="0"/>
    <n v="1200"/>
    <n v="0"/>
    <n v="0"/>
    <n v="0"/>
  </r>
  <r>
    <s v="50500AH"/>
    <x v="575"/>
    <m/>
    <n v="71750"/>
    <s v="Club Car"/>
    <m/>
    <n v="50503"/>
    <m/>
    <m/>
    <m/>
    <x v="21"/>
    <s v="Prog"/>
    <m/>
    <m/>
    <m/>
    <m/>
    <x v="1"/>
    <x v="13"/>
    <s v="600+"/>
    <n v="1"/>
    <n v="1200"/>
    <n v="1"/>
    <n v="2"/>
    <n v="2"/>
    <n v="1200"/>
    <n v="71750"/>
    <n v="5979.166666666667"/>
    <n v="9.3101851851851851"/>
  </r>
  <r>
    <s v="50528AC"/>
    <x v="576"/>
    <m/>
    <n v="71750"/>
    <s v="Club Car"/>
    <m/>
    <n v="50529"/>
    <m/>
    <m/>
    <m/>
    <x v="21"/>
    <s v="Prog"/>
    <m/>
    <m/>
    <m/>
    <m/>
    <x v="1"/>
    <x v="13"/>
    <s v="600+"/>
    <n v="1"/>
    <n v="1080"/>
    <n v="1"/>
    <n v="2"/>
    <n v="2"/>
    <n v="1080"/>
    <n v="71750"/>
    <n v="5979.166666666667"/>
    <n v="10.048353909465021"/>
  </r>
  <r>
    <s v="83100AC / 83101C"/>
    <x v="577"/>
    <m/>
    <n v="220000"/>
    <s v="Haworth"/>
    <m/>
    <n v="83102"/>
    <m/>
    <m/>
    <m/>
    <x v="21"/>
    <s v="Prog"/>
    <m/>
    <m/>
    <m/>
    <m/>
    <x v="1"/>
    <x v="13"/>
    <s v="600+"/>
    <n v="1"/>
    <n v="1440"/>
    <n v="1"/>
    <n v="2.5"/>
    <n v="2.5"/>
    <n v="1440"/>
    <n v="220000"/>
    <n v="18333.333333333332"/>
    <n v="20.308641975308642"/>
  </r>
  <r>
    <s v="new"/>
    <x v="578"/>
    <m/>
    <n v="10000"/>
    <s v="BMW"/>
    <m/>
    <n v="32614"/>
    <m/>
    <m/>
    <m/>
    <x v="21"/>
    <s v="Prog"/>
    <m/>
    <m/>
    <m/>
    <m/>
    <x v="1"/>
    <x v="13"/>
    <s v="600+"/>
    <n v="1"/>
    <n v="1200"/>
    <n v="1"/>
    <n v="0.75"/>
    <n v="0.75"/>
    <n v="1200"/>
    <n v="10000"/>
    <n v="833.33333333333337"/>
    <n v="1.9259259259259263"/>
  </r>
  <r>
    <m/>
    <x v="579"/>
    <m/>
    <n v="105485"/>
    <s v="BMW"/>
    <m/>
    <s v="32536/7"/>
    <m/>
    <m/>
    <m/>
    <x v="21"/>
    <s v="Prog"/>
    <m/>
    <m/>
    <m/>
    <m/>
    <x v="1"/>
    <x v="13"/>
    <s v="600+"/>
    <n v="1"/>
    <n v="1200"/>
    <n v="1"/>
    <n v="2.5"/>
    <n v="2.5"/>
    <n v="1200"/>
    <n v="105485"/>
    <n v="8790.4166666666661"/>
    <n v="13.100462962962963"/>
  </r>
  <r>
    <s v="31009C"/>
    <x v="580"/>
    <m/>
    <n v="330000"/>
    <s v="ZF Lemforder"/>
    <m/>
    <n v="31009"/>
    <m/>
    <m/>
    <m/>
    <x v="22"/>
    <s v="Prog"/>
    <m/>
    <m/>
    <m/>
    <m/>
    <x v="1"/>
    <x v="13"/>
    <s v="600+"/>
    <n v="2"/>
    <n v="2400"/>
    <n v="1"/>
    <n v="3"/>
    <n v="3"/>
    <n v="4800"/>
    <n v="330000"/>
    <n v="27500"/>
    <n v="11.638888888888891"/>
  </r>
  <r>
    <s v="32525A"/>
    <x v="581"/>
    <m/>
    <n v="3200"/>
    <s v="BMW Log Ctr 1"/>
    <m/>
    <s v="32525SUB"/>
    <m/>
    <m/>
    <m/>
    <x v="22"/>
    <s v="Prog"/>
    <m/>
    <m/>
    <m/>
    <m/>
    <x v="1"/>
    <x v="13"/>
    <s v="600+"/>
    <n v="1"/>
    <n v="1200"/>
    <n v="1"/>
    <n v="0.25"/>
    <n v="0.25"/>
    <n v="1200"/>
    <n v="3200"/>
    <n v="266.66666666666669"/>
    <n v="0.62962962962962965"/>
  </r>
  <r>
    <s v="32526A "/>
    <x v="582"/>
    <m/>
    <n v="2700"/>
    <s v="BMW Log Ctr 1"/>
    <m/>
    <s v="32526SUB"/>
    <m/>
    <m/>
    <m/>
    <x v="22"/>
    <s v="Prog"/>
    <m/>
    <m/>
    <m/>
    <m/>
    <x v="1"/>
    <x v="13"/>
    <s v="600+"/>
    <n v="1"/>
    <n v="1200"/>
    <n v="1"/>
    <n v="0.25"/>
    <n v="0.25"/>
    <n v="1200"/>
    <n v="2700"/>
    <n v="225"/>
    <n v="0.58333333333333337"/>
  </r>
  <r>
    <s v="32532C"/>
    <x v="583"/>
    <m/>
    <n v="170000"/>
    <s v="BMW Log Ctr 5"/>
    <m/>
    <s v="32532/33"/>
    <m/>
    <m/>
    <m/>
    <x v="22"/>
    <s v="Prog"/>
    <m/>
    <m/>
    <m/>
    <m/>
    <x v="1"/>
    <x v="13"/>
    <s v="600+"/>
    <n v="1"/>
    <n v="1200"/>
    <n v="1"/>
    <n v="2.5"/>
    <n v="2.5"/>
    <n v="1200"/>
    <n v="170000"/>
    <n v="14166.666666666666"/>
    <n v="19.074074074074073"/>
  </r>
  <r>
    <s v="37360C"/>
    <x v="584"/>
    <m/>
    <m/>
    <s v="JCI-Northwood"/>
    <m/>
    <n v="37360"/>
    <m/>
    <m/>
    <m/>
    <x v="22"/>
    <s v="Prog"/>
    <m/>
    <m/>
    <m/>
    <m/>
    <x v="1"/>
    <x v="13"/>
    <s v="600+"/>
    <n v="1"/>
    <n v="1200"/>
    <n v="1"/>
    <m/>
    <n v="0"/>
    <n v="1200"/>
    <n v="0"/>
    <n v="0"/>
    <n v="0"/>
  </r>
  <r>
    <n v="37428"/>
    <x v="585"/>
    <m/>
    <n v="3500"/>
    <s v="Mfg Ind Grp"/>
    <m/>
    <n v="37428"/>
    <m/>
    <m/>
    <m/>
    <x v="22"/>
    <s v="Prog"/>
    <m/>
    <m/>
    <m/>
    <m/>
    <x v="1"/>
    <x v="13"/>
    <s v="600+"/>
    <n v="1"/>
    <n v="1440"/>
    <n v="1"/>
    <n v="0.25"/>
    <n v="0.25"/>
    <n v="1440"/>
    <n v="3500"/>
    <n v="291.66666666666669"/>
    <n v="0.60339506172839508"/>
  </r>
  <r>
    <s v="37906LA"/>
    <x v="586"/>
    <m/>
    <n v="14000"/>
    <s v="MIG4"/>
    <m/>
    <s v="37875/881"/>
    <m/>
    <m/>
    <m/>
    <x v="22"/>
    <s v="Prog"/>
    <m/>
    <m/>
    <m/>
    <m/>
    <x v="1"/>
    <x v="13"/>
    <s v="600+"/>
    <n v="1"/>
    <n v="1440"/>
    <n v="1"/>
    <n v="1"/>
    <n v="1"/>
    <n v="1440"/>
    <n v="14000"/>
    <n v="1166.6666666666667"/>
    <n v="2.4135802469135803"/>
  </r>
  <r>
    <s v="50500AH"/>
    <x v="587"/>
    <m/>
    <n v="71750"/>
    <s v="Club Car"/>
    <m/>
    <s v="50502A"/>
    <m/>
    <m/>
    <m/>
    <x v="22"/>
    <s v="Prog"/>
    <m/>
    <m/>
    <m/>
    <m/>
    <x v="1"/>
    <x v="13"/>
    <s v="600+"/>
    <n v="1"/>
    <n v="1200"/>
    <n v="1"/>
    <n v="2"/>
    <n v="2"/>
    <n v="1200"/>
    <n v="71750"/>
    <n v="5979.166666666667"/>
    <n v="9.3101851851851851"/>
  </r>
  <r>
    <s v="50500AH"/>
    <x v="588"/>
    <m/>
    <n v="71750"/>
    <s v="Club Car"/>
    <m/>
    <n v="50501"/>
    <m/>
    <m/>
    <m/>
    <x v="22"/>
    <s v="Prog"/>
    <m/>
    <m/>
    <m/>
    <m/>
    <x v="1"/>
    <x v="13"/>
    <s v="600+"/>
    <n v="1"/>
    <n v="1200"/>
    <n v="1"/>
    <n v="2"/>
    <n v="2"/>
    <n v="1200"/>
    <n v="71750"/>
    <n v="5979.166666666667"/>
    <n v="9.3101851851851851"/>
  </r>
  <r>
    <s v="84304LC"/>
    <x v="589"/>
    <m/>
    <m/>
    <s v="Contiteveshend"/>
    <m/>
    <s v="84304L"/>
    <m/>
    <m/>
    <m/>
    <x v="22"/>
    <s v="Prog"/>
    <m/>
    <m/>
    <m/>
    <m/>
    <x v="1"/>
    <x v="13"/>
    <s v="600+"/>
    <n v="1"/>
    <n v="600"/>
    <n v="1"/>
    <m/>
    <n v="0"/>
    <n v="600"/>
    <n v="0"/>
    <n v="0"/>
    <n v="0"/>
  </r>
  <r>
    <s v="Transfer"/>
    <x v="590"/>
    <m/>
    <n v="112000"/>
    <s v="BMW Dometic"/>
    <m/>
    <s v="32556/7"/>
    <m/>
    <m/>
    <m/>
    <x v="22"/>
    <s v="Transfer"/>
    <m/>
    <m/>
    <m/>
    <m/>
    <x v="1"/>
    <x v="13"/>
    <s v="600+"/>
    <n v="1"/>
    <n v="600"/>
    <n v="1.5"/>
    <n v="2.5"/>
    <n v="3.75"/>
    <n v="600"/>
    <n v="112000"/>
    <n v="9333.3333333333339"/>
    <n v="25.740740740740744"/>
  </r>
  <r>
    <s v="Transfer"/>
    <x v="591"/>
    <m/>
    <n v="68000"/>
    <s v="BMW"/>
    <m/>
    <s v="32577/78"/>
    <m/>
    <m/>
    <m/>
    <x v="22"/>
    <s v="Transfer"/>
    <m/>
    <m/>
    <m/>
    <m/>
    <x v="1"/>
    <x v="13"/>
    <s v="600+"/>
    <n v="1"/>
    <n v="600"/>
    <n v="1.5"/>
    <n v="2"/>
    <n v="3"/>
    <n v="600"/>
    <n v="68000"/>
    <n v="5666.666666666667"/>
    <n v="16.592592592592592"/>
  </r>
  <r>
    <s v="Transfer"/>
    <x v="592"/>
    <m/>
    <n v="262000"/>
    <s v="BMW Dometic"/>
    <m/>
    <n v="32565"/>
    <m/>
    <m/>
    <m/>
    <x v="22"/>
    <s v="Transfer"/>
    <m/>
    <m/>
    <m/>
    <m/>
    <x v="1"/>
    <x v="13"/>
    <s v="600+"/>
    <n v="2"/>
    <n v="1200"/>
    <n v="1.5"/>
    <n v="3"/>
    <n v="4.5"/>
    <n v="2400"/>
    <n v="262000"/>
    <n v="21833.333333333332"/>
    <n v="18.12962962962963"/>
  </r>
  <r>
    <s v="Transfer"/>
    <x v="593"/>
    <m/>
    <n v="210510"/>
    <s v="BMW Digital"/>
    <m/>
    <s v="32538/9"/>
    <m/>
    <m/>
    <m/>
    <x v="22"/>
    <s v="Transfer"/>
    <m/>
    <m/>
    <m/>
    <m/>
    <x v="1"/>
    <x v="13"/>
    <s v="600+"/>
    <n v="1"/>
    <n v="1200"/>
    <n v="1.5"/>
    <n v="3.5"/>
    <n v="5.25"/>
    <n v="1200"/>
    <n v="210510"/>
    <n v="17542.5"/>
    <n v="26.491666666666664"/>
  </r>
  <r>
    <s v="Transfer"/>
    <x v="594"/>
    <m/>
    <n v="284858"/>
    <s v="BMW Digital"/>
    <m/>
    <s v="32546/7"/>
    <m/>
    <m/>
    <m/>
    <x v="22"/>
    <s v="Transfer"/>
    <m/>
    <m/>
    <m/>
    <m/>
    <x v="1"/>
    <x v="13"/>
    <s v="600+"/>
    <n v="1"/>
    <n v="1200"/>
    <n v="1.5"/>
    <n v="3.5"/>
    <n v="5.25"/>
    <n v="1200"/>
    <n v="284858"/>
    <n v="23738.166666666668"/>
    <n v="33.375740740740746"/>
  </r>
  <r>
    <s v="84304RC"/>
    <x v="595"/>
    <m/>
    <m/>
    <s v="Contiteveshend"/>
    <m/>
    <s v="84304R"/>
    <m/>
    <m/>
    <m/>
    <x v="22"/>
    <s v="Prog"/>
    <m/>
    <m/>
    <m/>
    <m/>
    <x v="1"/>
    <x v="13"/>
    <s v="600+"/>
    <n v="1"/>
    <n v="600"/>
    <n v="1"/>
    <m/>
    <n v="0"/>
    <n v="600"/>
    <n v="0"/>
    <n v="0"/>
    <n v="0"/>
  </r>
  <r>
    <s v="50533C"/>
    <x v="596"/>
    <m/>
    <n v="900"/>
    <s v="Club Car"/>
    <m/>
    <n v="50533"/>
    <m/>
    <m/>
    <m/>
    <x v="22"/>
    <s v="Prog"/>
    <m/>
    <m/>
    <m/>
    <m/>
    <x v="1"/>
    <x v="13"/>
    <s v="600+"/>
    <n v="1"/>
    <n v="180"/>
    <n v="1"/>
    <n v="0.1"/>
    <n v="0.1"/>
    <n v="180"/>
    <n v="900"/>
    <n v="75"/>
    <n v="0.68888888888888899"/>
  </r>
  <r>
    <s v="New"/>
    <x v="597"/>
    <m/>
    <m/>
    <s v="Lear "/>
    <m/>
    <n v="29311"/>
    <m/>
    <m/>
    <m/>
    <x v="22"/>
    <s v="Prog"/>
    <m/>
    <m/>
    <m/>
    <m/>
    <x v="1"/>
    <x v="13"/>
    <s v="600+"/>
    <n v="1"/>
    <n v="1620"/>
    <n v="1"/>
    <m/>
    <n v="0"/>
    <n v="1620"/>
    <n v="0"/>
    <n v="0"/>
    <n v="0"/>
  </r>
  <r>
    <n v="105274"/>
    <x v="598"/>
    <s v="985Q2 EA010"/>
    <n v="87737.364000000001"/>
    <s v="NISSAN"/>
    <m/>
    <s v="985Q2 EA010"/>
    <s v="Nissan        | Frontier | H61B/D40        "/>
    <m/>
    <d v="2017-07-01T00:00:00"/>
    <x v="23"/>
    <s v="Prog"/>
    <m/>
    <m/>
    <m/>
    <m/>
    <x v="2"/>
    <x v="14"/>
    <s v="60-200"/>
    <n v="1"/>
    <n v="2600"/>
    <n v="0.5"/>
    <n v="2"/>
    <n v="1"/>
    <n v="2600"/>
    <n v="87737.364000000001"/>
    <n v="7311.4470000000001"/>
    <n v="5.0827933333333339"/>
  </r>
  <r>
    <n v="105574"/>
    <x v="599"/>
    <s v="F16-84314-6U"/>
    <n v="438840"/>
    <s v="GECOM Corporation"/>
    <m/>
    <s v="F16-84314-6U"/>
    <s v="L42L Altima"/>
    <m/>
    <d v="2018-06-01T00:00:00"/>
    <x v="23"/>
    <s v="Prog"/>
    <m/>
    <m/>
    <m/>
    <m/>
    <x v="2"/>
    <x v="14"/>
    <s v="60-200"/>
    <n v="1"/>
    <n v="5163.75"/>
    <n v="0.5"/>
    <n v="2"/>
    <n v="1"/>
    <n v="5163.75"/>
    <n v="438840"/>
    <n v="36570"/>
    <n v="10.776083272815299"/>
  </r>
  <r>
    <n v="105660"/>
    <x v="600"/>
    <n v="13004498"/>
    <n v="140000"/>
    <s v="Benteler"/>
    <m/>
    <n v="13004498"/>
    <s v="BMW | X5 | E70             "/>
    <m/>
    <d v="2014-08-01T00:00:00"/>
    <x v="23"/>
    <s v="Prog"/>
    <m/>
    <m/>
    <m/>
    <m/>
    <x v="2"/>
    <x v="14"/>
    <s v="60-200"/>
    <n v="1"/>
    <n v="3150"/>
    <n v="0.5"/>
    <n v="2"/>
    <n v="1"/>
    <n v="3150"/>
    <n v="140000"/>
    <n v="11666.666666666666"/>
    <n v="6.2716049382716053"/>
  </r>
  <r>
    <n v="105708"/>
    <x v="601"/>
    <s v="17406 JA00A"/>
    <n v="425000"/>
    <s v="NISSAN"/>
    <m/>
    <s v="17406 JA00A"/>
    <s v="L42L"/>
    <m/>
    <d v="2018-06-01T00:00:00"/>
    <x v="23"/>
    <s v="Prog"/>
    <m/>
    <m/>
    <m/>
    <m/>
    <x v="2"/>
    <x v="14"/>
    <s v="60-200"/>
    <n v="1"/>
    <n v="2475"/>
    <n v="0.5"/>
    <n v="2"/>
    <n v="1"/>
    <n v="2475"/>
    <n v="425000"/>
    <n v="35416.666666666664"/>
    <n v="20.413019079685743"/>
  </r>
  <r>
    <n v="106075"/>
    <x v="602"/>
    <s v="43115 ZR00A"/>
    <n v="21155.77"/>
    <s v="NISSAN"/>
    <m/>
    <s v="43115 ZR00A"/>
    <s v="ARMADA / WZW"/>
    <m/>
    <d v="2018-03-01T00:00:00"/>
    <x v="23"/>
    <s v="Prog"/>
    <m/>
    <m/>
    <m/>
    <m/>
    <x v="2"/>
    <x v="14"/>
    <s v="60-200"/>
    <n v="1"/>
    <n v="1500"/>
    <n v="0.5"/>
    <n v="2"/>
    <n v="1"/>
    <n v="1500"/>
    <n v="21155.77"/>
    <n v="1762.9808333333333"/>
    <n v="2.9004274074074075"/>
  </r>
  <r>
    <n v="106110"/>
    <x v="603"/>
    <s v="21644 EA21A"/>
    <n v="75563.28"/>
    <s v="NISSAN"/>
    <m/>
    <s v="21644 EA21A"/>
    <s v="Nissan        | Frontier | H61B/D40        "/>
    <m/>
    <d v="2017-07-01T00:00:00"/>
    <x v="23"/>
    <s v="Prog"/>
    <m/>
    <m/>
    <m/>
    <m/>
    <x v="2"/>
    <x v="14"/>
    <s v="60-200"/>
    <n v="1"/>
    <n v="3150"/>
    <n v="0.5"/>
    <n v="2"/>
    <n v="1"/>
    <n v="3150"/>
    <n v="75563.28"/>
    <n v="6296.94"/>
    <n v="3.9987047619047615"/>
  </r>
  <r>
    <n v="106199"/>
    <x v="604"/>
    <s v="51729-0C010"/>
    <n v="56250"/>
    <s v="Toyotomi America Corp."/>
    <m/>
    <s v="51729-0C010"/>
    <s v="200L SEQUIA"/>
    <m/>
    <d v="2018-06-01T00:00:00"/>
    <x v="23"/>
    <s v="Prog"/>
    <m/>
    <m/>
    <m/>
    <m/>
    <x v="2"/>
    <x v="14"/>
    <s v="60-200"/>
    <n v="1"/>
    <n v="1800"/>
    <n v="0.5"/>
    <n v="2"/>
    <n v="1"/>
    <n v="1800"/>
    <n v="56250"/>
    <n v="4687.5"/>
    <n v="4.8055555555555554"/>
  </r>
  <r>
    <n v="106873"/>
    <x v="605"/>
    <s v="G9217-06010"/>
    <n v="73962.785776827717"/>
    <s v="TOYOTA"/>
    <m/>
    <s v="G9217-06010"/>
    <s v="'11 Camry HB 071A"/>
    <m/>
    <d v="2016-06-01T00:00:00"/>
    <x v="23"/>
    <s v="Prog"/>
    <m/>
    <m/>
    <m/>
    <m/>
    <x v="2"/>
    <x v="14"/>
    <s v="60-200"/>
    <n v="1"/>
    <n v="2500"/>
    <n v="0.5"/>
    <n v="2"/>
    <n v="1"/>
    <n v="2500"/>
    <n v="73962.785776827717"/>
    <n v="6163.5654814023101"/>
    <n v="4.6205682567478989"/>
  </r>
  <r>
    <n v="107066"/>
    <x v="606"/>
    <s v="24239 3ta0b"/>
    <n v="438346.04000000004"/>
    <s v="NISSAN"/>
    <m/>
    <s v="24239 3ta0b"/>
    <s v="L42L Altima"/>
    <m/>
    <d v="2018-06-01T00:00:00"/>
    <x v="23"/>
    <s v="Prog"/>
    <m/>
    <m/>
    <m/>
    <m/>
    <x v="2"/>
    <x v="14"/>
    <s v="60-200"/>
    <n v="1"/>
    <n v="1575"/>
    <n v="0.5"/>
    <n v="2"/>
    <n v="1"/>
    <n v="1575"/>
    <n v="438346.04000000004"/>
    <n v="36528.83666666667"/>
    <n v="32.257216225749566"/>
  </r>
  <r>
    <n v="107407"/>
    <x v="607"/>
    <s v="64860 3TA0A"/>
    <n v="612000"/>
    <s v="NISSAN"/>
    <m/>
    <s v="64860 3TA0A"/>
    <s v="L42L Altima + P42M"/>
    <m/>
    <d v="2018-06-01T00:00:00"/>
    <x v="23"/>
    <s v="Prog"/>
    <m/>
    <m/>
    <m/>
    <m/>
    <x v="2"/>
    <x v="14"/>
    <s v="60-200"/>
    <n v="1"/>
    <n v="2000"/>
    <n v="0.5"/>
    <n v="2"/>
    <n v="1"/>
    <n v="2000"/>
    <n v="612000"/>
    <n v="51000"/>
    <n v="35.333333333333336"/>
  </r>
  <r>
    <n v="105528"/>
    <x v="608"/>
    <s v="24420 JA000"/>
    <n v="943.40000000000009"/>
    <s v="Nissan"/>
    <m/>
    <s v="24420 JA000"/>
    <s v="Nissan        | Altima | L42A/D42A    (carryover to L42L)"/>
    <m/>
    <d v="2015-06-01T00:00:00"/>
    <x v="24"/>
    <s v="Prog"/>
    <m/>
    <m/>
    <m/>
    <m/>
    <x v="2"/>
    <x v="3"/>
    <s v="60-200"/>
    <n v="1"/>
    <n v="1800"/>
    <n v="0.5"/>
    <n v="2"/>
    <n v="1"/>
    <n v="1800"/>
    <n v="943.40000000000009"/>
    <n v="78.616666666666674"/>
    <n v="1.3915679012345679"/>
  </r>
  <r>
    <n v="105640"/>
    <x v="609"/>
    <s v="T918P"/>
    <n v="260000"/>
    <s v="Toyo Automotive Parts (USA), Inc"/>
    <m/>
    <s v="T918P"/>
    <s v="180L  - CO to 480L Tundra"/>
    <m/>
    <d v="2019-09-09T00:00:00"/>
    <x v="24"/>
    <s v="Prog"/>
    <m/>
    <m/>
    <m/>
    <m/>
    <x v="2"/>
    <x v="3"/>
    <s v="60-200"/>
    <n v="1"/>
    <n v="5737.5"/>
    <n v="0.5"/>
    <n v="2"/>
    <n v="1"/>
    <n v="5737.5"/>
    <n v="260000"/>
    <n v="21666.666666666668"/>
    <n v="6.3684337932703947"/>
  </r>
  <r>
    <n v="105667"/>
    <x v="610"/>
    <s v="P407P"/>
    <n v="275000"/>
    <s v="Toyo Automotive Parts (USA), Inc"/>
    <m/>
    <s v="P407P"/>
    <s v="180L  - CO to 480L Tundra"/>
    <m/>
    <d v="2018-07-01T00:00:00"/>
    <x v="24"/>
    <s v="Prog"/>
    <m/>
    <m/>
    <m/>
    <m/>
    <x v="2"/>
    <x v="3"/>
    <s v="60-200"/>
    <n v="1"/>
    <n v="5737.5"/>
    <n v="0.5"/>
    <n v="2"/>
    <n v="1"/>
    <n v="5737.5"/>
    <n v="275000"/>
    <n v="22916.666666666668"/>
    <n v="6.6589203582667649"/>
  </r>
  <r>
    <n v="106040"/>
    <x v="611"/>
    <s v="74870 9N01A"/>
    <n v="134210.5"/>
    <s v="NISSAN"/>
    <m/>
    <s v="74870 9N01A"/>
    <s v="L42L + '14 L42N"/>
    <m/>
    <d v="2014-11-01T00:00:00"/>
    <x v="24"/>
    <s v="Prog"/>
    <m/>
    <m/>
    <m/>
    <m/>
    <x v="2"/>
    <x v="3"/>
    <s v="60-200"/>
    <n v="1"/>
    <n v="2000"/>
    <n v="0.5"/>
    <n v="2"/>
    <n v="1"/>
    <n v="2000"/>
    <n v="134210.5"/>
    <n v="11184.208333333334"/>
    <n v="8.7894722222222228"/>
  </r>
  <r>
    <n v="106041"/>
    <x v="612"/>
    <s v="763A2 9N00A"/>
    <n v="390600"/>
    <s v="NISSAN"/>
    <m/>
    <s v="763A2 9N00A"/>
    <s v="L42C (5 PER)"/>
    <m/>
    <d v="2015-02-01T00:00:00"/>
    <x v="24"/>
    <s v="Prog"/>
    <m/>
    <m/>
    <m/>
    <m/>
    <x v="2"/>
    <x v="3"/>
    <s v="60-200"/>
    <n v="1"/>
    <n v="2700"/>
    <n v="0.5"/>
    <n v="2"/>
    <n v="1"/>
    <n v="2700"/>
    <n v="390600"/>
    <n v="32550"/>
    <n v="17.407407407407408"/>
  </r>
  <r>
    <n v="106046"/>
    <x v="613"/>
    <s v="91316 9N02A"/>
    <n v="27546"/>
    <s v="NISSAN"/>
    <m/>
    <s v="91316 9N02A"/>
    <s v="L42C"/>
    <m/>
    <d v="2015-02-01T00:00:00"/>
    <x v="24"/>
    <s v="Prog"/>
    <m/>
    <m/>
    <m/>
    <m/>
    <x v="2"/>
    <x v="3"/>
    <s v="60-200"/>
    <n v="1"/>
    <n v="1800"/>
    <n v="0.5"/>
    <n v="2"/>
    <n v="1"/>
    <n v="1800"/>
    <n v="27546"/>
    <n v="2295.5"/>
    <n v="3.0337037037037038"/>
  </r>
  <r>
    <n v="106050"/>
    <x v="614"/>
    <s v="14953 ZP70A"/>
    <n v="17733"/>
    <s v="NISSAN"/>
    <m/>
    <s v="14953 ZP70A"/>
    <s v="Nissan        | Pathfinder | P61B/R51        "/>
    <m/>
    <d v="2019-02-01T00:00:00"/>
    <x v="24"/>
    <s v="Prog"/>
    <m/>
    <m/>
    <m/>
    <m/>
    <x v="2"/>
    <x v="3"/>
    <s v="60-200"/>
    <n v="1"/>
    <n v="1575"/>
    <n v="0.5"/>
    <n v="2"/>
    <n v="1"/>
    <n v="1575"/>
    <n v="17733"/>
    <n v="1477.75"/>
    <n v="2.5843386243386242"/>
  </r>
  <r>
    <n v="106086"/>
    <x v="615"/>
    <n v="90008321"/>
    <n v="115851"/>
    <s v="Benteler"/>
    <m/>
    <n v="90008321"/>
    <s v="BMW | X6 | E71"/>
    <m/>
    <d v="2014-07-01T00:00:00"/>
    <x v="24"/>
    <s v="Prog"/>
    <m/>
    <m/>
    <m/>
    <m/>
    <x v="2"/>
    <x v="3"/>
    <s v="60-200"/>
    <n v="1"/>
    <n v="2250"/>
    <n v="0.5"/>
    <n v="2"/>
    <n v="1"/>
    <n v="2250"/>
    <n v="115851"/>
    <n v="9654.25"/>
    <n v="7.0543703703703704"/>
  </r>
  <r>
    <n v="106093"/>
    <x v="616"/>
    <s v="E22371A9700002"/>
    <n v="63900"/>
    <s v="Calsonic"/>
    <m/>
    <s v="E22371A9700002"/>
    <s v="L42C"/>
    <m/>
    <d v="2015-02-01T00:00:00"/>
    <x v="24"/>
    <s v="Prog"/>
    <m/>
    <m/>
    <m/>
    <m/>
    <x v="2"/>
    <x v="3"/>
    <s v="60-200"/>
    <n v="1"/>
    <n v="1500"/>
    <n v="0.5"/>
    <n v="2"/>
    <n v="1"/>
    <n v="1500"/>
    <n v="63900"/>
    <n v="5325"/>
    <n v="6.0666666666666664"/>
  </r>
  <r>
    <n v="106294"/>
    <x v="617"/>
    <s v="65135 9N02A"/>
    <n v="68400"/>
    <s v="NISSAN"/>
    <m/>
    <s v="65135 9N02A"/>
    <s v="L42C"/>
    <m/>
    <d v="2015-02-01T00:00:00"/>
    <x v="24"/>
    <s v="Prog"/>
    <m/>
    <m/>
    <m/>
    <m/>
    <x v="2"/>
    <x v="3"/>
    <s v="60-200"/>
    <n v="1"/>
    <n v="1800"/>
    <n v="0.5"/>
    <n v="2"/>
    <n v="1"/>
    <n v="1800"/>
    <n v="68400"/>
    <n v="5700"/>
    <n v="5.5555555555555545"/>
  </r>
  <r>
    <n v="106295"/>
    <x v="5"/>
    <s v="65135 9N03A"/>
    <n v="66600"/>
    <s v="NISSAN"/>
    <m/>
    <s v="65135 9N03A"/>
    <s v="L42C"/>
    <m/>
    <d v="2015-02-01T00:00:00"/>
    <x v="24"/>
    <s v="Prog"/>
    <m/>
    <m/>
    <m/>
    <m/>
    <x v="2"/>
    <x v="3"/>
    <s v="60-200"/>
    <n v="1"/>
    <n v="900"/>
    <n v="0.5"/>
    <n v="2"/>
    <n v="1"/>
    <n v="900"/>
    <n v="66600"/>
    <n v="5550"/>
    <n v="9.5555555555555554"/>
  </r>
  <r>
    <n v="106358"/>
    <x v="618"/>
    <n v="2190304"/>
    <n v="520000"/>
    <s v="Johnson Controls Inc"/>
    <m/>
    <n v="2190304"/>
    <s v="RAM 1500"/>
    <m/>
    <d v="2016-12-01T00:00:00"/>
    <x v="24"/>
    <s v="Prog"/>
    <m/>
    <m/>
    <m/>
    <m/>
    <x v="2"/>
    <x v="3"/>
    <s v="60-200"/>
    <n v="1"/>
    <n v="2500"/>
    <n v="0.5"/>
    <n v="2"/>
    <n v="1"/>
    <n v="2500"/>
    <n v="520000"/>
    <n v="43333.333333333336"/>
    <n v="24.444444444444446"/>
  </r>
  <r>
    <n v="106778"/>
    <x v="619"/>
    <s v="62512 3TA0A"/>
    <n v="428500"/>
    <s v="NISSAN"/>
    <m/>
    <s v="62512 3TA0A"/>
    <s v="L42L + '14 L42N"/>
    <m/>
    <d v="2020-12-01T00:00:00"/>
    <x v="24"/>
    <s v="Prog"/>
    <m/>
    <m/>
    <m/>
    <m/>
    <x v="2"/>
    <x v="3"/>
    <s v="60-200"/>
    <n v="1"/>
    <n v="2250"/>
    <n v="0.5"/>
    <n v="2"/>
    <n v="1"/>
    <n v="2250"/>
    <n v="428500"/>
    <n v="35708.333333333336"/>
    <n v="22.493827160493833"/>
  </r>
  <r>
    <n v="106806"/>
    <x v="620"/>
    <n v="5899506140"/>
    <n v="425000"/>
    <s v="TOYOTA"/>
    <m/>
    <n v="5899506140"/>
    <s v="Camry 051a"/>
    <m/>
    <d v="2016-06-01T00:00:00"/>
    <x v="24"/>
    <s v="Prog"/>
    <m/>
    <m/>
    <m/>
    <m/>
    <x v="2"/>
    <x v="3"/>
    <s v="60-200"/>
    <n v="1"/>
    <n v="1800"/>
    <n v="0.5"/>
    <n v="2"/>
    <n v="1"/>
    <n v="1800"/>
    <n v="425000"/>
    <n v="35416.666666666664"/>
    <n v="27.567901234567898"/>
  </r>
  <r>
    <n v="106855"/>
    <x v="621"/>
    <s v="66366 3TA0A"/>
    <n v="490977.84"/>
    <s v="NISSAN"/>
    <m/>
    <s v="66366 3TA0A"/>
    <s v="L42L + '14 L42N"/>
    <m/>
    <d v="2020-12-01T00:00:00"/>
    <x v="24"/>
    <s v="Prog"/>
    <m/>
    <m/>
    <m/>
    <m/>
    <x v="2"/>
    <x v="3"/>
    <s v="60-200"/>
    <n v="1"/>
    <n v="2025"/>
    <n v="0.5"/>
    <n v="2"/>
    <n v="1"/>
    <n v="2025"/>
    <n v="490977.84"/>
    <n v="40914.82"/>
    <n v="28.273132510288065"/>
  </r>
  <r>
    <n v="106860"/>
    <x v="622"/>
    <s v="66370 3TA0A"/>
    <n v="428500"/>
    <s v="NISSAN"/>
    <m/>
    <s v="66370 3TA0A"/>
    <s v="L42L + '14 L42N"/>
    <m/>
    <d v="2020-12-01T00:00:00"/>
    <x v="24"/>
    <s v="Prog"/>
    <m/>
    <m/>
    <m/>
    <m/>
    <x v="2"/>
    <x v="3"/>
    <s v="60-200"/>
    <n v="1"/>
    <n v="1440"/>
    <n v="0.5"/>
    <n v="2"/>
    <n v="1"/>
    <n v="1440"/>
    <n v="428500"/>
    <n v="35708.333333333336"/>
    <n v="34.396604938271608"/>
  </r>
  <r>
    <n v="106933"/>
    <x v="623"/>
    <s v="25233 3ja0b"/>
    <n v="28390.799999999999"/>
    <s v="NISSAN"/>
    <m/>
    <s v="25233 3ja0b"/>
    <s v="P42J"/>
    <m/>
    <d v="2019-09-09T00:00:00"/>
    <x v="24"/>
    <s v="Prog"/>
    <m/>
    <m/>
    <m/>
    <m/>
    <x v="2"/>
    <x v="3"/>
    <s v="60-200"/>
    <n v="1"/>
    <n v="2000"/>
    <n v="0.5"/>
    <n v="2"/>
    <n v="1"/>
    <n v="2000"/>
    <n v="28390.799999999999"/>
    <n v="2365.9"/>
    <n v="2.9106000000000001"/>
  </r>
  <r>
    <n v="106935"/>
    <x v="624"/>
    <s v="28032 3ja0a"/>
    <n v="116166.29999999999"/>
    <s v="NISSAN"/>
    <m/>
    <s v="28032 3ja0a"/>
    <s v="P42K"/>
    <m/>
    <d v="2019-09-09T00:00:00"/>
    <x v="24"/>
    <s v="Prog"/>
    <m/>
    <m/>
    <m/>
    <m/>
    <x v="2"/>
    <x v="3"/>
    <s v="60-200"/>
    <n v="1"/>
    <n v="2025"/>
    <n v="0.5"/>
    <n v="2"/>
    <n v="1"/>
    <n v="2025"/>
    <n v="116166.29999999999"/>
    <n v="9680.5249999999996"/>
    <n v="7.7073415637860085"/>
  </r>
  <r>
    <n v="106954"/>
    <x v="625"/>
    <s v="98839 3JA0A"/>
    <n v="104064.31200000001"/>
    <s v="NISSAN"/>
    <m/>
    <s v="98839 3JA0A"/>
    <s v="P42J (2 PER)"/>
    <m/>
    <d v="2018-12-01T00:00:00"/>
    <x v="24"/>
    <s v="Prog"/>
    <m/>
    <m/>
    <m/>
    <m/>
    <x v="2"/>
    <x v="3"/>
    <s v="60-200"/>
    <n v="1"/>
    <n v="2240"/>
    <n v="0.5"/>
    <n v="2"/>
    <n v="1"/>
    <n v="2240"/>
    <n v="104064.31200000001"/>
    <n v="8672.0259999999998"/>
    <n v="6.4952535714285711"/>
  </r>
  <r>
    <n v="106969"/>
    <x v="626"/>
    <s v="17285 3JA1A"/>
    <n v="156450.56"/>
    <s v="NISSAN"/>
    <m/>
    <s v="17285 3JA1A"/>
    <s v="P42J + P42K"/>
    <m/>
    <d v="2018-12-01T00:00:00"/>
    <x v="24"/>
    <s v="Prog"/>
    <m/>
    <m/>
    <m/>
    <m/>
    <x v="2"/>
    <x v="3"/>
    <s v="60-200"/>
    <n v="1"/>
    <n v="2500"/>
    <n v="0.5"/>
    <n v="2"/>
    <n v="1"/>
    <n v="2500"/>
    <n v="156450.56"/>
    <n v="13037.546666666667"/>
    <n v="8.2866915555555547"/>
  </r>
  <r>
    <n v="106970"/>
    <x v="627"/>
    <s v="17285 3ja0a"/>
    <n v="157687.04000000001"/>
    <s v="NISSAN"/>
    <m/>
    <s v="17285 3ja0a"/>
    <s v="P42J + P42K"/>
    <m/>
    <d v="2018-12-01T00:00:00"/>
    <x v="24"/>
    <s v="Prog"/>
    <m/>
    <m/>
    <m/>
    <m/>
    <x v="2"/>
    <x v="3"/>
    <s v="60-200"/>
    <n v="1"/>
    <n v="3600"/>
    <n v="0.5"/>
    <n v="2"/>
    <n v="1"/>
    <n v="3600"/>
    <n v="157687.04000000001"/>
    <n v="13140.586666666668"/>
    <n v="6.200217283950618"/>
  </r>
  <r>
    <n v="106995"/>
    <x v="628"/>
    <s v="85292 3ja0a"/>
    <n v="295000"/>
    <s v="NISSAN"/>
    <m/>
    <s v="85292 3ja0a"/>
    <s v="P42J + P42K ( 2 PER)"/>
    <m/>
    <d v="2018-12-01T00:00:00"/>
    <x v="24"/>
    <s v="Prog"/>
    <m/>
    <m/>
    <m/>
    <m/>
    <x v="2"/>
    <x v="3"/>
    <s v="60-200"/>
    <n v="1"/>
    <n v="1575"/>
    <n v="0.5"/>
    <n v="2"/>
    <n v="1"/>
    <n v="1575"/>
    <n v="295000"/>
    <n v="24583.333333333332"/>
    <n v="22.144620811287478"/>
  </r>
  <r>
    <n v="107061"/>
    <x v="629"/>
    <s v="24239 3JA1A"/>
    <n v="207138.81599999999"/>
    <s v="NISSAN"/>
    <m/>
    <s v="24239 3JA1A"/>
    <s v=" '12 P42K/J (Infiniti &amp; Pathfinder) + P42M"/>
    <m/>
    <d v="2018-12-01T00:00:00"/>
    <x v="24"/>
    <s v="Prog"/>
    <m/>
    <m/>
    <m/>
    <m/>
    <x v="2"/>
    <x v="3"/>
    <s v="60-200"/>
    <n v="1"/>
    <n v="2250"/>
    <n v="0.5"/>
    <n v="2"/>
    <n v="1"/>
    <n v="2250"/>
    <n v="207138.81599999999"/>
    <n v="17261.567999999999"/>
    <n v="11.562410666666665"/>
  </r>
  <r>
    <n v="107062"/>
    <x v="630"/>
    <s v="24239 3JA2A"/>
    <n v="57423.200000000012"/>
    <s v="NISSAN"/>
    <m/>
    <s v="24239 3JA2A"/>
    <s v="P42J"/>
    <m/>
    <d v="2018-12-01T00:00:00"/>
    <x v="24"/>
    <s v="Prog"/>
    <m/>
    <m/>
    <m/>
    <m/>
    <x v="2"/>
    <x v="3"/>
    <s v="60-200"/>
    <n v="1"/>
    <n v="2250"/>
    <n v="0.5"/>
    <n v="2"/>
    <n v="1"/>
    <n v="2250"/>
    <n v="57423.200000000012"/>
    <n v="4785.2666666666673"/>
    <n v="4.1690469135802468"/>
  </r>
  <r>
    <n v="107063"/>
    <x v="631"/>
    <s v="24317 3tA0a"/>
    <n v="360000"/>
    <s v="NISSAN"/>
    <m/>
    <s v="24317 3tA0a"/>
    <s v="L42L Altima"/>
    <m/>
    <d v="2018-06-01T00:00:00"/>
    <x v="24"/>
    <s v="Prog"/>
    <m/>
    <m/>
    <m/>
    <m/>
    <x v="2"/>
    <x v="3"/>
    <s v="60-200"/>
    <n v="1"/>
    <n v="2250"/>
    <n v="0.5"/>
    <n v="2"/>
    <n v="1"/>
    <n v="2250"/>
    <n v="360000"/>
    <n v="30000"/>
    <n v="19.111111111111111"/>
  </r>
  <r>
    <n v="107064"/>
    <x v="632"/>
    <s v="24317 3TA0B"/>
    <n v="360000"/>
    <s v="NISSAN"/>
    <m/>
    <s v="24317 3TA0B"/>
    <s v="L42L Altima"/>
    <m/>
    <d v="2018-06-01T00:00:00"/>
    <x v="24"/>
    <s v="Prog"/>
    <m/>
    <m/>
    <m/>
    <m/>
    <x v="2"/>
    <x v="3"/>
    <s v="60-200"/>
    <n v="1"/>
    <n v="1800"/>
    <n v="0.5"/>
    <n v="2"/>
    <n v="1"/>
    <n v="1800"/>
    <n v="360000"/>
    <n v="30000"/>
    <n v="23.555555555555557"/>
  </r>
  <r>
    <n v="107065"/>
    <x v="633"/>
    <s v="24239 3TA0A"/>
    <n v="434411.32"/>
    <s v="NISSAN"/>
    <m/>
    <s v="24239 3TA0A"/>
    <s v="L42L Altima"/>
    <m/>
    <d v="2018-06-01T00:00:00"/>
    <x v="24"/>
    <s v="Prog"/>
    <m/>
    <m/>
    <m/>
    <m/>
    <x v="2"/>
    <x v="3"/>
    <s v="60-200"/>
    <n v="1"/>
    <n v="1575"/>
    <n v="0.5"/>
    <n v="2"/>
    <n v="1"/>
    <n v="1575"/>
    <n v="434411.32"/>
    <n v="36200.943333333336"/>
    <n v="31.97963456790124"/>
  </r>
  <r>
    <n v="107088"/>
    <x v="634"/>
    <s v="24317 3ja0b"/>
    <n v="207131.64800000002"/>
    <s v="NISSAN"/>
    <m/>
    <s v="24317 3ja0b"/>
    <s v="P42J + P42K + P42M"/>
    <m/>
    <d v="2018-12-01T00:00:00"/>
    <x v="24"/>
    <s v="Prog"/>
    <m/>
    <m/>
    <m/>
    <m/>
    <x v="2"/>
    <x v="3"/>
    <s v="60-200"/>
    <n v="1"/>
    <n v="2475"/>
    <n v="0.5"/>
    <n v="2"/>
    <n v="1"/>
    <n v="2475"/>
    <n v="207131.64800000002"/>
    <n v="17260.970666666668"/>
    <n v="10.632172749719418"/>
  </r>
  <r>
    <n v="107089"/>
    <x v="635"/>
    <s v="24317 3JA0A"/>
    <n v="151716.09599999999"/>
    <s v="NISSAN"/>
    <m/>
    <s v="24317 3JA0A"/>
    <s v="P42J + P42K"/>
    <m/>
    <d v="2018-12-01T00:00:00"/>
    <x v="24"/>
    <s v="Prog"/>
    <m/>
    <m/>
    <m/>
    <m/>
    <x v="2"/>
    <x v="3"/>
    <s v="60-200"/>
    <n v="1"/>
    <n v="1800"/>
    <n v="0.5"/>
    <n v="2"/>
    <n v="1"/>
    <n v="1800"/>
    <n v="151716.09599999999"/>
    <n v="12643.008"/>
    <n v="10.698524444444445"/>
  </r>
  <r>
    <n v="107090"/>
    <x v="636"/>
    <s v="24317 3ja0c"/>
    <n v="150635.51999999999"/>
    <s v="NISSAN"/>
    <m/>
    <s v="24317 3ja0c"/>
    <s v="P42J + P42K"/>
    <m/>
    <d v="2018-12-01T00:00:00"/>
    <x v="24"/>
    <s v="Prog"/>
    <m/>
    <m/>
    <m/>
    <m/>
    <x v="2"/>
    <x v="3"/>
    <s v="60-200"/>
    <n v="1"/>
    <n v="1800"/>
    <n v="0.5"/>
    <n v="2"/>
    <n v="1"/>
    <n v="1800"/>
    <n v="150635.51999999999"/>
    <n v="12552.96"/>
    <n v="10.631822222222221"/>
  </r>
  <r>
    <n v="107099"/>
    <x v="637"/>
    <s v="64825 3ta0a"/>
    <n v="493500"/>
    <s v="NISSAN"/>
    <m/>
    <s v="64825 3ta0a"/>
    <s v="L42L + '14 L42N"/>
    <m/>
    <d v="2020-12-01T00:00:00"/>
    <x v="24"/>
    <s v="Prog"/>
    <m/>
    <m/>
    <m/>
    <m/>
    <x v="2"/>
    <x v="3"/>
    <s v="60-200"/>
    <n v="1"/>
    <n v="2250"/>
    <n v="0.5"/>
    <n v="2"/>
    <n v="1"/>
    <n v="2250"/>
    <n v="493500"/>
    <n v="41125"/>
    <n v="25.703703703703706"/>
  </r>
  <r>
    <n v="107126"/>
    <x v="638"/>
    <s v="10006 xxxxx"/>
    <n v="355000"/>
    <s v="NISSAN"/>
    <m/>
    <s v="10006 xxxxx"/>
    <s v="L42L Altima"/>
    <m/>
    <d v="2018-06-01T00:00:00"/>
    <x v="24"/>
    <s v="Prog"/>
    <m/>
    <m/>
    <m/>
    <m/>
    <x v="2"/>
    <x v="3"/>
    <s v="60-200"/>
    <n v="1"/>
    <n v="1575"/>
    <n v="0.5"/>
    <n v="2"/>
    <n v="1"/>
    <n v="1575"/>
    <n v="355000"/>
    <n v="29583.333333333332"/>
    <n v="26.377425044091709"/>
  </r>
  <r>
    <n v="107156"/>
    <x v="639"/>
    <s v="23-4643311-2-00"/>
    <n v="564568.72"/>
    <s v="IB TECH"/>
    <m/>
    <s v="23-4643311-2-00"/>
    <s v="L42L Altima"/>
    <m/>
    <d v="2018-06-01T00:00:00"/>
    <x v="24"/>
    <s v="Prog"/>
    <m/>
    <m/>
    <m/>
    <m/>
    <x v="2"/>
    <x v="3"/>
    <s v="60-200"/>
    <n v="1"/>
    <n v="2000"/>
    <n v="0.5"/>
    <n v="2"/>
    <n v="1"/>
    <n v="2000"/>
    <n v="564568.72"/>
    <n v="47047.393333333333"/>
    <n v="32.698262222222219"/>
  </r>
  <r>
    <n v="107162"/>
    <x v="640"/>
    <s v="79260 3KA0A"/>
    <n v="117414.35999999999"/>
    <s v="NISSAN"/>
    <m/>
    <s v="79260 3KA0A"/>
    <s v="P42K"/>
    <m/>
    <d v="2019-02-01T00:00:00"/>
    <x v="24"/>
    <s v="Prog"/>
    <m/>
    <m/>
    <m/>
    <m/>
    <x v="2"/>
    <x v="3"/>
    <s v="60-200"/>
    <n v="1"/>
    <n v="2000"/>
    <n v="0.5"/>
    <n v="2"/>
    <n v="1"/>
    <n v="2000"/>
    <n v="117414.35999999999"/>
    <n v="9784.5299999999988"/>
    <n v="7.856353333333332"/>
  </r>
  <r>
    <n v="107169"/>
    <x v="641"/>
    <s v="24239 3KA0A"/>
    <n v="114687.59999999999"/>
    <s v="NISSAN"/>
    <m/>
    <s v="24239 3KA0A"/>
    <s v="P42K"/>
    <m/>
    <d v="2019-02-01T00:00:00"/>
    <x v="24"/>
    <s v="Prog"/>
    <m/>
    <m/>
    <m/>
    <m/>
    <x v="2"/>
    <x v="3"/>
    <s v="60-200"/>
    <n v="1"/>
    <n v="2025"/>
    <n v="0.5"/>
    <n v="2"/>
    <n v="1"/>
    <n v="2025"/>
    <n v="114687.59999999999"/>
    <n v="9557.2999999999993"/>
    <n v="7.6262057613168714"/>
  </r>
  <r>
    <n v="107208"/>
    <x v="642"/>
    <s v="90141 3NF0A"/>
    <n v="59400"/>
    <s v="NISSAN"/>
    <m/>
    <s v="90141 3NF0A"/>
    <s v="'13 LEAF B12G"/>
    <m/>
    <d v="2017-09-01T00:00:00"/>
    <x v="24"/>
    <s v="Prog"/>
    <m/>
    <m/>
    <m/>
    <m/>
    <x v="2"/>
    <x v="3"/>
    <s v="60-200"/>
    <n v="1"/>
    <n v="2475"/>
    <n v="0.5"/>
    <n v="2"/>
    <n v="1"/>
    <n v="2475"/>
    <n v="59400"/>
    <n v="4950"/>
    <n v="4"/>
  </r>
  <r>
    <n v="107229"/>
    <x v="643"/>
    <s v="24317 3KE0B"/>
    <n v="60400"/>
    <s v="NISSAN"/>
    <m/>
    <s v="24317 3KE0B"/>
    <s v="P42J+K  HEV / RHD + P42M"/>
    <m/>
    <d v="2019-09-09T00:00:00"/>
    <x v="24"/>
    <s v="Prog"/>
    <m/>
    <m/>
    <m/>
    <m/>
    <x v="2"/>
    <x v="3"/>
    <s v="60-200"/>
    <n v="1"/>
    <n v="1500"/>
    <n v="0.5"/>
    <n v="2"/>
    <n v="1"/>
    <n v="1500"/>
    <n v="60400"/>
    <n v="5033.333333333333"/>
    <n v="5.8074074074074069"/>
  </r>
  <r>
    <n v="107245"/>
    <x v="644"/>
    <s v="24239 3KA0C"/>
    <n v="76036.800000000003"/>
    <s v="NISSAN"/>
    <m/>
    <s v="24239 3KA0C"/>
    <s v="P42K"/>
    <m/>
    <d v="2019-09-09T00:00:00"/>
    <x v="24"/>
    <s v="Prog"/>
    <m/>
    <m/>
    <m/>
    <m/>
    <x v="2"/>
    <x v="3"/>
    <s v="60-200"/>
    <n v="1"/>
    <n v="1575"/>
    <n v="0.5"/>
    <n v="2"/>
    <n v="1"/>
    <n v="1575"/>
    <n v="76036.800000000003"/>
    <n v="6336.4000000000005"/>
    <n v="6.697481481481482"/>
  </r>
  <r>
    <n v="107456"/>
    <x v="645"/>
    <s v="292A3 3KY0A"/>
    <n v="10323"/>
    <s v="NISSAN"/>
    <m/>
    <s v="292A3 3KY0A"/>
    <s v="P42J+K  HEV"/>
    <m/>
    <d v="2016-02-01T00:00:00"/>
    <x v="24"/>
    <s v="Prog"/>
    <m/>
    <m/>
    <m/>
    <m/>
    <x v="2"/>
    <x v="3"/>
    <s v="60-200"/>
    <n v="1"/>
    <n v="2000"/>
    <n v="0.5"/>
    <n v="2"/>
    <n v="1"/>
    <n v="2000"/>
    <n v="10323"/>
    <n v="860.25"/>
    <n v="1.9068333333333332"/>
  </r>
  <r>
    <n v="107525"/>
    <x v="646"/>
    <s v="21745 3JV0B"/>
    <n v="62960.5"/>
    <s v="NISSAN"/>
    <m/>
    <s v="21745 3JV0B"/>
    <s v="P42J+K  HEV + P42M"/>
    <m/>
    <d v="2017-12-01T00:00:00"/>
    <x v="24"/>
    <s v="Prog"/>
    <m/>
    <m/>
    <m/>
    <m/>
    <x v="2"/>
    <x v="3"/>
    <s v="60-200"/>
    <n v="1"/>
    <n v="1200"/>
    <n v="0.5"/>
    <n v="2"/>
    <n v="1"/>
    <n v="1200"/>
    <n v="62960.5"/>
    <n v="5246.708333333333"/>
    <n v="7.1630092592592591"/>
  </r>
  <r>
    <n v="107531"/>
    <x v="5"/>
    <s v="47960 EZ10A"/>
    <n v="90000"/>
    <s v="NISSAN"/>
    <m/>
    <s v="47960 EZ10A"/>
    <s v="14 TITAN X61L"/>
    <m/>
    <d v="2021-11-01T00:00:00"/>
    <x v="24"/>
    <s v="Prog"/>
    <m/>
    <m/>
    <m/>
    <m/>
    <x v="2"/>
    <x v="3"/>
    <s v="60-200"/>
    <n v="1"/>
    <n v="2100"/>
    <n v="0.5"/>
    <n v="2"/>
    <n v="1"/>
    <n v="2100"/>
    <n v="90000"/>
    <n v="7500"/>
    <n v="6.0952380952380949"/>
  </r>
  <r>
    <n v="107532"/>
    <x v="5"/>
    <s v="47961 EZ10A"/>
    <n v="90000"/>
    <s v="NISSAN"/>
    <m/>
    <s v="47961 EZ10A"/>
    <s v="14 TITAN X61L"/>
    <m/>
    <d v="2021-11-01T00:00:00"/>
    <x v="24"/>
    <s v="Prog"/>
    <m/>
    <m/>
    <m/>
    <m/>
    <x v="2"/>
    <x v="3"/>
    <s v="60-200"/>
    <n v="1"/>
    <n v="2100"/>
    <n v="0.5"/>
    <n v="2"/>
    <n v="1"/>
    <n v="2100"/>
    <n v="90000"/>
    <n v="7500"/>
    <n v="6.0952380952380949"/>
  </r>
  <r>
    <n v="107574"/>
    <x v="5"/>
    <s v="16419 EZ40A"/>
    <n v="19000"/>
    <s v="NISSAN"/>
    <m/>
    <s v="16419 EZ40A"/>
    <s v="Titan H61L"/>
    <m/>
    <d v="2021-11-01T00:00:00"/>
    <x v="24"/>
    <s v="Prog"/>
    <m/>
    <m/>
    <m/>
    <m/>
    <x v="2"/>
    <x v="3"/>
    <s v="60-200"/>
    <n v="1"/>
    <n v="2100"/>
    <n v="0.5"/>
    <n v="2"/>
    <n v="1"/>
    <n v="2100"/>
    <n v="19000"/>
    <n v="1583.3333333333333"/>
    <n v="2.3386243386243386"/>
  </r>
  <r>
    <n v="107581"/>
    <x v="647"/>
    <s v="68129 3KE1A "/>
    <n v="10000"/>
    <s v="Calsonic"/>
    <m/>
    <s v="68129 3KE1A "/>
    <s v="P42K RHD "/>
    <m/>
    <d v="2018-06-03T00:00:00"/>
    <x v="24"/>
    <s v="Prog"/>
    <m/>
    <m/>
    <m/>
    <m/>
    <x v="2"/>
    <x v="3"/>
    <s v="60-200"/>
    <n v="1"/>
    <n v="2000"/>
    <n v="0.5"/>
    <n v="2"/>
    <n v="1"/>
    <n v="2000"/>
    <n v="10000"/>
    <n v="833.33333333333337"/>
    <n v="1.8888888888888891"/>
  </r>
  <r>
    <n v="107594"/>
    <x v="5"/>
    <s v="25233 5AF1A"/>
    <n v="84558"/>
    <s v="NISSAN"/>
    <m/>
    <s v="25233 5AF1A"/>
    <s v="P42JK/P42M HEV"/>
    <m/>
    <d v="2020-10-01T00:00:00"/>
    <x v="24"/>
    <s v="Prog"/>
    <m/>
    <m/>
    <m/>
    <m/>
    <x v="2"/>
    <x v="3"/>
    <s v="60-200"/>
    <n v="1"/>
    <n v="1440"/>
    <n v="0.5"/>
    <n v="2"/>
    <n v="1"/>
    <n v="1440"/>
    <n v="84558"/>
    <n v="7046.5"/>
    <n v="7.8578703703703709"/>
  </r>
  <r>
    <n v="107615"/>
    <x v="5"/>
    <s v="63160 4RA0A"/>
    <n v="68500"/>
    <s v="NISSAN"/>
    <m/>
    <s v="63160 4RA0A"/>
    <s v="L42N"/>
    <m/>
    <d v="2020-02-29T00:00:00"/>
    <x v="24"/>
    <s v="Prog"/>
    <m/>
    <m/>
    <m/>
    <m/>
    <x v="2"/>
    <x v="3"/>
    <s v="60-200"/>
    <n v="1"/>
    <n v="2100"/>
    <n v="0.5"/>
    <n v="2"/>
    <n v="1"/>
    <n v="2100"/>
    <n v="68500"/>
    <n v="5708.333333333333"/>
    <n v="4.9576719576719572"/>
  </r>
  <r>
    <n v="107616"/>
    <x v="5"/>
    <s v="63161 4RA0A"/>
    <n v="68500"/>
    <s v="NISSAN"/>
    <m/>
    <s v="63161 4RA0A"/>
    <s v="L42N"/>
    <m/>
    <d v="2020-02-29T00:00:00"/>
    <x v="24"/>
    <s v="Prog"/>
    <m/>
    <m/>
    <m/>
    <m/>
    <x v="2"/>
    <x v="3"/>
    <s v="60-200"/>
    <n v="1"/>
    <n v="2100"/>
    <n v="0.5"/>
    <n v="2"/>
    <n v="1"/>
    <n v="2100"/>
    <n v="68500"/>
    <n v="5708.333333333333"/>
    <n v="4.9576719576719572"/>
  </r>
  <r>
    <n v="107623"/>
    <x v="5"/>
    <s v="84330 4RA0A"/>
    <n v="68500"/>
    <s v="NISSAN"/>
    <m/>
    <s v="84330 4RA0A"/>
    <s v="L42N"/>
    <m/>
    <d v="2020-02-29T00:00:00"/>
    <x v="24"/>
    <s v="Prog"/>
    <m/>
    <m/>
    <m/>
    <m/>
    <x v="2"/>
    <x v="3"/>
    <s v="60-200"/>
    <n v="1"/>
    <n v="2000"/>
    <n v="0.5"/>
    <n v="2"/>
    <n v="1"/>
    <n v="2000"/>
    <n v="68500"/>
    <n v="5708.333333333333"/>
    <n v="5.1388888888888884"/>
  </r>
  <r>
    <n v="107624"/>
    <x v="5"/>
    <s v="84331 4RA0A"/>
    <n v="68500"/>
    <s v="NISSAN"/>
    <m/>
    <s v="84331 4RA0A"/>
    <s v="L42N"/>
    <m/>
    <d v="2020-02-29T00:00:00"/>
    <x v="24"/>
    <s v="Prog"/>
    <m/>
    <m/>
    <m/>
    <m/>
    <x v="2"/>
    <x v="3"/>
    <s v="60-200"/>
    <n v="1"/>
    <n v="2100"/>
    <n v="0.5"/>
    <n v="2"/>
    <n v="1"/>
    <n v="2100"/>
    <n v="68500"/>
    <n v="5708.333333333333"/>
    <n v="4.9576719576719572"/>
  </r>
  <r>
    <n v="107637"/>
    <x v="648"/>
    <s v="17138 0T011"/>
    <n v="432000"/>
    <s v="Toyota"/>
    <m/>
    <s v="17138 0T011"/>
    <s v="587F ENGINE"/>
    <m/>
    <d v="2019-01-06T00:00:00"/>
    <x v="24"/>
    <s v="Prog"/>
    <m/>
    <m/>
    <m/>
    <m/>
    <x v="2"/>
    <x v="3"/>
    <s v="60-200"/>
    <n v="1"/>
    <n v="1000"/>
    <n v="0.5"/>
    <n v="2"/>
    <n v="1"/>
    <n v="1000"/>
    <n v="432000"/>
    <n v="36000"/>
    <n v="49.333333333333336"/>
  </r>
  <r>
    <n v="107650"/>
    <x v="649"/>
    <s v="68129 3KA1A"/>
    <n v="10000"/>
    <s v="CalsonicKansei North America, Inc."/>
    <m/>
    <s v="68129 3KA1A"/>
    <s v="P42K Russia Export"/>
    <m/>
    <d v="2017-12-01T00:00:00"/>
    <x v="24"/>
    <s v="Prog"/>
    <m/>
    <m/>
    <m/>
    <m/>
    <x v="2"/>
    <x v="3"/>
    <s v="60-200"/>
    <n v="1"/>
    <n v="1000"/>
    <n v="0.5"/>
    <n v="2"/>
    <n v="1"/>
    <n v="1000"/>
    <n v="10000"/>
    <n v="833.33333333333337"/>
    <n v="2.4444444444444446"/>
  </r>
  <r>
    <n v="107653"/>
    <x v="5"/>
    <s v="64830 EZ30B"/>
    <n v="6476"/>
    <s v="NISSAN"/>
    <m/>
    <s v="64830 EZ30B"/>
    <s v="H61L TITAN"/>
    <m/>
    <d v="2021-11-01T00:00:00"/>
    <x v="24"/>
    <s v="Prog"/>
    <m/>
    <m/>
    <m/>
    <m/>
    <x v="2"/>
    <x v="3"/>
    <s v="60-200"/>
    <n v="1"/>
    <n v="1824"/>
    <n v="0.5"/>
    <n v="2"/>
    <n v="1"/>
    <n v="1824"/>
    <n v="6476"/>
    <n v="539.66666666666663"/>
    <n v="1.7278265107212476"/>
  </r>
  <r>
    <n v="107655"/>
    <x v="5"/>
    <s v="64830 EZ10B"/>
    <n v="19311"/>
    <s v="NISSAN"/>
    <m/>
    <s v="64830 EZ10B"/>
    <s v="H61L TITAN"/>
    <m/>
    <d v="2021-11-01T00:00:00"/>
    <x v="24"/>
    <s v="Prog"/>
    <m/>
    <m/>
    <m/>
    <m/>
    <x v="2"/>
    <x v="3"/>
    <s v="60-200"/>
    <n v="1"/>
    <n v="1800"/>
    <n v="0.5"/>
    <n v="2"/>
    <n v="1"/>
    <n v="1800"/>
    <n v="19311"/>
    <n v="1609.25"/>
    <n v="2.52537037037037"/>
  </r>
  <r>
    <n v="107656"/>
    <x v="5"/>
    <s v="64184 EZ30A"/>
    <n v="25786"/>
    <s v="NISSAN"/>
    <m/>
    <s v="64184 EZ30A"/>
    <s v="H61L TITAN"/>
    <m/>
    <d v="2021-11-01T00:00:00"/>
    <x v="24"/>
    <s v="Prog"/>
    <m/>
    <m/>
    <m/>
    <m/>
    <x v="2"/>
    <x v="3"/>
    <s v="60-200"/>
    <n v="1"/>
    <n v="1800"/>
    <n v="0.5"/>
    <n v="2"/>
    <n v="1"/>
    <n v="1800"/>
    <n v="25786"/>
    <n v="2148.8333333333335"/>
    <n v="2.9250617283950624"/>
  </r>
  <r>
    <n v="107657"/>
    <x v="5"/>
    <s v="64185 EZ30A"/>
    <n v="25786"/>
    <s v="NISSAN"/>
    <m/>
    <s v="64185 EZ30A"/>
    <s v="H61L TITAN"/>
    <m/>
    <d v="2021-11-01T00:00:00"/>
    <x v="24"/>
    <s v="Prog"/>
    <m/>
    <m/>
    <m/>
    <m/>
    <x v="2"/>
    <x v="3"/>
    <s v="60-200"/>
    <n v="1"/>
    <n v="1800"/>
    <n v="0.5"/>
    <n v="2"/>
    <n v="1"/>
    <n v="1800"/>
    <n v="25786"/>
    <n v="2148.8333333333335"/>
    <n v="2.9250617283950624"/>
  </r>
  <r>
    <n v="107658"/>
    <x v="650"/>
    <s v="64861 EZ30A"/>
    <n v="6476"/>
    <s v="NISSAN"/>
    <m/>
    <s v="64861 EZ30A"/>
    <s v="H61L TITAN"/>
    <m/>
    <d v="2021-11-01T00:00:00"/>
    <x v="24"/>
    <s v="Prog"/>
    <m/>
    <m/>
    <m/>
    <m/>
    <x v="2"/>
    <x v="3"/>
    <s v="60-200"/>
    <n v="1"/>
    <n v="1920"/>
    <n v="0.5"/>
    <n v="2"/>
    <n v="1"/>
    <n v="1920"/>
    <n v="6476"/>
    <n v="539.66666666666663"/>
    <n v="1.7081018518518516"/>
  </r>
  <r>
    <n v="107659"/>
    <x v="651"/>
    <s v="64861 EZ30B"/>
    <n v="6476"/>
    <s v="NISSAN"/>
    <m/>
    <s v="64861 EZ30B"/>
    <s v="H61L TITAN"/>
    <m/>
    <d v="2021-11-01T00:00:00"/>
    <x v="24"/>
    <s v="Prog"/>
    <m/>
    <m/>
    <m/>
    <m/>
    <x v="2"/>
    <x v="3"/>
    <s v="60-200"/>
    <n v="1"/>
    <n v="1824"/>
    <n v="0.5"/>
    <n v="2"/>
    <n v="1"/>
    <n v="1824"/>
    <n v="6476"/>
    <n v="539.66666666666663"/>
    <n v="1.7278265107212476"/>
  </r>
  <r>
    <n v="107660"/>
    <x v="652"/>
    <s v="64861 EZ30C"/>
    <n v="6476"/>
    <s v="NISSAN"/>
    <m/>
    <s v="64861 EZ30C"/>
    <s v="H61L TITAN"/>
    <m/>
    <d v="2021-11-01T00:00:00"/>
    <x v="24"/>
    <s v="Prog"/>
    <m/>
    <m/>
    <m/>
    <m/>
    <x v="2"/>
    <x v="3"/>
    <s v="60-200"/>
    <n v="1"/>
    <n v="1920"/>
    <n v="0.5"/>
    <n v="2"/>
    <n v="1"/>
    <n v="1920"/>
    <n v="6476"/>
    <n v="539.66666666666663"/>
    <n v="1.7081018518518516"/>
  </r>
  <r>
    <n v="107661"/>
    <x v="653"/>
    <s v="66362 EZ30A"/>
    <n v="64214"/>
    <s v="NISSAN"/>
    <m/>
    <s v="66362 EZ30A"/>
    <s v="H61L TITAN"/>
    <m/>
    <d v="2021-11-01T00:00:00"/>
    <x v="24"/>
    <s v="Prog"/>
    <m/>
    <m/>
    <m/>
    <m/>
    <x v="2"/>
    <x v="3"/>
    <s v="60-200"/>
    <n v="1"/>
    <n v="1680"/>
    <n v="0.5"/>
    <n v="2"/>
    <n v="1"/>
    <n v="1680"/>
    <n v="64214"/>
    <n v="5351.166666666667"/>
    <n v="5.5802910052910057"/>
  </r>
  <r>
    <n v="107703"/>
    <x v="654"/>
    <s v="65148 4RA0A"/>
    <n v="60000"/>
    <s v="NISSAN"/>
    <m/>
    <s v="65148 4RA0A"/>
    <s v="L42N Maxima"/>
    <m/>
    <d v="2019-02-15T00:00:00"/>
    <x v="24"/>
    <s v="Prog"/>
    <m/>
    <m/>
    <m/>
    <m/>
    <x v="2"/>
    <x v="3"/>
    <s v="60-200"/>
    <n v="1"/>
    <n v="1500"/>
    <n v="0.5"/>
    <n v="2"/>
    <n v="1"/>
    <n v="1500"/>
    <n v="60000"/>
    <n v="5000"/>
    <n v="5.7777777777777786"/>
  </r>
  <r>
    <n v="107705"/>
    <x v="655"/>
    <s v="79470 4RA0A"/>
    <n v="60000"/>
    <s v="NISSAN"/>
    <m/>
    <s v="79470 4RA0A"/>
    <s v="L42N Maxima"/>
    <m/>
    <d v="2019-02-15T00:00:00"/>
    <x v="24"/>
    <s v="Prog"/>
    <m/>
    <m/>
    <m/>
    <m/>
    <x v="2"/>
    <x v="3"/>
    <s v="60-200"/>
    <n v="1"/>
    <n v="2100"/>
    <n v="0.5"/>
    <n v="2"/>
    <n v="1"/>
    <n v="2100"/>
    <n v="60000"/>
    <n v="5000"/>
    <n v="4.5079365079365079"/>
  </r>
  <r>
    <n v="107722"/>
    <x v="656"/>
    <s v="25233 EZ00A"/>
    <n v="14000"/>
    <s v="NISSAN"/>
    <m/>
    <s v="25233 EZ00A"/>
    <s v="14 NISSAN TITAN H61L"/>
    <m/>
    <d v="2019-08-01T00:00:00"/>
    <x v="24"/>
    <s v="Prog"/>
    <m/>
    <m/>
    <m/>
    <m/>
    <x v="2"/>
    <x v="3"/>
    <s v="60-200"/>
    <n v="1"/>
    <n v="1440"/>
    <n v="0.5"/>
    <n v="2"/>
    <n v="1"/>
    <n v="1440"/>
    <n v="14000"/>
    <n v="1166.6666666666667"/>
    <n v="2.4135802469135803"/>
  </r>
  <r>
    <n v="107529"/>
    <x v="657"/>
    <s v="47960 EZ00A"/>
    <n v="90000"/>
    <s v="NISSAN"/>
    <m/>
    <s v="47960 EZ00A"/>
    <s v="14 TITAN X61L"/>
    <m/>
    <d v="2021-11-01T00:00:00"/>
    <x v="24"/>
    <s v="Prog"/>
    <m/>
    <m/>
    <m/>
    <m/>
    <x v="2"/>
    <x v="3"/>
    <s v="60-200"/>
    <n v="1"/>
    <n v="2100"/>
    <n v="0.5"/>
    <n v="2"/>
    <n v="1"/>
    <n v="2100"/>
    <n v="90000"/>
    <n v="7500"/>
    <n v="6.0952380952380949"/>
  </r>
  <r>
    <n v="104860"/>
    <x v="658"/>
    <s v="76648 EA000"/>
    <n v="20944.169999999998"/>
    <s v="NISSAN"/>
    <m/>
    <s v="76648 EA000"/>
    <s v="Nissan        | Frontier | H61B/D40        "/>
    <m/>
    <d v="2015-09-01T00:00:00"/>
    <x v="25"/>
    <s v="Prog"/>
    <m/>
    <m/>
    <m/>
    <m/>
    <x v="2"/>
    <x v="3"/>
    <s v="60-200"/>
    <n v="1"/>
    <n v="1500"/>
    <n v="0.5"/>
    <n v="2"/>
    <n v="1"/>
    <n v="1500"/>
    <n v="20944.169999999998"/>
    <n v="1745.3474999999999"/>
    <n v="2.8847533333333337"/>
  </r>
  <r>
    <n v="104864"/>
    <x v="659"/>
    <s v="90458 EA500"/>
    <n v="7575"/>
    <s v="NISSAN"/>
    <m/>
    <s v="90458 EA500"/>
    <s v="Nissan        | Frontier | H61B/D40        "/>
    <m/>
    <d v="2015-09-01T00:00:00"/>
    <x v="25"/>
    <s v="Prog"/>
    <m/>
    <m/>
    <m/>
    <m/>
    <x v="2"/>
    <x v="3"/>
    <s v="60-200"/>
    <n v="1"/>
    <n v="1500"/>
    <n v="0.5"/>
    <n v="2"/>
    <n v="1"/>
    <n v="1500"/>
    <n v="7575"/>
    <n v="631.25"/>
    <n v="1.8944444444444446"/>
  </r>
  <r>
    <n v="104879"/>
    <x v="660"/>
    <s v="82144 7S200"/>
    <n v="3000"/>
    <s v="NISSAN"/>
    <m/>
    <s v="82144 7S200"/>
    <s v="Nissan        | Armada | WZW/A60         "/>
    <m/>
    <d v="2019-09-09T00:00:00"/>
    <x v="25"/>
    <s v="Prog"/>
    <m/>
    <m/>
    <m/>
    <m/>
    <x v="2"/>
    <x v="3"/>
    <s v="60-200"/>
    <n v="1"/>
    <n v="1250"/>
    <n v="0.5"/>
    <n v="2"/>
    <n v="1"/>
    <n v="1250"/>
    <n v="3000"/>
    <n v="250"/>
    <n v="1.5999999999999999"/>
  </r>
  <r>
    <n v="104955"/>
    <x v="661"/>
    <s v="74595 EA800"/>
    <n v="30825"/>
    <s v="NISSAN"/>
    <m/>
    <s v="74595 EA800"/>
    <s v="Nissan        | Frontier | H61B/D40        "/>
    <m/>
    <d v="2015-09-01T00:00:00"/>
    <x v="25"/>
    <s v="Prog"/>
    <m/>
    <m/>
    <m/>
    <m/>
    <x v="2"/>
    <x v="3"/>
    <s v="60-200"/>
    <n v="1"/>
    <n v="1260"/>
    <n v="0.5"/>
    <n v="2"/>
    <n v="1"/>
    <n v="1260"/>
    <n v="30825"/>
    <n v="2568.75"/>
    <n v="4.0515873015873014"/>
  </r>
  <r>
    <n v="104958"/>
    <x v="662"/>
    <s v="74584 EB000"/>
    <n v="43804.799999999996"/>
    <s v="NISSAN"/>
    <m/>
    <s v="74584 EB000"/>
    <s v="Nissan        | Frontier | H61B/D40        "/>
    <m/>
    <d v="2015-09-01T00:00:00"/>
    <x v="25"/>
    <s v="Prog"/>
    <m/>
    <m/>
    <m/>
    <m/>
    <x v="2"/>
    <x v="3"/>
    <s v="60-200"/>
    <n v="1"/>
    <n v="2475"/>
    <n v="0.5"/>
    <n v="2"/>
    <n v="1"/>
    <n v="2475"/>
    <n v="43804.799999999996"/>
    <n v="3650.3999999999996"/>
    <n v="3.2998787878787876"/>
  </r>
  <r>
    <n v="104959"/>
    <x v="663"/>
    <s v="82575 EA800"/>
    <n v="14490"/>
    <s v="NISSAN"/>
    <m/>
    <s v="82575 EA800"/>
    <s v="Nissan        | Frontier | H61B/D40        "/>
    <m/>
    <d v="2015-09-01T00:00:00"/>
    <x v="25"/>
    <s v="Prog"/>
    <m/>
    <m/>
    <m/>
    <m/>
    <x v="2"/>
    <x v="3"/>
    <s v="60-200"/>
    <n v="1"/>
    <n v="2025"/>
    <n v="0.5"/>
    <n v="2"/>
    <n v="1"/>
    <n v="2025"/>
    <n v="14490"/>
    <n v="1207.5"/>
    <n v="2.1283950617283951"/>
  </r>
  <r>
    <n v="104961"/>
    <x v="664"/>
    <s v="82575 EA805"/>
    <n v="40270.5"/>
    <s v="NISSAN"/>
    <m/>
    <s v="82575 EA805"/>
    <s v="XTERRA"/>
    <m/>
    <d v="2015-09-01T00:00:00"/>
    <x v="25"/>
    <s v="Prog"/>
    <m/>
    <m/>
    <m/>
    <m/>
    <x v="2"/>
    <x v="3"/>
    <s v="60-200"/>
    <n v="1"/>
    <n v="2250"/>
    <n v="0.5"/>
    <n v="2"/>
    <n v="1"/>
    <n v="2250"/>
    <n v="40270.5"/>
    <n v="3355.875"/>
    <n v="3.3220000000000005"/>
  </r>
  <r>
    <n v="104972"/>
    <x v="665"/>
    <s v="74587 EB005"/>
    <n v="54600"/>
    <s v="NISSAN"/>
    <m/>
    <s v="74587 EB005"/>
    <s v="Nissan        | Frontier | H61B/D40        "/>
    <m/>
    <d v="2015-09-01T00:00:00"/>
    <x v="25"/>
    <s v="Prog"/>
    <m/>
    <m/>
    <m/>
    <m/>
    <x v="2"/>
    <x v="3"/>
    <s v="60-200"/>
    <n v="1"/>
    <n v="2700"/>
    <n v="0.5"/>
    <n v="2"/>
    <n v="1"/>
    <n v="2700"/>
    <n v="54600"/>
    <n v="4550"/>
    <n v="3.5802469135802468"/>
  </r>
  <r>
    <n v="104981"/>
    <x v="666"/>
    <s v="30417 EA201"/>
    <n v="92177.400000000009"/>
    <s v="NISSAN"/>
    <m/>
    <s v="30417 EA201"/>
    <s v="ZV7 6 CYL ENGINE"/>
    <m/>
    <d v="2019-09-09T00:00:00"/>
    <x v="25"/>
    <s v="Prog"/>
    <m/>
    <m/>
    <m/>
    <m/>
    <x v="2"/>
    <x v="3"/>
    <s v="60-200"/>
    <n v="1"/>
    <n v="3960"/>
    <n v="0.5"/>
    <n v="2"/>
    <n v="1"/>
    <n v="3960"/>
    <n v="92177.400000000009"/>
    <n v="7681.4500000000007"/>
    <n v="3.9196801346801351"/>
  </r>
  <r>
    <n v="104994"/>
    <x v="667"/>
    <s v="76892 EA510"/>
    <n v="21150"/>
    <s v="NISSAN"/>
    <m/>
    <s v="76892 EA510"/>
    <s v="Nissan        | Frontier | H61B/D40        "/>
    <m/>
    <d v="2015-09-01T00:00:00"/>
    <x v="25"/>
    <s v="Prog"/>
    <m/>
    <m/>
    <m/>
    <m/>
    <x v="2"/>
    <x v="3"/>
    <s v="60-200"/>
    <n v="1"/>
    <n v="5202"/>
    <n v="0.5"/>
    <n v="2"/>
    <n v="1"/>
    <n v="5202"/>
    <n v="21150"/>
    <n v="1762.5"/>
    <n v="1.7850826605151866"/>
  </r>
  <r>
    <n v="105388"/>
    <x v="668"/>
    <s v="222670P020"/>
    <n v="175000"/>
    <s v="TOYOTA"/>
    <m/>
    <s v="222670P020"/>
    <s v="HIGHLANDER 397L (CO to 440A)"/>
    <m/>
    <d v="2019-11-30T00:00:00"/>
    <x v="25"/>
    <s v="Prog"/>
    <m/>
    <m/>
    <m/>
    <m/>
    <x v="2"/>
    <x v="3"/>
    <s v="60-200"/>
    <n v="1"/>
    <n v="1800"/>
    <n v="0.5"/>
    <n v="2"/>
    <n v="1"/>
    <n v="1800"/>
    <n v="175000"/>
    <n v="14583.333333333334"/>
    <n v="12.135802469135804"/>
  </r>
  <r>
    <n v="105547"/>
    <x v="669"/>
    <s v="66369 JA010"/>
    <n v="122006"/>
    <s v="NISSAN"/>
    <m/>
    <s v="66369 JA010"/>
    <s v="L42L"/>
    <m/>
    <d v="2018-06-01T00:00:00"/>
    <x v="25"/>
    <s v="Prog"/>
    <m/>
    <m/>
    <m/>
    <m/>
    <x v="2"/>
    <x v="3"/>
    <s v="60-200"/>
    <n v="1"/>
    <n v="3150"/>
    <n v="0.5"/>
    <n v="2"/>
    <n v="1"/>
    <n v="3150"/>
    <n v="122006"/>
    <n v="10167.166666666666"/>
    <n v="5.6368959435626103"/>
  </r>
  <r>
    <n v="105552"/>
    <x v="670"/>
    <s v="67331 JA000"/>
    <n v="493500"/>
    <s v="NISSAN"/>
    <m/>
    <s v="67331 JA000"/>
    <s v="L42L + '14 L42N"/>
    <m/>
    <d v="2020-12-01T00:00:00"/>
    <x v="25"/>
    <s v="Prog"/>
    <m/>
    <m/>
    <m/>
    <m/>
    <x v="2"/>
    <x v="3"/>
    <s v="60-200"/>
    <n v="1"/>
    <n v="1800"/>
    <n v="0.5"/>
    <n v="2"/>
    <n v="1"/>
    <n v="1800"/>
    <n v="493500"/>
    <n v="41125"/>
    <n v="31.796296296296294"/>
  </r>
  <r>
    <n v="105699"/>
    <x v="671"/>
    <s v="86868 JB100"/>
    <n v="222391"/>
    <s v="NISSAN"/>
    <m/>
    <s v="86868 JB100"/>
    <s v="L42L Altima + P42M"/>
    <m/>
    <d v="2018-06-01T00:00:00"/>
    <x v="25"/>
    <s v="Prog"/>
    <m/>
    <m/>
    <m/>
    <m/>
    <x v="2"/>
    <x v="3"/>
    <s v="60-200"/>
    <n v="1"/>
    <n v="2700"/>
    <n v="0.5"/>
    <n v="2"/>
    <n v="1"/>
    <n v="2700"/>
    <n v="222391"/>
    <n v="18532.583333333332"/>
    <n v="10.485226337448559"/>
  </r>
  <r>
    <n v="105709"/>
    <x v="672"/>
    <s v="17407 JA00A"/>
    <n v="425000"/>
    <s v="NISSAN"/>
    <m/>
    <s v="17407 JA00A"/>
    <s v="L42L"/>
    <m/>
    <d v="2018-06-01T00:00:00"/>
    <x v="25"/>
    <s v="Prog"/>
    <m/>
    <m/>
    <m/>
    <m/>
    <x v="2"/>
    <x v="3"/>
    <s v="60-200"/>
    <n v="1"/>
    <n v="1350"/>
    <n v="0.5"/>
    <n v="2"/>
    <n v="1"/>
    <n v="1350"/>
    <n v="425000"/>
    <n v="35416.666666666664"/>
    <n v="36.312757201646086"/>
  </r>
  <r>
    <n v="106025"/>
    <x v="673"/>
    <s v="63142 9N00A"/>
    <n v="68512.5"/>
    <s v="NISSAN"/>
    <m/>
    <s v="63142 9N00A"/>
    <s v="L42C"/>
    <m/>
    <d v="2015-02-01T00:00:00"/>
    <x v="25"/>
    <s v="Prog"/>
    <m/>
    <m/>
    <m/>
    <m/>
    <x v="2"/>
    <x v="3"/>
    <s v="60-200"/>
    <n v="1"/>
    <n v="1200"/>
    <n v="0.5"/>
    <n v="2"/>
    <n v="1"/>
    <n v="1200"/>
    <n v="68512.5"/>
    <n v="5709.375"/>
    <n v="7.677083333333333"/>
  </r>
  <r>
    <n v="106042"/>
    <x v="674"/>
    <s v="76778 9N60A"/>
    <n v="425000"/>
    <s v="NISSAN"/>
    <m/>
    <s v="76778 9N60A"/>
    <s v="L42L"/>
    <m/>
    <d v="2017-05-01T00:00:00"/>
    <x v="25"/>
    <s v="Prog"/>
    <m/>
    <m/>
    <m/>
    <m/>
    <x v="2"/>
    <x v="3"/>
    <s v="60-200"/>
    <n v="1"/>
    <n v="1800"/>
    <n v="0.5"/>
    <n v="2"/>
    <n v="1"/>
    <n v="1800"/>
    <n v="425000"/>
    <n v="35416.666666666664"/>
    <n v="27.567901234567898"/>
  </r>
  <r>
    <n v="106043"/>
    <x v="675"/>
    <s v="76779 9N60A"/>
    <n v="425000"/>
    <s v="NISSAN"/>
    <m/>
    <s v="76779 9N60A"/>
    <s v="L42L"/>
    <m/>
    <d v="2017-05-01T00:00:00"/>
    <x v="25"/>
    <s v="Prog"/>
    <m/>
    <m/>
    <m/>
    <m/>
    <x v="2"/>
    <x v="3"/>
    <s v="60-200"/>
    <n v="1"/>
    <n v="2025"/>
    <n v="0.5"/>
    <n v="2"/>
    <n v="1"/>
    <n v="2025"/>
    <n v="425000"/>
    <n v="35416.666666666664"/>
    <n v="24.652949245541837"/>
  </r>
  <r>
    <n v="106111"/>
    <x v="676"/>
    <s v="21644 EA20A"/>
    <n v="77598.377999999997"/>
    <s v="NISSAN"/>
    <m/>
    <s v="21644 EA20A"/>
    <s v="Nissan        | Frontier | H61B/D40        "/>
    <m/>
    <d v="2017-07-01T00:00:00"/>
    <x v="25"/>
    <s v="Prog"/>
    <m/>
    <m/>
    <m/>
    <m/>
    <x v="2"/>
    <x v="3"/>
    <s v="60-200"/>
    <n v="1"/>
    <n v="3150"/>
    <n v="0.5"/>
    <n v="2"/>
    <n v="1"/>
    <n v="3150"/>
    <n v="77598.377999999997"/>
    <n v="6466.5315000000001"/>
    <n v="4.070489523809524"/>
  </r>
  <r>
    <n v="106191"/>
    <x v="677"/>
    <s v="123270V010"/>
    <n v="37326"/>
    <s v="TOYOTA"/>
    <m/>
    <s v="123270V010"/>
    <s v="Toyota | Venza | 470L            "/>
    <m/>
    <d v="2014-09-30T00:00:00"/>
    <x v="25"/>
    <s v="Prog"/>
    <m/>
    <m/>
    <m/>
    <m/>
    <x v="2"/>
    <x v="3"/>
    <s v="60-200"/>
    <n v="1"/>
    <n v="1800"/>
    <n v="0.5"/>
    <n v="2"/>
    <n v="1"/>
    <n v="1800"/>
    <n v="37326"/>
    <n v="3110.5"/>
    <n v="3.6374074074074074"/>
  </r>
  <r>
    <n v="106192"/>
    <x v="678"/>
    <s v="827150T180"/>
    <n v="49275"/>
    <s v="TOYOTA"/>
    <m/>
    <s v="827150T180"/>
    <s v="Toyota | Venza | 470L            "/>
    <m/>
    <d v="2014-09-30T00:00:00"/>
    <x v="25"/>
    <s v="Prog"/>
    <m/>
    <m/>
    <m/>
    <m/>
    <x v="2"/>
    <x v="3"/>
    <s v="60-200"/>
    <n v="1"/>
    <n v="1250"/>
    <n v="0.5"/>
    <n v="2"/>
    <n v="1"/>
    <n v="1250"/>
    <n v="49275"/>
    <n v="4106.25"/>
    <n v="5.7133333333333338"/>
  </r>
  <r>
    <n v="106241"/>
    <x v="679"/>
    <s v="76690 9N00A"/>
    <n v="64650"/>
    <s v="NISSAN"/>
    <m/>
    <s v="76690 9N00A"/>
    <s v="L42C"/>
    <m/>
    <d v="2015-02-01T00:00:00"/>
    <x v="25"/>
    <s v="Prog"/>
    <m/>
    <m/>
    <m/>
    <m/>
    <x v="2"/>
    <x v="3"/>
    <s v="60-200"/>
    <n v="1"/>
    <n v="2200"/>
    <n v="0.5"/>
    <n v="2"/>
    <n v="1"/>
    <n v="2200"/>
    <n v="64650"/>
    <n v="5387.5"/>
    <n v="4.5984848484848486"/>
  </r>
  <r>
    <n v="106455"/>
    <x v="680"/>
    <s v="14953 ZN50A"/>
    <n v="50880"/>
    <s v="NISSAN"/>
    <m/>
    <s v="14953 ZN50A"/>
    <s v="L42L"/>
    <m/>
    <d v="2018-06-01T00:00:00"/>
    <x v="25"/>
    <s v="Prog"/>
    <m/>
    <m/>
    <m/>
    <m/>
    <x v="2"/>
    <x v="3"/>
    <s v="60-200"/>
    <n v="1"/>
    <n v="3150"/>
    <n v="0.5"/>
    <n v="2"/>
    <n v="1"/>
    <n v="3150"/>
    <n v="50880"/>
    <n v="4240"/>
    <n v="3.1280423280423282"/>
  </r>
  <r>
    <n v="106510"/>
    <x v="681"/>
    <s v="11M124AA"/>
    <n v="270864"/>
    <s v="Bowling Green Metalforming"/>
    <m/>
    <s v="11M124AA"/>
    <s v="Highlander 397 + Sienna 580L"/>
    <m/>
    <d v="2015-12-01T00:00:00"/>
    <x v="25"/>
    <s v="Prog"/>
    <m/>
    <m/>
    <m/>
    <m/>
    <x v="2"/>
    <x v="3"/>
    <s v="60-200"/>
    <n v="1"/>
    <n v="2700"/>
    <n v="0.5"/>
    <n v="2"/>
    <n v="1"/>
    <n v="2700"/>
    <n v="270864"/>
    <n v="22572"/>
    <n v="12.479999999999999"/>
  </r>
  <r>
    <n v="106518"/>
    <x v="682"/>
    <s v="11M114AA"/>
    <n v="169560"/>
    <s v="Bowling Green Metalforming"/>
    <m/>
    <s v="11M114AA"/>
    <s v="Highlander 397 + Sienna 580L"/>
    <m/>
    <d v="2015-12-01T00:00:00"/>
    <x v="25"/>
    <s v="Prog"/>
    <m/>
    <m/>
    <m/>
    <m/>
    <x v="2"/>
    <x v="3"/>
    <s v="60-200"/>
    <n v="1"/>
    <n v="1400"/>
    <n v="0.5"/>
    <n v="2"/>
    <n v="1"/>
    <n v="1400"/>
    <n v="169560"/>
    <n v="14130"/>
    <n v="14.790476190476191"/>
  </r>
  <r>
    <n v="106564"/>
    <x v="683"/>
    <s v="171380T010"/>
    <n v="345000"/>
    <s v="TOYOTA"/>
    <m/>
    <s v="171380T010"/>
    <s v="Corolla 150A"/>
    <m/>
    <d v="2018-03-01T00:00:00"/>
    <x v="25"/>
    <s v="Prog"/>
    <m/>
    <m/>
    <m/>
    <m/>
    <x v="2"/>
    <x v="3"/>
    <s v="60-200"/>
    <n v="1"/>
    <n v="2250"/>
    <n v="0.5"/>
    <n v="2"/>
    <n v="1"/>
    <n v="2250"/>
    <n v="345000"/>
    <n v="28750"/>
    <n v="18.37037037037037"/>
  </r>
  <r>
    <n v="106847"/>
    <x v="684"/>
    <s v="89667-06120"/>
    <n v="614982.43080137437"/>
    <s v="TOYOTA"/>
    <m/>
    <s v="89667-06120"/>
    <s v="11 CAMRY (051A)"/>
    <m/>
    <d v="2016-06-01T00:00:00"/>
    <x v="25"/>
    <s v="Prog"/>
    <m/>
    <m/>
    <m/>
    <m/>
    <x v="2"/>
    <x v="3"/>
    <s v="60-200"/>
    <n v="1"/>
    <n v="2100"/>
    <n v="0.5"/>
    <n v="2"/>
    <n v="1"/>
    <n v="2100"/>
    <n v="614982.43080137437"/>
    <n v="51248.535900114533"/>
    <n v="33.872086285787006"/>
  </r>
  <r>
    <n v="106848"/>
    <x v="685"/>
    <s v="89668-06120"/>
    <n v="618731.91722372174"/>
    <s v="TOYOTA"/>
    <m/>
    <s v="89668-06120"/>
    <s v="11 CAMRY (051A)"/>
    <m/>
    <d v="2016-06-01T00:00:00"/>
    <x v="25"/>
    <s v="Prog"/>
    <m/>
    <m/>
    <m/>
    <m/>
    <x v="2"/>
    <x v="3"/>
    <s v="60-200"/>
    <n v="1"/>
    <n v="2280"/>
    <n v="0.5"/>
    <n v="2"/>
    <n v="1"/>
    <n v="2280"/>
    <n v="618731.91722372174"/>
    <n v="51560.993101976812"/>
    <n v="31.485960878349015"/>
  </r>
  <r>
    <n v="106861"/>
    <x v="686"/>
    <s v="66369 3TA0A"/>
    <n v="798500"/>
    <s v="NISSAN"/>
    <m/>
    <s v="66369 3TA0A"/>
    <s v="L42L + '14 L42N"/>
    <m/>
    <d v="2020-12-01T00:00:00"/>
    <x v="25"/>
    <s v="Prog"/>
    <m/>
    <m/>
    <m/>
    <m/>
    <x v="2"/>
    <x v="3"/>
    <s v="60-200"/>
    <n v="1"/>
    <n v="2475"/>
    <n v="0.5"/>
    <n v="2"/>
    <n v="1"/>
    <n v="2475"/>
    <n v="798500"/>
    <n v="66541.666666666672"/>
    <n v="37.180695847362514"/>
  </r>
  <r>
    <n v="106865"/>
    <x v="687"/>
    <s v="G920B06010"/>
    <n v="73700.706000000006"/>
    <s v="TOYOTA"/>
    <m/>
    <s v="G920B06010"/>
    <s v="Camry 051a"/>
    <m/>
    <d v="2016-06-01T00:00:00"/>
    <x v="25"/>
    <s v="Prog"/>
    <m/>
    <m/>
    <m/>
    <m/>
    <x v="2"/>
    <x v="3"/>
    <s v="60-200"/>
    <n v="1"/>
    <n v="1500"/>
    <n v="0.5"/>
    <n v="2"/>
    <n v="1"/>
    <n v="1500"/>
    <n v="73700.706000000006"/>
    <n v="6141.7255000000005"/>
    <n v="6.7926448888888897"/>
  </r>
  <r>
    <n v="106866"/>
    <x v="688"/>
    <s v="G920C06010"/>
    <n v="73700.706000000006"/>
    <s v="TOYOTA"/>
    <m/>
    <s v="G920C06010"/>
    <s v="Camry 051a"/>
    <m/>
    <d v="2016-06-01T00:00:00"/>
    <x v="25"/>
    <s v="Prog"/>
    <m/>
    <m/>
    <m/>
    <m/>
    <x v="2"/>
    <x v="3"/>
    <s v="60-200"/>
    <n v="1"/>
    <n v="1500"/>
    <n v="0.5"/>
    <n v="2"/>
    <n v="1"/>
    <n v="1500"/>
    <n v="73700.706000000006"/>
    <n v="6141.7255000000005"/>
    <n v="6.7926448888888897"/>
  </r>
  <r>
    <n v="106872"/>
    <x v="689"/>
    <s v="G114306030"/>
    <n v="73442.023773723908"/>
    <s v="TOYOTA"/>
    <m/>
    <s v="G114306030"/>
    <s v="'11 Camry HB 071A"/>
    <m/>
    <d v="2016-06-01T00:00:00"/>
    <x v="25"/>
    <s v="Prog"/>
    <m/>
    <m/>
    <m/>
    <m/>
    <x v="2"/>
    <x v="3"/>
    <s v="60-200"/>
    <n v="1"/>
    <n v="1500"/>
    <n v="0.5"/>
    <n v="2"/>
    <n v="1"/>
    <n v="1500"/>
    <n v="73442.023773723908"/>
    <n v="6120.1686478103256"/>
    <n v="6.7734832424980667"/>
  </r>
  <r>
    <n v="106872"/>
    <x v="690"/>
    <s v="G114306030"/>
    <n v="73442.023773723908"/>
    <s v="TOYOTA"/>
    <m/>
    <s v="G114306030"/>
    <s v="'11 Camry HB 071A"/>
    <m/>
    <d v="2016-06-01T00:00:00"/>
    <x v="25"/>
    <s v="Prog"/>
    <m/>
    <m/>
    <m/>
    <m/>
    <x v="2"/>
    <x v="3"/>
    <s v="60-200"/>
    <n v="1"/>
    <n v="1800"/>
    <n v="0.5"/>
    <n v="2"/>
    <n v="1"/>
    <n v="1800"/>
    <n v="73442.023773723908"/>
    <n v="6120.1686478103256"/>
    <n v="5.8667915909706112"/>
  </r>
  <r>
    <n v="106920"/>
    <x v="5"/>
    <s v="801D5 ZY70A"/>
    <n v="64800"/>
    <s v="NISSAN"/>
    <m/>
    <s v="801D5 ZY70A"/>
    <s v="L42C"/>
    <m/>
    <d v="2015-02-01T00:00:00"/>
    <x v="25"/>
    <s v="Prog"/>
    <m/>
    <m/>
    <m/>
    <m/>
    <x v="2"/>
    <x v="3"/>
    <s v="60-200"/>
    <n v="1"/>
    <n v="1000"/>
    <n v="0.5"/>
    <n v="2"/>
    <n v="1"/>
    <n v="1000"/>
    <n v="64800"/>
    <n v="5400"/>
    <n v="8.5333333333333332"/>
  </r>
  <r>
    <n v="106959"/>
    <x v="691"/>
    <s v="90528 3JA0A"/>
    <n v="40425.612000000001"/>
    <s v="NISSAN"/>
    <m/>
    <s v="90528 3JA0A"/>
    <s v="P42J"/>
    <m/>
    <d v="2018-12-01T00:00:00"/>
    <x v="25"/>
    <s v="Prog"/>
    <m/>
    <m/>
    <m/>
    <m/>
    <x v="2"/>
    <x v="3"/>
    <s v="60-200"/>
    <n v="1"/>
    <n v="2000"/>
    <n v="0.5"/>
    <n v="2"/>
    <n v="1"/>
    <n v="2000"/>
    <n v="40425.612000000001"/>
    <n v="3368.8009999999999"/>
    <n v="3.5792006666666665"/>
  </r>
  <r>
    <n v="107021"/>
    <x v="692"/>
    <s v="G9257-06010"/>
    <n v="73654.494670990258"/>
    <s v="TOYOTA"/>
    <m/>
    <s v="G9257-06010"/>
    <s v="'12 051A Camry"/>
    <m/>
    <d v="2016-06-01T00:00:00"/>
    <x v="25"/>
    <s v="Prog"/>
    <m/>
    <m/>
    <m/>
    <m/>
    <x v="2"/>
    <x v="3"/>
    <s v="60-200"/>
    <n v="1"/>
    <n v="2475"/>
    <n v="0.5"/>
    <n v="2"/>
    <n v="1"/>
    <n v="2475"/>
    <n v="73654.494670990258"/>
    <n v="6137.8745559158551"/>
    <n v="4.63993242069541"/>
  </r>
  <r>
    <n v="107038"/>
    <x v="693"/>
    <s v="23-4621112-2-00"/>
    <n v="589639.68000000005"/>
    <s v="IB TECH"/>
    <m/>
    <s v="23-4621112-2-00"/>
    <s v="P42J + P42K"/>
    <m/>
    <d v="2019-09-09T00:00:00"/>
    <x v="25"/>
    <s v="Prog"/>
    <m/>
    <m/>
    <m/>
    <m/>
    <x v="2"/>
    <x v="3"/>
    <s v="60-200"/>
    <n v="1"/>
    <n v="1500"/>
    <n v="0.5"/>
    <n v="2"/>
    <n v="1"/>
    <n v="1500"/>
    <n v="589639.68000000005"/>
    <n v="49136.640000000007"/>
    <n v="45.010346666666671"/>
  </r>
  <r>
    <n v="107096"/>
    <x v="694"/>
    <s v="27355 1paia"/>
    <n v="2773.7073802330597"/>
    <s v="Calsonic"/>
    <m/>
    <s v="27355 1paia"/>
    <s v="X61F"/>
    <m/>
    <d v="2019-09-09T00:00:00"/>
    <x v="25"/>
    <s v="Prog"/>
    <m/>
    <m/>
    <m/>
    <m/>
    <x v="2"/>
    <x v="3"/>
    <s v="60-200"/>
    <n v="1"/>
    <n v="1900"/>
    <n v="0.5"/>
    <n v="2"/>
    <n v="1"/>
    <n v="1900"/>
    <n v="2773.7073802330597"/>
    <n v="231.1422816860883"/>
    <n v="1.4955384432884831"/>
  </r>
  <r>
    <n v="107129"/>
    <x v="695"/>
    <s v="24236 3ta0a"/>
    <n v="242952"/>
    <s v="Calsonic"/>
    <m/>
    <s v="24236 3ta0a"/>
    <s v="L42L Altima"/>
    <m/>
    <d v="2018-06-01T00:00:00"/>
    <x v="25"/>
    <s v="Prog"/>
    <m/>
    <m/>
    <m/>
    <m/>
    <x v="2"/>
    <x v="3"/>
    <s v="60-200"/>
    <n v="1"/>
    <n v="3375"/>
    <n v="0.5"/>
    <n v="2"/>
    <n v="1"/>
    <n v="3375"/>
    <n v="242952"/>
    <n v="20246"/>
    <n v="9.331753086419754"/>
  </r>
  <r>
    <n v="107157"/>
    <x v="696"/>
    <s v="23-4643210-2-00"/>
    <n v="164724"/>
    <s v="IB TECH"/>
    <m/>
    <s v="23-4643210-2-00"/>
    <s v="L42L Altima"/>
    <m/>
    <d v="2018-06-01T00:00:00"/>
    <x v="25"/>
    <s v="Prog"/>
    <m/>
    <m/>
    <m/>
    <m/>
    <x v="2"/>
    <x v="3"/>
    <s v="60-200"/>
    <n v="1"/>
    <n v="3150"/>
    <n v="0.5"/>
    <n v="2"/>
    <n v="1"/>
    <n v="3150"/>
    <n v="164724"/>
    <n v="13727"/>
    <n v="7.1437037037037037"/>
  </r>
  <r>
    <n v="107209"/>
    <x v="697"/>
    <s v="90146 3FN0A"/>
    <n v="28620"/>
    <s v="NISSAN"/>
    <m/>
    <s v="90146 3FN0A"/>
    <s v="'13 LEAF B12G"/>
    <m/>
    <d v="2017-09-01T00:00:00"/>
    <x v="25"/>
    <s v="Prog"/>
    <m/>
    <m/>
    <m/>
    <m/>
    <x v="2"/>
    <x v="3"/>
    <s v="60-200"/>
    <n v="1"/>
    <n v="1250"/>
    <n v="0.5"/>
    <n v="2"/>
    <n v="1"/>
    <n v="1250"/>
    <n v="28620"/>
    <n v="2385"/>
    <n v="3.8773333333333331"/>
  </r>
  <r>
    <n v="107214"/>
    <x v="698"/>
    <s v="744J7 3NF0A"/>
    <n v="55350"/>
    <s v="NISSAN"/>
    <m/>
    <s v="744J7 3NF0A"/>
    <s v="'13 LEAF B12G"/>
    <m/>
    <d v="2017-09-01T00:00:00"/>
    <x v="25"/>
    <s v="Prog"/>
    <m/>
    <m/>
    <m/>
    <m/>
    <x v="2"/>
    <x v="3"/>
    <s v="60-200"/>
    <n v="1"/>
    <n v="2250"/>
    <n v="0.5"/>
    <n v="2"/>
    <n v="1"/>
    <n v="2250"/>
    <n v="55350"/>
    <n v="4612.5"/>
    <n v="4.0666666666666664"/>
  </r>
  <r>
    <n v="107219"/>
    <x v="699"/>
    <s v="82146 3NF0A"/>
    <n v="28686"/>
    <s v="NISSAN"/>
    <m/>
    <s v="82146 3NF0A"/>
    <s v="'13 LEAF B12G"/>
    <m/>
    <d v="2017-09-01T00:00:00"/>
    <x v="25"/>
    <s v="Prog"/>
    <m/>
    <m/>
    <m/>
    <m/>
    <x v="2"/>
    <x v="3"/>
    <s v="60-200"/>
    <n v="1"/>
    <n v="1500"/>
    <n v="0.5"/>
    <n v="2"/>
    <n v="1"/>
    <n v="1500"/>
    <n v="28686"/>
    <n v="2390.5"/>
    <n v="3.4582222222222221"/>
  </r>
  <r>
    <n v="107221"/>
    <x v="700"/>
    <s v="80142 3NF0A"/>
    <n v="31125"/>
    <s v="NISSAN"/>
    <m/>
    <s v="80142 3NF0A"/>
    <s v="'13 LEAF B12G"/>
    <m/>
    <d v="2017-09-01T00:00:00"/>
    <x v="25"/>
    <s v="Prog"/>
    <m/>
    <m/>
    <m/>
    <m/>
    <x v="2"/>
    <x v="3"/>
    <s v="60-200"/>
    <n v="1"/>
    <n v="1500"/>
    <n v="0.5"/>
    <n v="2"/>
    <n v="1"/>
    <n v="1500"/>
    <n v="31125"/>
    <n v="2593.75"/>
    <n v="3.6388888888888893"/>
  </r>
  <r>
    <n v="107325"/>
    <x v="701"/>
    <s v="68925 3NF0A"/>
    <n v="31005"/>
    <s v="Calsonic"/>
    <m/>
    <s v="68925 3NF0A"/>
    <s v="'13 X12G LEAF"/>
    <m/>
    <d v="2017-09-01T00:00:00"/>
    <x v="25"/>
    <s v="Prog"/>
    <m/>
    <m/>
    <m/>
    <m/>
    <x v="2"/>
    <x v="3"/>
    <s v="60-200"/>
    <n v="1"/>
    <n v="3000"/>
    <n v="0.5"/>
    <n v="2"/>
    <n v="1"/>
    <n v="3000"/>
    <n v="31005"/>
    <n v="2583.75"/>
    <n v="2.4816666666666669"/>
  </r>
  <r>
    <n v="107341"/>
    <x v="702"/>
    <s v="681PS 3NF0A"/>
    <n v="55882.5"/>
    <s v="Calsonic"/>
    <m/>
    <s v="681PS 3NF0A"/>
    <s v="'13 LEAF X12G"/>
    <m/>
    <d v="2017-09-01T00:00:00"/>
    <x v="25"/>
    <s v="Prog"/>
    <m/>
    <m/>
    <m/>
    <m/>
    <x v="2"/>
    <x v="3"/>
    <s v="60-200"/>
    <n v="1"/>
    <n v="2400"/>
    <n v="0.5"/>
    <n v="2"/>
    <n v="1"/>
    <n v="2400"/>
    <n v="55882.5"/>
    <n v="4656.875"/>
    <n v="3.9204861111111113"/>
  </r>
  <r>
    <n v="107405"/>
    <x v="703"/>
    <s v="24239 3JA5A"/>
    <n v="164209.85999999999"/>
    <s v="NISSAN"/>
    <m/>
    <s v="24239 3JA5A"/>
    <s v="P42J Infiniti"/>
    <m/>
    <d v="2019-09-09T00:00:00"/>
    <x v="25"/>
    <s v="Prog"/>
    <m/>
    <m/>
    <m/>
    <m/>
    <x v="2"/>
    <x v="3"/>
    <s v="60-200"/>
    <n v="1"/>
    <n v="1500"/>
    <n v="0.5"/>
    <n v="2"/>
    <n v="1"/>
    <n v="1500"/>
    <n v="164209.85999999999"/>
    <n v="13684.154999999999"/>
    <n v="13.497026666666665"/>
  </r>
  <r>
    <n v="107411"/>
    <x v="704"/>
    <s v="203RH 3JV0A"/>
    <n v="10500"/>
    <s v="CALSONIC KANSEI"/>
    <m/>
    <s v="203RH 3JV0A"/>
    <s v="P42J+K  HEV"/>
    <m/>
    <d v="2018-08-01T00:00:00"/>
    <x v="25"/>
    <s v="Prog"/>
    <m/>
    <m/>
    <m/>
    <m/>
    <x v="2"/>
    <x v="3"/>
    <s v="60-200"/>
    <n v="1"/>
    <n v="1500"/>
    <n v="0.5"/>
    <n v="2"/>
    <n v="1"/>
    <n v="1500"/>
    <n v="10500"/>
    <n v="875"/>
    <n v="2.1111111111111112"/>
  </r>
  <r>
    <n v="107685"/>
    <x v="5"/>
    <s v="985Q2 9GE0A"/>
    <n v="20300"/>
    <s v="NISSAN"/>
    <m/>
    <s v="985Q2 9GE0A"/>
    <s v="ARMADA P61A"/>
    <m/>
    <d v="2018-07-01T00:00:00"/>
    <x v="25"/>
    <s v="Prog"/>
    <m/>
    <m/>
    <m/>
    <m/>
    <x v="2"/>
    <x v="3"/>
    <s v="60-200"/>
    <n v="1"/>
    <n v="2100"/>
    <n v="0.5"/>
    <n v="2"/>
    <n v="1"/>
    <n v="2100"/>
    <n v="20300"/>
    <n v="1691.6666666666667"/>
    <n v="2.4074074074074074"/>
  </r>
  <r>
    <n v="104862"/>
    <x v="705"/>
    <s v="76648 EA500"/>
    <n v="400"/>
    <s v="NISSAN"/>
    <m/>
    <s v="76648 EA500"/>
    <s v="Nissan        | Frontier | H61B/D40        "/>
    <m/>
    <d v="2015-09-01T00:00:00"/>
    <x v="25"/>
    <s v="Prog"/>
    <m/>
    <m/>
    <m/>
    <m/>
    <x v="2"/>
    <x v="3"/>
    <s v="60-200"/>
    <n v="1"/>
    <n v="1500"/>
    <n v="0.5"/>
    <n v="2"/>
    <n v="1"/>
    <n v="1500"/>
    <n v="400"/>
    <n v="33.333333333333336"/>
    <n v="1.3629629629629629"/>
  </r>
  <r>
    <n v="105533"/>
    <x v="5"/>
    <s v="66370 JA000"/>
    <n v="50880"/>
    <s v="NISSAN"/>
    <m/>
    <s v="66370 JA000"/>
    <s v="L42L"/>
    <m/>
    <d v="2018-06-01T00:00:00"/>
    <x v="25"/>
    <s v="Prog"/>
    <m/>
    <m/>
    <m/>
    <m/>
    <x v="2"/>
    <x v="3"/>
    <s v="60-200"/>
    <n v="1"/>
    <n v="4000"/>
    <n v="0.5"/>
    <n v="2"/>
    <n v="1"/>
    <n v="4000"/>
    <n v="50880"/>
    <n v="4240"/>
    <n v="2.7466666666666666"/>
  </r>
  <r>
    <n v="106934"/>
    <x v="5"/>
    <s v="25233 3ja0c"/>
    <n v="28872.000000000007"/>
    <s v="NISSAN"/>
    <m/>
    <s v="25233 3ja0c"/>
    <s v="P42J"/>
    <m/>
    <d v="2019-09-09T00:00:00"/>
    <x v="25"/>
    <s v="Prog"/>
    <m/>
    <m/>
    <m/>
    <m/>
    <x v="2"/>
    <x v="3"/>
    <s v="60-200"/>
    <n v="1"/>
    <n v="2500"/>
    <n v="0.5"/>
    <n v="2"/>
    <n v="1"/>
    <n v="2500"/>
    <n v="28872.000000000007"/>
    <n v="2406.0000000000005"/>
    <n v="2.6165333333333334"/>
  </r>
  <r>
    <n v="105544"/>
    <x v="5"/>
    <s v="AA047782-7871"/>
    <n v="891"/>
    <s v="Denso"/>
    <m/>
    <s v="AA047782-7871"/>
    <s v="AUTO INDUSTRY"/>
    <m/>
    <d v="2019-09-09T00:00:00"/>
    <x v="26"/>
    <s v="Prog"/>
    <m/>
    <m/>
    <m/>
    <m/>
    <x v="2"/>
    <x v="15"/>
    <s v="60-200"/>
    <n v="1"/>
    <n v="1800"/>
    <n v="0.5"/>
    <n v="2"/>
    <n v="1"/>
    <n v="1800"/>
    <n v="891"/>
    <n v="74.25"/>
    <n v="1.3883333333333334"/>
  </r>
  <r>
    <n v="105545"/>
    <x v="5"/>
    <s v="AA047782-7881"/>
    <n v="1440"/>
    <s v="Denso"/>
    <m/>
    <s v="AA047782-7881"/>
    <s v="ChryslerGroup"/>
    <m/>
    <d v="2019-09-09T00:00:00"/>
    <x v="26"/>
    <s v="Prog"/>
    <m/>
    <m/>
    <m/>
    <m/>
    <x v="2"/>
    <x v="15"/>
    <s v="60-200"/>
    <n v="1"/>
    <n v="1800"/>
    <n v="0.5"/>
    <n v="2"/>
    <n v="1"/>
    <n v="1800"/>
    <n v="1440"/>
    <n v="120"/>
    <n v="1.4222222222222223"/>
  </r>
  <r>
    <n v="105556"/>
    <x v="706"/>
    <s v="79130 JA010"/>
    <n v="79875"/>
    <s v="NISSAN"/>
    <m/>
    <s v="79130 JA010"/>
    <s v="L42L"/>
    <m/>
    <d v="2018-06-01T00:00:00"/>
    <x v="26"/>
    <s v="Prog"/>
    <m/>
    <m/>
    <m/>
    <m/>
    <x v="2"/>
    <x v="15"/>
    <s v="60-200"/>
    <n v="1"/>
    <n v="1305"/>
    <n v="0.5"/>
    <n v="2"/>
    <n v="1"/>
    <n v="1305"/>
    <n v="79875"/>
    <n v="6656.25"/>
    <n v="8.1340996168582382"/>
  </r>
  <r>
    <n v="105996"/>
    <x v="707"/>
    <s v="74588 9N00A"/>
    <n v="493500"/>
    <s v="NISSAN"/>
    <m/>
    <s v="74588 9N00A"/>
    <s v="L42L + '14 L42N"/>
    <m/>
    <d v="2020-12-01T00:00:00"/>
    <x v="26"/>
    <s v="Prog"/>
    <m/>
    <m/>
    <m/>
    <m/>
    <x v="2"/>
    <x v="15"/>
    <s v="60-200"/>
    <n v="1"/>
    <n v="1215"/>
    <n v="0.5"/>
    <n v="2"/>
    <n v="1"/>
    <n v="1215"/>
    <n v="493500"/>
    <n v="41125"/>
    <n v="46.463648834019203"/>
  </r>
  <r>
    <n v="106085"/>
    <x v="708"/>
    <s v="84324 9N00A"/>
    <n v="70434"/>
    <s v="NISSAN"/>
    <m/>
    <s v="84324 9N00A"/>
    <s v="L42C"/>
    <m/>
    <d v="2015-02-01T00:00:00"/>
    <x v="26"/>
    <s v="Prog"/>
    <m/>
    <m/>
    <m/>
    <m/>
    <x v="2"/>
    <x v="15"/>
    <s v="60-200"/>
    <n v="1"/>
    <n v="1215"/>
    <n v="0.5"/>
    <n v="2"/>
    <n v="1"/>
    <n v="1215"/>
    <n v="70434"/>
    <n v="5869.5"/>
    <n v="7.7744855967078195"/>
  </r>
  <r>
    <n v="106769"/>
    <x v="709"/>
    <s v="76592 ZX00A (in-die)"/>
    <n v="450000"/>
    <s v="PEMSA"/>
    <m/>
    <s v="76592 ZX00A (in-die)"/>
    <s v="IN-DIE WELD MULTIPLE"/>
    <m/>
    <d v="2019-09-09T00:00:00"/>
    <x v="26"/>
    <s v="Prog"/>
    <m/>
    <m/>
    <m/>
    <m/>
    <x v="2"/>
    <x v="15"/>
    <s v="60-200"/>
    <n v="1"/>
    <n v="1215"/>
    <n v="0.5"/>
    <n v="2"/>
    <n v="1"/>
    <n v="1215"/>
    <n v="450000"/>
    <n v="37500"/>
    <n v="42.485596707818928"/>
  </r>
  <r>
    <n v="106774"/>
    <x v="710"/>
    <n v="13003080"/>
    <n v="181335"/>
    <s v="Benteler"/>
    <m/>
    <n v="13003080"/>
    <s v="Chrysler V6 Engine (PHOENIX)"/>
    <m/>
    <d v="2018-11-01T00:00:00"/>
    <x v="26"/>
    <s v="Prog"/>
    <m/>
    <m/>
    <m/>
    <m/>
    <x v="2"/>
    <x v="15"/>
    <s v="60-200"/>
    <n v="1"/>
    <n v="1600"/>
    <n v="0.5"/>
    <n v="2"/>
    <n v="1"/>
    <n v="1600"/>
    <n v="181335"/>
    <n v="15111.25"/>
    <n v="13.926041666666668"/>
  </r>
  <r>
    <n v="107092"/>
    <x v="711"/>
    <s v="14049 XXXXX"/>
    <n v="380000"/>
    <s v="NISSAN"/>
    <m/>
    <s v="14049 XXXXX"/>
    <s v="L42L Altima"/>
    <m/>
    <d v="2018-06-01T00:00:00"/>
    <x v="26"/>
    <s v="Prog"/>
    <m/>
    <m/>
    <m/>
    <m/>
    <x v="2"/>
    <x v="15"/>
    <s v="60-200"/>
    <n v="1"/>
    <n v="1125"/>
    <n v="0.5"/>
    <n v="2"/>
    <n v="1"/>
    <n v="1125"/>
    <n v="380000"/>
    <n v="31666.666666666668"/>
    <n v="38.864197530864196"/>
  </r>
  <r>
    <n v="107419"/>
    <x v="712"/>
    <s v="in-die"/>
    <n v="163000"/>
    <s v="Calsonic"/>
    <m/>
    <s v="in-die"/>
    <n v="0"/>
    <m/>
    <d v="2018-08-01T00:00:00"/>
    <x v="26"/>
    <s v="Prog"/>
    <m/>
    <m/>
    <m/>
    <m/>
    <x v="2"/>
    <x v="15"/>
    <s v="60-200"/>
    <n v="1"/>
    <n v="1000"/>
    <n v="0.5"/>
    <n v="2"/>
    <n v="1"/>
    <n v="1000"/>
    <n v="163000"/>
    <n v="13583.333333333334"/>
    <n v="19.444444444444446"/>
  </r>
  <r>
    <n v="107420"/>
    <x v="713"/>
    <s v="in-die"/>
    <n v="163000"/>
    <s v="Calsonic"/>
    <m/>
    <s v="in-die"/>
    <n v="0"/>
    <m/>
    <d v="2018-08-01T00:00:00"/>
    <x v="26"/>
    <s v="Prog"/>
    <m/>
    <m/>
    <m/>
    <m/>
    <x v="2"/>
    <x v="15"/>
    <s v="60-200"/>
    <n v="1"/>
    <n v="1000"/>
    <n v="0.5"/>
    <n v="2"/>
    <n v="1"/>
    <n v="1000"/>
    <n v="163000"/>
    <n v="13583.333333333334"/>
    <n v="19.444444444444446"/>
  </r>
  <r>
    <n v="105594"/>
    <x v="714"/>
    <s v="46261 JA000"/>
    <n v="730115.96000000008"/>
    <s v="NISSAN"/>
    <m/>
    <s v="46261 JA000"/>
    <s v="L42L + '14 L42N"/>
    <m/>
    <d v="2020-12-01T00:00:00"/>
    <x v="27"/>
    <s v="Prog"/>
    <m/>
    <m/>
    <m/>
    <m/>
    <x v="2"/>
    <x v="6"/>
    <s v="60-200"/>
    <n v="1"/>
    <n v="1710"/>
    <n v="0.5"/>
    <n v="2"/>
    <n v="1"/>
    <n v="1710"/>
    <n v="730115.96000000008"/>
    <n v="60842.996666666673"/>
    <n v="48.77426640675764"/>
  </r>
  <r>
    <n v="105708"/>
    <x v="715"/>
    <s v="17406 JA00A"/>
    <n v="425000"/>
    <s v="NISSAN"/>
    <m/>
    <s v="17406 JA00A"/>
    <s v="L42L"/>
    <m/>
    <d v="2018-06-01T00:00:00"/>
    <x v="27"/>
    <s v="Prog"/>
    <m/>
    <m/>
    <m/>
    <m/>
    <x v="2"/>
    <x v="6"/>
    <s v="60-200"/>
    <n v="1"/>
    <n v="3600"/>
    <n v="0.5"/>
    <n v="2"/>
    <n v="1"/>
    <n v="3600"/>
    <n v="425000"/>
    <n v="35416.666666666664"/>
    <n v="14.450617283950615"/>
  </r>
  <r>
    <n v="106143"/>
    <x v="716"/>
    <s v="771210T010"/>
    <n v="49950"/>
    <s v="TOYOTA"/>
    <m/>
    <s v="771210T010"/>
    <s v="Toyota | Venza | 470L            "/>
    <m/>
    <d v="2014-09-30T00:00:00"/>
    <x v="27"/>
    <s v="Prog"/>
    <m/>
    <m/>
    <m/>
    <m/>
    <x v="2"/>
    <x v="6"/>
    <s v="60-200"/>
    <n v="1"/>
    <n v="1710"/>
    <n v="0.5"/>
    <n v="2"/>
    <n v="1"/>
    <n v="1710"/>
    <n v="49950"/>
    <n v="4162.5"/>
    <n v="4.5789473684210522"/>
  </r>
  <r>
    <n v="106145"/>
    <x v="717"/>
    <s v="771230T010"/>
    <n v="50085"/>
    <s v="TOYOTA"/>
    <m/>
    <s v="771230T010"/>
    <s v="Toyota | Venza | 470L            "/>
    <m/>
    <d v="2014-09-30T00:00:00"/>
    <x v="27"/>
    <s v="Prog"/>
    <m/>
    <m/>
    <m/>
    <m/>
    <x v="2"/>
    <x v="6"/>
    <s v="60-200"/>
    <n v="1"/>
    <n v="1710"/>
    <n v="0.5"/>
    <n v="2"/>
    <n v="1"/>
    <n v="1710"/>
    <n v="50085"/>
    <n v="4173.75"/>
    <n v="4.5877192982456139"/>
  </r>
  <r>
    <n v="106179"/>
    <x v="718"/>
    <s v="583290T010"/>
    <n v="48937.5"/>
    <s v="TOYOTA"/>
    <m/>
    <s v="583290T010"/>
    <s v="Toyota | Venza | 470L            "/>
    <m/>
    <d v="2014-09-30T00:00:00"/>
    <x v="27"/>
    <s v="Prog"/>
    <m/>
    <m/>
    <m/>
    <m/>
    <x v="2"/>
    <x v="6"/>
    <s v="60-200"/>
    <n v="1"/>
    <n v="2250"/>
    <n v="0.5"/>
    <n v="2"/>
    <n v="1"/>
    <n v="2250"/>
    <n v="48937.5"/>
    <n v="4078.125"/>
    <n v="3.75"/>
  </r>
  <r>
    <n v="106180"/>
    <x v="719"/>
    <s v="583250T010"/>
    <n v="48870"/>
    <s v="TOYOTA"/>
    <m/>
    <s v="583250T010"/>
    <s v="Toyota | Venza | 470L            "/>
    <m/>
    <d v="2014-09-30T00:00:00"/>
    <x v="27"/>
    <s v="Prog"/>
    <m/>
    <m/>
    <m/>
    <m/>
    <x v="2"/>
    <x v="6"/>
    <s v="60-200"/>
    <n v="1"/>
    <n v="1800"/>
    <n v="0.5"/>
    <n v="2"/>
    <n v="1"/>
    <n v="1800"/>
    <n v="48870"/>
    <n v="4072.5"/>
    <n v="4.3500000000000005"/>
  </r>
  <r>
    <n v="106531"/>
    <x v="720"/>
    <s v="11M127AA"/>
    <n v="151668"/>
    <s v="Bowling Green Metalforming"/>
    <m/>
    <s v="11M127AA"/>
    <s v="Highlander 397 + Sienna 580L"/>
    <m/>
    <d v="2015-12-01T00:00:00"/>
    <x v="27"/>
    <s v="Prog"/>
    <m/>
    <m/>
    <m/>
    <m/>
    <x v="2"/>
    <x v="6"/>
    <s v="60-200"/>
    <n v="1"/>
    <n v="1800"/>
    <n v="0.5"/>
    <n v="2"/>
    <n v="1"/>
    <n v="1800"/>
    <n v="151668"/>
    <n v="12639"/>
    <n v="10.695555555555556"/>
  </r>
  <r>
    <n v="106572"/>
    <x v="721"/>
    <s v="28038 1PA0A"/>
    <n v="18135.779024600775"/>
    <s v="Calsonic"/>
    <m/>
    <s v="28038 1PA0A"/>
    <s v="X61F"/>
    <m/>
    <d v="2019-09-09T00:00:00"/>
    <x v="27"/>
    <s v="Prog"/>
    <m/>
    <m/>
    <m/>
    <m/>
    <x v="2"/>
    <x v="6"/>
    <s v="60-200"/>
    <n v="1"/>
    <n v="1200"/>
    <n v="0.5"/>
    <n v="2"/>
    <n v="1"/>
    <n v="1200"/>
    <n v="18135.779024600775"/>
    <n v="1511.3149187167312"/>
    <n v="3.0125721319074792"/>
  </r>
  <r>
    <n v="106750"/>
    <x v="722"/>
    <s v="769G8 ZX70A"/>
    <n v="66750"/>
    <s v="NISSAN"/>
    <m/>
    <s v="769G8 ZX70A"/>
    <s v="L42C"/>
    <m/>
    <d v="2015-02-01T00:00:00"/>
    <x v="27"/>
    <s v="Prog"/>
    <m/>
    <m/>
    <m/>
    <m/>
    <x v="2"/>
    <x v="6"/>
    <s v="60-200"/>
    <n v="1"/>
    <n v="2250"/>
    <n v="0.5"/>
    <n v="2"/>
    <n v="1"/>
    <n v="2250"/>
    <n v="66750"/>
    <n v="5562.5"/>
    <n v="4.6296296296296298"/>
  </r>
  <r>
    <n v="106801"/>
    <x v="723"/>
    <s v="13411AA"/>
    <n v="400000"/>
    <s v="Bowling Green Metalforming"/>
    <m/>
    <s v="13411AA"/>
    <s v=" '12 Mercedes M-Class W166"/>
    <m/>
    <d v="2018-09-01T00:00:00"/>
    <x v="27"/>
    <s v="Prog"/>
    <m/>
    <m/>
    <m/>
    <m/>
    <x v="2"/>
    <x v="6"/>
    <s v="60-200"/>
    <n v="1"/>
    <n v="1575"/>
    <n v="0.5"/>
    <n v="2"/>
    <n v="1"/>
    <n v="1575"/>
    <n v="400000"/>
    <n v="33333.333333333336"/>
    <n v="29.552028218694886"/>
  </r>
  <r>
    <n v="106869"/>
    <x v="724"/>
    <s v=" G114306010"/>
    <n v="73910.709576517329"/>
    <s v="TOYOTA"/>
    <m/>
    <s v=" G114306010"/>
    <s v="'11 Camry HB 071A"/>
    <m/>
    <d v="2016-06-01T00:00:00"/>
    <x v="27"/>
    <s v="Prog"/>
    <m/>
    <m/>
    <m/>
    <m/>
    <x v="2"/>
    <x v="6"/>
    <s v="60-200"/>
    <n v="1"/>
    <n v="3570"/>
    <n v="0.5"/>
    <n v="2"/>
    <n v="1"/>
    <n v="3570"/>
    <n v="73910.709576517329"/>
    <n v="6159.2257980431104"/>
    <n v="3.6336977770469132"/>
  </r>
  <r>
    <n v="106873"/>
    <x v="725"/>
    <s v="G9217-06010"/>
    <n v="73962.785776827717"/>
    <s v="TOYOTA"/>
    <m/>
    <s v="G9217-06010"/>
    <s v="'11 Camry HB 071A"/>
    <m/>
    <d v="2016-06-01T00:00:00"/>
    <x v="27"/>
    <s v="Prog"/>
    <m/>
    <m/>
    <m/>
    <m/>
    <x v="2"/>
    <x v="6"/>
    <s v="60-200"/>
    <n v="1"/>
    <n v="2500"/>
    <n v="0.5"/>
    <n v="2"/>
    <n v="1"/>
    <n v="2500"/>
    <n v="73962.785776827717"/>
    <n v="6163.5654814023101"/>
    <n v="4.6205682567478989"/>
  </r>
  <r>
    <n v="106919"/>
    <x v="726"/>
    <s v="801D4 ZY70A"/>
    <n v="64800"/>
    <s v="NISSAN"/>
    <m/>
    <s v="801D4 ZY70A"/>
    <s v="L42C"/>
    <m/>
    <d v="2015-02-01T00:00:00"/>
    <x v="27"/>
    <s v="Prog"/>
    <m/>
    <m/>
    <m/>
    <m/>
    <x v="2"/>
    <x v="6"/>
    <s v="60-200"/>
    <n v="1"/>
    <n v="2000"/>
    <n v="0.5"/>
    <n v="2"/>
    <n v="1"/>
    <n v="2000"/>
    <n v="64800"/>
    <n v="5400"/>
    <n v="4.9333333333333336"/>
  </r>
  <r>
    <n v="106936"/>
    <x v="727"/>
    <s v="28033 3ja0a"/>
    <n v="115829.64"/>
    <s v="NISSAN"/>
    <m/>
    <s v="28033 3ja0a"/>
    <s v="P42K"/>
    <m/>
    <d v="2019-09-09T00:00:00"/>
    <x v="27"/>
    <s v="Prog"/>
    <m/>
    <m/>
    <m/>
    <m/>
    <x v="2"/>
    <x v="6"/>
    <s v="60-200"/>
    <n v="1"/>
    <n v="1800"/>
    <n v="0.5"/>
    <n v="2"/>
    <n v="1"/>
    <n v="1800"/>
    <n v="115829.64"/>
    <n v="9652.4699999999993"/>
    <n v="8.4833111111111101"/>
  </r>
  <r>
    <n v="107013"/>
    <x v="728"/>
    <s v="g92n4-06010"/>
    <n v="74275.242978690003"/>
    <s v="TOYOTA"/>
    <m/>
    <s v="g92n4-06010"/>
    <s v="'11 Camry HB 071A"/>
    <m/>
    <d v="2016-06-01T00:00:00"/>
    <x v="27"/>
    <s v="Prog"/>
    <m/>
    <m/>
    <m/>
    <m/>
    <x v="2"/>
    <x v="6"/>
    <s v="60-200"/>
    <n v="1"/>
    <n v="1350"/>
    <n v="0.5"/>
    <n v="2"/>
    <n v="1"/>
    <n v="1350"/>
    <n v="74275.242978690003"/>
    <n v="6189.6035815575005"/>
    <n v="7.4465220558592593"/>
  </r>
  <r>
    <n v="107020"/>
    <x v="729"/>
    <s v="98874 3JA0A"/>
    <n v="270000"/>
    <s v="NISSAN"/>
    <m/>
    <s v="98874 3JA0A"/>
    <s v="P42J + P42K"/>
    <m/>
    <d v="2018-12-01T00:00:00"/>
    <x v="27"/>
    <s v="Prog"/>
    <m/>
    <m/>
    <m/>
    <m/>
    <x v="2"/>
    <x v="6"/>
    <s v="60-200"/>
    <n v="1"/>
    <n v="1800"/>
    <n v="0.5"/>
    <n v="2"/>
    <n v="1"/>
    <n v="1800"/>
    <n v="270000"/>
    <n v="22500"/>
    <n v="18"/>
  </r>
  <r>
    <n v="107039"/>
    <x v="730"/>
    <s v="23-4599712-2-00"/>
    <n v="229537.28"/>
    <s v="IB TECH"/>
    <m/>
    <s v="23-4599712-2-00"/>
    <s v=" '12 P42K/J (Infiniti &amp; Pathfinder)"/>
    <m/>
    <d v="2019-09-09T00:00:00"/>
    <x v="27"/>
    <s v="Prog"/>
    <m/>
    <m/>
    <m/>
    <m/>
    <x v="2"/>
    <x v="6"/>
    <s v="60-200"/>
    <n v="1"/>
    <n v="2500"/>
    <n v="0.5"/>
    <n v="2"/>
    <n v="1"/>
    <n v="2500"/>
    <n v="229537.28"/>
    <n v="19128.106666666667"/>
    <n v="11.534990222222222"/>
  </r>
  <r>
    <n v="107042"/>
    <x v="731"/>
    <s v="767b8 3ja0a"/>
    <n v="155056.38399999999"/>
    <s v="NISSAN"/>
    <m/>
    <s v="767b8 3ja0a"/>
    <s v="P42J + P42K"/>
    <m/>
    <d v="2018-12-01T00:00:00"/>
    <x v="27"/>
    <s v="Prog"/>
    <m/>
    <m/>
    <m/>
    <m/>
    <x v="2"/>
    <x v="6"/>
    <s v="60-200"/>
    <n v="1"/>
    <n v="2500"/>
    <n v="0.5"/>
    <n v="2"/>
    <n v="1"/>
    <n v="2500"/>
    <n v="155056.38399999999"/>
    <n v="12921.365333333333"/>
    <n v="8.2247281777777772"/>
  </r>
  <r>
    <n v="107048"/>
    <x v="732"/>
    <s v="21745 3TA0A"/>
    <n v="360000"/>
    <s v="NISSAN"/>
    <m/>
    <s v="21745 3TA0A"/>
    <s v="L42L Altima"/>
    <m/>
    <d v="2018-06-01T00:00:00"/>
    <x v="27"/>
    <s v="Prog"/>
    <m/>
    <m/>
    <m/>
    <m/>
    <x v="2"/>
    <x v="6"/>
    <s v="60-200"/>
    <n v="1"/>
    <n v="1575"/>
    <n v="0.5"/>
    <n v="2"/>
    <n v="1"/>
    <n v="1575"/>
    <n v="360000"/>
    <n v="30000"/>
    <n v="26.730158730158731"/>
  </r>
  <r>
    <n v="107051"/>
    <x v="733"/>
    <s v="22650 JA10E"/>
    <n v="230504"/>
    <s v="NISSAN"/>
    <m/>
    <s v="22650 JA10E"/>
    <s v="'12 Engine zv7"/>
    <m/>
    <d v="2019-09-09T00:00:00"/>
    <x v="27"/>
    <s v="Prog"/>
    <m/>
    <m/>
    <m/>
    <m/>
    <x v="2"/>
    <x v="6"/>
    <s v="60-200"/>
    <n v="1"/>
    <n v="2000"/>
    <n v="0.5"/>
    <n v="2"/>
    <n v="1"/>
    <n v="2000"/>
    <n v="230504"/>
    <n v="19208.666666666668"/>
    <n v="14.139111111111113"/>
  </r>
  <r>
    <n v="107059"/>
    <x v="734"/>
    <s v="24239 3JA1B"/>
    <n v="207140.60800000004"/>
    <s v="NISSAN"/>
    <m/>
    <s v="24239 3JA1B"/>
    <s v="P42J + P42K + P42M"/>
    <m/>
    <d v="2018-12-01T00:00:00"/>
    <x v="27"/>
    <s v="Prog"/>
    <m/>
    <m/>
    <m/>
    <m/>
    <x v="2"/>
    <x v="6"/>
    <s v="60-200"/>
    <n v="1"/>
    <n v="1500"/>
    <n v="0.5"/>
    <n v="2"/>
    <n v="1"/>
    <n v="1500"/>
    <n v="207140.60800000004"/>
    <n v="17261.717333333338"/>
    <n v="16.677082074074079"/>
  </r>
  <r>
    <n v="107067"/>
    <x v="735"/>
    <s v="24239 3TA0C"/>
    <n v="445000"/>
    <s v="NISSAN"/>
    <m/>
    <s v="24239 3TA0C"/>
    <s v="L42L Altima"/>
    <m/>
    <d v="2018-06-01T00:00:00"/>
    <x v="27"/>
    <s v="Prog"/>
    <m/>
    <m/>
    <m/>
    <m/>
    <x v="2"/>
    <x v="6"/>
    <s v="60-200"/>
    <n v="1"/>
    <n v="2250"/>
    <n v="0.5"/>
    <n v="2"/>
    <n v="1"/>
    <n v="2250"/>
    <n v="445000"/>
    <n v="37083.333333333336"/>
    <n v="23.308641975308642"/>
  </r>
  <r>
    <n v="107068"/>
    <x v="736"/>
    <s v="24239 3TA1A"/>
    <n v="360000"/>
    <s v="NISSAN"/>
    <m/>
    <s v="24239 3TA1A"/>
    <s v="L42L Altima"/>
    <m/>
    <d v="2018-06-01T00:00:00"/>
    <x v="27"/>
    <s v="Prog"/>
    <m/>
    <m/>
    <m/>
    <m/>
    <x v="2"/>
    <x v="6"/>
    <s v="60-200"/>
    <n v="1"/>
    <n v="1800"/>
    <n v="0.5"/>
    <n v="2"/>
    <n v="1"/>
    <n v="1800"/>
    <n v="360000"/>
    <n v="30000"/>
    <n v="23.555555555555557"/>
  </r>
  <r>
    <n v="107069"/>
    <x v="737"/>
    <s v="24239 3m0ta"/>
    <n v="79903"/>
    <s v="NISSAN"/>
    <m/>
    <s v="24239 3m0ta"/>
    <s v="L42L Altima + P42M"/>
    <m/>
    <d v="2018-06-01T00:00:00"/>
    <x v="27"/>
    <s v="Prog"/>
    <m/>
    <m/>
    <m/>
    <m/>
    <x v="2"/>
    <x v="6"/>
    <s v="60-200"/>
    <n v="1"/>
    <n v="2475"/>
    <n v="0.5"/>
    <n v="2"/>
    <n v="1"/>
    <n v="2475"/>
    <n v="79903"/>
    <n v="6658.583333333333"/>
    <n v="4.920448933782267"/>
  </r>
  <r>
    <n v="107077"/>
    <x v="738"/>
    <s v="68122 3JA0A"/>
    <n v="36635.360000000001"/>
    <s v="Calsonic"/>
    <m/>
    <s v="68122 3JA0A"/>
    <s v="P42J"/>
    <m/>
    <d v="2019-09-09T00:00:00"/>
    <x v="27"/>
    <s v="Prog"/>
    <m/>
    <m/>
    <m/>
    <m/>
    <x v="2"/>
    <x v="6"/>
    <s v="60-200"/>
    <n v="1"/>
    <n v="1800"/>
    <n v="0.5"/>
    <n v="2"/>
    <n v="1"/>
    <n v="1800"/>
    <n v="36635.360000000001"/>
    <n v="3052.9466666666667"/>
    <n v="3.5947753086419758"/>
  </r>
  <r>
    <n v="107095"/>
    <x v="739"/>
    <s v="27355 1PA0A"/>
    <n v="2773.7073802330597"/>
    <s v="Calsonic"/>
    <m/>
    <s v="27355 1PA0A"/>
    <s v="X61F"/>
    <m/>
    <d v="2019-09-09T00:00:00"/>
    <x v="27"/>
    <s v="Prog"/>
    <m/>
    <m/>
    <m/>
    <m/>
    <x v="2"/>
    <x v="6"/>
    <s v="60-200"/>
    <n v="1"/>
    <n v="2100"/>
    <n v="0.5"/>
    <n v="2"/>
    <n v="1"/>
    <n v="2100"/>
    <n v="2773.7073802330597"/>
    <n v="231.1422816860883"/>
    <n v="1.4800903375784689"/>
  </r>
  <r>
    <n v="107102"/>
    <x v="740"/>
    <s v="671BO 3TA0A"/>
    <n v="504333.84"/>
    <s v="NISSAN"/>
    <m/>
    <s v="671BO 3TA0A"/>
    <s v="L42L + '14 L42N"/>
    <m/>
    <d v="2020-12-01T00:00:00"/>
    <x v="27"/>
    <s v="Prog"/>
    <m/>
    <m/>
    <m/>
    <m/>
    <x v="2"/>
    <x v="6"/>
    <s v="60-200"/>
    <n v="1"/>
    <n v="1800"/>
    <n v="0.5"/>
    <n v="2"/>
    <n v="1"/>
    <n v="1800"/>
    <n v="504333.84"/>
    <n v="42027.82"/>
    <n v="32.465051851851854"/>
  </r>
  <r>
    <n v="107112"/>
    <x v="741"/>
    <s v="25238 3ja0a"/>
    <n v="162837.24799999999"/>
    <s v="Calsonic"/>
    <m/>
    <s v="25238 3ja0a"/>
    <s v="P42J + P42K"/>
    <m/>
    <d v="2019-09-09T00:00:00"/>
    <x v="27"/>
    <s v="Prog"/>
    <m/>
    <m/>
    <m/>
    <m/>
    <x v="2"/>
    <x v="6"/>
    <s v="60-200"/>
    <n v="1"/>
    <n v="2250"/>
    <n v="0.5"/>
    <n v="2"/>
    <n v="1"/>
    <n v="2250"/>
    <n v="162837.24799999999"/>
    <n v="13569.770666666665"/>
    <n v="9.3746789135802455"/>
  </r>
  <r>
    <n v="107183"/>
    <x v="742"/>
    <s v="24389 1PB0A"/>
    <n v="2844"/>
    <s v="NISSAN"/>
    <m/>
    <s v="24389 1PB0A"/>
    <s v="10 Nissan Commerical Van X61F _x000a_"/>
    <m/>
    <d v="2015-10-01T00:00:00"/>
    <x v="27"/>
    <s v="Prog"/>
    <m/>
    <m/>
    <m/>
    <m/>
    <x v="2"/>
    <x v="6"/>
    <s v="60-200"/>
    <n v="1"/>
    <n v="1250"/>
    <n v="0.5"/>
    <n v="2"/>
    <n v="1"/>
    <n v="1250"/>
    <n v="2844"/>
    <n v="237"/>
    <n v="1.5861333333333334"/>
  </r>
  <r>
    <n v="107231"/>
    <x v="743"/>
    <s v="25238 3KE0A"/>
    <n v="129848.31999999999"/>
    <s v="NISSAN"/>
    <m/>
    <s v="25238 3KE0A"/>
    <s v="P42J + P42K"/>
    <m/>
    <d v="2019-09-09T00:00:00"/>
    <x v="27"/>
    <s v="Prog"/>
    <m/>
    <m/>
    <m/>
    <m/>
    <x v="2"/>
    <x v="6"/>
    <s v="60-200"/>
    <n v="1"/>
    <n v="2250"/>
    <n v="0.5"/>
    <n v="2"/>
    <n v="1"/>
    <n v="2250"/>
    <n v="129848.31999999999"/>
    <n v="10820.693333333333"/>
    <n v="7.7455960493827156"/>
  </r>
  <r>
    <n v="107246"/>
    <x v="744"/>
    <s v="23-4668711-2"/>
    <n v="53568"/>
    <s v="IB TECH"/>
    <m/>
    <s v="23-4668711-2"/>
    <s v="P42K (2 per)"/>
    <m/>
    <d v="2019-09-09T00:00:00"/>
    <x v="27"/>
    <s v="Prog"/>
    <m/>
    <m/>
    <m/>
    <m/>
    <x v="2"/>
    <x v="6"/>
    <s v="60-200"/>
    <n v="1"/>
    <n v="2025"/>
    <n v="0.5"/>
    <n v="2"/>
    <n v="1"/>
    <n v="2025"/>
    <n v="53568"/>
    <n v="4464"/>
    <n v="4.2725925925925923"/>
  </r>
  <r>
    <n v="107255"/>
    <x v="745"/>
    <s v="67625-07010"/>
    <n v="197507.59999999998"/>
    <s v="TOYOTA"/>
    <m/>
    <s v="67625-07010"/>
    <s v="'12 AVALON 170A"/>
    <m/>
    <d v="2018-04-01T00:00:00"/>
    <x v="27"/>
    <s v="Prog"/>
    <m/>
    <m/>
    <m/>
    <m/>
    <x v="2"/>
    <x v="6"/>
    <s v="60-200"/>
    <n v="1"/>
    <n v="2025"/>
    <n v="0.5"/>
    <n v="2"/>
    <n v="1"/>
    <n v="2025"/>
    <n v="197507.59999999998"/>
    <n v="16458.966666666664"/>
    <n v="12.170513031550065"/>
  </r>
  <r>
    <n v="107256"/>
    <x v="746"/>
    <s v="47895 3NF0A"/>
    <n v="76503"/>
    <s v="NISSAN"/>
    <m/>
    <s v="47895 3NF0A"/>
    <s v="'13 LEAF B12G"/>
    <m/>
    <d v="2017-09-01T00:00:00"/>
    <x v="27"/>
    <s v="Prog"/>
    <m/>
    <m/>
    <m/>
    <m/>
    <x v="2"/>
    <x v="6"/>
    <s v="60-200"/>
    <n v="1"/>
    <n v="2250"/>
    <n v="0.5"/>
    <n v="2"/>
    <n v="1"/>
    <n v="2250"/>
    <n v="76503"/>
    <n v="6375.25"/>
    <n v="5.1112592592592589"/>
  </r>
  <r>
    <n v="107590"/>
    <x v="747"/>
    <s v="215425AA0A"/>
    <n v="256600"/>
    <s v="Calsonic"/>
    <m/>
    <s v="215425AA0A"/>
    <s v="P42M"/>
    <m/>
    <d v="2020-10-01T00:00:00"/>
    <x v="27"/>
    <s v="Prog"/>
    <m/>
    <m/>
    <m/>
    <m/>
    <x v="2"/>
    <x v="6"/>
    <s v="60-200"/>
    <n v="2"/>
    <n v="1500"/>
    <n v="0.5"/>
    <n v="2"/>
    <n v="1"/>
    <n v="3000"/>
    <n v="256600"/>
    <n v="21383.333333333332"/>
    <n v="10.837037037037035"/>
  </r>
  <r>
    <n v="107596"/>
    <x v="748"/>
    <s v="58995 06160"/>
    <n v="440000"/>
    <s v="Toyota"/>
    <m/>
    <s v="58995 06160"/>
    <s v="Toyota Camry "/>
    <m/>
    <d v="2019-09-15T00:00:00"/>
    <x v="27"/>
    <s v="Prog"/>
    <m/>
    <m/>
    <m/>
    <m/>
    <x v="2"/>
    <x v="6"/>
    <s v="60-200"/>
    <n v="1"/>
    <n v="1000"/>
    <n v="0.5"/>
    <n v="2"/>
    <n v="1"/>
    <n v="1000"/>
    <n v="440000"/>
    <n v="36666.666666666664"/>
    <n v="50.222222222222221"/>
  </r>
  <r>
    <n v="107621"/>
    <x v="749"/>
    <s v="79428 4RA0A"/>
    <n v="68500"/>
    <s v="NISSAN"/>
    <m/>
    <s v="79428 4RA0A"/>
    <s v="L42N"/>
    <m/>
    <d v="2020-02-29T00:00:00"/>
    <x v="27"/>
    <s v="Prog"/>
    <m/>
    <m/>
    <m/>
    <m/>
    <x v="2"/>
    <x v="6"/>
    <s v="60-200"/>
    <n v="1"/>
    <n v="2600"/>
    <n v="0.5"/>
    <n v="2"/>
    <n v="1"/>
    <n v="2600"/>
    <n v="68500"/>
    <n v="5708.333333333333"/>
    <n v="4.2606837606837606"/>
  </r>
  <r>
    <n v="107662"/>
    <x v="5"/>
    <s v="76654 EZ10A"/>
    <n v="253760"/>
    <s v="NISSAN"/>
    <m/>
    <s v="76654 EZ10A"/>
    <s v="H61L TITAN"/>
    <m/>
    <d v="2021-11-01T00:00:00"/>
    <x v="27"/>
    <s v="Prog"/>
    <m/>
    <m/>
    <m/>
    <m/>
    <x v="2"/>
    <x v="6"/>
    <s v="60-200"/>
    <n v="1"/>
    <n v="1820"/>
    <n v="0.5"/>
    <n v="2"/>
    <n v="1"/>
    <n v="1820"/>
    <n v="253760"/>
    <n v="21146.666666666668"/>
    <n v="16.825396825396826"/>
  </r>
  <r>
    <n v="107687"/>
    <x v="750"/>
    <s v="98838 9CL0A"/>
    <n v="126"/>
    <s v="NISSAN"/>
    <m/>
    <s v="98838 9CL0A"/>
    <s v="FRONTIER/XTERRA X61B"/>
    <m/>
    <d v="2016-07-01T00:00:00"/>
    <x v="27"/>
    <s v="Prog"/>
    <m/>
    <m/>
    <m/>
    <m/>
    <x v="2"/>
    <x v="6"/>
    <s v="60-200"/>
    <n v="1"/>
    <n v="1000"/>
    <n v="0.5"/>
    <n v="2"/>
    <n v="1"/>
    <n v="1000"/>
    <n v="126"/>
    <n v="10.5"/>
    <n v="1.3473333333333333"/>
  </r>
  <r>
    <n v="107715"/>
    <x v="751"/>
    <s v="25233 9NB0A"/>
    <n v="50000"/>
    <s v="NISSAN"/>
    <m/>
    <s v="25233 9NB0A"/>
    <s v="15 NISSAN PATHIFNDER/INFINITI P42JK"/>
    <m/>
    <d v="2020-02-01T00:00:00"/>
    <x v="27"/>
    <s v="Prog"/>
    <m/>
    <m/>
    <m/>
    <m/>
    <x v="2"/>
    <x v="6"/>
    <s v="60-200"/>
    <n v="1"/>
    <n v="1440"/>
    <n v="0.5"/>
    <n v="2"/>
    <n v="1"/>
    <n v="1440"/>
    <n v="50000"/>
    <n v="4166.666666666667"/>
    <n v="5.1913580246913584"/>
  </r>
  <r>
    <n v="107228"/>
    <x v="5"/>
    <s v="24317 3KE0A"/>
    <n v="2478"/>
    <s v="NISSAN"/>
    <m/>
    <s v="24317 3KE0A"/>
    <s v="P42J+K  HEV / RHD"/>
    <m/>
    <d v="2019-09-09T00:00:00"/>
    <x v="27"/>
    <s v="Prog"/>
    <m/>
    <m/>
    <m/>
    <m/>
    <x v="2"/>
    <x v="6"/>
    <s v="60-200"/>
    <n v="1"/>
    <n v="2000"/>
    <n v="0.5"/>
    <n v="2"/>
    <n v="1"/>
    <n v="2000"/>
    <n v="2478"/>
    <n v="206.5"/>
    <n v="1.4710000000000001"/>
  </r>
  <r>
    <n v="104955"/>
    <x v="752"/>
    <s v="74595 EA800"/>
    <n v="30825"/>
    <s v="NISSAN"/>
    <m/>
    <s v="74595 EA800"/>
    <s v="Nissan        | Frontier | H61B/D40        "/>
    <m/>
    <d v="2015-09-01T00:00:00"/>
    <x v="28"/>
    <s v="Prog"/>
    <m/>
    <m/>
    <m/>
    <m/>
    <x v="2"/>
    <x v="6"/>
    <s v="60-200"/>
    <n v="1"/>
    <n v="2475"/>
    <n v="0.5"/>
    <n v="2"/>
    <n v="1"/>
    <n v="2475"/>
    <n v="30825"/>
    <n v="2568.75"/>
    <n v="2.7171717171717176"/>
  </r>
  <r>
    <n v="104956"/>
    <x v="753"/>
    <s v="74586 EB000"/>
    <n v="290000"/>
    <s v="NISSAN"/>
    <m/>
    <s v="74586 EB000"/>
    <s v="Nissan        | Frontier | H61B/D40        "/>
    <m/>
    <d v="2017-07-01T00:00:00"/>
    <x v="28"/>
    <s v="Prog"/>
    <m/>
    <m/>
    <m/>
    <m/>
    <x v="2"/>
    <x v="6"/>
    <s v="60-200"/>
    <n v="1"/>
    <n v="2700"/>
    <n v="0.5"/>
    <n v="2"/>
    <n v="1"/>
    <n v="2700"/>
    <n v="290000"/>
    <n v="24166.666666666668"/>
    <n v="13.267489711934155"/>
  </r>
  <r>
    <n v="105557"/>
    <x v="754"/>
    <s v="79429 JA000"/>
    <n v="425000"/>
    <s v="NISSAN"/>
    <m/>
    <s v="79429 JA000"/>
    <s v="L42L"/>
    <m/>
    <d v="2019-09-09T00:00:00"/>
    <x v="28"/>
    <s v="Prog"/>
    <m/>
    <m/>
    <m/>
    <m/>
    <x v="2"/>
    <x v="6"/>
    <s v="60-200"/>
    <n v="1"/>
    <n v="2025"/>
    <n v="0.5"/>
    <n v="2"/>
    <n v="1"/>
    <n v="2025"/>
    <n v="425000"/>
    <n v="35416.666666666664"/>
    <n v="24.652949245541837"/>
  </r>
  <r>
    <n v="105935"/>
    <x v="755"/>
    <s v="P17000A29U1000"/>
    <n v="6000"/>
    <s v="Calsonic"/>
    <m/>
    <s v="P17000A29U1000"/>
    <s v="X11C EUR GS"/>
    <m/>
    <d v="2017-03-01T00:00:00"/>
    <x v="28"/>
    <s v="Prog"/>
    <m/>
    <m/>
    <m/>
    <m/>
    <x v="2"/>
    <x v="6"/>
    <s v="60-200"/>
    <n v="1"/>
    <n v="3000"/>
    <n v="0.5"/>
    <n v="2"/>
    <n v="1"/>
    <n v="3000"/>
    <n v="6000"/>
    <n v="500"/>
    <n v="1.5555555555555556"/>
  </r>
  <r>
    <n v="106023"/>
    <x v="756"/>
    <s v="63144 9N00B"/>
    <n v="64800"/>
    <s v="NISSAN"/>
    <m/>
    <s v="63144 9N00B"/>
    <s v="L42C"/>
    <m/>
    <d v="2015-02-01T00:00:00"/>
    <x v="28"/>
    <s v="Prog"/>
    <m/>
    <m/>
    <m/>
    <m/>
    <x v="2"/>
    <x v="6"/>
    <s v="60-200"/>
    <n v="1"/>
    <n v="2000"/>
    <n v="0.5"/>
    <n v="2"/>
    <n v="1"/>
    <n v="2000"/>
    <n v="64800"/>
    <n v="5400"/>
    <n v="4.9333333333333336"/>
  </r>
  <r>
    <n v="106144"/>
    <x v="757"/>
    <s v="771220T010"/>
    <n v="49980"/>
    <s v="TOYOTA"/>
    <m/>
    <s v="771220T010"/>
    <s v="Toyota | Venza | 470L            "/>
    <m/>
    <d v="2014-09-30T00:00:00"/>
    <x v="28"/>
    <s v="Prog"/>
    <m/>
    <m/>
    <m/>
    <m/>
    <x v="2"/>
    <x v="6"/>
    <s v="60-200"/>
    <n v="1"/>
    <n v="1200"/>
    <n v="0.5"/>
    <n v="2"/>
    <n v="1"/>
    <n v="1200"/>
    <n v="49980"/>
    <n v="4165"/>
    <n v="5.9611111111111112"/>
  </r>
  <r>
    <n v="106152"/>
    <x v="758"/>
    <s v="771240T010"/>
    <n v="50512.5"/>
    <s v="TOYOTA"/>
    <m/>
    <s v="771240T010"/>
    <s v="Toyota | Venza | 470L            "/>
    <m/>
    <d v="2014-09-30T00:00:00"/>
    <x v="28"/>
    <s v="Prog"/>
    <m/>
    <m/>
    <m/>
    <m/>
    <x v="2"/>
    <x v="6"/>
    <s v="60-200"/>
    <n v="1"/>
    <n v="1440"/>
    <n v="0.5"/>
    <n v="2"/>
    <n v="1"/>
    <n v="1440"/>
    <n v="50512.5"/>
    <n v="4209.375"/>
    <n v="5.2309027777777777"/>
  </r>
  <r>
    <n v="106154"/>
    <x v="759"/>
    <s v="771330T010"/>
    <n v="50017.5"/>
    <s v="TOYOTA"/>
    <m/>
    <s v="771330T010"/>
    <s v="Toyota | Venza | 470L            "/>
    <m/>
    <d v="2014-09-30T00:00:00"/>
    <x v="28"/>
    <s v="Prog"/>
    <m/>
    <m/>
    <m/>
    <m/>
    <x v="2"/>
    <x v="6"/>
    <s v="60-200"/>
    <n v="1"/>
    <n v="2025"/>
    <n v="0.5"/>
    <n v="2"/>
    <n v="1"/>
    <n v="2025"/>
    <n v="50017.5"/>
    <n v="4168.125"/>
    <n v="4.0777777777777775"/>
  </r>
  <r>
    <n v="106181"/>
    <x v="760"/>
    <s v="771530T010"/>
    <n v="49920"/>
    <s v="TOYOTA"/>
    <m/>
    <s v="771530T010"/>
    <s v="Toyota | Venza | 470L            "/>
    <m/>
    <d v="2014-09-30T00:00:00"/>
    <x v="28"/>
    <s v="Prog"/>
    <m/>
    <m/>
    <m/>
    <m/>
    <x v="2"/>
    <x v="6"/>
    <s v="60-200"/>
    <n v="1"/>
    <n v="2475"/>
    <n v="0.5"/>
    <n v="2"/>
    <n v="1"/>
    <n v="2475"/>
    <n v="49920"/>
    <n v="4160"/>
    <n v="3.5744107744107745"/>
  </r>
  <r>
    <n v="106286"/>
    <x v="761"/>
    <s v="48832-0T010"/>
    <n v="45683.674904594467"/>
    <s v="Meritor Suspensions Company, U.S."/>
    <m/>
    <s v="48832-0T010"/>
    <s v="Toyota | Venza | 470L            "/>
    <m/>
    <d v="2019-09-09T00:00:00"/>
    <x v="28"/>
    <s v="Prog"/>
    <m/>
    <m/>
    <m/>
    <m/>
    <x v="2"/>
    <x v="6"/>
    <s v="60-200"/>
    <n v="1"/>
    <n v="2250"/>
    <n v="0.5"/>
    <n v="2"/>
    <n v="1"/>
    <n v="2250"/>
    <n v="45683.674904594467"/>
    <n v="3806.9729087162054"/>
    <n v="3.5893172792392334"/>
  </r>
  <r>
    <n v="106287"/>
    <x v="762"/>
    <s v="48833-0T010"/>
    <n v="46164.252170580097"/>
    <s v="Meritor Suspensions Company, U.S."/>
    <m/>
    <s v="48833-0T010"/>
    <s v="Toyota | Venza | 470L            "/>
    <m/>
    <d v="2014-09-30T00:00:00"/>
    <x v="28"/>
    <s v="Prog"/>
    <m/>
    <m/>
    <m/>
    <m/>
    <x v="2"/>
    <x v="6"/>
    <s v="60-200"/>
    <n v="1"/>
    <n v="2700"/>
    <n v="0.5"/>
    <n v="2"/>
    <n v="1"/>
    <n v="2700"/>
    <n v="46164.252170580097"/>
    <n v="3847.0210142150081"/>
    <n v="3.2330967971432139"/>
  </r>
  <r>
    <n v="106693"/>
    <x v="763"/>
    <s v="17285 ZX00A"/>
    <n v="425000"/>
    <s v="NISSAN"/>
    <m/>
    <s v="17285 ZX00A"/>
    <s v="L42L"/>
    <m/>
    <d v="2019-09-09T00:00:00"/>
    <x v="28"/>
    <s v="Prog"/>
    <m/>
    <m/>
    <m/>
    <m/>
    <x v="2"/>
    <x v="6"/>
    <s v="60-200"/>
    <n v="1"/>
    <n v="2500"/>
    <n v="0.5"/>
    <n v="2"/>
    <n v="1"/>
    <n v="2500"/>
    <n v="425000"/>
    <n v="35416.666666666664"/>
    <n v="20.222222222222221"/>
  </r>
  <r>
    <n v="107038"/>
    <x v="764"/>
    <s v="23-4621112-2-00"/>
    <n v="589639.68000000005"/>
    <s v="IB TECH"/>
    <m/>
    <s v="23-4621112-2-00"/>
    <s v="P42J + P42K"/>
    <m/>
    <d v="2019-09-09T00:00:00"/>
    <x v="28"/>
    <s v="Prog"/>
    <m/>
    <m/>
    <m/>
    <m/>
    <x v="2"/>
    <x v="6"/>
    <s v="60-200"/>
    <n v="1"/>
    <n v="2500"/>
    <n v="0.5"/>
    <n v="2"/>
    <n v="1"/>
    <n v="2500"/>
    <n v="589639.68000000005"/>
    <n v="49136.640000000007"/>
    <n v="27.539541333333336"/>
  </r>
  <r>
    <n v="107046"/>
    <x v="765"/>
    <s v="23-4621712-2-00"/>
    <n v="520000"/>
    <s v="IB TECH"/>
    <m/>
    <s v="23-4621712-2-00"/>
    <s v="P42J + P42K"/>
    <m/>
    <d v="2019-09-09T00:00:00"/>
    <x v="28"/>
    <s v="Prog"/>
    <m/>
    <m/>
    <m/>
    <m/>
    <x v="2"/>
    <x v="6"/>
    <s v="60-200"/>
    <n v="1"/>
    <n v="2400"/>
    <n v="0.5"/>
    <n v="2"/>
    <n v="1"/>
    <n v="2400"/>
    <n v="520000"/>
    <n v="43333.333333333336"/>
    <n v="25.407407407407408"/>
  </r>
  <r>
    <n v="107047"/>
    <x v="766"/>
    <s v="23-4621711-2-00"/>
    <n v="43885.440000000002"/>
    <s v="IB TECH"/>
    <m/>
    <s v="23-4621711-2-00"/>
    <s v="P42J"/>
    <m/>
    <d v="2019-09-09T00:00:00"/>
    <x v="28"/>
    <s v="Prog"/>
    <m/>
    <m/>
    <m/>
    <m/>
    <x v="2"/>
    <x v="6"/>
    <s v="60-200"/>
    <n v="1"/>
    <n v="2400"/>
    <n v="0.5"/>
    <n v="2"/>
    <n v="1"/>
    <n v="2400"/>
    <n v="43885.440000000002"/>
    <n v="3657.1200000000003"/>
    <n v="3.3650666666666669"/>
  </r>
  <r>
    <n v="107075"/>
    <x v="767"/>
    <s v="24420 ZX60A"/>
    <n v="682000"/>
    <s v="NISSAN"/>
    <m/>
    <s v="24420 ZX60A"/>
    <s v="L42L + '14 L42N + P42M"/>
    <m/>
    <d v="2020-12-01T00:00:00"/>
    <x v="28"/>
    <s v="Prog"/>
    <m/>
    <m/>
    <m/>
    <m/>
    <x v="2"/>
    <x v="6"/>
    <s v="60-200"/>
    <n v="1"/>
    <n v="1575"/>
    <n v="0.5"/>
    <n v="2"/>
    <n v="1"/>
    <n v="1575"/>
    <n v="682000"/>
    <n v="56833.333333333336"/>
    <n v="49.446208112874785"/>
  </r>
  <r>
    <n v="107080"/>
    <x v="768"/>
    <s v="23-4620112-2-00"/>
    <n v="581324.80000000005"/>
    <s v="IB TECH"/>
    <m/>
    <s v="23-4620112-2-00"/>
    <s v="P42J + P42K"/>
    <m/>
    <d v="2019-09-09T00:00:00"/>
    <x v="28"/>
    <s v="Prog"/>
    <m/>
    <m/>
    <m/>
    <m/>
    <x v="2"/>
    <x v="6"/>
    <s v="60-200"/>
    <n v="1"/>
    <n v="1800"/>
    <n v="0.5"/>
    <n v="2"/>
    <n v="1"/>
    <n v="1800"/>
    <n v="581324.80000000005"/>
    <n v="48443.733333333337"/>
    <n v="37.217580246913585"/>
  </r>
  <r>
    <n v="107107"/>
    <x v="769"/>
    <s v="24427 ZX60A"/>
    <n v="95308.5"/>
    <s v="NISSAN"/>
    <m/>
    <s v="24427 ZX60A"/>
    <s v="Nissan (Multiple Programs)"/>
    <m/>
    <d v="2019-09-09T00:00:00"/>
    <x v="28"/>
    <s v="Prog"/>
    <m/>
    <m/>
    <m/>
    <m/>
    <x v="2"/>
    <x v="6"/>
    <s v="60-200"/>
    <n v="1"/>
    <n v="1125"/>
    <n v="0.5"/>
    <n v="2"/>
    <n v="1"/>
    <n v="1125"/>
    <n v="95308.5"/>
    <n v="7942.375"/>
    <n v="10.746518518518519"/>
  </r>
  <r>
    <n v="107146"/>
    <x v="770"/>
    <s v="24239 3JA0A"/>
    <n v="154882.56"/>
    <s v="NISSAN"/>
    <m/>
    <s v="24239 3JA0A"/>
    <s v="P42J + P42K"/>
    <m/>
    <d v="2018-12-01T00:00:00"/>
    <x v="28"/>
    <s v="Prog"/>
    <m/>
    <m/>
    <m/>
    <m/>
    <x v="2"/>
    <x v="6"/>
    <s v="60-200"/>
    <n v="1"/>
    <n v="2400"/>
    <n v="0.5"/>
    <n v="2"/>
    <n v="1"/>
    <n v="2400"/>
    <n v="154882.56"/>
    <n v="12906.88"/>
    <n v="8.5038222222222206"/>
  </r>
  <r>
    <n v="107195"/>
    <x v="771"/>
    <s v="63144 3NF0B"/>
    <n v="28800"/>
    <s v="NISSAN"/>
    <m/>
    <s v="63144 3NF0B"/>
    <s v="'13 LEAF B12G"/>
    <m/>
    <d v="2017-09-01T00:00:00"/>
    <x v="28"/>
    <s v="Prog"/>
    <m/>
    <m/>
    <m/>
    <m/>
    <x v="2"/>
    <x v="6"/>
    <s v="60-200"/>
    <n v="1"/>
    <n v="2700"/>
    <n v="0.5"/>
    <n v="2"/>
    <n v="1"/>
    <n v="2700"/>
    <n v="28800"/>
    <n v="2400"/>
    <n v="2.5185185185185186"/>
  </r>
  <r>
    <n v="107200"/>
    <x v="772"/>
    <s v="65715 3NF0A"/>
    <n v="27749.999999999996"/>
    <s v="NISSAN"/>
    <m/>
    <s v="65715 3NF0A"/>
    <s v="'13 LEAF B12G"/>
    <m/>
    <d v="2017-09-01T00:00:00"/>
    <x v="28"/>
    <s v="Prog"/>
    <m/>
    <m/>
    <m/>
    <m/>
    <x v="2"/>
    <x v="6"/>
    <s v="60-200"/>
    <n v="1"/>
    <n v="2025"/>
    <n v="0.5"/>
    <n v="2"/>
    <n v="1"/>
    <n v="2025"/>
    <n v="27749.999999999996"/>
    <n v="2312.4999999999995"/>
    <n v="2.8559670781893001"/>
  </r>
  <r>
    <n v="107213"/>
    <x v="773"/>
    <s v="76290 3NF0A"/>
    <n v="59430"/>
    <s v="NISSAN"/>
    <m/>
    <s v="76290 3NF0A"/>
    <s v="'13 LEAF B12G"/>
    <m/>
    <d v="2017-09-01T00:00:00"/>
    <x v="28"/>
    <s v="Prog"/>
    <m/>
    <m/>
    <m/>
    <m/>
    <x v="2"/>
    <x v="6"/>
    <s v="60-200"/>
    <n v="1"/>
    <n v="2925"/>
    <n v="0.5"/>
    <n v="2"/>
    <n v="1"/>
    <n v="2925"/>
    <n v="59430"/>
    <n v="4952.5"/>
    <n v="3.5908831908831913"/>
  </r>
  <r>
    <n v="107305"/>
    <x v="774"/>
    <s v="28038 3NF0A"/>
    <n v="26133"/>
    <s v="Calsonic"/>
    <m/>
    <s v="28038 3NF0A"/>
    <s v="'13 LEAF X12G"/>
    <m/>
    <d v="2017-09-01T00:00:00"/>
    <x v="28"/>
    <s v="Prog"/>
    <m/>
    <m/>
    <m/>
    <m/>
    <x v="2"/>
    <x v="6"/>
    <s v="60-200"/>
    <n v="1"/>
    <n v="2025"/>
    <n v="0.5"/>
    <n v="2"/>
    <n v="1"/>
    <n v="2025"/>
    <n v="26133"/>
    <n v="2177.75"/>
    <n v="2.7672427983539092"/>
  </r>
  <r>
    <n v="107340"/>
    <x v="775"/>
    <s v="685SS 3NF0A"/>
    <n v="30330"/>
    <s v="Calsonic"/>
    <m/>
    <s v="685SS 3NF0A"/>
    <s v="'13 X12G  LEAF"/>
    <m/>
    <d v="2019-09-09T00:00:00"/>
    <x v="28"/>
    <s v="Prog"/>
    <m/>
    <m/>
    <m/>
    <m/>
    <x v="2"/>
    <x v="6"/>
    <s v="60-200"/>
    <n v="1"/>
    <n v="1200"/>
    <n v="0.5"/>
    <n v="2"/>
    <n v="1"/>
    <n v="1200"/>
    <n v="30330"/>
    <n v="2527.5"/>
    <n v="4.1416666666666666"/>
  </r>
  <r>
    <n v="107359"/>
    <x v="776"/>
    <s v="66369 9GE0A"/>
    <n v="45417.689095127607"/>
    <s v="NISSAN"/>
    <m/>
    <s v="66369 9GE0A"/>
    <s v="13 TITAN X61A"/>
    <m/>
    <d v="2018-01-01T00:00:00"/>
    <x v="28"/>
    <s v="Prog"/>
    <m/>
    <m/>
    <m/>
    <m/>
    <x v="2"/>
    <x v="6"/>
    <s v="60-200"/>
    <n v="1"/>
    <n v="2700"/>
    <n v="0.5"/>
    <n v="2"/>
    <n v="1"/>
    <n v="2700"/>
    <n v="45417.689095127607"/>
    <n v="3784.8074245939674"/>
    <n v="3.2023740368365274"/>
  </r>
  <r>
    <n v="107400"/>
    <x v="777"/>
    <s v="765K3 3TA0A"/>
    <n v="360000"/>
    <s v="NISSAN"/>
    <m/>
    <s v="765K3 3TA0A"/>
    <s v="L42L Altima"/>
    <m/>
    <d v="2018-06-01T00:00:00"/>
    <x v="28"/>
    <s v="Prog"/>
    <m/>
    <m/>
    <m/>
    <m/>
    <x v="2"/>
    <x v="6"/>
    <s v="60-200"/>
    <n v="1"/>
    <n v="1575"/>
    <n v="0.5"/>
    <n v="2"/>
    <n v="1"/>
    <n v="1575"/>
    <n v="360000"/>
    <n v="30000"/>
    <n v="26.730158730158731"/>
  </r>
  <r>
    <n v="107441"/>
    <x v="778"/>
    <s v="93446 9FM0A"/>
    <n v="24000"/>
    <s v="NISSAN"/>
    <m/>
    <s v="93446 9FM0A"/>
    <s v="13 TITAN X61A"/>
    <m/>
    <d v="2014-12-01T00:00:00"/>
    <x v="28"/>
    <s v="Prog"/>
    <m/>
    <m/>
    <m/>
    <m/>
    <x v="2"/>
    <x v="6"/>
    <s v="60-200"/>
    <n v="1"/>
    <n v="2025"/>
    <n v="0.5"/>
    <n v="2"/>
    <n v="1"/>
    <n v="2025"/>
    <n v="24000"/>
    <n v="2000"/>
    <n v="2.6502057613168724"/>
  </r>
  <r>
    <n v="107579"/>
    <x v="779"/>
    <n v="20439"/>
    <n v="100000"/>
    <s v="BENTELER"/>
    <m/>
    <n v="20439"/>
    <s v="BMW F15"/>
    <m/>
    <d v="2018-07-01T00:00:00"/>
    <x v="28"/>
    <s v="Prog"/>
    <m/>
    <m/>
    <m/>
    <m/>
    <x v="2"/>
    <x v="6"/>
    <s v="60-200"/>
    <n v="1"/>
    <n v="2000"/>
    <n v="0.5"/>
    <n v="2"/>
    <n v="1"/>
    <n v="2000"/>
    <n v="100000"/>
    <n v="8333.3333333333339"/>
    <n v="6.8888888888888893"/>
  </r>
  <r>
    <n v="107586"/>
    <x v="780"/>
    <s v="25233 3JV1B"/>
    <n v="63086.5"/>
    <s v="NISSAN"/>
    <m/>
    <s v="25233 3JV1B"/>
    <s v="P42J+K  HEV + P42M"/>
    <m/>
    <d v="2019-09-09T00:00:00"/>
    <x v="28"/>
    <s v="Prog"/>
    <m/>
    <m/>
    <m/>
    <m/>
    <x v="2"/>
    <x v="6"/>
    <s v="60-200"/>
    <n v="1"/>
    <n v="1440"/>
    <n v="0.5"/>
    <n v="2"/>
    <n v="1"/>
    <n v="1440"/>
    <n v="63086.5"/>
    <n v="5257.208333333333"/>
    <n v="6.2011188271604931"/>
  </r>
  <r>
    <n v="107442"/>
    <x v="5"/>
    <s v="67313 4BA0A"/>
    <n v="163000"/>
    <s v="NISSAN"/>
    <m/>
    <s v="67313 4BA0A"/>
    <s v="P32R ROGUE"/>
    <m/>
    <d v="2018-12-01T00:00:00"/>
    <x v="28"/>
    <s v="Prog"/>
    <m/>
    <m/>
    <m/>
    <m/>
    <x v="2"/>
    <x v="6"/>
    <s v="60-200"/>
    <n v="1"/>
    <n v="2000"/>
    <n v="0.5"/>
    <n v="2"/>
    <n v="1"/>
    <n v="2000"/>
    <n v="163000"/>
    <n v="13583.333333333334"/>
    <n v="10.388888888888889"/>
  </r>
  <r>
    <n v="105382"/>
    <x v="781"/>
    <s v="62214 EA810"/>
    <n v="4837.5"/>
    <s v="NISSAN"/>
    <m/>
    <s v="62214 EA810"/>
    <s v="Nissan        | Frontier | H61B/D40        "/>
    <m/>
    <d v="2015-09-01T00:00:00"/>
    <x v="29"/>
    <s v="Prog"/>
    <m/>
    <m/>
    <m/>
    <m/>
    <x v="2"/>
    <x v="8"/>
    <s v="201-330"/>
    <n v="1"/>
    <n v="4080"/>
    <n v="0.5"/>
    <n v="2"/>
    <n v="1"/>
    <n v="4080"/>
    <n v="4837.5"/>
    <n v="403.125"/>
    <n v="1.4650735294117647"/>
  </r>
  <r>
    <n v="105548"/>
    <x v="782"/>
    <s v="67154 JA000"/>
    <n v="65250"/>
    <s v="NISSAN"/>
    <m/>
    <s v="67154 JA000"/>
    <s v="L42L"/>
    <m/>
    <d v="2018-06-01T00:00:00"/>
    <x v="29"/>
    <s v="Prog"/>
    <m/>
    <m/>
    <m/>
    <m/>
    <x v="2"/>
    <x v="8"/>
    <s v="201-330"/>
    <n v="1"/>
    <n v="1575"/>
    <n v="0.5"/>
    <n v="2"/>
    <n v="1"/>
    <n v="1575"/>
    <n v="65250"/>
    <n v="5437.5"/>
    <n v="5.9365079365079367"/>
  </r>
  <r>
    <n v="105683"/>
    <x v="783"/>
    <s v="24239 ZH00A"/>
    <n v="7275"/>
    <s v="NISSAN"/>
    <m/>
    <s v="24239 ZH00A"/>
    <s v="ARMADA / WZW"/>
    <m/>
    <d v="2018-03-01T00:00:00"/>
    <x v="29"/>
    <s v="Prog"/>
    <m/>
    <m/>
    <m/>
    <m/>
    <x v="2"/>
    <x v="8"/>
    <s v="201-330"/>
    <n v="1"/>
    <n v="1800"/>
    <n v="0.5"/>
    <n v="2"/>
    <n v="1"/>
    <n v="1800"/>
    <n v="7275"/>
    <n v="606.25"/>
    <n v="1.7824074074074074"/>
  </r>
  <r>
    <n v="105866"/>
    <x v="784"/>
    <s v="E22330A5200000"/>
    <n v="360000"/>
    <s v="Calsonic"/>
    <m/>
    <s v="E22330A5200000"/>
    <s v="L42L"/>
    <m/>
    <d v="2018-06-01T00:00:00"/>
    <x v="29"/>
    <s v="Prog"/>
    <m/>
    <m/>
    <m/>
    <m/>
    <x v="2"/>
    <x v="8"/>
    <s v="201-330"/>
    <n v="1"/>
    <n v="1800"/>
    <n v="0.5"/>
    <n v="2"/>
    <n v="1"/>
    <n v="1800"/>
    <n v="360000"/>
    <n v="30000"/>
    <n v="23.555555555555557"/>
  </r>
  <r>
    <n v="106006"/>
    <x v="785"/>
    <s v="78852 9N00A"/>
    <n v="66265.5"/>
    <s v="NISSAN"/>
    <m/>
    <s v="78852 9N00A"/>
    <s v="L42C"/>
    <m/>
    <d v="2015-02-01T00:00:00"/>
    <x v="29"/>
    <s v="Prog"/>
    <m/>
    <m/>
    <m/>
    <m/>
    <x v="2"/>
    <x v="8"/>
    <s v="201-330"/>
    <n v="1"/>
    <n v="1575"/>
    <n v="0.5"/>
    <n v="2"/>
    <n v="1"/>
    <n v="1575"/>
    <n v="66265.5"/>
    <n v="5522.125"/>
    <n v="6.0081481481481482"/>
  </r>
  <r>
    <n v="106040"/>
    <x v="786"/>
    <s v="74870 9N01A"/>
    <n v="134210.5"/>
    <s v="NISSAN"/>
    <m/>
    <s v="74870 9N01A"/>
    <s v="L42L + '14 L42N"/>
    <m/>
    <d v="2014-11-01T00:00:00"/>
    <x v="29"/>
    <s v="Prog"/>
    <m/>
    <m/>
    <m/>
    <m/>
    <x v="2"/>
    <x v="8"/>
    <s v="201-330"/>
    <n v="1"/>
    <n v="1600"/>
    <n v="0.5"/>
    <n v="2"/>
    <n v="1"/>
    <n v="1600"/>
    <n v="134210.5"/>
    <n v="11184.208333333334"/>
    <n v="10.653506944444445"/>
  </r>
  <r>
    <n v="106048"/>
    <x v="787"/>
    <s v="51170 ZS08D"/>
    <n v="2905.5"/>
    <s v="NISSAN"/>
    <m/>
    <s v="51170 ZS08D"/>
    <s v="N61B Xterra"/>
    <m/>
    <d v="2020-10-10T00:00:00"/>
    <x v="29"/>
    <s v="Prog"/>
    <m/>
    <m/>
    <m/>
    <m/>
    <x v="2"/>
    <x v="8"/>
    <s v="201-330"/>
    <n v="1"/>
    <n v="1400"/>
    <n v="0.5"/>
    <n v="2"/>
    <n v="1"/>
    <n v="1400"/>
    <n v="2905.5"/>
    <n v="242.125"/>
    <n v="1.5639285714285716"/>
  </r>
  <r>
    <n v="106049"/>
    <x v="788"/>
    <s v="14953 ZP50A"/>
    <n v="67021.343999999997"/>
    <s v="NISSAN"/>
    <m/>
    <s v="14953 ZP50A"/>
    <s v="Nissan        | Frontier | H61B/D40        "/>
    <m/>
    <d v="2017-07-01T00:00:00"/>
    <x v="29"/>
    <s v="Prog"/>
    <m/>
    <m/>
    <m/>
    <m/>
    <x v="2"/>
    <x v="8"/>
    <s v="201-330"/>
    <n v="1"/>
    <n v="1800"/>
    <n v="0.5"/>
    <n v="2"/>
    <n v="1"/>
    <n v="1800"/>
    <n v="67021.343999999997"/>
    <n v="5585.1120000000001"/>
    <n v="5.4704533333333343"/>
  </r>
  <r>
    <n v="106075"/>
    <x v="789"/>
    <s v="43115 ZR00A"/>
    <n v="21155.77"/>
    <s v="NISSAN"/>
    <m/>
    <s v="43115 ZR00A"/>
    <s v="ARMADA / WZW"/>
    <m/>
    <d v="2018-03-01T00:00:00"/>
    <x v="29"/>
    <s v="Prog"/>
    <m/>
    <m/>
    <m/>
    <m/>
    <x v="2"/>
    <x v="8"/>
    <s v="201-330"/>
    <n v="1"/>
    <n v="900"/>
    <n v="0.5"/>
    <n v="2"/>
    <n v="1"/>
    <n v="900"/>
    <n v="21155.77"/>
    <n v="1762.9808333333333"/>
    <n v="3.9451567901234568"/>
  </r>
  <r>
    <n v="106094"/>
    <x v="790"/>
    <s v="20711 9N00A"/>
    <n v="63690"/>
    <s v="Calsonic"/>
    <m/>
    <s v="20711 9N00A"/>
    <s v="L42C"/>
    <m/>
    <d v="2015-02-01T00:00:00"/>
    <x v="29"/>
    <s v="Prog"/>
    <m/>
    <m/>
    <m/>
    <m/>
    <x v="2"/>
    <x v="8"/>
    <s v="201-330"/>
    <n v="1"/>
    <n v="1575"/>
    <n v="0.5"/>
    <n v="2"/>
    <n v="1"/>
    <n v="1575"/>
    <n v="63690"/>
    <n v="5307.5"/>
    <n v="5.8264550264550268"/>
  </r>
  <r>
    <n v="106192"/>
    <x v="791"/>
    <s v="827150T180"/>
    <n v="49275"/>
    <s v="TOYOTA"/>
    <m/>
    <s v="827150T180"/>
    <s v="Toyota | Venza | 470L            "/>
    <m/>
    <d v="2014-09-30T00:00:00"/>
    <x v="29"/>
    <s v="Prog"/>
    <m/>
    <m/>
    <m/>
    <m/>
    <x v="2"/>
    <x v="8"/>
    <s v="201-330"/>
    <n v="1"/>
    <n v="1800"/>
    <n v="0.5"/>
    <n v="2"/>
    <n v="1"/>
    <n v="1800"/>
    <n v="49275"/>
    <n v="4106.25"/>
    <n v="4.375"/>
  </r>
  <r>
    <n v="106288"/>
    <x v="792"/>
    <s v="536530T010"/>
    <n v="62299.5"/>
    <s v="TOYOTA"/>
    <m/>
    <s v="536530T010"/>
    <s v="Toyota | Venza | 470L            "/>
    <m/>
    <d v="2014-09-30T00:00:00"/>
    <x v="29"/>
    <s v="Prog"/>
    <m/>
    <m/>
    <m/>
    <m/>
    <x v="2"/>
    <x v="8"/>
    <s v="201-330"/>
    <n v="1"/>
    <n v="1800"/>
    <n v="0.5"/>
    <n v="2"/>
    <n v="1"/>
    <n v="1800"/>
    <n v="62299.5"/>
    <n v="5191.625"/>
    <n v="5.1789814814814816"/>
  </r>
  <r>
    <n v="106317"/>
    <x v="793"/>
    <s v="349395X20A"/>
    <n v="4275"/>
    <s v="NISSAN"/>
    <m/>
    <s v="349395X20A"/>
    <s v="Nissan        | Frontier | H61B/D40        "/>
    <m/>
    <d v="2015-09-01T00:00:00"/>
    <x v="29"/>
    <s v="Prog"/>
    <m/>
    <m/>
    <m/>
    <m/>
    <x v="2"/>
    <x v="8"/>
    <s v="201-330"/>
    <n v="1"/>
    <n v="2000"/>
    <n v="0.5"/>
    <n v="2"/>
    <n v="1"/>
    <n v="2000"/>
    <n v="4275"/>
    <n v="356.25"/>
    <n v="1.5708333333333335"/>
  </r>
  <r>
    <n v="106516"/>
    <x v="794"/>
    <s v="11M122AB"/>
    <n v="154080"/>
    <s v="Bowling Green Metalforming"/>
    <m/>
    <s v="11M122AB"/>
    <s v="Highlander 397 + Sienna 580L"/>
    <m/>
    <d v="2015-12-01T00:00:00"/>
    <x v="29"/>
    <s v="Prog"/>
    <m/>
    <m/>
    <m/>
    <m/>
    <x v="2"/>
    <x v="8"/>
    <s v="201-330"/>
    <n v="1"/>
    <n v="1350"/>
    <n v="0.5"/>
    <n v="2"/>
    <n v="1"/>
    <n v="1350"/>
    <n v="154080"/>
    <n v="12840"/>
    <n v="14.014814814814814"/>
  </r>
  <r>
    <n v="106677"/>
    <x v="795"/>
    <s v="15781-726YL"/>
    <n v="161394.70199999999"/>
    <s v="TOYOTA"/>
    <m/>
    <s v="15781-726YL"/>
    <s v="TOYOTA Engine V8 5.7l  and 4.6L"/>
    <m/>
    <d v="2019-09-09T00:00:00"/>
    <x v="29"/>
    <s v="Prog"/>
    <m/>
    <m/>
    <m/>
    <m/>
    <x v="2"/>
    <x v="8"/>
    <s v="201-330"/>
    <n v="1"/>
    <n v="1575"/>
    <n v="0.5"/>
    <n v="2"/>
    <n v="1"/>
    <n v="1575"/>
    <n v="161394.70199999999"/>
    <n v="13449.558499999999"/>
    <n v="12.719202962962962"/>
  </r>
  <r>
    <n v="106697"/>
    <x v="796"/>
    <s v="561.833.457"/>
    <n v="136679.96160000001"/>
    <s v="VOLKSWAGEN"/>
    <m/>
    <s v="561.833.457"/>
    <s v="VW | Mid-SizeSedan | NMS/VW411       "/>
    <m/>
    <d v="2019-09-09T00:00:00"/>
    <x v="29"/>
    <s v="Prog"/>
    <m/>
    <m/>
    <m/>
    <m/>
    <x v="2"/>
    <x v="8"/>
    <s v="201-330"/>
    <n v="1"/>
    <n v="1400"/>
    <n v="0.5"/>
    <n v="2"/>
    <n v="1"/>
    <n v="1400"/>
    <n v="136679.96160000001"/>
    <n v="11389.996800000001"/>
    <n v="12.180949333333333"/>
  </r>
  <r>
    <n v="106807"/>
    <x v="797"/>
    <s v="86286-06020"/>
    <n v="22308.93"/>
    <s v="TOYOTA"/>
    <m/>
    <s v="86286-06020"/>
    <s v="Camry 051A HEV"/>
    <m/>
    <d v="2016-06-01T00:00:00"/>
    <x v="29"/>
    <s v="Prog"/>
    <m/>
    <m/>
    <m/>
    <m/>
    <x v="2"/>
    <x v="8"/>
    <s v="201-330"/>
    <n v="1"/>
    <n v="1575"/>
    <n v="0.5"/>
    <n v="2"/>
    <n v="1"/>
    <n v="1575"/>
    <n v="22308.93"/>
    <n v="1859.0775000000001"/>
    <n v="2.9071555555555562"/>
  </r>
  <r>
    <n v="106832"/>
    <x v="798"/>
    <s v="67154 3TAOA"/>
    <n v="428500"/>
    <s v="NISSAN"/>
    <m/>
    <s v="67154 3TAOA"/>
    <s v="L42L + '14 L42N"/>
    <m/>
    <d v="2020-12-01T00:00:00"/>
    <x v="29"/>
    <s v="Prog"/>
    <m/>
    <m/>
    <m/>
    <m/>
    <x v="2"/>
    <x v="8"/>
    <s v="201-330"/>
    <n v="1"/>
    <n v="2100"/>
    <n v="0.5"/>
    <n v="2"/>
    <n v="1"/>
    <n v="2100"/>
    <n v="428500"/>
    <n v="35708.333333333336"/>
    <n v="24.00529100529101"/>
  </r>
  <r>
    <n v="106856"/>
    <x v="799"/>
    <s v="66336 3TA0A"/>
    <n v="365000"/>
    <s v="NISSAN"/>
    <m/>
    <s v="66336 3TA0A"/>
    <s v="L42L Altima"/>
    <m/>
    <d v="2018-06-01T00:00:00"/>
    <x v="29"/>
    <s v="Prog"/>
    <m/>
    <m/>
    <m/>
    <m/>
    <x v="2"/>
    <x v="8"/>
    <s v="201-330"/>
    <n v="1"/>
    <n v="1440"/>
    <n v="0.5"/>
    <n v="2"/>
    <n v="1"/>
    <n v="1440"/>
    <n v="365000"/>
    <n v="30416.666666666668"/>
    <n v="29.496913580246915"/>
  </r>
  <r>
    <n v="106867"/>
    <x v="800"/>
    <s v="G92qa06010"/>
    <n v="73967.33"/>
    <s v="TOYOTA"/>
    <m/>
    <s v="G92qa06010"/>
    <s v="Camry 051a"/>
    <m/>
    <d v="2016-06-01T00:00:00"/>
    <x v="29"/>
    <s v="Prog"/>
    <m/>
    <m/>
    <m/>
    <m/>
    <x v="2"/>
    <x v="8"/>
    <s v="201-330"/>
    <n v="1"/>
    <n v="2100"/>
    <n v="0.5"/>
    <n v="2"/>
    <n v="1"/>
    <n v="2100"/>
    <n v="73967.33"/>
    <n v="6163.9441666666671"/>
    <n v="5.2469486772486773"/>
  </r>
  <r>
    <n v="106937"/>
    <x v="801"/>
    <s v="28038 3jc0a"/>
    <n v="92181.599999999991"/>
    <s v="NISSAN"/>
    <m/>
    <s v="28038 3jc0a"/>
    <s v="P42K"/>
    <m/>
    <d v="2018-12-01T00:00:00"/>
    <x v="29"/>
    <s v="Prog"/>
    <m/>
    <m/>
    <m/>
    <m/>
    <x v="2"/>
    <x v="8"/>
    <s v="201-330"/>
    <n v="1"/>
    <n v="2000"/>
    <n v="0.5"/>
    <n v="2"/>
    <n v="1"/>
    <n v="2000"/>
    <n v="92181.599999999991"/>
    <n v="7681.7999999999993"/>
    <n v="6.454533333333333"/>
  </r>
  <r>
    <n v="106947"/>
    <x v="802"/>
    <s v="78122 3ja0a"/>
    <n v="40035.839999999997"/>
    <s v="NISSAN"/>
    <m/>
    <s v="78122 3ja0a"/>
    <s v="P42J"/>
    <m/>
    <d v="2018-12-01T00:00:00"/>
    <x v="29"/>
    <s v="Prog"/>
    <m/>
    <m/>
    <m/>
    <m/>
    <x v="2"/>
    <x v="8"/>
    <s v="201-330"/>
    <n v="1"/>
    <n v="2000"/>
    <n v="0.5"/>
    <n v="2"/>
    <n v="1"/>
    <n v="2000"/>
    <n v="40035.839999999997"/>
    <n v="3336.3199999999997"/>
    <n v="3.5575466666666666"/>
  </r>
  <r>
    <n v="106951"/>
    <x v="803"/>
    <s v="78122 3ja0b"/>
    <n v="40420.800000000003"/>
    <s v="NISSAN"/>
    <m/>
    <s v="78122 3ja0b"/>
    <s v="P42J"/>
    <m/>
    <d v="2018-12-01T00:00:00"/>
    <x v="29"/>
    <s v="Prog"/>
    <m/>
    <m/>
    <m/>
    <m/>
    <x v="2"/>
    <x v="8"/>
    <s v="201-330"/>
    <n v="1"/>
    <n v="1500"/>
    <n v="0.5"/>
    <n v="2"/>
    <n v="1"/>
    <n v="1500"/>
    <n v="40420.800000000003"/>
    <n v="3368.4"/>
    <n v="4.327466666666667"/>
  </r>
  <r>
    <n v="106957"/>
    <x v="804"/>
    <s v="63144 3ka1b"/>
    <n v="133097.88"/>
    <s v="NISSAN"/>
    <m/>
    <s v="63144 3ka1b"/>
    <s v="P42K"/>
    <m/>
    <d v="2019-02-01T00:00:00"/>
    <x v="29"/>
    <s v="Prog"/>
    <m/>
    <m/>
    <m/>
    <m/>
    <x v="2"/>
    <x v="8"/>
    <s v="201-330"/>
    <n v="1"/>
    <n v="2000"/>
    <n v="0.5"/>
    <n v="2"/>
    <n v="1"/>
    <n v="2000"/>
    <n v="133097.88"/>
    <n v="11091.49"/>
    <n v="8.7276600000000002"/>
  </r>
  <r>
    <n v="107044"/>
    <x v="805"/>
    <s v="23-4601310-2-00"/>
    <n v="692642.04800000007"/>
    <s v="IB TECH"/>
    <m/>
    <s v="23-4601310-2-00"/>
    <s v="P42J + P42K"/>
    <m/>
    <d v="2019-09-09T00:00:00"/>
    <x v="29"/>
    <s v="Prog"/>
    <m/>
    <m/>
    <m/>
    <m/>
    <x v="2"/>
    <x v="8"/>
    <s v="201-330"/>
    <n v="1"/>
    <n v="2000"/>
    <n v="0.5"/>
    <n v="2"/>
    <n v="1"/>
    <n v="2000"/>
    <n v="692642.04800000007"/>
    <n v="57720.170666666672"/>
    <n v="39.813447111111117"/>
  </r>
  <r>
    <n v="107050"/>
    <x v="806"/>
    <s v="24136 EA20B"/>
    <n v="88562"/>
    <s v="NISSAN"/>
    <m/>
    <s v="24136 EA20B"/>
    <s v="'12 ZV7 ENGINE"/>
    <m/>
    <d v="2019-09-09T00:00:00"/>
    <x v="29"/>
    <s v="Prog"/>
    <m/>
    <m/>
    <m/>
    <m/>
    <x v="2"/>
    <x v="8"/>
    <s v="201-330"/>
    <n v="1"/>
    <n v="2200"/>
    <n v="0.5"/>
    <n v="2"/>
    <n v="1"/>
    <n v="2200"/>
    <n v="88562"/>
    <n v="7380.166666666667"/>
    <n v="5.8061616161616172"/>
  </r>
  <r>
    <n v="107183"/>
    <x v="807"/>
    <s v="24389 1PB0A"/>
    <n v="2844"/>
    <s v="NISSAN"/>
    <m/>
    <s v="24389 1PB0A"/>
    <s v="10 Nissan Commerical Van X61F _x000a_"/>
    <m/>
    <d v="2015-10-01T00:00:00"/>
    <x v="29"/>
    <s v="Prog"/>
    <m/>
    <m/>
    <m/>
    <m/>
    <x v="2"/>
    <x v="8"/>
    <s v="201-330"/>
    <n v="1"/>
    <n v="1800"/>
    <n v="0.5"/>
    <n v="2"/>
    <n v="1"/>
    <n v="1800"/>
    <n v="2844"/>
    <n v="237"/>
    <n v="1.5088888888888887"/>
  </r>
  <r>
    <n v="107191"/>
    <x v="808"/>
    <s v="63144 3NF0A"/>
    <n v="28620"/>
    <s v="NISSAN"/>
    <m/>
    <s v="63144 3NF0A"/>
    <s v="'13 LEAF B12G"/>
    <m/>
    <d v="2017-09-01T00:00:00"/>
    <x v="29"/>
    <s v="Prog"/>
    <m/>
    <m/>
    <m/>
    <m/>
    <x v="2"/>
    <x v="8"/>
    <s v="201-330"/>
    <n v="1"/>
    <n v="1125"/>
    <n v="0.5"/>
    <n v="2"/>
    <n v="1"/>
    <n v="1125"/>
    <n v="28620"/>
    <n v="2385"/>
    <n v="4.16"/>
  </r>
  <r>
    <n v="107204"/>
    <x v="809"/>
    <s v="76690 3NF0A"/>
    <n v="28275"/>
    <s v="NISSAN"/>
    <m/>
    <s v="76690 3NF0A"/>
    <s v="'13 LEAF B12G"/>
    <m/>
    <d v="2017-09-01T00:00:00"/>
    <x v="29"/>
    <s v="Prog"/>
    <m/>
    <m/>
    <m/>
    <m/>
    <x v="2"/>
    <x v="8"/>
    <s v="201-330"/>
    <n v="1"/>
    <n v="1400"/>
    <n v="0.5"/>
    <n v="2"/>
    <n v="1"/>
    <n v="1400"/>
    <n v="28275"/>
    <n v="2356.25"/>
    <n v="3.5773809523809526"/>
  </r>
  <r>
    <n v="107209"/>
    <x v="810"/>
    <s v="90146 3FN0A"/>
    <n v="28620"/>
    <s v="NISSAN"/>
    <m/>
    <s v="90146 3FN0A"/>
    <s v="'13 LEAF B12G"/>
    <m/>
    <d v="2017-09-01T00:00:00"/>
    <x v="29"/>
    <s v="Prog"/>
    <m/>
    <m/>
    <m/>
    <m/>
    <x v="2"/>
    <x v="8"/>
    <s v="201-330"/>
    <n v="1"/>
    <n v="900"/>
    <n v="0.5"/>
    <n v="2"/>
    <n v="1"/>
    <n v="900"/>
    <n v="28620"/>
    <n v="2385"/>
    <n v="4.8666666666666663"/>
  </r>
  <r>
    <n v="107355"/>
    <x v="811"/>
    <s v="66324 3TA0B"/>
    <n v="443500"/>
    <s v="NISSAN"/>
    <m/>
    <s v="66324 3TA0B"/>
    <s v="L42L + L42N"/>
    <m/>
    <d v="2018-06-01T00:00:00"/>
    <x v="29"/>
    <s v="Prog"/>
    <m/>
    <m/>
    <m/>
    <m/>
    <x v="2"/>
    <x v="8"/>
    <s v="201-330"/>
    <n v="1"/>
    <n v="1575"/>
    <n v="0.5"/>
    <n v="2"/>
    <n v="1"/>
    <n v="1575"/>
    <n v="443500"/>
    <n v="36958.333333333336"/>
    <n v="32.620811287477956"/>
  </r>
  <r>
    <n v="107412"/>
    <x v="812"/>
    <s v="20511 3JV0B"/>
    <n v="10620"/>
    <s v="CALSONIC KANSEI"/>
    <m/>
    <s v="20511 3JV0B"/>
    <s v="P42J+K  HEV"/>
    <m/>
    <d v="2018-08-01T00:00:00"/>
    <x v="29"/>
    <s v="Prog"/>
    <m/>
    <m/>
    <m/>
    <m/>
    <x v="2"/>
    <x v="8"/>
    <s v="201-330"/>
    <n v="1"/>
    <n v="1500"/>
    <n v="0.5"/>
    <n v="2"/>
    <n v="1"/>
    <n v="1500"/>
    <n v="10620"/>
    <n v="885"/>
    <n v="2.1199999999999997"/>
  </r>
  <r>
    <n v="107584"/>
    <x v="5"/>
    <s v="23-4563621-2-00"/>
    <n v="144000"/>
    <s v="IB TECH"/>
    <m/>
    <s v="23-4563621-2-00"/>
    <s v="P42M"/>
    <m/>
    <d v="2020-10-01T00:00:00"/>
    <x v="29"/>
    <s v="Prog"/>
    <m/>
    <m/>
    <m/>
    <m/>
    <x v="2"/>
    <x v="8"/>
    <s v="201-330"/>
    <n v="1"/>
    <n v="1700"/>
    <n v="0.5"/>
    <n v="2"/>
    <n v="1"/>
    <n v="1700"/>
    <n v="144000"/>
    <n v="12000"/>
    <n v="10.745098039215685"/>
  </r>
  <r>
    <n v="107585"/>
    <x v="5"/>
    <s v="23-4563622-2"/>
    <n v="144000"/>
    <s v="IB TECH"/>
    <m/>
    <s v="23-4563622-2"/>
    <s v="P42M"/>
    <m/>
    <d v="2020-10-01T00:00:00"/>
    <x v="29"/>
    <s v="Prog"/>
    <m/>
    <m/>
    <m/>
    <m/>
    <x v="2"/>
    <x v="8"/>
    <s v="201-330"/>
    <n v="1"/>
    <n v="1700"/>
    <n v="0.5"/>
    <n v="2"/>
    <n v="1"/>
    <n v="1700"/>
    <n v="144000"/>
    <n v="12000"/>
    <n v="10.745098039215685"/>
  </r>
  <r>
    <n v="107618"/>
    <x v="5"/>
    <s v="76690 4RA0A"/>
    <n v="68500"/>
    <s v="NISSAN"/>
    <m/>
    <s v="76690 4RA0A"/>
    <s v="L42N"/>
    <m/>
    <d v="2020-02-29T00:00:00"/>
    <x v="29"/>
    <s v="Prog"/>
    <m/>
    <m/>
    <m/>
    <m/>
    <x v="2"/>
    <x v="8"/>
    <s v="201-330"/>
    <n v="1"/>
    <n v="1800"/>
    <n v="0.5"/>
    <n v="2"/>
    <n v="1"/>
    <n v="1800"/>
    <n v="68500"/>
    <n v="5708.333333333333"/>
    <n v="5.5617283950617278"/>
  </r>
  <r>
    <n v="107619"/>
    <x v="5"/>
    <s v="76691 4RA0A"/>
    <n v="68500"/>
    <s v="NISSAN"/>
    <m/>
    <s v="76691 4RA0A"/>
    <s v="L42N"/>
    <m/>
    <d v="2020-02-29T00:00:00"/>
    <x v="29"/>
    <s v="Prog"/>
    <m/>
    <m/>
    <m/>
    <m/>
    <x v="2"/>
    <x v="8"/>
    <s v="201-330"/>
    <n v="1"/>
    <n v="1800"/>
    <n v="0.5"/>
    <n v="2"/>
    <n v="1"/>
    <n v="1800"/>
    <n v="68500"/>
    <n v="5708.333333333333"/>
    <n v="5.5617283950617278"/>
  </r>
  <r>
    <n v="107628"/>
    <x v="5"/>
    <s v="91316 4RA0A"/>
    <n v="42290"/>
    <s v="NISSAN"/>
    <m/>
    <s v="91316 4RA0A"/>
    <s v="L42N"/>
    <m/>
    <d v="2020-02-29T00:00:00"/>
    <x v="29"/>
    <s v="Prog"/>
    <m/>
    <m/>
    <m/>
    <m/>
    <x v="2"/>
    <x v="8"/>
    <s v="201-330"/>
    <n v="1"/>
    <n v="1800"/>
    <n v="0.5"/>
    <n v="2"/>
    <n v="1"/>
    <n v="1800"/>
    <n v="42290"/>
    <n v="3524.1666666666665"/>
    <n v="3.9438271604938273"/>
  </r>
  <r>
    <n v="106973"/>
    <x v="5"/>
    <s v="82154 3JA0A"/>
    <n v="1620"/>
    <s v="NISSAN"/>
    <m/>
    <s v="82154 3JA0A"/>
    <s v="P42J"/>
    <m/>
    <d v="2018-12-01T00:00:00"/>
    <x v="29"/>
    <s v="Prog"/>
    <m/>
    <m/>
    <m/>
    <m/>
    <x v="2"/>
    <x v="8"/>
    <s v="201-330"/>
    <n v="1"/>
    <n v="1500"/>
    <n v="0.75"/>
    <n v="2"/>
    <n v="1.5"/>
    <n v="1500"/>
    <n v="1620"/>
    <n v="135"/>
    <n v="2.12"/>
  </r>
  <r>
    <n v="106975"/>
    <x v="5"/>
    <s v="82154 3KAOA"/>
    <n v="1350"/>
    <s v="NISSAN"/>
    <m/>
    <s v="82154 3KAOA"/>
    <s v="P42K"/>
    <m/>
    <d v="2019-02-01T00:00:00"/>
    <x v="29"/>
    <s v="Prog"/>
    <m/>
    <m/>
    <m/>
    <m/>
    <x v="2"/>
    <x v="8"/>
    <s v="201-330"/>
    <n v="1"/>
    <n v="1000"/>
    <n v="0.75"/>
    <n v="2"/>
    <n v="1.5"/>
    <n v="1000"/>
    <n v="1350"/>
    <n v="112.5"/>
    <n v="2.15"/>
  </r>
  <r>
    <n v="104909"/>
    <x v="813"/>
    <s v="82155 EA800"/>
    <n v="33750"/>
    <s v="NISSAN"/>
    <m/>
    <s v="82155 EA800"/>
    <s v="Nissan        | Frontier | H61B/D40        "/>
    <m/>
    <d v="2015-09-01T00:00:00"/>
    <x v="30"/>
    <s v="Prog"/>
    <m/>
    <m/>
    <m/>
    <m/>
    <x v="2"/>
    <x v="16"/>
    <s v="201-330"/>
    <n v="1"/>
    <n v="1350"/>
    <n v="0.5"/>
    <n v="2"/>
    <n v="1"/>
    <n v="1350"/>
    <n v="33750"/>
    <n v="2812.5"/>
    <n v="4.1111111111111116"/>
  </r>
  <r>
    <n v="104991"/>
    <x v="814"/>
    <s v="92498 EA600"/>
    <n v="4920"/>
    <s v="NISSAN"/>
    <m/>
    <s v="92498 EA600"/>
    <s v="Nissan        | Frontier | H61B/D40        "/>
    <m/>
    <d v="2015-09-01T00:00:00"/>
    <x v="30"/>
    <s v="Prog"/>
    <m/>
    <m/>
    <m/>
    <m/>
    <x v="2"/>
    <x v="16"/>
    <s v="201-330"/>
    <n v="1"/>
    <n v="1125"/>
    <n v="0.5"/>
    <n v="2"/>
    <n v="1"/>
    <n v="1125"/>
    <n v="4920"/>
    <n v="410"/>
    <n v="1.8192592592592594"/>
  </r>
  <r>
    <n v="104992"/>
    <x v="815"/>
    <s v="92498 EA000"/>
    <n v="2880"/>
    <s v="NISSAN"/>
    <m/>
    <s v="92498 EA000"/>
    <s v="Nissan        | Frontier | H61B/D40        "/>
    <m/>
    <d v="2015-09-01T00:00:00"/>
    <x v="30"/>
    <s v="Prog"/>
    <m/>
    <m/>
    <m/>
    <m/>
    <x v="2"/>
    <x v="16"/>
    <s v="201-330"/>
    <n v="1"/>
    <n v="1800"/>
    <n v="0.5"/>
    <n v="2"/>
    <n v="1"/>
    <n v="1800"/>
    <n v="2880"/>
    <n v="240"/>
    <n v="1.5111111111111111"/>
  </r>
  <r>
    <n v="105708"/>
    <x v="816"/>
    <s v="17406 JA00A"/>
    <n v="425000"/>
    <s v="NISSAN"/>
    <m/>
    <s v="17406 JA00A"/>
    <s v="L42L"/>
    <m/>
    <d v="2018-06-01T00:00:00"/>
    <x v="30"/>
    <s v="Prog"/>
    <m/>
    <m/>
    <m/>
    <m/>
    <x v="2"/>
    <x v="16"/>
    <s v="201-330"/>
    <n v="1"/>
    <n v="1350"/>
    <n v="0.5"/>
    <n v="2"/>
    <n v="1"/>
    <n v="1350"/>
    <n v="425000"/>
    <n v="35416.666666666664"/>
    <n v="36.312757201646086"/>
  </r>
  <r>
    <n v="105921"/>
    <x v="817"/>
    <s v="E24435A1103000"/>
    <n v="16800"/>
    <s v="Calsonic"/>
    <m/>
    <s v="E24435A1103000"/>
    <s v="ARMADA / WZW"/>
    <m/>
    <d v="2018-03-01T00:00:00"/>
    <x v="30"/>
    <s v="Prog"/>
    <m/>
    <m/>
    <m/>
    <m/>
    <x v="2"/>
    <x v="16"/>
    <s v="201-330"/>
    <n v="1"/>
    <n v="810"/>
    <n v="0.5"/>
    <n v="2"/>
    <n v="1"/>
    <n v="810"/>
    <n v="16800"/>
    <n v="1400"/>
    <n v="3.6378600823045262"/>
  </r>
  <r>
    <n v="106313"/>
    <x v="818"/>
    <s v="771250T010"/>
    <n v="50017.5"/>
    <s v="TOYOTA"/>
    <m/>
    <s v="771250T010"/>
    <s v="Toyota | Venza | 470L            "/>
    <m/>
    <d v="2019-09-09T00:00:00"/>
    <x v="30"/>
    <s v="Prog"/>
    <m/>
    <m/>
    <m/>
    <m/>
    <x v="2"/>
    <x v="16"/>
    <s v="201-330"/>
    <n v="1"/>
    <n v="1350"/>
    <n v="0.5"/>
    <n v="2"/>
    <n v="1"/>
    <n v="1350"/>
    <n v="50017.5"/>
    <n v="4168.125"/>
    <n v="5.45"/>
  </r>
  <r>
    <n v="106520"/>
    <x v="819"/>
    <s v="11M125AA"/>
    <n v="574560"/>
    <s v="Bowling Green Metalforming"/>
    <m/>
    <s v="11M125AA"/>
    <s v="Highlander 397 + Sienna 580L"/>
    <m/>
    <d v="2015-12-01T00:00:00"/>
    <x v="30"/>
    <s v="Prog"/>
    <m/>
    <m/>
    <m/>
    <m/>
    <x v="2"/>
    <x v="16"/>
    <s v="201-330"/>
    <n v="1"/>
    <n v="1080"/>
    <n v="0.5"/>
    <n v="2"/>
    <n v="1"/>
    <n v="1080"/>
    <n v="574560"/>
    <n v="47880"/>
    <n v="60.44444444444445"/>
  </r>
  <r>
    <n v="106521"/>
    <x v="820"/>
    <s v="11M126AA"/>
    <n v="568800"/>
    <s v="Bowling Green Metalforming"/>
    <m/>
    <s v="11M126AA"/>
    <s v="Highlander 397 + Sienna 580L"/>
    <m/>
    <d v="2015-12-01T00:00:00"/>
    <x v="30"/>
    <s v="Prog"/>
    <m/>
    <m/>
    <m/>
    <m/>
    <x v="2"/>
    <x v="16"/>
    <s v="201-330"/>
    <n v="1"/>
    <n v="1080"/>
    <n v="0.5"/>
    <n v="2"/>
    <n v="1"/>
    <n v="1080"/>
    <n v="568800"/>
    <n v="47400"/>
    <n v="59.851851851851848"/>
  </r>
  <r>
    <n v="107018"/>
    <x v="821"/>
    <s v="82120 3ja0a"/>
    <n v="162222.592"/>
    <s v="NISSAN"/>
    <m/>
    <s v="82120 3ja0a"/>
    <s v="P42J + P42K"/>
    <m/>
    <d v="2018-12-01T00:00:00"/>
    <x v="30"/>
    <s v="Prog"/>
    <m/>
    <m/>
    <m/>
    <m/>
    <x v="2"/>
    <x v="16"/>
    <s v="201-330"/>
    <n v="1"/>
    <n v="1250"/>
    <n v="0.5"/>
    <n v="2"/>
    <n v="1"/>
    <n v="1250"/>
    <n v="162222.592"/>
    <n v="13518.549333333334"/>
    <n v="15.75311928888889"/>
  </r>
  <r>
    <n v="107060"/>
    <x v="822"/>
    <s v="24239 3JA0C"/>
    <n v="151424"/>
    <s v="NISSAN"/>
    <m/>
    <s v="24239 3JA0C"/>
    <s v=" '12 P42K/J (Infiniti &amp; Pathfinder)"/>
    <m/>
    <d v="2018-12-01T00:00:00"/>
    <x v="30"/>
    <s v="Prog"/>
    <m/>
    <m/>
    <m/>
    <m/>
    <x v="2"/>
    <x v="16"/>
    <s v="201-330"/>
    <n v="1"/>
    <n v="1350"/>
    <n v="0.5"/>
    <n v="2"/>
    <n v="1"/>
    <n v="1350"/>
    <n v="151424"/>
    <n v="12618.666666666666"/>
    <n v="13.796213991769546"/>
  </r>
  <r>
    <n v="107149"/>
    <x v="823"/>
    <s v="74390 3TA0A"/>
    <n v="428500"/>
    <s v="NISSAN"/>
    <m/>
    <s v="74390 3TA0A"/>
    <s v="L42L + '14 L42N"/>
    <m/>
    <d v="2020-12-01T00:00:00"/>
    <x v="30"/>
    <s v="Prog"/>
    <m/>
    <m/>
    <m/>
    <m/>
    <x v="2"/>
    <x v="16"/>
    <s v="201-330"/>
    <n v="1"/>
    <n v="990"/>
    <n v="0.5"/>
    <n v="2"/>
    <n v="1"/>
    <n v="990"/>
    <n v="428500"/>
    <n v="35708.333333333336"/>
    <n v="49.425364758698095"/>
  </r>
  <r>
    <n v="107277"/>
    <x v="824"/>
    <s v="86285-07020"/>
    <n v="27469.135490394336"/>
    <s v="TOYOTA"/>
    <m/>
    <s v="86285-07020"/>
    <s v="'13 AVALON 170A"/>
    <m/>
    <d v="2018-04-01T00:00:00"/>
    <x v="30"/>
    <s v="Prog"/>
    <m/>
    <m/>
    <m/>
    <m/>
    <x v="2"/>
    <x v="16"/>
    <s v="201-330"/>
    <n v="1"/>
    <n v="1575"/>
    <n v="0.5"/>
    <n v="2"/>
    <n v="1"/>
    <n v="1575"/>
    <n v="27469.135490394336"/>
    <n v="2289.094624199528"/>
    <n v="3.2711912162535683"/>
  </r>
  <r>
    <n v="107290"/>
    <x v="825"/>
    <s v="58995-07030"/>
    <n v="99211.324570273006"/>
    <s v="TOYOTA"/>
    <m/>
    <s v="58995-07030"/>
    <s v="'13 AVALON 170A"/>
    <m/>
    <d v="2018-04-01T00:00:00"/>
    <x v="30"/>
    <s v="Prog"/>
    <m/>
    <m/>
    <m/>
    <m/>
    <x v="2"/>
    <x v="16"/>
    <s v="201-330"/>
    <n v="1"/>
    <n v="1485"/>
    <n v="0.5"/>
    <n v="2"/>
    <n v="1"/>
    <n v="1485"/>
    <n v="99211.324570273006"/>
    <n v="8267.6103808560838"/>
    <n v="8.756552530510513"/>
  </r>
  <r>
    <n v="107456"/>
    <x v="826"/>
    <s v="292A3 3KY0A"/>
    <n v="10323"/>
    <s v="NISSAN"/>
    <m/>
    <s v="292A3 3KY0A"/>
    <s v="P42J+K  HEV"/>
    <m/>
    <d v="2016-02-01T00:00:00"/>
    <x v="30"/>
    <s v="Prog"/>
    <m/>
    <m/>
    <m/>
    <m/>
    <x v="2"/>
    <x v="16"/>
    <s v="201-330"/>
    <n v="1"/>
    <n v="1000"/>
    <n v="0.5"/>
    <n v="2"/>
    <n v="1"/>
    <n v="1000"/>
    <n v="10323"/>
    <n v="860.25"/>
    <n v="2.4803333333333333"/>
  </r>
  <r>
    <n v="107556"/>
    <x v="5"/>
    <s v="74752 EZ40A"/>
    <n v="38600"/>
    <s v="NISSAN"/>
    <m/>
    <s v="74752 EZ40A"/>
    <s v="H61L TITAN"/>
    <m/>
    <d v="2021-11-01T00:00:00"/>
    <x v="30"/>
    <s v="Prog"/>
    <m/>
    <m/>
    <m/>
    <m/>
    <x v="2"/>
    <x v="16"/>
    <s v="201-330"/>
    <n v="1"/>
    <n v="1680"/>
    <n v="0.5"/>
    <n v="2"/>
    <n v="1"/>
    <n v="1680"/>
    <n v="38600"/>
    <n v="3216.6666666666665"/>
    <n v="3.8862433862433861"/>
  </r>
  <r>
    <n v="107557"/>
    <x v="827"/>
    <s v="74752 EZ40B"/>
    <n v="38600"/>
    <s v="NISSAN"/>
    <m/>
    <s v="74752 EZ40B"/>
    <s v="H61L TITAN"/>
    <m/>
    <d v="2021-11-01T00:00:00"/>
    <x v="30"/>
    <s v="Prog"/>
    <m/>
    <m/>
    <m/>
    <m/>
    <x v="2"/>
    <x v="16"/>
    <s v="201-330"/>
    <n v="1"/>
    <n v="1680"/>
    <n v="0.5"/>
    <n v="2"/>
    <n v="1"/>
    <n v="1680"/>
    <n v="38600"/>
    <n v="3216.6666666666665"/>
    <n v="3.8862433862433861"/>
  </r>
  <r>
    <n v="107573"/>
    <x v="5"/>
    <s v="16411 EZ40A"/>
    <n v="19000"/>
    <s v="NISSAN"/>
    <m/>
    <s v="16411 EZ40A"/>
    <s v="Titan H61L"/>
    <m/>
    <d v="2021-11-01T00:00:00"/>
    <x v="30"/>
    <s v="Prog"/>
    <m/>
    <m/>
    <m/>
    <m/>
    <x v="2"/>
    <x v="16"/>
    <s v="201-330"/>
    <n v="1"/>
    <n v="1800"/>
    <n v="0.5"/>
    <n v="2"/>
    <n v="1"/>
    <n v="1800"/>
    <n v="19000"/>
    <n v="1583.3333333333333"/>
    <n v="2.5061728395061729"/>
  </r>
  <r>
    <n v="107578"/>
    <x v="5"/>
    <s v="20439 EZ40A"/>
    <n v="19000"/>
    <s v="NISSAN"/>
    <m/>
    <s v="20439 EZ40A"/>
    <s v="Titan H61L"/>
    <m/>
    <d v="2021-11-01T00:00:00"/>
    <x v="30"/>
    <s v="Prog"/>
    <m/>
    <m/>
    <m/>
    <m/>
    <x v="2"/>
    <x v="16"/>
    <s v="201-330"/>
    <n v="1"/>
    <n v="1800"/>
    <n v="0.5"/>
    <n v="2"/>
    <n v="1"/>
    <n v="1800"/>
    <n v="19000"/>
    <n v="1583.3333333333333"/>
    <n v="2.5061728395061729"/>
  </r>
  <r>
    <n v="107625"/>
    <x v="5"/>
    <s v="84340 4RA0A"/>
    <n v="68500"/>
    <s v="NISSAN"/>
    <m/>
    <s v="84340 4RA0A"/>
    <s v="L42N"/>
    <m/>
    <d v="2020-02-29T00:00:00"/>
    <x v="30"/>
    <s v="Prog"/>
    <m/>
    <m/>
    <m/>
    <m/>
    <x v="2"/>
    <x v="16"/>
    <s v="201-330"/>
    <n v="1"/>
    <n v="1900"/>
    <n v="0.5"/>
    <n v="2"/>
    <n v="1"/>
    <n v="1900"/>
    <n v="68500"/>
    <n v="5708.333333333333"/>
    <n v="5.3391812865497075"/>
  </r>
  <r>
    <n v="107672"/>
    <x v="5"/>
    <s v="25233 4BC0A"/>
    <n v="40340"/>
    <s v="NISSAN"/>
    <m/>
    <s v="25233 4BC0A"/>
    <s v="P32R ROGUE HEV"/>
    <m/>
    <d v="2019-03-01T00:00:00"/>
    <x v="30"/>
    <s v="Prog"/>
    <m/>
    <m/>
    <m/>
    <m/>
    <x v="2"/>
    <x v="16"/>
    <s v="201-330"/>
    <n v="1"/>
    <n v="1800"/>
    <n v="0.5"/>
    <n v="2"/>
    <n v="1"/>
    <n v="1800"/>
    <n v="40340"/>
    <n v="3361.6666666666665"/>
    <n v="3.8234567901234566"/>
  </r>
  <r>
    <n v="107693"/>
    <x v="828"/>
    <s v="27421 4BA0A"/>
    <n v="40240"/>
    <s v="NISSAN"/>
    <m/>
    <s v="27421 4BA0A"/>
    <s v="P32R ROGUE HEV"/>
    <m/>
    <d v="2019-03-01T00:00:00"/>
    <x v="30"/>
    <s v="Prog"/>
    <m/>
    <m/>
    <m/>
    <m/>
    <x v="2"/>
    <x v="16"/>
    <s v="201-330"/>
    <n v="1"/>
    <n v="1750"/>
    <n v="0.5"/>
    <n v="2"/>
    <n v="1"/>
    <n v="1750"/>
    <n v="40240"/>
    <n v="3353.3333333333335"/>
    <n v="3.8882539682539683"/>
  </r>
  <r>
    <n v="107718"/>
    <x v="829"/>
    <s v="74753 EZ00A"/>
    <n v="10241"/>
    <s v="Nissan"/>
    <m/>
    <s v="74753 EZ00A"/>
    <s v="14 NISSAN TITAN H61L"/>
    <m/>
    <d v="2019-08-01T00:00:00"/>
    <x v="30"/>
    <s v="Prog"/>
    <m/>
    <m/>
    <m/>
    <m/>
    <x v="2"/>
    <x v="16"/>
    <s v="201-330"/>
    <n v="1"/>
    <n v="1200"/>
    <n v="0.5"/>
    <n v="2"/>
    <n v="1"/>
    <n v="1200"/>
    <n v="10241"/>
    <n v="853.41666666666663"/>
    <n v="2.281574074074074"/>
  </r>
  <r>
    <n v="104694"/>
    <x v="830"/>
    <s v="17285 7S200"/>
    <n v="45135.999999999993"/>
    <s v="NISSAN"/>
    <m/>
    <s v="17285 7S200"/>
    <s v="Titan H61A"/>
    <m/>
    <d v="2014-08-01T00:00:00"/>
    <x v="31"/>
    <s v="Prog"/>
    <m/>
    <m/>
    <m/>
    <m/>
    <x v="2"/>
    <x v="16"/>
    <s v="201-330"/>
    <n v="1"/>
    <n v="990"/>
    <n v="0.5"/>
    <n v="2"/>
    <n v="1"/>
    <n v="990"/>
    <n v="45135.999999999993"/>
    <n v="3761.3333333333326"/>
    <n v="6.3991021324354653"/>
  </r>
  <r>
    <n v="104908"/>
    <x v="831"/>
    <s v="82154 EA800"/>
    <n v="26830.44"/>
    <s v="NISSAN"/>
    <m/>
    <s v="82154 EA800"/>
    <s v="Nissan        | Frontier | H61B/D40        "/>
    <m/>
    <d v="2015-09-01T00:00:00"/>
    <x v="31"/>
    <s v="Prog"/>
    <m/>
    <m/>
    <m/>
    <m/>
    <x v="2"/>
    <x v="16"/>
    <s v="201-330"/>
    <n v="1"/>
    <n v="1350"/>
    <n v="0.5"/>
    <n v="2"/>
    <n v="1"/>
    <n v="1350"/>
    <n v="26830.44"/>
    <n v="2235.87"/>
    <n v="3.5416000000000003"/>
  </r>
  <r>
    <n v="105531"/>
    <x v="832"/>
    <s v="64160 JA000"/>
    <n v="627000"/>
    <s v="NISSAN"/>
    <m/>
    <s v="64160 JA000"/>
    <s v="L42L + P42J + P42K + '14 L42N + P42M"/>
    <m/>
    <d v="2020-12-01T00:00:00"/>
    <x v="31"/>
    <s v="Prog"/>
    <m/>
    <m/>
    <m/>
    <m/>
    <x v="2"/>
    <x v="16"/>
    <s v="201-330"/>
    <n v="1"/>
    <n v="1125"/>
    <n v="0.5"/>
    <n v="2"/>
    <n v="1"/>
    <n v="1125"/>
    <n v="627000"/>
    <n v="52250"/>
    <n v="63.25925925925926"/>
  </r>
  <r>
    <n v="105697"/>
    <x v="833"/>
    <s v="E20330A5200001"/>
    <n v="700000"/>
    <s v="Calsonic"/>
    <m/>
    <s v="E20330A5200001"/>
    <s v="L42L"/>
    <m/>
    <d v="2018-06-01T00:00:00"/>
    <x v="31"/>
    <s v="Prog"/>
    <m/>
    <m/>
    <m/>
    <m/>
    <x v="2"/>
    <x v="16"/>
    <s v="201-330"/>
    <n v="1"/>
    <n v="1500"/>
    <n v="0.5"/>
    <n v="2"/>
    <n v="1"/>
    <n v="1500"/>
    <n v="700000"/>
    <n v="58333.333333333336"/>
    <n v="53.18518518518519"/>
  </r>
  <r>
    <n v="105988"/>
    <x v="834"/>
    <s v="57225 ZS08A"/>
    <n v="45"/>
    <s v="NISSAN"/>
    <m/>
    <s v="57225 ZS08A"/>
    <s v="Nissan        | Pathfinder | P61B/R51        "/>
    <m/>
    <d v="2020-10-10T00:00:00"/>
    <x v="31"/>
    <s v="Prog"/>
    <m/>
    <m/>
    <m/>
    <m/>
    <x v="2"/>
    <x v="16"/>
    <s v="201-330"/>
    <n v="1"/>
    <n v="1350"/>
    <n v="0.5"/>
    <n v="2"/>
    <n v="1"/>
    <n v="1350"/>
    <n v="45"/>
    <n v="3.75"/>
    <n v="1.337037037037037"/>
  </r>
  <r>
    <n v="106034"/>
    <x v="835"/>
    <s v="82154 9N00A"/>
    <n v="64050"/>
    <s v="NISSAN"/>
    <m/>
    <s v="82154 9N00A"/>
    <s v="L42C"/>
    <m/>
    <d v="2015-02-01T00:00:00"/>
    <x v="31"/>
    <s v="Prog"/>
    <m/>
    <m/>
    <m/>
    <m/>
    <x v="2"/>
    <x v="16"/>
    <s v="201-330"/>
    <n v="1"/>
    <n v="1000"/>
    <n v="0.5"/>
    <n v="2"/>
    <n v="1"/>
    <n v="1000"/>
    <n v="64050"/>
    <n v="5337.5"/>
    <n v="8.4500000000000011"/>
  </r>
  <r>
    <n v="106038"/>
    <x v="836"/>
    <s v="641C2 9N00A"/>
    <n v="68400"/>
    <s v="NISSAN"/>
    <m/>
    <s v="641C2 9N00A"/>
    <s v="L42C"/>
    <m/>
    <d v="2015-02-01T00:00:00"/>
    <x v="31"/>
    <s v="Prog"/>
    <m/>
    <m/>
    <m/>
    <m/>
    <x v="2"/>
    <x v="16"/>
    <s v="201-330"/>
    <n v="1"/>
    <n v="990"/>
    <n v="0.5"/>
    <n v="2"/>
    <n v="1"/>
    <n v="990"/>
    <n v="68400"/>
    <n v="5700"/>
    <n v="9.0101010101010104"/>
  </r>
  <r>
    <n v="106039"/>
    <x v="837"/>
    <s v="641C3 9N00A"/>
    <n v="68850"/>
    <s v="NISSAN"/>
    <m/>
    <s v="641C3 9N00A"/>
    <s v="L42C"/>
    <m/>
    <d v="2015-02-01T00:00:00"/>
    <x v="31"/>
    <s v="Prog"/>
    <m/>
    <m/>
    <m/>
    <m/>
    <x v="2"/>
    <x v="16"/>
    <s v="201-330"/>
    <n v="1"/>
    <n v="900"/>
    <n v="0.5"/>
    <n v="2"/>
    <n v="1"/>
    <n v="900"/>
    <n v="68850"/>
    <n v="5737.5"/>
    <n v="9.8333333333333339"/>
  </r>
  <r>
    <n v="106576"/>
    <x v="838"/>
    <s v="63130 ZS50A"/>
    <n v="100080"/>
    <s v="NISSAN"/>
    <m/>
    <s v="63130 ZS50A"/>
    <s v="Nissan        | Frontier | H61B/D40        "/>
    <m/>
    <d v="2017-07-01T00:00:00"/>
    <x v="31"/>
    <s v="Prog"/>
    <m/>
    <m/>
    <m/>
    <m/>
    <x v="2"/>
    <x v="16"/>
    <s v="201-330"/>
    <n v="1"/>
    <n v="1200"/>
    <n v="0.5"/>
    <n v="2"/>
    <n v="1"/>
    <n v="1200"/>
    <n v="100080"/>
    <n v="8340"/>
    <n v="10.6"/>
  </r>
  <r>
    <n v="106578"/>
    <x v="839"/>
    <s v="63130 9N10A"/>
    <n v="63720"/>
    <s v="NISSAN"/>
    <m/>
    <s v="63130 9N10A"/>
    <s v="L42C"/>
    <m/>
    <d v="2015-02-01T00:00:00"/>
    <x v="31"/>
    <s v="Prog"/>
    <m/>
    <m/>
    <m/>
    <m/>
    <x v="2"/>
    <x v="16"/>
    <s v="201-330"/>
    <n v="1"/>
    <n v="900"/>
    <n v="0.5"/>
    <n v="2"/>
    <n v="1"/>
    <n v="900"/>
    <n v="63720"/>
    <n v="5310"/>
    <n v="9.2000000000000011"/>
  </r>
  <r>
    <n v="106808"/>
    <x v="840"/>
    <s v="86285-06040"/>
    <n v="16488"/>
    <s v="TOYOTA"/>
    <m/>
    <s v="86285-06040"/>
    <s v="'12 051A Camry"/>
    <m/>
    <d v="2016-06-01T00:00:00"/>
    <x v="31"/>
    <s v="Prog"/>
    <m/>
    <m/>
    <m/>
    <m/>
    <x v="2"/>
    <x v="16"/>
    <s v="201-330"/>
    <n v="1"/>
    <n v="1920"/>
    <n v="0.5"/>
    <n v="2"/>
    <n v="1"/>
    <n v="1920"/>
    <n v="16488"/>
    <n v="1374"/>
    <n v="2.2875000000000001"/>
  </r>
  <r>
    <n v="106976"/>
    <x v="5"/>
    <s v="82155 3KAOA"/>
    <n v="900"/>
    <s v="NISSAN"/>
    <m/>
    <s v="82155 3KAOA"/>
    <s v="P42K"/>
    <m/>
    <d v="2019-02-01T00:00:00"/>
    <x v="31"/>
    <s v="Prog"/>
    <m/>
    <m/>
    <m/>
    <m/>
    <x v="2"/>
    <x v="16"/>
    <s v="201-330"/>
    <n v="1"/>
    <n v="2100"/>
    <n v="0.5"/>
    <n v="2"/>
    <n v="1"/>
    <n v="2100"/>
    <n v="900"/>
    <n v="75"/>
    <n v="1.3809523809523812"/>
  </r>
  <r>
    <n v="107153"/>
    <x v="841"/>
    <s v="200R63TA1B"/>
    <n v="15048"/>
    <s v="Calsonic"/>
    <m/>
    <s v="200R63TA1B"/>
    <s v="L42L Altima"/>
    <m/>
    <d v="2018-06-01T00:00:00"/>
    <x v="31"/>
    <s v="Prog"/>
    <m/>
    <m/>
    <m/>
    <m/>
    <x v="2"/>
    <x v="16"/>
    <s v="201-330"/>
    <n v="1"/>
    <n v="1200"/>
    <n v="0.5"/>
    <n v="2"/>
    <n v="1"/>
    <n v="1200"/>
    <n v="15048"/>
    <n v="1254"/>
    <n v="2.7266666666666666"/>
  </r>
  <r>
    <n v="107155"/>
    <x v="842"/>
    <s v="23-4643510-2-00"/>
    <n v="430000"/>
    <s v="IB TECH"/>
    <m/>
    <s v="23-4643510-2-00"/>
    <s v="L42L Altima"/>
    <m/>
    <d v="2018-06-01T00:00:00"/>
    <x v="31"/>
    <s v="Prog"/>
    <m/>
    <m/>
    <m/>
    <m/>
    <x v="2"/>
    <x v="16"/>
    <s v="201-330"/>
    <n v="1"/>
    <n v="2025"/>
    <n v="0.5"/>
    <n v="2"/>
    <n v="1"/>
    <n v="2025"/>
    <n v="430000"/>
    <n v="35833.333333333336"/>
    <n v="24.92729766803841"/>
  </r>
  <r>
    <n v="107199"/>
    <x v="843"/>
    <s v="65610 3NF0A"/>
    <n v="28800"/>
    <s v="NISSAN"/>
    <m/>
    <s v="65610 3NF0A"/>
    <s v="'13 LEAF B12G"/>
    <m/>
    <d v="2017-09-01T00:00:00"/>
    <x v="31"/>
    <s v="Prog"/>
    <m/>
    <m/>
    <m/>
    <m/>
    <x v="2"/>
    <x v="16"/>
    <s v="201-330"/>
    <n v="1"/>
    <n v="1500"/>
    <n v="0.5"/>
    <n v="2"/>
    <n v="1"/>
    <n v="1500"/>
    <n v="28800"/>
    <n v="2400"/>
    <n v="3.4666666666666668"/>
  </r>
  <r>
    <n v="107199"/>
    <x v="844"/>
    <s v="65610 3NF0A"/>
    <n v="28800"/>
    <s v="NISSAN"/>
    <m/>
    <s v="65610 3NF0A"/>
    <s v="'13 LEAF B12G"/>
    <m/>
    <d v="2017-09-01T00:00:00"/>
    <x v="31"/>
    <s v="Prog"/>
    <m/>
    <m/>
    <m/>
    <m/>
    <x v="2"/>
    <x v="16"/>
    <s v="201-330"/>
    <n v="1"/>
    <n v="1500"/>
    <n v="0.5"/>
    <n v="2"/>
    <n v="1"/>
    <n v="1500"/>
    <n v="28800"/>
    <n v="2400"/>
    <n v="3.4666666666666668"/>
  </r>
  <r>
    <n v="107202"/>
    <x v="845"/>
    <s v="76538 3NF0A"/>
    <n v="28801.5"/>
    <s v="NISSAN"/>
    <m/>
    <s v="76538 3NF0A"/>
    <s v="'13 LEAF B12G"/>
    <m/>
    <d v="2017-09-01T00:00:00"/>
    <x v="31"/>
    <s v="Prog"/>
    <m/>
    <m/>
    <m/>
    <m/>
    <x v="2"/>
    <x v="16"/>
    <s v="201-330"/>
    <n v="1"/>
    <n v="1500"/>
    <n v="0.5"/>
    <n v="2"/>
    <n v="1"/>
    <n v="1500"/>
    <n v="28801.5"/>
    <n v="2400.125"/>
    <n v="3.4667777777777773"/>
  </r>
  <r>
    <n v="107223"/>
    <x v="846"/>
    <s v="82142 3NF0A"/>
    <n v="29280"/>
    <s v="NISSAN"/>
    <m/>
    <s v="82142 3NF0A"/>
    <s v="'13 LEAF B12G"/>
    <m/>
    <d v="2017-09-01T00:00:00"/>
    <x v="31"/>
    <s v="Prog"/>
    <m/>
    <m/>
    <m/>
    <m/>
    <x v="2"/>
    <x v="16"/>
    <s v="201-330"/>
    <n v="1"/>
    <n v="800"/>
    <n v="0.5"/>
    <n v="2"/>
    <n v="1"/>
    <n v="800"/>
    <n v="29280"/>
    <n v="2440"/>
    <n v="5.3999999999999995"/>
  </r>
  <r>
    <n v="107240"/>
    <x v="847"/>
    <s v="11113 ZK60A"/>
    <n v="185900"/>
    <s v="NISSAN"/>
    <m/>
    <s v="11113 ZK60A"/>
    <s v="'12 ZV5K3 ENG."/>
    <m/>
    <d v="2019-09-09T00:00:00"/>
    <x v="31"/>
    <s v="Prog"/>
    <m/>
    <m/>
    <m/>
    <m/>
    <x v="2"/>
    <x v="16"/>
    <s v="201-330"/>
    <n v="1"/>
    <n v="1215"/>
    <n v="0.5"/>
    <n v="2"/>
    <n v="1"/>
    <n v="1215"/>
    <n v="185900"/>
    <n v="15491.666666666666"/>
    <n v="18.333790580704161"/>
  </r>
  <r>
    <n v="107401"/>
    <x v="848"/>
    <s v="76426 9FM1A"/>
    <n v="50000"/>
    <s v="Martinrea/Nissan"/>
    <m/>
    <s v="76426 9FM1A"/>
    <s v="12 ALTIMA L42L"/>
    <m/>
    <d v="2019-09-09T00:00:00"/>
    <x v="31"/>
    <s v="Prog"/>
    <m/>
    <m/>
    <m/>
    <m/>
    <x v="2"/>
    <x v="16"/>
    <s v="201-330"/>
    <n v="1"/>
    <n v="810"/>
    <n v="0.5"/>
    <n v="2"/>
    <n v="1"/>
    <n v="810"/>
    <n v="50000"/>
    <n v="4166.666666666667"/>
    <n v="8.1920438957476005"/>
  </r>
  <r>
    <n v="107402"/>
    <x v="849"/>
    <s v="76428 9FM1A"/>
    <n v="70906.5"/>
    <s v="Martinrea/Nissan"/>
    <m/>
    <s v="76428 9FM1A"/>
    <n v="0"/>
    <m/>
    <d v="2019-09-09T00:00:00"/>
    <x v="31"/>
    <s v="Prog"/>
    <m/>
    <m/>
    <m/>
    <m/>
    <x v="2"/>
    <x v="16"/>
    <s v="201-330"/>
    <n v="1"/>
    <n v="900"/>
    <n v="0.5"/>
    <n v="2"/>
    <n v="1"/>
    <n v="900"/>
    <n v="70906.5"/>
    <n v="5908.875"/>
    <n v="10.087222222222222"/>
  </r>
  <r>
    <n v="107595"/>
    <x v="5"/>
    <s v="292A3 9NB0A"/>
    <n v="43520"/>
    <s v="NISSAN"/>
    <m/>
    <s v="292A3 9NB0A"/>
    <s v="P42JK/P42M HEV"/>
    <m/>
    <d v="2020-10-01T00:00:00"/>
    <x v="31"/>
    <s v="Prog"/>
    <m/>
    <m/>
    <m/>
    <m/>
    <x v="2"/>
    <x v="16"/>
    <s v="201-330"/>
    <n v="1"/>
    <n v="1900"/>
    <n v="0.5"/>
    <n v="2"/>
    <n v="1"/>
    <n v="1900"/>
    <n v="43520"/>
    <n v="3626.6666666666665"/>
    <n v="3.8783625730994147"/>
  </r>
  <r>
    <n v="107613"/>
    <x v="5"/>
    <s v="63142 4RA0A"/>
    <n v="68500"/>
    <s v="NISSAN"/>
    <m/>
    <s v="63142 4RA0A"/>
    <s v="L42N"/>
    <m/>
    <d v="2020-02-29T00:00:00"/>
    <x v="31"/>
    <s v="Prog"/>
    <m/>
    <m/>
    <m/>
    <m/>
    <x v="2"/>
    <x v="16"/>
    <s v="201-330"/>
    <n v="1"/>
    <n v="1800"/>
    <n v="0.5"/>
    <n v="2"/>
    <n v="1"/>
    <n v="1800"/>
    <n v="68500"/>
    <n v="5708.333333333333"/>
    <n v="5.5617283950617278"/>
  </r>
  <r>
    <n v="107614"/>
    <x v="5"/>
    <s v="63143 4RA0A"/>
    <n v="68500"/>
    <s v="NISSAN"/>
    <m/>
    <s v="63143 4RA0A"/>
    <s v="L42N"/>
    <m/>
    <d v="2020-02-29T00:00:00"/>
    <x v="31"/>
    <s v="Prog"/>
    <m/>
    <m/>
    <m/>
    <m/>
    <x v="2"/>
    <x v="16"/>
    <s v="201-330"/>
    <n v="1"/>
    <n v="1800"/>
    <n v="0.5"/>
    <n v="2"/>
    <n v="1"/>
    <n v="1800"/>
    <n v="68500"/>
    <n v="5708.333333333333"/>
    <n v="5.5617283950617278"/>
  </r>
  <r>
    <n v="107717"/>
    <x v="850"/>
    <s v="74751 EZ00A"/>
    <n v="46540"/>
    <s v="Nissan"/>
    <m/>
    <s v="74751 EZ00A"/>
    <s v="15 NISSAN TITAN H61L"/>
    <m/>
    <d v="2019-08-01T00:00:00"/>
    <x v="31"/>
    <s v="Prog"/>
    <m/>
    <m/>
    <m/>
    <m/>
    <x v="2"/>
    <x v="16"/>
    <s v="201-330"/>
    <n v="1"/>
    <n v="1056"/>
    <n v="0.5"/>
    <n v="2"/>
    <n v="1"/>
    <n v="1056"/>
    <n v="46540"/>
    <n v="3878.3333333333335"/>
    <n v="6.2302188552188555"/>
  </r>
  <r>
    <n v="106610"/>
    <x v="5"/>
    <s v="63130 9N15A"/>
    <n v="4159.26"/>
    <s v="NISSAN"/>
    <m/>
    <s v="63130 9N15A"/>
    <s v="L42C"/>
    <m/>
    <d v="2015-02-01T00:00:00"/>
    <x v="31"/>
    <s v="Prog"/>
    <m/>
    <m/>
    <m/>
    <m/>
    <x v="2"/>
    <x v="16"/>
    <s v="201-330"/>
    <n v="1"/>
    <n v="2100"/>
    <n v="0.5"/>
    <n v="2"/>
    <n v="1"/>
    <n v="2100"/>
    <n v="4159.26"/>
    <n v="346.60500000000002"/>
    <n v="1.5533999999999999"/>
  </r>
  <r>
    <n v="106611"/>
    <x v="5"/>
    <s v="63131 9N15A"/>
    <n v="4500"/>
    <s v="NISSAN"/>
    <m/>
    <s v="63131 9N15A"/>
    <s v="L42C"/>
    <m/>
    <d v="2015-02-01T00:00:00"/>
    <x v="31"/>
    <s v="Prog"/>
    <m/>
    <m/>
    <m/>
    <m/>
    <x v="2"/>
    <x v="16"/>
    <s v="201-330"/>
    <n v="1"/>
    <n v="2400"/>
    <n v="0.5"/>
    <n v="2"/>
    <n v="1"/>
    <n v="2400"/>
    <n v="4500"/>
    <n v="375"/>
    <n v="1.5416666666666667"/>
  </r>
  <r>
    <n v="106508"/>
    <x v="851"/>
    <s v="11L316AA"/>
    <n v="285408"/>
    <s v="Bowling Green Metalforming"/>
    <m/>
    <s v="11L316AA"/>
    <s v="Highlander 397 + Sienna 580L"/>
    <m/>
    <d v="2015-12-01T00:00:00"/>
    <x v="32"/>
    <s v="Prog"/>
    <m/>
    <m/>
    <m/>
    <m/>
    <x v="2"/>
    <x v="12"/>
    <s v="331-600"/>
    <n v="1"/>
    <n v="1125"/>
    <n v="0.75"/>
    <n v="2"/>
    <n v="1.5"/>
    <n v="1125"/>
    <n v="285408"/>
    <n v="23784"/>
    <n v="30.188444444444443"/>
  </r>
  <r>
    <n v="106509"/>
    <x v="852"/>
    <s v="11L317AA"/>
    <n v="287616"/>
    <s v="Bowling Green Metalforming"/>
    <m/>
    <s v="11L317AA"/>
    <s v="Highlander 397 + Sienna 580L"/>
    <m/>
    <d v="2015-12-01T00:00:00"/>
    <x v="32"/>
    <s v="Prog"/>
    <m/>
    <m/>
    <m/>
    <m/>
    <x v="2"/>
    <x v="12"/>
    <s v="331-600"/>
    <n v="1"/>
    <n v="1800"/>
    <n v="0.75"/>
    <n v="2"/>
    <n v="1.5"/>
    <n v="1800"/>
    <n v="287616"/>
    <n v="23968"/>
    <n v="19.754074074074072"/>
  </r>
  <r>
    <n v="106511"/>
    <x v="853"/>
    <s v="11M115AA"/>
    <n v="278160"/>
    <s v="Bowling Green Metalforming"/>
    <m/>
    <s v="11M115AA"/>
    <s v="Highlander 397 + Sienna 580L"/>
    <m/>
    <d v="2015-12-01T00:00:00"/>
    <x v="32"/>
    <s v="Prog"/>
    <m/>
    <m/>
    <m/>
    <m/>
    <x v="2"/>
    <x v="12"/>
    <s v="331-600"/>
    <n v="1"/>
    <n v="2000"/>
    <n v="0.75"/>
    <n v="2"/>
    <n v="1.5"/>
    <n v="2000"/>
    <n v="278160"/>
    <n v="23180"/>
    <n v="17.453333333333333"/>
  </r>
  <r>
    <n v="106513"/>
    <x v="854"/>
    <s v="11L322AA"/>
    <n v="1134000"/>
    <s v="Bowling Green Metalforming"/>
    <m/>
    <s v="11L322AA"/>
    <s v="Highlander 397 + Sienna 580L"/>
    <m/>
    <d v="2015-12-01T00:00:00"/>
    <x v="32"/>
    <s v="Prog"/>
    <m/>
    <m/>
    <m/>
    <m/>
    <x v="2"/>
    <x v="12"/>
    <s v="331-600"/>
    <n v="1"/>
    <n v="2250"/>
    <n v="0.75"/>
    <n v="2"/>
    <n v="1.5"/>
    <n v="2250"/>
    <n v="1134000"/>
    <n v="94500"/>
    <n v="58"/>
  </r>
  <r>
    <n v="106514"/>
    <x v="855"/>
    <s v="11L324AA"/>
    <n v="151200"/>
    <s v="Bowling Green Metalforming"/>
    <m/>
    <s v="11L324AA"/>
    <s v="Highlander 397 + Sienna 580L"/>
    <m/>
    <d v="2015-12-01T00:00:00"/>
    <x v="32"/>
    <s v="Prog"/>
    <m/>
    <m/>
    <m/>
    <m/>
    <x v="2"/>
    <x v="12"/>
    <s v="331-600"/>
    <n v="1"/>
    <n v="2000"/>
    <n v="0.75"/>
    <n v="2"/>
    <n v="1.5"/>
    <n v="2000"/>
    <n v="151200"/>
    <n v="12600"/>
    <n v="10.4"/>
  </r>
  <r>
    <n v="106673"/>
    <x v="856"/>
    <s v="T1106P"/>
    <n v="38475"/>
    <s v="Toyo Automotive Parts (USA), Inc"/>
    <m/>
    <s v="T1106P"/>
    <s v="Toyota | Venza | 470L            "/>
    <m/>
    <d v="2014-09-30T00:00:00"/>
    <x v="32"/>
    <s v="Prog"/>
    <m/>
    <m/>
    <m/>
    <m/>
    <x v="2"/>
    <x v="12"/>
    <s v="331-600"/>
    <n v="1"/>
    <n v="1575"/>
    <n v="0.75"/>
    <n v="2"/>
    <n v="1.5"/>
    <n v="1575"/>
    <n v="38475"/>
    <n v="3206.25"/>
    <n v="4.7142857142857144"/>
  </r>
  <r>
    <n v="106816"/>
    <x v="857"/>
    <s v="58339- 06030"/>
    <n v="84349.5"/>
    <s v="TOYOTA"/>
    <m/>
    <s v="58339- 06030"/>
    <s v="'11 Camry HB 071A"/>
    <m/>
    <d v="2016-06-01T00:00:00"/>
    <x v="32"/>
    <s v="Prog"/>
    <m/>
    <m/>
    <m/>
    <m/>
    <x v="2"/>
    <x v="12"/>
    <s v="331-600"/>
    <n v="1"/>
    <n v="1125"/>
    <n v="0.75"/>
    <n v="2"/>
    <n v="1.5"/>
    <n v="1125"/>
    <n v="84349.5"/>
    <n v="7029.125"/>
    <n v="10.330814814814815"/>
  </r>
  <r>
    <n v="107210"/>
    <x v="858"/>
    <s v="90162 3NF0A"/>
    <n v="28530"/>
    <s v="NISSAN"/>
    <m/>
    <s v="90162 3NF0A"/>
    <s v="'13 LEAF B12G"/>
    <m/>
    <d v="2017-09-01T00:00:00"/>
    <x v="32"/>
    <s v="Prog"/>
    <m/>
    <m/>
    <m/>
    <m/>
    <x v="2"/>
    <x v="12"/>
    <s v="331-600"/>
    <n v="1"/>
    <n v="900"/>
    <n v="0.75"/>
    <n v="2"/>
    <n v="1.5"/>
    <n v="900"/>
    <n v="28530"/>
    <n v="2377.5"/>
    <n v="5.5222222222222221"/>
  </r>
  <r>
    <n v="107593"/>
    <x v="5"/>
    <s v="25233 5AF0A"/>
    <n v="136558"/>
    <s v="NISSAN"/>
    <m/>
    <s v="25233 5AF0A"/>
    <s v="P42JK/P42M"/>
    <m/>
    <d v="2020-10-01T00:00:00"/>
    <x v="32"/>
    <s v="Prog"/>
    <m/>
    <m/>
    <m/>
    <m/>
    <x v="2"/>
    <x v="12"/>
    <s v="331-600"/>
    <n v="1"/>
    <n v="1800"/>
    <n v="0.75"/>
    <n v="2"/>
    <n v="1.5"/>
    <n v="1800"/>
    <n v="136558"/>
    <n v="11379.833333333334"/>
    <n v="10.429506172839506"/>
  </r>
  <r>
    <n v="107611"/>
    <x v="5"/>
    <s v="63140 4RA0A"/>
    <n v="68500"/>
    <s v="NISSAN"/>
    <m/>
    <s v="63140 4RA0A"/>
    <s v="L42N"/>
    <m/>
    <d v="2020-02-29T00:00:00"/>
    <x v="32"/>
    <s v="Prog"/>
    <m/>
    <m/>
    <m/>
    <m/>
    <x v="2"/>
    <x v="12"/>
    <s v="331-600"/>
    <n v="1"/>
    <n v="1600"/>
    <n v="0.75"/>
    <n v="2"/>
    <n v="1.5"/>
    <n v="1600"/>
    <n v="68500"/>
    <n v="5708.333333333333"/>
    <n v="6.7569444444444438"/>
  </r>
  <r>
    <n v="107612"/>
    <x v="5"/>
    <s v="63141 4RA0A"/>
    <n v="68500"/>
    <s v="NISSAN"/>
    <m/>
    <s v="63141 4RA0A"/>
    <s v="L42N"/>
    <m/>
    <d v="2020-02-29T00:00:00"/>
    <x v="32"/>
    <s v="Prog"/>
    <m/>
    <m/>
    <m/>
    <m/>
    <x v="2"/>
    <x v="12"/>
    <s v="331-600"/>
    <n v="1"/>
    <n v="1600"/>
    <n v="0.75"/>
    <n v="2"/>
    <n v="1.5"/>
    <n v="1600"/>
    <n v="68500"/>
    <n v="5708.333333333333"/>
    <n v="6.7569444444444438"/>
  </r>
  <r>
    <n v="107626"/>
    <x v="5"/>
    <s v="84362 4RA0A"/>
    <n v="68500"/>
    <s v="NISSAN"/>
    <m/>
    <s v="84362 4RA0A"/>
    <s v="L42N"/>
    <m/>
    <d v="2020-02-29T00:00:00"/>
    <x v="32"/>
    <s v="Prog"/>
    <m/>
    <m/>
    <m/>
    <m/>
    <x v="2"/>
    <x v="12"/>
    <s v="331-600"/>
    <n v="1"/>
    <n v="1440"/>
    <n v="0.75"/>
    <n v="2"/>
    <n v="1.5"/>
    <n v="1440"/>
    <n v="68500"/>
    <n v="5708.333333333333"/>
    <n v="7.2854938271604937"/>
  </r>
  <r>
    <n v="107627"/>
    <x v="5"/>
    <s v="84363 4RA0A"/>
    <n v="68500"/>
    <s v="NISSAN"/>
    <m/>
    <s v="84363 4RA0A"/>
    <s v="L42N"/>
    <m/>
    <d v="2020-02-29T00:00:00"/>
    <x v="32"/>
    <s v="Prog"/>
    <m/>
    <m/>
    <m/>
    <m/>
    <x v="2"/>
    <x v="12"/>
    <s v="331-600"/>
    <n v="1"/>
    <n v="1440"/>
    <n v="0.75"/>
    <n v="2"/>
    <n v="1.5"/>
    <n v="1440"/>
    <n v="68500"/>
    <n v="5708.333333333333"/>
    <n v="7.2854938271604937"/>
  </r>
  <r>
    <n v="105027"/>
    <x v="859"/>
    <s v="14014 EA000"/>
    <n v="32040"/>
    <s v="NISSAN"/>
    <m/>
    <s v="14014 EA000"/>
    <s v="TR2 Kai engine"/>
    <m/>
    <d v="2015-09-01T00:00:00"/>
    <x v="33"/>
    <s v="Prog"/>
    <m/>
    <m/>
    <m/>
    <m/>
    <x v="2"/>
    <x v="12"/>
    <s v="331-600"/>
    <n v="1"/>
    <n v="2250"/>
    <n v="0.75"/>
    <n v="2"/>
    <n v="1.5"/>
    <n v="2250"/>
    <n v="32040"/>
    <n v="2670"/>
    <n v="3.5822222222222222"/>
  </r>
  <r>
    <n v="105239"/>
    <x v="860"/>
    <s v="56233 EA000"/>
    <n v="41580"/>
    <s v="NISSAN"/>
    <m/>
    <s v="56233 EA000"/>
    <s v="Nissan        | Frontier | H61B/D40        "/>
    <m/>
    <d v="2015-09-01T00:00:00"/>
    <x v="33"/>
    <s v="Prog"/>
    <m/>
    <m/>
    <m/>
    <m/>
    <x v="2"/>
    <x v="12"/>
    <s v="331-600"/>
    <n v="1"/>
    <n v="1710"/>
    <n v="0.75"/>
    <n v="2"/>
    <n v="1.5"/>
    <n v="1710"/>
    <n v="41580"/>
    <n v="3465"/>
    <n v="4.7017543859649118"/>
  </r>
  <r>
    <n v="105641"/>
    <x v="861"/>
    <s v="T919P"/>
    <n v="265000"/>
    <s v="Toyo Automotive Parts (USA), Inc"/>
    <m/>
    <s v="T919P"/>
    <s v="180L  - CO to 480L Tundra"/>
    <m/>
    <d v="2018-07-01T00:00:00"/>
    <x v="33"/>
    <s v="Prog"/>
    <m/>
    <m/>
    <m/>
    <m/>
    <x v="2"/>
    <x v="12"/>
    <s v="331-600"/>
    <n v="1"/>
    <n v="4016.25"/>
    <n v="0.75"/>
    <n v="2"/>
    <n v="1.5"/>
    <n v="4016.25"/>
    <n v="265000"/>
    <n v="22083.333333333332"/>
    <n v="9.3313275927655006"/>
  </r>
  <r>
    <n v="105979"/>
    <x v="862"/>
    <s v="4-F20100A11000"/>
    <n v="55624.800000000003"/>
    <s v="Tec Air, Inc."/>
    <m/>
    <s v="4-F20100A11000"/>
    <s v="AUTO INDUSTRY"/>
    <m/>
    <d v="2019-09-09T00:00:00"/>
    <x v="33"/>
    <s v="Prog"/>
    <m/>
    <m/>
    <m/>
    <m/>
    <x v="2"/>
    <x v="12"/>
    <s v="331-600"/>
    <n v="1"/>
    <n v="2250"/>
    <n v="0.75"/>
    <n v="2"/>
    <n v="1.5"/>
    <n v="2250"/>
    <n v="55624.800000000003"/>
    <n v="4635.4000000000005"/>
    <n v="4.7469037037037038"/>
  </r>
  <r>
    <n v="106048"/>
    <x v="863"/>
    <s v="51170 ZS08D"/>
    <n v="2905.5"/>
    <s v="NISSAN"/>
    <m/>
    <s v="51170 ZS08D"/>
    <s v="N61B Xterra"/>
    <m/>
    <d v="2020-10-10T00:00:00"/>
    <x v="33"/>
    <s v="Prog"/>
    <m/>
    <m/>
    <m/>
    <m/>
    <x v="2"/>
    <x v="12"/>
    <s v="331-600"/>
    <n v="1"/>
    <n v="1440"/>
    <n v="0.75"/>
    <n v="2"/>
    <n v="1.5"/>
    <n v="1440"/>
    <n v="2905.5"/>
    <n v="242.125"/>
    <n v="2.2241898148148147"/>
  </r>
  <r>
    <n v="106192"/>
    <x v="864"/>
    <s v="827150T180"/>
    <n v="49275"/>
    <s v="TOYOTA"/>
    <m/>
    <s v="827150T180"/>
    <s v="Toyota | Venza | 470L            "/>
    <m/>
    <d v="2014-09-30T00:00:00"/>
    <x v="33"/>
    <s v="Prog"/>
    <m/>
    <m/>
    <m/>
    <m/>
    <x v="2"/>
    <x v="12"/>
    <s v="331-600"/>
    <n v="1"/>
    <n v="1000"/>
    <n v="0.75"/>
    <n v="2"/>
    <n v="1.5"/>
    <n v="1000"/>
    <n v="49275"/>
    <n v="4106.25"/>
    <n v="7.4750000000000005"/>
  </r>
  <r>
    <n v="106312"/>
    <x v="865"/>
    <s v="771150T010"/>
    <n v="49680"/>
    <s v="TOYOTA"/>
    <m/>
    <s v="771150T010"/>
    <s v="Toyota | Venza | 470L            "/>
    <m/>
    <d v="2019-09-09T00:00:00"/>
    <x v="33"/>
    <s v="Prog"/>
    <m/>
    <m/>
    <m/>
    <m/>
    <x v="2"/>
    <x v="12"/>
    <s v="331-600"/>
    <n v="1"/>
    <n v="1350"/>
    <n v="0.75"/>
    <n v="2"/>
    <n v="1.5"/>
    <n v="1350"/>
    <n v="49680"/>
    <n v="4140"/>
    <n v="6.0888888888888886"/>
  </r>
  <r>
    <n v="106588"/>
    <x v="866"/>
    <n v="3557208020"/>
    <n v="907536"/>
    <s v="TOYOTA"/>
    <m/>
    <n v="3557208020"/>
    <s v="TOYOTA Transmission"/>
    <m/>
    <d v="2019-09-09T00:00:00"/>
    <x v="33"/>
    <s v="Prog"/>
    <m/>
    <m/>
    <m/>
    <m/>
    <x v="2"/>
    <x v="12"/>
    <s v="331-600"/>
    <n v="1"/>
    <n v="1350"/>
    <n v="0.75"/>
    <n v="2"/>
    <n v="1.5"/>
    <n v="1350"/>
    <n v="907536"/>
    <n v="75628"/>
    <n v="76.694320987654322"/>
  </r>
  <r>
    <n v="106804"/>
    <x v="867"/>
    <s v="86211-06110"/>
    <n v="9000"/>
    <s v="TOYOTA"/>
    <m/>
    <s v="86211-06110"/>
    <s v="Camry 051A HEV"/>
    <m/>
    <d v="2014-09-01T00:00:00"/>
    <x v="33"/>
    <s v="Prog"/>
    <m/>
    <m/>
    <m/>
    <m/>
    <x v="2"/>
    <x v="12"/>
    <s v="331-600"/>
    <n v="1"/>
    <n v="1800"/>
    <n v="0.75"/>
    <n v="2"/>
    <n v="1.5"/>
    <n v="1800"/>
    <n v="9000"/>
    <n v="750"/>
    <n v="2.5555555555555558"/>
  </r>
  <r>
    <n v="106805"/>
    <x v="5"/>
    <s v="86212-06110"/>
    <n v="9000"/>
    <s v="TOYOTA"/>
    <m/>
    <s v="86212-06110"/>
    <s v="Camry 051A HEV"/>
    <m/>
    <d v="2014-09-01T00:00:00"/>
    <x v="33"/>
    <s v="Prog"/>
    <m/>
    <m/>
    <m/>
    <m/>
    <x v="2"/>
    <x v="12"/>
    <s v="331-600"/>
    <n v="1"/>
    <n v="800"/>
    <n v="0.75"/>
    <n v="2"/>
    <n v="1.5"/>
    <n v="800"/>
    <n v="9000"/>
    <n v="750"/>
    <n v="3.25"/>
  </r>
  <r>
    <n v="106833"/>
    <x v="868"/>
    <s v="67126 3TA0A"/>
    <n v="428500"/>
    <s v="NISSAN"/>
    <m/>
    <s v="67126 3TA0A"/>
    <s v="L42L + '14 L42N"/>
    <m/>
    <d v="2020-12-01T00:00:00"/>
    <x v="33"/>
    <s v="Prog"/>
    <m/>
    <m/>
    <m/>
    <m/>
    <x v="2"/>
    <x v="12"/>
    <s v="331-600"/>
    <n v="1"/>
    <n v="1125"/>
    <n v="0.75"/>
    <n v="2"/>
    <n v="1.5"/>
    <n v="1125"/>
    <n v="428500"/>
    <n v="35708.333333333336"/>
    <n v="44.320987654320994"/>
  </r>
  <r>
    <n v="106865"/>
    <x v="869"/>
    <s v="G920B06010"/>
    <n v="73700.706000000006"/>
    <s v="TOYOTA"/>
    <m/>
    <s v="G920B06010"/>
    <s v="Camry 051a"/>
    <m/>
    <d v="2016-06-01T00:00:00"/>
    <x v="33"/>
    <s v="Prog"/>
    <m/>
    <m/>
    <m/>
    <m/>
    <x v="2"/>
    <x v="12"/>
    <s v="331-600"/>
    <n v="1"/>
    <n v="3600"/>
    <n v="0.75"/>
    <n v="2"/>
    <n v="1.5"/>
    <n v="3600"/>
    <n v="73700.706000000006"/>
    <n v="6141.7255000000005"/>
    <n v="4.2747131481481482"/>
  </r>
  <r>
    <n v="107017"/>
    <x v="870"/>
    <s v="80120 3ja0a"/>
    <n v="317882.88"/>
    <s v="NISSAN"/>
    <m/>
    <s v="80120 3ja0a"/>
    <s v="P42J + P42K ( 2 PER)"/>
    <m/>
    <d v="2018-12-01T00:00:00"/>
    <x v="33"/>
    <s v="Prog"/>
    <m/>
    <m/>
    <m/>
    <m/>
    <x v="2"/>
    <x v="12"/>
    <s v="331-600"/>
    <n v="1"/>
    <n v="1800"/>
    <n v="0.75"/>
    <n v="2"/>
    <n v="1.5"/>
    <n v="1800"/>
    <n v="317882.88"/>
    <n v="26490.240000000002"/>
    <n v="21.622399999999999"/>
  </r>
  <r>
    <n v="107033"/>
    <x v="871"/>
    <s v="23-4563611-2-00"/>
    <n v="563404.80000000005"/>
    <s v="IB TECH"/>
    <m/>
    <s v="23-4563611-2-00"/>
    <s v="P42J + P42K"/>
    <m/>
    <d v="2019-09-09T00:00:00"/>
    <x v="33"/>
    <s v="Prog"/>
    <m/>
    <m/>
    <m/>
    <m/>
    <x v="2"/>
    <x v="12"/>
    <s v="331-600"/>
    <n v="1"/>
    <n v="1500"/>
    <n v="0.75"/>
    <n v="2"/>
    <n v="1.5"/>
    <n v="1500"/>
    <n v="563404.80000000005"/>
    <n v="46950.400000000001"/>
    <n v="43.733688888888899"/>
  </r>
  <r>
    <n v="107038"/>
    <x v="872"/>
    <s v="23-4621112-2-00"/>
    <n v="589639.68000000005"/>
    <s v="IB TECH"/>
    <m/>
    <s v="23-4621112-2-00"/>
    <s v="P42J + P42K"/>
    <m/>
    <d v="2019-09-09T00:00:00"/>
    <x v="33"/>
    <s v="Prog"/>
    <m/>
    <m/>
    <m/>
    <m/>
    <x v="2"/>
    <x v="12"/>
    <s v="331-600"/>
    <n v="1"/>
    <n v="1500"/>
    <n v="0.75"/>
    <n v="2"/>
    <n v="1.5"/>
    <n v="1500"/>
    <n v="589639.68000000005"/>
    <n v="49136.640000000007"/>
    <n v="45.677013333333342"/>
  </r>
  <r>
    <n v="107058"/>
    <x v="873"/>
    <s v="24239 3ja0b"/>
    <n v="119151.58"/>
    <s v="NISSAN"/>
    <m/>
    <s v="24239 3ja0b"/>
    <s v="P42K + P42M"/>
    <m/>
    <d v="2018-12-01T00:00:00"/>
    <x v="33"/>
    <s v="Prog"/>
    <m/>
    <m/>
    <m/>
    <m/>
    <x v="2"/>
    <x v="12"/>
    <s v="331-600"/>
    <n v="1"/>
    <n v="1350"/>
    <n v="0.75"/>
    <n v="2"/>
    <n v="1.5"/>
    <n v="1350"/>
    <n v="119151.58"/>
    <n v="9929.2983333333341"/>
    <n v="11.806714403292181"/>
  </r>
  <r>
    <n v="107078"/>
    <x v="874"/>
    <s v="77680 3JA0A"/>
    <n v="153690.88"/>
    <s v="NISSAN"/>
    <m/>
    <s v="77680 3JA0A"/>
    <s v="P42J + P42K"/>
    <m/>
    <d v="2019-09-09T00:00:00"/>
    <x v="33"/>
    <s v="Prog"/>
    <m/>
    <m/>
    <m/>
    <m/>
    <x v="2"/>
    <x v="12"/>
    <s v="331-600"/>
    <n v="1"/>
    <n v="1500"/>
    <n v="0.75"/>
    <n v="2"/>
    <n v="1.5"/>
    <n v="1500"/>
    <n v="153690.88"/>
    <n v="12807.573333333334"/>
    <n v="13.384509629629632"/>
  </r>
  <r>
    <n v="107146"/>
    <x v="875"/>
    <s v="24239 3JA0A"/>
    <n v="154882.56"/>
    <s v="NISSAN"/>
    <m/>
    <s v="24239 3JA0A"/>
    <s v="P42J + P42K"/>
    <m/>
    <d v="2018-12-01T00:00:00"/>
    <x v="33"/>
    <s v="Prog"/>
    <m/>
    <m/>
    <m/>
    <m/>
    <x v="2"/>
    <x v="12"/>
    <s v="331-600"/>
    <n v="1"/>
    <n v="2000"/>
    <n v="0.75"/>
    <n v="2"/>
    <n v="1.5"/>
    <n v="2000"/>
    <n v="154882.56"/>
    <n v="12906.88"/>
    <n v="10.604586666666666"/>
  </r>
  <r>
    <n v="107175"/>
    <x v="876"/>
    <s v="PZ425-42064"/>
    <n v="587448"/>
    <s v="Toyo Automotive Parts (USA), Inc"/>
    <m/>
    <s v="PZ425-42064"/>
    <s v="'12 RAV 4 (410A)"/>
    <m/>
    <d v="2017-12-01T00:00:00"/>
    <x v="33"/>
    <s v="Prog"/>
    <m/>
    <m/>
    <m/>
    <m/>
    <x v="2"/>
    <x v="12"/>
    <s v="331-600"/>
    <n v="1"/>
    <n v="900"/>
    <n v="0.75"/>
    <n v="2"/>
    <n v="1.5"/>
    <n v="900"/>
    <n v="587448"/>
    <n v="48954"/>
    <n v="74.524444444444441"/>
  </r>
  <r>
    <n v="107197"/>
    <x v="877"/>
    <s v="65148 3NF0A"/>
    <n v="57600"/>
    <s v="NISSAN"/>
    <m/>
    <s v="65148 3NF0A"/>
    <s v="'13 LEAF B12G"/>
    <m/>
    <d v="2019-09-09T00:00:00"/>
    <x v="33"/>
    <s v="Prog"/>
    <m/>
    <m/>
    <m/>
    <m/>
    <x v="2"/>
    <x v="12"/>
    <s v="331-600"/>
    <n v="1"/>
    <n v="2100"/>
    <n v="0.75"/>
    <n v="2"/>
    <n v="1.5"/>
    <n v="2100"/>
    <n v="57600"/>
    <n v="4800"/>
    <n v="5.0476190476190474"/>
  </r>
  <r>
    <n v="107219"/>
    <x v="878"/>
    <s v="82146 3NF0A"/>
    <n v="28686"/>
    <s v="NISSAN"/>
    <m/>
    <s v="82146 3NF0A"/>
    <s v="'13 LEAF B12G"/>
    <m/>
    <d v="2017-09-01T00:00:00"/>
    <x v="33"/>
    <s v="Prog"/>
    <m/>
    <m/>
    <m/>
    <m/>
    <x v="2"/>
    <x v="12"/>
    <s v="331-600"/>
    <n v="1"/>
    <n v="1440"/>
    <n v="0.75"/>
    <n v="2"/>
    <n v="1.5"/>
    <n v="1440"/>
    <n v="28686"/>
    <n v="2390.5"/>
    <n v="4.2134259259259261"/>
  </r>
  <r>
    <n v="107260"/>
    <x v="879"/>
    <s v="86211-07050"/>
    <n v="36827.611129835597"/>
    <s v="TOYOTA"/>
    <m/>
    <s v="86211-07050"/>
    <s v="'13 AVALON 170A"/>
    <m/>
    <d v="2018-04-01T00:00:00"/>
    <x v="33"/>
    <s v="Prog"/>
    <m/>
    <m/>
    <m/>
    <m/>
    <x v="2"/>
    <x v="12"/>
    <s v="331-600"/>
    <n v="1"/>
    <n v="1500"/>
    <n v="0.75"/>
    <n v="2"/>
    <n v="1.5"/>
    <n v="1500"/>
    <n v="36827.611129835597"/>
    <n v="3068.9675941529663"/>
    <n v="4.7279711948026373"/>
  </r>
  <r>
    <n v="107262"/>
    <x v="880"/>
    <s v="86211-07040"/>
    <n v="62826.949219188849"/>
    <s v="TOYOTA"/>
    <m/>
    <s v="86211-07040"/>
    <s v="'13 AVALON 170A"/>
    <m/>
    <d v="2018-04-01T00:00:00"/>
    <x v="33"/>
    <s v="Prog"/>
    <m/>
    <m/>
    <m/>
    <m/>
    <x v="2"/>
    <x v="12"/>
    <s v="331-600"/>
    <n v="1"/>
    <n v="1500"/>
    <n v="0.75"/>
    <n v="2"/>
    <n v="1.5"/>
    <n v="1500"/>
    <n v="62826.949219188849"/>
    <n v="5235.5791015990708"/>
    <n v="6.6538480903102846"/>
  </r>
  <r>
    <n v="107349"/>
    <x v="881"/>
    <s v="25233 3250A"/>
    <n v="10923"/>
    <s v="NISSAN"/>
    <m/>
    <s v="25233 3250A"/>
    <s v="P42J+K  HEV"/>
    <m/>
    <d v="2019-09-09T00:00:00"/>
    <x v="33"/>
    <s v="Prog"/>
    <m/>
    <m/>
    <m/>
    <m/>
    <x v="2"/>
    <x v="12"/>
    <s v="331-600"/>
    <n v="1"/>
    <n v="1575"/>
    <n v="0.75"/>
    <n v="2"/>
    <n v="1.5"/>
    <n v="1575"/>
    <n v="10923"/>
    <n v="910.25"/>
    <n v="2.7705820105820109"/>
  </r>
  <r>
    <n v="107356"/>
    <x v="882"/>
    <s v="66326 3TA0B"/>
    <n v="443500"/>
    <s v="NISSAN"/>
    <m/>
    <s v="66326 3TA0B"/>
    <s v="L42L + L42N"/>
    <m/>
    <d v="2018-06-01T00:00:00"/>
    <x v="33"/>
    <s v="Prog"/>
    <m/>
    <m/>
    <m/>
    <m/>
    <x v="2"/>
    <x v="12"/>
    <s v="331-600"/>
    <n v="1"/>
    <n v="1125"/>
    <n v="0.75"/>
    <n v="2"/>
    <n v="1.5"/>
    <n v="1125"/>
    <n v="443500"/>
    <n v="36958.333333333336"/>
    <n v="45.802469135802475"/>
  </r>
  <r>
    <n v="107413"/>
    <x v="5"/>
    <s v="20516 3JV1A"/>
    <n v="10260"/>
    <s v="CALSONIC KANSEI"/>
    <m/>
    <s v="20516 3JV1A"/>
    <s v="P42J+K  HEV"/>
    <m/>
    <d v="2018-08-01T00:00:00"/>
    <x v="33"/>
    <s v="Prog"/>
    <m/>
    <m/>
    <m/>
    <m/>
    <x v="2"/>
    <x v="12"/>
    <s v="331-600"/>
    <n v="1"/>
    <n v="1750"/>
    <n v="0.75"/>
    <n v="2"/>
    <n v="1.5"/>
    <n v="1750"/>
    <n v="10260"/>
    <n v="855"/>
    <n v="2.6514285714285712"/>
  </r>
  <r>
    <n v="107541"/>
    <x v="883"/>
    <s v="67335 4BA0A"/>
    <n v="163000"/>
    <s v="NISSAN"/>
    <m/>
    <s v="67335 4BA0A"/>
    <s v="P32R ROGUE"/>
    <m/>
    <d v="2018-12-01T00:00:00"/>
    <x v="33"/>
    <s v="Prog"/>
    <m/>
    <m/>
    <m/>
    <m/>
    <x v="2"/>
    <x v="12"/>
    <s v="331-600"/>
    <n v="1"/>
    <n v="1000"/>
    <n v="0.75"/>
    <n v="2"/>
    <n v="1.5"/>
    <n v="1000"/>
    <n v="163000"/>
    <n v="13583.333333333334"/>
    <n v="20.111111111111111"/>
  </r>
  <r>
    <n v="107663"/>
    <x v="884"/>
    <s v="743B0 EZ01A"/>
    <n v="65490"/>
    <s v="NISSAN"/>
    <m/>
    <s v="743B0 EZ01A"/>
    <s v="H61L TITAN"/>
    <m/>
    <d v="2021-11-01T00:00:00"/>
    <x v="33"/>
    <s v="Prog"/>
    <m/>
    <m/>
    <m/>
    <m/>
    <x v="2"/>
    <x v="12"/>
    <s v="331-600"/>
    <n v="1"/>
    <n v="1440"/>
    <n v="0.75"/>
    <n v="2"/>
    <n v="1.5"/>
    <n v="1440"/>
    <n v="65490"/>
    <n v="5457.5"/>
    <n v="7.0532407407407405"/>
  </r>
  <r>
    <n v="107665"/>
    <x v="885"/>
    <s v="743B0 EZ00A"/>
    <n v="27520"/>
    <s v="NISSAN"/>
    <m/>
    <s v="743B0 EZ00A"/>
    <s v="H61L TITAN"/>
    <m/>
    <d v="2021-11-01T00:00:00"/>
    <x v="33"/>
    <s v="Prog"/>
    <m/>
    <m/>
    <m/>
    <m/>
    <x v="2"/>
    <x v="12"/>
    <s v="331-600"/>
    <n v="1"/>
    <n v="1440"/>
    <n v="0.75"/>
    <n v="2"/>
    <n v="1.5"/>
    <n v="1440"/>
    <n v="27520"/>
    <n v="2293.3333333333335"/>
    <n v="4.1234567901234565"/>
  </r>
  <r>
    <n v="107667"/>
    <x v="5"/>
    <s v="23-4621132"/>
    <n v="277600"/>
    <s v="IMASEN BUCYRUS TECH"/>
    <m/>
    <s v="23-4621132"/>
    <s v="Nissan H61L + P42M "/>
    <m/>
    <d v="2020-10-01T00:00:00"/>
    <x v="33"/>
    <s v="Prog"/>
    <m/>
    <m/>
    <m/>
    <m/>
    <x v="2"/>
    <x v="12"/>
    <s v="331-600"/>
    <n v="1"/>
    <n v="1600"/>
    <n v="0.75"/>
    <n v="2"/>
    <n v="1.5"/>
    <n v="1600"/>
    <n v="277600"/>
    <n v="23133.333333333332"/>
    <n v="21.277777777777775"/>
  </r>
  <r>
    <n v="107668"/>
    <x v="5"/>
    <n v="7640873"/>
    <n v="700000"/>
    <s v="Metalsa Structural Products"/>
    <m/>
    <n v="7640873"/>
    <s v="FORD F150 (5.9 yrs)"/>
    <m/>
    <d v="2020-03-01T00:00:00"/>
    <x v="33"/>
    <s v="Prog"/>
    <m/>
    <m/>
    <m/>
    <m/>
    <x v="2"/>
    <x v="12"/>
    <s v="331-600"/>
    <n v="1"/>
    <n v="1480"/>
    <n v="0.75"/>
    <n v="2"/>
    <n v="1.5"/>
    <n v="1480"/>
    <n v="700000"/>
    <n v="58333.333333333336"/>
    <n v="54.552552552552555"/>
  </r>
  <r>
    <n v="107714"/>
    <x v="886"/>
    <s v="24239 4RA0A"/>
    <n v="3720"/>
    <s v="NISSAN"/>
    <m/>
    <s v="24239 4RA0A"/>
    <s v="15 NISSAN MAXIMA L42N"/>
    <m/>
    <d v="2020-03-01T00:00:00"/>
    <x v="33"/>
    <s v="Prog"/>
    <m/>
    <m/>
    <m/>
    <m/>
    <x v="2"/>
    <x v="12"/>
    <s v="331-600"/>
    <n v="1"/>
    <n v="1344"/>
    <n v="0.75"/>
    <n v="2"/>
    <n v="1.5"/>
    <n v="1344"/>
    <n v="3720"/>
    <n v="310"/>
    <n v="2.3075396825396823"/>
  </r>
  <r>
    <n v="107177"/>
    <x v="887"/>
    <s v="295F0 3NFOA (Upper Assy)"/>
    <n v="357144"/>
    <s v="NISSAN"/>
    <m/>
    <s v="295F0 3NFOA (Upper Assy)"/>
    <s v="'13 LEAF B12G/L12J"/>
    <m/>
    <d v="2015-06-01T00:00:00"/>
    <x v="34"/>
    <s v="Prog"/>
    <m/>
    <m/>
    <m/>
    <m/>
    <x v="2"/>
    <x v="12"/>
    <s v="331-600"/>
    <n v="1"/>
    <n v="1600"/>
    <n v="0.75"/>
    <n v="2"/>
    <n v="1.5"/>
    <n v="1600"/>
    <n v="357144"/>
    <n v="29762"/>
    <n v="26.801666666666666"/>
  </r>
  <r>
    <n v="107178"/>
    <x v="888"/>
    <s v="295F1 3NFOA (Lower )"/>
    <n v="2466432"/>
    <s v="NISSAN"/>
    <m/>
    <s v="295F1 3NFOA (Lower )"/>
    <s v="'13 LEAF B12G/L12J"/>
    <m/>
    <d v="2015-06-01T00:00:00"/>
    <x v="34"/>
    <s v="Prog"/>
    <m/>
    <m/>
    <m/>
    <m/>
    <x v="2"/>
    <x v="12"/>
    <s v="331-600"/>
    <n v="1"/>
    <n v="1800"/>
    <n v="0.75"/>
    <n v="2"/>
    <n v="1.5"/>
    <n v="1800"/>
    <n v="2466432"/>
    <n v="205536"/>
    <n v="154.2488888888889"/>
  </r>
  <r>
    <n v="107720"/>
    <x v="889"/>
    <s v="295F1 4NP0A "/>
    <n v="1260000"/>
    <s v="NISSAN"/>
    <m/>
    <s v="295F1 4NP0A "/>
    <s v="176NISSAN LEAF B12G "/>
    <m/>
    <d v="2018-06-01T00:00:00"/>
    <x v="34"/>
    <s v="Prog"/>
    <m/>
    <m/>
    <m/>
    <m/>
    <x v="2"/>
    <x v="12"/>
    <s v="331-600"/>
    <n v="1"/>
    <n v="1100"/>
    <n v="0.75"/>
    <n v="2"/>
    <n v="1.5"/>
    <n v="1100"/>
    <n v="1260000"/>
    <n v="105000"/>
    <n v="129.27272727272728"/>
  </r>
  <r>
    <n v="107720"/>
    <x v="890"/>
    <s v="295F1 4NP0A "/>
    <n v="1260000"/>
    <s v="NISSAN"/>
    <m/>
    <s v="295F1 4NP0A "/>
    <s v="176NISSAN LEAF B12G "/>
    <m/>
    <d v="2018-06-01T00:00:00"/>
    <x v="34"/>
    <s v="Prog"/>
    <m/>
    <m/>
    <m/>
    <m/>
    <x v="2"/>
    <x v="12"/>
    <s v="331-600"/>
    <n v="1"/>
    <n v="1500"/>
    <n v="0.75"/>
    <n v="2"/>
    <n v="1.5"/>
    <n v="1500"/>
    <n v="1260000"/>
    <n v="105000"/>
    <n v="95.333333333333329"/>
  </r>
  <r>
    <n v="107720"/>
    <x v="891"/>
    <s v="295F1 4NP0A "/>
    <n v="1260000"/>
    <s v="NISSAN"/>
    <m/>
    <s v="295F1 4NP0A "/>
    <s v="176NISSAN LEAF B12G "/>
    <m/>
    <d v="2018-06-01T00:00:00"/>
    <x v="34"/>
    <s v="Prog"/>
    <m/>
    <m/>
    <m/>
    <m/>
    <x v="2"/>
    <x v="12"/>
    <s v="331-600"/>
    <n v="1"/>
    <n v="1500"/>
    <n v="0.75"/>
    <n v="2"/>
    <n v="1.5"/>
    <n v="1500"/>
    <n v="1260000"/>
    <n v="105000"/>
    <n v="95.333333333333329"/>
  </r>
  <r>
    <n v="107721"/>
    <x v="892"/>
    <s v="295F0 4NP0A"/>
    <n v="420000"/>
    <s v="NISSAN"/>
    <m/>
    <s v="295F0 4NP0A"/>
    <s v="16 NISSAN LEAF B12G "/>
    <m/>
    <d v="2018-06-01T00:00:00"/>
    <x v="34"/>
    <s v="Prog"/>
    <m/>
    <m/>
    <m/>
    <m/>
    <x v="2"/>
    <x v="12"/>
    <s v="331-600"/>
    <n v="1"/>
    <n v="1100"/>
    <n v="0.75"/>
    <n v="2"/>
    <n v="1.5"/>
    <n v="1100"/>
    <n v="420000"/>
    <n v="35000"/>
    <n v="44.424242424242415"/>
  </r>
  <r>
    <n v="104653"/>
    <x v="893"/>
    <s v="57225 7S000"/>
    <n v="21791.741000000002"/>
    <s v="NISSAN"/>
    <m/>
    <s v="57225 7S000"/>
    <s v="ARMADA / WZW"/>
    <m/>
    <d v="2018-03-01T00:00:00"/>
    <x v="35"/>
    <s v="Prog"/>
    <m/>
    <m/>
    <m/>
    <m/>
    <x v="2"/>
    <x v="10"/>
    <s v="331-600"/>
    <n v="1"/>
    <n v="3150"/>
    <n v="0.75"/>
    <n v="2"/>
    <n v="1.5"/>
    <n v="3150"/>
    <n v="21791.741000000002"/>
    <n v="1815.9784166666668"/>
    <n v="2.7686681128747797"/>
  </r>
  <r>
    <n v="104803"/>
    <x v="894"/>
    <s v="82106 8S500"/>
    <n v="18523.2"/>
    <s v="NISSAN"/>
    <m/>
    <s v="82106 8S500"/>
    <s v="ARMADA / TITAN"/>
    <m/>
    <d v="2019-09-09T00:00:00"/>
    <x v="35"/>
    <s v="Prog"/>
    <m/>
    <m/>
    <m/>
    <m/>
    <x v="2"/>
    <x v="10"/>
    <s v="331-600"/>
    <n v="1"/>
    <n v="900"/>
    <n v="0.75"/>
    <n v="2"/>
    <n v="1.5"/>
    <n v="900"/>
    <n v="18523.2"/>
    <n v="1543.6000000000001"/>
    <n v="4.2868148148148153"/>
  </r>
  <r>
    <n v="105066"/>
    <x v="895"/>
    <s v="52175AC030"/>
    <n v="1380"/>
    <s v="TOYOTA"/>
    <m/>
    <s v="52175AC030"/>
    <s v="Toyota | Avalon | 770N            "/>
    <m/>
    <d v="2019-09-09T00:00:00"/>
    <x v="35"/>
    <s v="Prog"/>
    <m/>
    <m/>
    <m/>
    <m/>
    <x v="2"/>
    <x v="10"/>
    <s v="331-600"/>
    <n v="1"/>
    <n v="1000"/>
    <n v="0.75"/>
    <n v="2"/>
    <n v="1.5"/>
    <n v="1000"/>
    <n v="1380"/>
    <n v="115"/>
    <n v="2.1533333333333333"/>
  </r>
  <r>
    <n v="105273"/>
    <x v="896"/>
    <s v="28070 EB000"/>
    <n v="14700"/>
    <s v="NISSAN"/>
    <m/>
    <s v="28070 EB000"/>
    <s v="Nissan        | Frontier | H61B/D40        "/>
    <m/>
    <d v="2015-09-01T00:00:00"/>
    <x v="35"/>
    <s v="Prog"/>
    <m/>
    <m/>
    <m/>
    <m/>
    <x v="2"/>
    <x v="10"/>
    <s v="331-600"/>
    <n v="1"/>
    <n v="1200"/>
    <n v="0.75"/>
    <n v="2"/>
    <n v="1.5"/>
    <n v="1200"/>
    <n v="14700"/>
    <n v="1225"/>
    <n v="3.3611111111111107"/>
  </r>
  <r>
    <n v="105284"/>
    <x v="897"/>
    <s v="79142 ZH000"/>
    <n v="16742.91"/>
    <s v="NISSAN"/>
    <m/>
    <s v="79142 ZH000"/>
    <s v="ARMADA / WZW"/>
    <m/>
    <d v="2018-03-01T00:00:00"/>
    <x v="35"/>
    <s v="Prog"/>
    <m/>
    <m/>
    <m/>
    <m/>
    <x v="2"/>
    <x v="10"/>
    <s v="331-600"/>
    <n v="1"/>
    <n v="1400"/>
    <n v="0.75"/>
    <n v="2"/>
    <n v="1.5"/>
    <n v="1400"/>
    <n v="16742.91"/>
    <n v="1395.2425000000001"/>
    <n v="3.3288023809523808"/>
  </r>
  <r>
    <n v="105328"/>
    <x v="898"/>
    <s v="68153 ZC300"/>
    <n v="34800"/>
    <s v="NISSAN"/>
    <m/>
    <s v="68153 ZC300"/>
    <s v="Nissan        | Frontier | H61B/D40        "/>
    <m/>
    <d v="2015-09-01T00:00:00"/>
    <x v="35"/>
    <s v="Prog"/>
    <m/>
    <m/>
    <m/>
    <m/>
    <x v="2"/>
    <x v="10"/>
    <s v="331-600"/>
    <n v="1"/>
    <n v="1400"/>
    <n v="0.75"/>
    <n v="2"/>
    <n v="1.5"/>
    <n v="1400"/>
    <n v="34800"/>
    <n v="2900"/>
    <n v="4.7619047619047619"/>
  </r>
  <r>
    <n v="105650"/>
    <x v="899"/>
    <n v="13002313"/>
    <n v="56194.5"/>
    <s v="Benteler"/>
    <m/>
    <n v="13002313"/>
    <s v="BMW  E70 + C/O TO F15      "/>
    <m/>
    <d v="2018-08-31T00:00:00"/>
    <x v="35"/>
    <s v="Prog"/>
    <m/>
    <m/>
    <m/>
    <m/>
    <x v="2"/>
    <x v="10"/>
    <s v="331-600"/>
    <n v="1"/>
    <n v="950"/>
    <n v="0.75"/>
    <n v="2"/>
    <n v="1.5"/>
    <n v="950"/>
    <n v="56194.5"/>
    <n v="4682.875"/>
    <n v="8.5724561403508783"/>
  </r>
  <r>
    <n v="106789"/>
    <x v="900"/>
    <s v="86211-06090"/>
    <n v="425000"/>
    <s v="TOYOTA"/>
    <m/>
    <s v="86211-06090"/>
    <s v="'12 051A Camry"/>
    <m/>
    <d v="2014-09-01T00:00:00"/>
    <x v="35"/>
    <s v="Prog"/>
    <m/>
    <m/>
    <m/>
    <m/>
    <x v="2"/>
    <x v="10"/>
    <s v="331-600"/>
    <n v="1"/>
    <n v="1000"/>
    <n v="0.75"/>
    <n v="2"/>
    <n v="1.5"/>
    <n v="1000"/>
    <n v="425000"/>
    <n v="35416.666666666664"/>
    <n v="49.222222222222221"/>
  </r>
  <r>
    <n v="106949"/>
    <x v="901"/>
    <s v="73126 3JA0A"/>
    <n v="39265.919999999998"/>
    <s v="NISSAN"/>
    <m/>
    <s v="73126 3JA0A"/>
    <s v="P42J"/>
    <m/>
    <d v="2018-12-01T00:00:00"/>
    <x v="35"/>
    <s v="Prog"/>
    <m/>
    <m/>
    <m/>
    <m/>
    <x v="2"/>
    <x v="10"/>
    <s v="331-600"/>
    <n v="1"/>
    <n v="1440"/>
    <n v="0.75"/>
    <n v="2"/>
    <n v="1.5"/>
    <n v="1440"/>
    <n v="39265.919999999998"/>
    <n v="3272.16"/>
    <n v="5.0297777777777775"/>
  </r>
  <r>
    <n v="107054"/>
    <x v="902"/>
    <s v="89667-04040"/>
    <n v="186793.63200000001"/>
    <s v="TOYOTA"/>
    <m/>
    <s v="89667-04040"/>
    <s v="11 222A (516W) Tacoma 635N Hilux"/>
    <m/>
    <d v="2016-07-01T00:00:00"/>
    <x v="35"/>
    <s v="Prog"/>
    <m/>
    <m/>
    <m/>
    <m/>
    <x v="2"/>
    <x v="10"/>
    <s v="331-600"/>
    <n v="1"/>
    <n v="1000"/>
    <n v="0.75"/>
    <n v="2"/>
    <n v="1.5"/>
    <n v="1000"/>
    <n v="186793.63200000001"/>
    <n v="15566.136"/>
    <n v="22.754847999999999"/>
  </r>
  <r>
    <n v="107211"/>
    <x v="903"/>
    <s v="90167 3NF0A"/>
    <n v="7020"/>
    <s v="NISSAN"/>
    <m/>
    <s v="90167 3NF0A"/>
    <s v="'13 LEAF B12G"/>
    <m/>
    <d v="2017-09-01T00:00:00"/>
    <x v="35"/>
    <s v="Prog"/>
    <m/>
    <m/>
    <m/>
    <m/>
    <x v="2"/>
    <x v="10"/>
    <s v="331-600"/>
    <n v="1"/>
    <n v="990"/>
    <n v="0.75"/>
    <n v="2"/>
    <n v="1.5"/>
    <n v="990"/>
    <n v="7020"/>
    <n v="585"/>
    <n v="2.7878787878787876"/>
  </r>
  <r>
    <n v="107278"/>
    <x v="904"/>
    <s v="86286 -07010"/>
    <n v="64875.479346889857"/>
    <s v="TOYOTA"/>
    <m/>
    <s v="86286 -07010"/>
    <s v="'13 AVALON 170A"/>
    <m/>
    <d v="2018-04-01T00:00:00"/>
    <x v="35"/>
    <s v="Prog"/>
    <m/>
    <m/>
    <m/>
    <m/>
    <x v="2"/>
    <x v="10"/>
    <s v="331-600"/>
    <n v="1"/>
    <n v="1350"/>
    <n v="0.75"/>
    <n v="2"/>
    <n v="1.5"/>
    <n v="1350"/>
    <n v="64875.479346889857"/>
    <n v="5406.2899455741544"/>
    <n v="7.3395456252584239"/>
  </r>
  <r>
    <n v="107307"/>
    <x v="905"/>
    <s v="17118 761YL"/>
    <n v="285000"/>
    <s v="TOYOTA"/>
    <m/>
    <s v="17118 761YL"/>
    <s v="761F ENG."/>
    <m/>
    <d v="2019-09-09T00:00:00"/>
    <x v="35"/>
    <s v="Prog"/>
    <m/>
    <m/>
    <m/>
    <m/>
    <x v="2"/>
    <x v="10"/>
    <s v="331-600"/>
    <n v="1"/>
    <n v="1125"/>
    <n v="0.75"/>
    <n v="2"/>
    <n v="1.5"/>
    <n v="1125"/>
    <n v="285000"/>
    <n v="23750"/>
    <n v="30.148148148148149"/>
  </r>
  <r>
    <n v="107347"/>
    <x v="906"/>
    <s v="90167 3NF0B"/>
    <n v="23220"/>
    <s v="NISSAN"/>
    <m/>
    <s v="90167 3NF0B"/>
    <s v="'13 LEAF B12G"/>
    <m/>
    <d v="2017-09-01T00:00:00"/>
    <x v="35"/>
    <s v="Prog"/>
    <m/>
    <m/>
    <m/>
    <m/>
    <x v="2"/>
    <x v="10"/>
    <s v="331-600"/>
    <n v="1"/>
    <n v="1440"/>
    <n v="0.75"/>
    <n v="2"/>
    <n v="1.5"/>
    <n v="1440"/>
    <n v="23220"/>
    <n v="1935"/>
    <n v="3.7916666666666665"/>
  </r>
  <r>
    <n v="107407"/>
    <x v="907"/>
    <s v="64860 3TA0A"/>
    <n v="612000"/>
    <s v="NISSAN"/>
    <m/>
    <s v="64860 3TA0A"/>
    <s v="L42L Altima + P42M"/>
    <m/>
    <d v="2018-06-01T00:00:00"/>
    <x v="35"/>
    <s v="Prog"/>
    <m/>
    <m/>
    <m/>
    <m/>
    <x v="2"/>
    <x v="10"/>
    <s v="331-600"/>
    <n v="1"/>
    <n v="2500"/>
    <n v="0.75"/>
    <n v="2"/>
    <n v="1.5"/>
    <n v="2500"/>
    <n v="612000"/>
    <n v="51000"/>
    <n v="29.2"/>
  </r>
  <r>
    <n v="107521"/>
    <x v="908"/>
    <n v="13002309"/>
    <n v="60000"/>
    <s v="Benteler"/>
    <m/>
    <n v="13002309"/>
    <s v="BMW  E70 + C/O TO F15      "/>
    <m/>
    <d v="2018-08-31T00:00:00"/>
    <x v="35"/>
    <s v="Prog"/>
    <m/>
    <m/>
    <m/>
    <m/>
    <x v="2"/>
    <x v="10"/>
    <s v="331-600"/>
    <n v="1"/>
    <n v="1200"/>
    <n v="0.75"/>
    <n v="2"/>
    <n v="1.5"/>
    <n v="1200"/>
    <n v="60000"/>
    <n v="5000"/>
    <n v="7.5555555555555562"/>
  </r>
  <r>
    <n v="107523"/>
    <x v="909"/>
    <n v="13002311"/>
    <n v="60000"/>
    <s v="Benteler"/>
    <m/>
    <n v="13002311"/>
    <s v="BMW  E70 + C/O TO F15      "/>
    <m/>
    <d v="2018-08-31T00:00:00"/>
    <x v="35"/>
    <s v="Prog"/>
    <m/>
    <m/>
    <m/>
    <m/>
    <x v="2"/>
    <x v="10"/>
    <s v="331-600"/>
    <n v="1"/>
    <n v="1000"/>
    <n v="0.75"/>
    <n v="2"/>
    <n v="1.5"/>
    <n v="1000"/>
    <n v="60000"/>
    <n v="5000"/>
    <n v="8.6666666666666661"/>
  </r>
  <r>
    <n v="107526"/>
    <x v="910"/>
    <s v="21745 3JV0A"/>
    <n v="62960.5"/>
    <s v="NISSAN"/>
    <m/>
    <s v="21745 3JV0A"/>
    <s v="P42J+K  HEV + P42M"/>
    <m/>
    <d v="2017-12-01T00:00:00"/>
    <x v="35"/>
    <s v="Prog"/>
    <m/>
    <m/>
    <m/>
    <m/>
    <x v="2"/>
    <x v="10"/>
    <s v="331-600"/>
    <n v="1"/>
    <n v="1280"/>
    <n v="0.75"/>
    <n v="2"/>
    <n v="1.5"/>
    <n v="1280"/>
    <n v="62960.5"/>
    <n v="5246.708333333333"/>
    <n v="7.4653211805555557"/>
  </r>
  <r>
    <n v="107580"/>
    <x v="911"/>
    <s v="13002314 ( also 107580)"/>
    <n v="60000"/>
    <s v="Benteler"/>
    <m/>
    <s v="13002314 ( also 107580)"/>
    <s v="BMW  E70 + C/O TO F15      "/>
    <m/>
    <d v="2018-08-31T00:00:00"/>
    <x v="35"/>
    <s v="Prog"/>
    <m/>
    <m/>
    <m/>
    <m/>
    <x v="2"/>
    <x v="10"/>
    <s v="331-600"/>
    <n v="1"/>
    <n v="1440"/>
    <n v="0.75"/>
    <n v="2"/>
    <n v="1.5"/>
    <n v="1440"/>
    <n v="60000"/>
    <n v="5000"/>
    <n v="6.6296296296296298"/>
  </r>
  <r>
    <n v="107630"/>
    <x v="5"/>
    <s v="86211 06210"/>
    <n v="400000"/>
    <s v="Toyota"/>
    <m/>
    <s v="86211 06210"/>
    <s v="881A"/>
    <m/>
    <d v="2017-08-31T00:00:00"/>
    <x v="35"/>
    <s v="Prog"/>
    <m/>
    <m/>
    <m/>
    <m/>
    <x v="2"/>
    <x v="10"/>
    <s v="331-600"/>
    <n v="1"/>
    <n v="1650"/>
    <n v="0.75"/>
    <n v="2"/>
    <n v="1.5"/>
    <n v="1650"/>
    <n v="400000"/>
    <n v="33333.333333333336"/>
    <n v="28.936026936026938"/>
  </r>
  <r>
    <n v="107631"/>
    <x v="5"/>
    <s v="86212 06210"/>
    <n v="400000"/>
    <s v="Toyota"/>
    <m/>
    <s v="86212 06210"/>
    <s v="881A"/>
    <m/>
    <d v="2017-08-31T00:00:00"/>
    <x v="35"/>
    <s v="Prog"/>
    <m/>
    <m/>
    <m/>
    <m/>
    <x v="2"/>
    <x v="10"/>
    <s v="331-600"/>
    <n v="1"/>
    <n v="1650"/>
    <n v="0.75"/>
    <n v="2"/>
    <n v="1.5"/>
    <n v="1650"/>
    <n v="400000"/>
    <n v="33333.333333333336"/>
    <n v="28.936026936026938"/>
  </r>
  <r>
    <n v="104929"/>
    <x v="912"/>
    <s v="79142 7S200"/>
    <n v="3000"/>
    <s v="NISSAN"/>
    <m/>
    <s v="79142 7S200"/>
    <s v="ARMADA / WZW"/>
    <m/>
    <d v="2018-03-01T00:00:00"/>
    <x v="35"/>
    <s v="Prog"/>
    <m/>
    <m/>
    <m/>
    <m/>
    <x v="2"/>
    <x v="10"/>
    <s v="331-600"/>
    <n v="1"/>
    <n v="1900"/>
    <n v="0.75"/>
    <n v="2"/>
    <n v="1.5"/>
    <n v="1900"/>
    <n v="3000"/>
    <n v="250"/>
    <n v="2.1754385964912282"/>
  </r>
  <r>
    <n v="106506"/>
    <x v="913"/>
    <s v="11M120AA"/>
    <n v="286800"/>
    <s v="Bowling Green Metalforming"/>
    <m/>
    <s v="11M120AA"/>
    <s v="Highlander 397 + Sienna 580L"/>
    <m/>
    <d v="2015-12-01T00:00:00"/>
    <x v="36"/>
    <s v="Prog"/>
    <m/>
    <m/>
    <m/>
    <m/>
    <x v="2"/>
    <x v="17"/>
    <s v="600+"/>
    <n v="1"/>
    <n v="1000"/>
    <n v="1.5"/>
    <n v="2"/>
    <n v="3"/>
    <n v="1000"/>
    <n v="286800"/>
    <n v="23900"/>
    <n v="35.866666666666667"/>
  </r>
  <r>
    <n v="106693"/>
    <x v="914"/>
    <s v="17285 ZX00A"/>
    <n v="425000"/>
    <s v="NISSAN"/>
    <m/>
    <s v="17285 ZX00A"/>
    <s v="L42L"/>
    <m/>
    <d v="2019-09-09T00:00:00"/>
    <x v="36"/>
    <s v="Transfer"/>
    <m/>
    <m/>
    <m/>
    <m/>
    <x v="2"/>
    <x v="17"/>
    <s v="600+"/>
    <n v="1"/>
    <n v="1200"/>
    <n v="1.5"/>
    <n v="2"/>
    <n v="3"/>
    <n v="1200"/>
    <n v="425000"/>
    <n v="35416.666666666664"/>
    <n v="43.351851851851848"/>
  </r>
  <r>
    <n v="106778"/>
    <x v="915"/>
    <s v="62512 3TA0A"/>
    <n v="428500"/>
    <s v="NISSAN"/>
    <m/>
    <s v="62512 3TA0A"/>
    <s v="L42L + '14 L42N"/>
    <m/>
    <d v="2020-12-01T00:00:00"/>
    <x v="36"/>
    <s v="Prog"/>
    <m/>
    <m/>
    <m/>
    <m/>
    <x v="2"/>
    <x v="17"/>
    <s v="600+"/>
    <n v="1"/>
    <n v="1200"/>
    <n v="1.5"/>
    <n v="2"/>
    <n v="3"/>
    <n v="1200"/>
    <n v="428500"/>
    <n v="35708.333333333336"/>
    <n v="43.675925925925924"/>
  </r>
  <r>
    <n v="106800"/>
    <x v="916"/>
    <s v="165903HC0A"/>
    <n v="315000"/>
    <s v="NISSAN"/>
    <m/>
    <s v="165903HC0A"/>
    <s v="XHK1 ENGINE"/>
    <m/>
    <d v="2019-09-09T00:00:00"/>
    <x v="36"/>
    <s v="Transfer"/>
    <m/>
    <m/>
    <m/>
    <m/>
    <x v="2"/>
    <x v="17"/>
    <s v="600+"/>
    <n v="1"/>
    <n v="960"/>
    <n v="1.5"/>
    <n v="2"/>
    <n v="3"/>
    <n v="960"/>
    <n v="315000"/>
    <n v="26250"/>
    <n v="40.458333333333336"/>
  </r>
  <r>
    <n v="106963"/>
    <x v="917"/>
    <s v="80154 3JA0A"/>
    <n v="41402.447999999997"/>
    <s v="NISSAN"/>
    <m/>
    <s v="80154 3JA0A"/>
    <s v="P42J"/>
    <m/>
    <d v="2018-12-01T00:00:00"/>
    <x v="36"/>
    <s v="Prog"/>
    <m/>
    <m/>
    <m/>
    <m/>
    <x v="2"/>
    <x v="17"/>
    <s v="600+"/>
    <n v="1"/>
    <n v="1200"/>
    <n v="1.5"/>
    <n v="2"/>
    <n v="3"/>
    <n v="1200"/>
    <n v="41402.447999999997"/>
    <n v="3450.2039999999997"/>
    <n v="7.8335599999999994"/>
  </r>
  <r>
    <n v="106965"/>
    <x v="918"/>
    <s v="80154 3KA0A"/>
    <n v="120213.65999999999"/>
    <s v="NISSAN"/>
    <m/>
    <s v="80154 3KA0A"/>
    <s v="P42K"/>
    <m/>
    <d v="2019-02-01T00:00:00"/>
    <x v="36"/>
    <s v="Prog"/>
    <m/>
    <m/>
    <m/>
    <m/>
    <x v="2"/>
    <x v="17"/>
    <s v="600+"/>
    <n v="1"/>
    <n v="1200"/>
    <n v="1.25"/>
    <n v="2"/>
    <n v="2.5"/>
    <n v="1200"/>
    <n v="120213.65999999999"/>
    <n v="10017.804999999998"/>
    <n v="14.464227777777777"/>
  </r>
  <r>
    <n v="106969"/>
    <x v="919"/>
    <s v="17285 3JA1A"/>
    <n v="156450.56"/>
    <s v="NISSAN"/>
    <m/>
    <s v="17285 3JA1A"/>
    <s v="P42J + P42K"/>
    <m/>
    <d v="2018-12-01T00:00:00"/>
    <x v="36"/>
    <s v="Transfer"/>
    <m/>
    <m/>
    <m/>
    <m/>
    <x v="2"/>
    <x v="17"/>
    <s v="600+"/>
    <n v="1"/>
    <n v="1200"/>
    <n v="1.5"/>
    <n v="2"/>
    <n v="3"/>
    <n v="1200"/>
    <n v="156450.56"/>
    <n v="13037.546666666667"/>
    <n v="18.486162962962961"/>
  </r>
  <r>
    <n v="106970"/>
    <x v="920"/>
    <s v="17285 3ja0a"/>
    <n v="157687.04000000001"/>
    <s v="NISSAN"/>
    <m/>
    <s v="17285 3ja0a"/>
    <s v="P42J + P42K"/>
    <m/>
    <d v="2018-12-01T00:00:00"/>
    <x v="36"/>
    <s v="Transfer"/>
    <m/>
    <m/>
    <m/>
    <m/>
    <x v="2"/>
    <x v="17"/>
    <s v="600+"/>
    <n v="1"/>
    <n v="1100"/>
    <n v="1.5"/>
    <n v="2"/>
    <n v="3"/>
    <n v="1100"/>
    <n v="157687.04000000001"/>
    <n v="13140.586666666668"/>
    <n v="19.927983838383842"/>
  </r>
  <r>
    <n v="107177"/>
    <x v="921"/>
    <s v="295F0 3NFOA (Upper Assy)"/>
    <n v="357144"/>
    <s v="NISSAN"/>
    <m/>
    <s v="295F0 3NFOA (Upper Assy)"/>
    <s v="'13 LEAF B12G/L12J"/>
    <m/>
    <d v="2015-06-01T00:00:00"/>
    <x v="36"/>
    <s v="Prog"/>
    <m/>
    <m/>
    <m/>
    <m/>
    <x v="2"/>
    <x v="17"/>
    <s v="600+"/>
    <n v="1"/>
    <n v="1440"/>
    <n v="1.5"/>
    <n v="2"/>
    <n v="3"/>
    <n v="1440"/>
    <n v="357144"/>
    <n v="29762"/>
    <n v="31.557407407407407"/>
  </r>
  <r>
    <n v="107177"/>
    <x v="922"/>
    <s v="295F0 3NFOA (Upper Assy)"/>
    <n v="357144"/>
    <s v="NISSAN"/>
    <m/>
    <s v="295F0 3NFOA (Upper Assy)"/>
    <s v="'13 LEAF B12G/L12J"/>
    <m/>
    <d v="2015-06-01T00:00:00"/>
    <x v="36"/>
    <s v="Prog"/>
    <m/>
    <m/>
    <m/>
    <m/>
    <x v="2"/>
    <x v="17"/>
    <s v="600+"/>
    <n v="1"/>
    <n v="2000"/>
    <n v="1.5"/>
    <n v="2"/>
    <n v="3"/>
    <n v="2000"/>
    <n v="357144"/>
    <n v="29762"/>
    <n v="23.841333333333335"/>
  </r>
  <r>
    <n v="107185"/>
    <x v="923"/>
    <s v="80148 3KA0A"/>
    <n v="118530.35999999999"/>
    <s v="NISSAN"/>
    <m/>
    <s v="80148 3KA0A"/>
    <s v="P42K"/>
    <m/>
    <d v="2019-09-09T00:00:00"/>
    <x v="36"/>
    <s v="Prog"/>
    <m/>
    <m/>
    <m/>
    <m/>
    <x v="2"/>
    <x v="17"/>
    <s v="600+"/>
    <n v="1"/>
    <n v="1200"/>
    <n v="1.5"/>
    <n v="2"/>
    <n v="3"/>
    <n v="1200"/>
    <n v="118530.35999999999"/>
    <n v="9877.5299999999988"/>
    <n v="14.975033333333331"/>
  </r>
  <r>
    <n v="107189"/>
    <x v="924"/>
    <s v="63130 3NF0A"/>
    <n v="28608"/>
    <s v="NISSAN"/>
    <m/>
    <s v="63130 3NF0A"/>
    <s v="'13 LEAF B12G"/>
    <m/>
    <d v="2017-09-01T00:00:00"/>
    <x v="36"/>
    <s v="Prog"/>
    <m/>
    <m/>
    <m/>
    <m/>
    <x v="2"/>
    <x v="17"/>
    <s v="600+"/>
    <n v="1"/>
    <n v="1100"/>
    <n v="1.5"/>
    <n v="2"/>
    <n v="3"/>
    <n v="1100"/>
    <n v="28608"/>
    <n v="2384"/>
    <n v="6.8896969696969705"/>
  </r>
  <r>
    <n v="107217"/>
    <x v="925"/>
    <s v="80148 3NF0A"/>
    <n v="28680"/>
    <s v="NISSAN"/>
    <m/>
    <s v="80148 3NF0A"/>
    <s v="'13 LEAF B12G"/>
    <m/>
    <d v="2017-09-01T00:00:00"/>
    <x v="36"/>
    <s v="Prog"/>
    <m/>
    <m/>
    <m/>
    <m/>
    <x v="2"/>
    <x v="17"/>
    <s v="600+"/>
    <n v="1"/>
    <n v="1100"/>
    <n v="1.5"/>
    <n v="2"/>
    <n v="3"/>
    <n v="1100"/>
    <n v="28680"/>
    <n v="2390"/>
    <n v="6.8969696969696974"/>
  </r>
  <r>
    <s v="107212T"/>
    <x v="926"/>
    <s v="90192 3NF0A"/>
    <n v="28950"/>
    <s v="NISSAN"/>
    <m/>
    <s v="90192 3NF0A"/>
    <s v="'13 LEAF B12G"/>
    <m/>
    <d v="2017-09-01T00:00:00"/>
    <x v="36"/>
    <s v="Transfer"/>
    <m/>
    <m/>
    <m/>
    <m/>
    <x v="2"/>
    <x v="17"/>
    <s v="600+"/>
    <n v="1"/>
    <n v="1110"/>
    <n v="1.5"/>
    <n v="2"/>
    <n v="3"/>
    <n v="1110"/>
    <n v="28950"/>
    <n v="2412.5"/>
    <n v="6.8978978978978986"/>
  </r>
  <r>
    <n v="29203"/>
    <x v="927"/>
    <m/>
    <n v="89596"/>
    <s v="Lear"/>
    <s v="Ajax"/>
    <n v="29203"/>
    <m/>
    <m/>
    <d v="2027-12-30T00:00:00"/>
    <x v="37"/>
    <s v="Prog"/>
    <n v="26"/>
    <n v="48"/>
    <n v="20.922999999999998"/>
    <m/>
    <x v="3"/>
    <x v="6"/>
    <s v="60-200"/>
    <n v="1"/>
    <n v="4200"/>
    <n v="1"/>
    <n v="1"/>
    <n v="1"/>
    <n v="4200"/>
    <n v="89596"/>
    <n v="7466.333333333333"/>
    <n v="5.0503607503607491"/>
  </r>
  <r>
    <n v="29161"/>
    <x v="928"/>
    <m/>
    <n v="70848"/>
    <s v="Lear"/>
    <s v="Ajax, possible Lear Italy"/>
    <n v="29161"/>
    <m/>
    <m/>
    <d v="2027-06-30T00:00:00"/>
    <x v="38"/>
    <s v="Prog"/>
    <n v="28"/>
    <n v="39"/>
    <n v="22.44"/>
    <m/>
    <x v="3"/>
    <x v="8"/>
    <s v="201-330"/>
    <n v="1"/>
    <n v="2400"/>
    <n v="1"/>
    <n v="4"/>
    <n v="4"/>
    <n v="2400"/>
    <n v="70848"/>
    <n v="5904"/>
    <n v="11.745454545454544"/>
  </r>
  <r>
    <n v="29162"/>
    <x v="929"/>
    <m/>
    <n v="161929"/>
    <s v="Lear"/>
    <s v="Ajax, possible Lear Italy"/>
    <n v="29162"/>
    <m/>
    <m/>
    <d v="2017-06-30T00:00:00"/>
    <x v="38"/>
    <s v="Prog"/>
    <n v="28"/>
    <n v="39"/>
    <n v="22.44"/>
    <m/>
    <x v="3"/>
    <x v="8"/>
    <s v="201-330"/>
    <n v="1"/>
    <n v="2400"/>
    <n v="1"/>
    <n v="4"/>
    <n v="4"/>
    <n v="2400"/>
    <n v="161929"/>
    <n v="13494.083333333334"/>
    <n v="17.495517676767676"/>
  </r>
  <r>
    <s v="76001L"/>
    <x v="930"/>
    <m/>
    <n v="0"/>
    <s v="CRH"/>
    <m/>
    <s v="76001L"/>
    <m/>
    <m/>
    <d v="2014-12-01T00:00:00"/>
    <x v="39"/>
    <s v="Transfer"/>
    <n v="72"/>
    <n v="164"/>
    <n v="37.649000000000001"/>
    <m/>
    <x v="3"/>
    <x v="0"/>
    <s v="600+"/>
    <n v="1"/>
    <n v="720"/>
    <n v="1.5"/>
    <n v="2"/>
    <n v="3"/>
    <n v="720"/>
    <n v="0"/>
    <n v="0"/>
    <n v="0"/>
  </r>
  <r>
    <s v="76001R"/>
    <x v="931"/>
    <m/>
    <n v="0"/>
    <s v="CRH"/>
    <m/>
    <s v="76001R"/>
    <m/>
    <m/>
    <d v="2014-12-01T00:00:00"/>
    <x v="39"/>
    <s v="Transfer"/>
    <n v="72"/>
    <n v="164"/>
    <n v="37.67"/>
    <m/>
    <x v="3"/>
    <x v="0"/>
    <s v="600+"/>
    <n v="1"/>
    <n v="720"/>
    <n v="1.5"/>
    <n v="2"/>
    <n v="3"/>
    <n v="720"/>
    <n v="0"/>
    <n v="0"/>
    <n v="0"/>
  </r>
  <r>
    <s v="76002L"/>
    <x v="932"/>
    <m/>
    <n v="0"/>
    <s v="CRH"/>
    <m/>
    <s v="76002L"/>
    <m/>
    <m/>
    <d v="2014-12-01T00:00:00"/>
    <x v="39"/>
    <s v="Transfer"/>
    <n v="72"/>
    <n v="164"/>
    <n v="40.81"/>
    <m/>
    <x v="3"/>
    <x v="0"/>
    <s v="600+"/>
    <n v="1"/>
    <n v="720"/>
    <n v="1.5"/>
    <n v="2"/>
    <n v="3"/>
    <n v="720"/>
    <n v="0"/>
    <n v="0"/>
    <n v="0"/>
  </r>
  <r>
    <s v="76002R"/>
    <x v="933"/>
    <m/>
    <n v="0"/>
    <s v="CRH"/>
    <m/>
    <s v="76002R"/>
    <m/>
    <m/>
    <d v="2014-12-01T00:00:00"/>
    <x v="39"/>
    <s v="Transfer"/>
    <n v="72"/>
    <n v="164"/>
    <n v="40.935000000000002"/>
    <m/>
    <x v="3"/>
    <x v="0"/>
    <s v="600+"/>
    <n v="1"/>
    <n v="720"/>
    <n v="1.5"/>
    <n v="2"/>
    <n v="3"/>
    <n v="720"/>
    <n v="0"/>
    <n v="0"/>
    <n v="0"/>
  </r>
  <r>
    <s v="37225A"/>
    <x v="934"/>
    <m/>
    <n v="0"/>
    <s v="JCI"/>
    <m/>
    <n v="37166"/>
    <m/>
    <m/>
    <d v="2014-09-30T00:00:00"/>
    <x v="39"/>
    <s v="Prog"/>
    <n v="72"/>
    <n v="193"/>
    <n v="36.67"/>
    <m/>
    <x v="3"/>
    <x v="0"/>
    <s v="600+"/>
    <n v="1"/>
    <n v="840"/>
    <n v="1"/>
    <n v="2"/>
    <n v="2"/>
    <n v="840"/>
    <n v="0"/>
    <n v="0"/>
    <n v="0"/>
  </r>
  <r>
    <n v="29181"/>
    <x v="935"/>
    <m/>
    <n v="126719"/>
    <s v="Lear"/>
    <s v="IMA Detroit"/>
    <n v="29181"/>
    <m/>
    <m/>
    <d v="2027-12-30T00:00:00"/>
    <x v="38"/>
    <s v="Prog"/>
    <n v="32"/>
    <n v="60"/>
    <n v="20.895"/>
    <m/>
    <x v="3"/>
    <x v="8"/>
    <s v="201-330"/>
    <n v="1"/>
    <n v="2400"/>
    <n v="1"/>
    <n v="1"/>
    <n v="1"/>
    <n v="2400"/>
    <n v="126719"/>
    <n v="10559.916666666666"/>
    <n v="9.8181186868686865"/>
  </r>
  <r>
    <s v="29191L/R"/>
    <x v="936"/>
    <m/>
    <n v="54221"/>
    <s v="Lear"/>
    <s v="IMA Detroit"/>
    <s v="29191L/R"/>
    <m/>
    <m/>
    <d v="2016-06-30T00:00:00"/>
    <x v="38"/>
    <s v="Prog"/>
    <n v="29"/>
    <n v="77"/>
    <n v="20.94"/>
    <m/>
    <x v="3"/>
    <x v="8"/>
    <s v="201-330"/>
    <n v="1"/>
    <n v="2400"/>
    <n v="1"/>
    <n v="2"/>
    <n v="2"/>
    <n v="2400"/>
    <n v="54221"/>
    <n v="4518.416666666667"/>
    <n v="7.0594065656565661"/>
  </r>
  <r>
    <n v="29201"/>
    <x v="937"/>
    <m/>
    <n v="18000"/>
    <s v="Lear"/>
    <s v="IMA Detroit"/>
    <n v="29201"/>
    <m/>
    <m/>
    <d v="2027-12-30T00:00:00"/>
    <x v="37"/>
    <s v="Prog"/>
    <n v="24"/>
    <n v="24"/>
    <n v="20.952000000000002"/>
    <m/>
    <x v="3"/>
    <x v="6"/>
    <s v="60-200"/>
    <n v="1"/>
    <n v="3600"/>
    <n v="1"/>
    <n v="2"/>
    <n v="2"/>
    <n v="3600"/>
    <n v="18000"/>
    <n v="1500"/>
    <n v="4.3939393939393936"/>
  </r>
  <r>
    <n v="29180"/>
    <x v="938"/>
    <m/>
    <n v="176000"/>
    <s v="Lear"/>
    <s v="IMA Detroit, Lear Ramos"/>
    <n v="29180"/>
    <m/>
    <m/>
    <d v="2027-12-30T00:00:00"/>
    <x v="38"/>
    <s v="Prog"/>
    <n v="38"/>
    <n v="91"/>
    <n v="22.98"/>
    <m/>
    <x v="3"/>
    <x v="8"/>
    <s v="201-330"/>
    <n v="1"/>
    <n v="2400"/>
    <n v="1"/>
    <n v="4"/>
    <n v="4"/>
    <n v="2400"/>
    <n v="176000"/>
    <n v="14666.666666666666"/>
    <n v="18.383838383838381"/>
  </r>
  <r>
    <n v="29255"/>
    <x v="939"/>
    <m/>
    <n v="32299"/>
    <s v="Lear"/>
    <s v="Ramos"/>
    <n v="29255"/>
    <m/>
    <m/>
    <d v="2019-11-15T00:00:00"/>
    <x v="38"/>
    <s v="Prog"/>
    <n v="38"/>
    <n v="75"/>
    <n v="23.81"/>
    <m/>
    <x v="3"/>
    <x v="8"/>
    <s v="201-330"/>
    <n v="1"/>
    <n v="2100"/>
    <n v="1"/>
    <n v="1"/>
    <n v="1"/>
    <n v="2100"/>
    <n v="32299"/>
    <n v="2691.5833333333335"/>
    <n v="4.1485569985569981"/>
  </r>
  <r>
    <n v="29175"/>
    <x v="940"/>
    <m/>
    <n v="8549"/>
    <s v="Lear"/>
    <s v="Ramos"/>
    <n v="29175"/>
    <m/>
    <m/>
    <d v="2027-12-30T00:00:00"/>
    <x v="38"/>
    <s v="Prog"/>
    <n v="28"/>
    <n v="50"/>
    <n v="20.9"/>
    <m/>
    <x v="3"/>
    <x v="8"/>
    <s v="201-330"/>
    <n v="1"/>
    <n v="2400"/>
    <n v="1"/>
    <n v="2"/>
    <n v="2"/>
    <n v="2400"/>
    <n v="8549"/>
    <n v="712.41666666666663"/>
    <n v="4.1760732323232315"/>
  </r>
  <r>
    <n v="37210"/>
    <x v="941"/>
    <m/>
    <n v="0"/>
    <s v="JCI"/>
    <m/>
    <n v="37210"/>
    <m/>
    <m/>
    <s v="Service"/>
    <x v="39"/>
    <s v="Transfer"/>
    <m/>
    <m/>
    <m/>
    <m/>
    <x v="3"/>
    <x v="0"/>
    <s v="600+"/>
    <n v="1"/>
    <n v="780"/>
    <n v="1.5"/>
    <n v="1"/>
    <n v="1.5"/>
    <n v="780"/>
    <n v="0"/>
    <n v="0"/>
    <n v="0"/>
  </r>
  <r>
    <s v="27002A/3A"/>
    <x v="942"/>
    <m/>
    <n v="118674"/>
    <s v="Faurecia"/>
    <m/>
    <n v="27010"/>
    <m/>
    <m/>
    <d v="2019-01-01T00:00:00"/>
    <x v="18"/>
    <s v="Prog"/>
    <n v="25"/>
    <n v="21"/>
    <n v="19.52"/>
    <m/>
    <x v="1"/>
    <x v="6"/>
    <s v="60-200"/>
    <n v="2"/>
    <n v="3000"/>
    <n v="1"/>
    <n v="4"/>
    <n v="4"/>
    <n v="6000"/>
    <n v="118674"/>
    <n v="9889.5"/>
    <n v="7.5309999999999997"/>
  </r>
  <r>
    <s v="27055A/56A,  27057A/8A"/>
    <x v="943"/>
    <m/>
    <n v="97976"/>
    <s v="Faurecia"/>
    <m/>
    <n v="27060"/>
    <m/>
    <m/>
    <d v="2020-01-01T00:00:00"/>
    <x v="19"/>
    <s v="Prog"/>
    <m/>
    <m/>
    <m/>
    <m/>
    <x v="1"/>
    <x v="8"/>
    <s v="201-330"/>
    <n v="1"/>
    <n v="2400"/>
    <n v="1"/>
    <n v="4"/>
    <n v="4"/>
    <n v="2400"/>
    <n v="97976"/>
    <n v="8164.666666666667"/>
    <n v="9.869259259259259"/>
  </r>
  <r>
    <n v="29254"/>
    <x v="944"/>
    <m/>
    <n v="32299"/>
    <s v="Lear"/>
    <s v="Rochester Hills"/>
    <n v="29254"/>
    <m/>
    <m/>
    <d v="2019-11-15T00:00:00"/>
    <x v="40"/>
    <s v="Prog"/>
    <n v="46"/>
    <n v="96"/>
    <n v="23.684999999999999"/>
    <m/>
    <x v="3"/>
    <x v="12"/>
    <s v="331-600"/>
    <n v="1"/>
    <n v="1800"/>
    <n v="1"/>
    <n v="2"/>
    <n v="2"/>
    <n v="1800"/>
    <n v="32299"/>
    <n v="2691.5833333333335"/>
    <n v="6.3551346801346797"/>
  </r>
  <r>
    <s v="29188L/R"/>
    <x v="945"/>
    <m/>
    <n v="54221"/>
    <s v="Lear"/>
    <s v="Rochester Hills"/>
    <s v="29188L/R"/>
    <m/>
    <m/>
    <d v="2016-06-30T00:00:00"/>
    <x v="40"/>
    <s v="Prog"/>
    <n v="33"/>
    <n v="66"/>
    <n v="22.25"/>
    <m/>
    <x v="3"/>
    <x v="12"/>
    <s v="331-600"/>
    <n v="1"/>
    <n v="2100"/>
    <n v="1"/>
    <n v="2"/>
    <n v="2"/>
    <n v="2100"/>
    <n v="54221"/>
    <n v="4518.416666666667"/>
    <n v="7.5484126984126982"/>
  </r>
  <r>
    <n v="29176"/>
    <x v="946"/>
    <m/>
    <n v="86456"/>
    <s v="Lear"/>
    <s v="Rochester Hills"/>
    <n v="29176"/>
    <m/>
    <m/>
    <d v="2027-12-30T00:00:00"/>
    <x v="38"/>
    <s v="Prog"/>
    <n v="25"/>
    <n v="66"/>
    <n v="20.94"/>
    <m/>
    <x v="3"/>
    <x v="8"/>
    <s v="201-330"/>
    <n v="1"/>
    <n v="2400"/>
    <n v="1"/>
    <n v="2"/>
    <n v="2"/>
    <n v="2400"/>
    <n v="86456"/>
    <n v="7204.666666666667"/>
    <n v="9.094444444444445"/>
  </r>
  <r>
    <s v="29164L/R"/>
    <x v="947"/>
    <m/>
    <n v="107997"/>
    <s v="Lear"/>
    <s v="Tlahuac"/>
    <s v="29164L/R"/>
    <m/>
    <m/>
    <d v="2016-07-01T00:00:00"/>
    <x v="41"/>
    <s v="Prog"/>
    <n v="41"/>
    <n v="107"/>
    <n v="25.77"/>
    <m/>
    <x v="3"/>
    <x v="10"/>
    <s v="331-600"/>
    <n v="1"/>
    <n v="1800"/>
    <n v="1"/>
    <n v="4"/>
    <n v="4"/>
    <n v="1800"/>
    <n v="107997"/>
    <n v="8999.75"/>
    <n v="16.363383838383839"/>
  </r>
  <r>
    <n v="29174"/>
    <x v="948"/>
    <m/>
    <n v="0"/>
    <s v="Lear"/>
    <m/>
    <n v="29174"/>
    <m/>
    <m/>
    <d v="2014-06-01T00:00:00"/>
    <x v="37"/>
    <s v="Prog"/>
    <n v="29"/>
    <n v="54"/>
    <n v="20.96"/>
    <m/>
    <x v="3"/>
    <x v="6"/>
    <s v="60-200"/>
    <n v="1"/>
    <n v="3000"/>
    <n v="1"/>
    <n v="1"/>
    <n v="1"/>
    <n v="3000"/>
    <n v="0"/>
    <n v="0"/>
    <n v="0"/>
  </r>
  <r>
    <n v="29163"/>
    <x v="949"/>
    <m/>
    <n v="225006"/>
    <s v="Lear"/>
    <s v="Tlahuac"/>
    <n v="29163"/>
    <m/>
    <m/>
    <d v="2016-07-01T00:00:00"/>
    <x v="37"/>
    <s v="Prog"/>
    <n v="26"/>
    <n v="52"/>
    <n v="20.92"/>
    <m/>
    <x v="3"/>
    <x v="6"/>
    <s v="60-200"/>
    <n v="1"/>
    <n v="3600"/>
    <n v="1"/>
    <n v="4"/>
    <n v="4"/>
    <n v="3600"/>
    <n v="225006"/>
    <n v="18750.5"/>
    <n v="16.74267676767677"/>
  </r>
  <r>
    <s v="29165L/R"/>
    <x v="950"/>
    <m/>
    <n v="107997"/>
    <s v="Lear"/>
    <s v="Tlahuac"/>
    <s v="29165L/R"/>
    <m/>
    <m/>
    <d v="2016-07-01T00:00:00"/>
    <x v="37"/>
    <s v="Prog"/>
    <n v="30"/>
    <n v="60"/>
    <n v="20.97"/>
    <m/>
    <x v="3"/>
    <x v="6"/>
    <s v="60-200"/>
    <n v="1"/>
    <n v="2700"/>
    <n v="1"/>
    <n v="4"/>
    <n v="4"/>
    <n v="2700"/>
    <n v="107997"/>
    <n v="8999.75"/>
    <n v="13.333164983164982"/>
  </r>
  <r>
    <n v="29166"/>
    <x v="951"/>
    <m/>
    <n v="22000"/>
    <s v="Lear"/>
    <s v="Whitby"/>
    <n v="29166"/>
    <m/>
    <m/>
    <d v="2016-12-30T00:00:00"/>
    <x v="37"/>
    <s v="Prog"/>
    <n v="28"/>
    <n v="54"/>
    <n v="20.995000000000001"/>
    <m/>
    <x v="3"/>
    <x v="6"/>
    <s v="60-200"/>
    <n v="1"/>
    <n v="3000"/>
    <n v="1"/>
    <n v="2"/>
    <n v="2"/>
    <n v="3000"/>
    <n v="22000"/>
    <n v="1833.3333333333333"/>
    <n v="4.7474747474747474"/>
  </r>
  <r>
    <n v="29360"/>
    <x v="952"/>
    <m/>
    <n v="15000"/>
    <s v="Lear"/>
    <s v="Whitby"/>
    <n v="29360"/>
    <m/>
    <m/>
    <s v="??"/>
    <x v="37"/>
    <s v="Prog"/>
    <n v="30"/>
    <n v="35"/>
    <n v="20.92"/>
    <m/>
    <x v="3"/>
    <x v="6"/>
    <s v="60-200"/>
    <n v="1"/>
    <n v="2700"/>
    <n v="1"/>
    <n v="1"/>
    <n v="1"/>
    <n v="2700"/>
    <n v="15000"/>
    <n v="1250"/>
    <n v="2.65993265993266"/>
  </r>
  <r>
    <n v="29206"/>
    <x v="953"/>
    <m/>
    <n v="18000"/>
    <s v="Lear"/>
    <s v="Whitby"/>
    <n v="29206"/>
    <m/>
    <m/>
    <d v="2027-12-30T00:00:00"/>
    <x v="37"/>
    <s v="Prog"/>
    <n v="22"/>
    <n v="22"/>
    <n v="20.98"/>
    <m/>
    <x v="3"/>
    <x v="6"/>
    <s v="60-200"/>
    <n v="1"/>
    <n v="3600"/>
    <n v="1"/>
    <n v="2"/>
    <n v="2"/>
    <n v="3600"/>
    <n v="18000"/>
    <n v="1500"/>
    <n v="4.3939393939393936"/>
  </r>
  <r>
    <n v="37103"/>
    <x v="954"/>
    <m/>
    <n v="183353"/>
    <s v="JCI"/>
    <s v="CNI Inc."/>
    <s v="37103/432"/>
    <m/>
    <m/>
    <s v="??"/>
    <x v="37"/>
    <s v="Prog"/>
    <n v="24"/>
    <n v="24"/>
    <n v="18.623999999999999"/>
    <m/>
    <x v="3"/>
    <x v="6"/>
    <s v="60-200"/>
    <n v="2"/>
    <n v="3600"/>
    <n v="1"/>
    <n v="1"/>
    <n v="1"/>
    <n v="7200"/>
    <n v="183353"/>
    <n v="15279.416666666666"/>
    <n v="5.6766203703703697"/>
  </r>
  <r>
    <s v="37323L/R"/>
    <x v="955"/>
    <m/>
    <n v="19796"/>
    <s v="JCI"/>
    <s v="IMA Detroit"/>
    <s v="37323L/R"/>
    <m/>
    <m/>
    <d v="2016-12-31T00:00:00"/>
    <x v="40"/>
    <s v="Prog"/>
    <n v="28"/>
    <n v="81"/>
    <n v="22.414999999999999"/>
    <m/>
    <x v="3"/>
    <x v="12"/>
    <s v="331-600"/>
    <n v="1"/>
    <n v="2100"/>
    <n v="1"/>
    <n v="2"/>
    <n v="2"/>
    <n v="2100"/>
    <n v="19796"/>
    <n v="1649.6666666666667"/>
    <n v="5.0646464646464651"/>
  </r>
  <r>
    <s v="37324L/R"/>
    <x v="956"/>
    <m/>
    <n v="19285"/>
    <s v="JCI"/>
    <s v="MIG (Manufacturers Industrial Group)"/>
    <s v="37324L/R"/>
    <m/>
    <m/>
    <d v="2016-12-31T00:00:00"/>
    <x v="40"/>
    <s v="Prog"/>
    <n v="28"/>
    <n v="76"/>
    <n v="22.47"/>
    <m/>
    <x v="3"/>
    <x v="12"/>
    <s v="331-600"/>
    <n v="1"/>
    <n v="2100"/>
    <n v="1"/>
    <n v="2"/>
    <n v="2"/>
    <n v="2100"/>
    <n v="19285"/>
    <n v="1607.0833333333333"/>
    <n v="5.0277777777777768"/>
  </r>
  <r>
    <n v="50849"/>
    <x v="957"/>
    <m/>
    <n v="20000"/>
    <s v="Club Car"/>
    <m/>
    <n v="50849"/>
    <m/>
    <m/>
    <d v="2018-12-01T00:00:00"/>
    <x v="39"/>
    <s v="Transfer"/>
    <n v="72"/>
    <n v="150"/>
    <n v="37.840000000000003"/>
    <m/>
    <x v="3"/>
    <x v="0"/>
    <s v="600+"/>
    <n v="1"/>
    <n v="720"/>
    <n v="1.5"/>
    <n v="1"/>
    <n v="1.5"/>
    <n v="720"/>
    <n v="20000"/>
    <n v="1666.6666666666667"/>
    <n v="6.936026936026936"/>
  </r>
  <r>
    <s v="84321L"/>
    <x v="958"/>
    <m/>
    <n v="82393"/>
    <s v="Continental Teves"/>
    <m/>
    <s v="84321L"/>
    <m/>
    <m/>
    <d v="2016-12-30T00:00:00"/>
    <x v="39"/>
    <s v="Transfer"/>
    <n v="72"/>
    <n v="179"/>
    <n v="36.835000000000001"/>
    <m/>
    <x v="3"/>
    <x v="0"/>
    <s v="600+"/>
    <n v="1"/>
    <n v="780"/>
    <n v="1.5"/>
    <n v="2"/>
    <n v="3"/>
    <n v="780"/>
    <n v="82393"/>
    <n v="6866.083333333333"/>
    <n v="21.459401709401707"/>
  </r>
  <r>
    <s v="84321R"/>
    <x v="959"/>
    <m/>
    <n v="82393"/>
    <d v="2016-12-30T00:00:00"/>
    <m/>
    <s v="84321R"/>
    <m/>
    <m/>
    <d v="2016-12-30T00:00:00"/>
    <x v="39"/>
    <s v="Transfer"/>
    <n v="72"/>
    <n v="179"/>
    <n v="36.832999999999998"/>
    <m/>
    <x v="3"/>
    <x v="0"/>
    <s v="600+"/>
    <n v="1"/>
    <n v="780"/>
    <n v="1.5"/>
    <n v="2"/>
    <n v="3"/>
    <n v="780"/>
    <n v="82393"/>
    <n v="6866.083333333333"/>
    <n v="21.459401709401707"/>
  </r>
  <r>
    <s v="37322L/R"/>
    <x v="960"/>
    <m/>
    <n v="37868"/>
    <s v="JCI"/>
    <s v="MIG (Manufacturers Industrial Group)"/>
    <s v="37322L/R"/>
    <m/>
    <m/>
    <d v="2016-12-31T00:00:00"/>
    <x v="41"/>
    <s v="Prog"/>
    <n v="38"/>
    <n v="79"/>
    <n v="22.42"/>
    <m/>
    <x v="3"/>
    <x v="10"/>
    <s v="331-600"/>
    <n v="1"/>
    <n v="1800"/>
    <n v="1"/>
    <n v="2"/>
    <n v="2"/>
    <n v="1800"/>
    <n v="37868"/>
    <n v="3155.6666666666665"/>
    <n v="6.8239057239057237"/>
  </r>
  <r>
    <s v="37325L/R"/>
    <x v="961"/>
    <m/>
    <n v="18800"/>
    <s v="JCI"/>
    <s v="MIG (Manufacturers Industrial Group)"/>
    <s v="37325L/R"/>
    <m/>
    <m/>
    <d v="2016-12-31T00:00:00"/>
    <x v="37"/>
    <s v="Prog"/>
    <n v="24"/>
    <n v="50"/>
    <n v="20.9"/>
    <m/>
    <x v="3"/>
    <x v="6"/>
    <s v="60-200"/>
    <n v="1"/>
    <n v="2400"/>
    <n v="1"/>
    <n v="2"/>
    <n v="2"/>
    <n v="2400"/>
    <n v="18800"/>
    <n v="1566.6666666666667"/>
    <n v="4.8232323232323226"/>
  </r>
  <r>
    <n v="38149"/>
    <x v="962"/>
    <m/>
    <n v="0"/>
    <s v="JCI"/>
    <m/>
    <n v="38149"/>
    <m/>
    <m/>
    <d v="2014-12-31T00:00:00"/>
    <x v="37"/>
    <s v="Prog"/>
    <n v="28"/>
    <n v="42"/>
    <n v="20.984000000000002"/>
    <m/>
    <x v="3"/>
    <x v="6"/>
    <s v="60-200"/>
    <n v="2"/>
    <n v="4200"/>
    <n v="1"/>
    <n v="4"/>
    <n v="4"/>
    <n v="8400"/>
    <n v="0"/>
    <n v="0"/>
    <n v="0"/>
  </r>
  <r>
    <n v="38150"/>
    <x v="963"/>
    <m/>
    <n v="0"/>
    <s v="JCI"/>
    <m/>
    <n v="38150"/>
    <m/>
    <m/>
    <d v="2014-12-31T00:00:00"/>
    <x v="37"/>
    <s v="Prog"/>
    <m/>
    <m/>
    <n v="20.885000000000002"/>
    <m/>
    <x v="3"/>
    <x v="6"/>
    <s v="60-200"/>
    <n v="2"/>
    <n v="4200"/>
    <n v="1"/>
    <n v="4"/>
    <n v="4"/>
    <n v="8400"/>
    <n v="0"/>
    <n v="0"/>
    <n v="0"/>
  </r>
  <r>
    <n v="37959"/>
    <x v="964"/>
    <m/>
    <n v="248932"/>
    <s v="JCI"/>
    <s v="Shelbyville"/>
    <n v="37959"/>
    <m/>
    <m/>
    <s v="??"/>
    <x v="37"/>
    <s v="Prog"/>
    <n v="29"/>
    <n v="30"/>
    <n v="18.34"/>
    <m/>
    <x v="3"/>
    <x v="6"/>
    <s v="60-200"/>
    <n v="1"/>
    <n v="4200"/>
    <n v="1"/>
    <n v="4"/>
    <n v="4"/>
    <n v="4200"/>
    <n v="248932"/>
    <n v="20744.333333333332"/>
    <n v="16.252958152958151"/>
  </r>
  <r>
    <n v="37960"/>
    <x v="965"/>
    <m/>
    <n v="249166"/>
    <s v="JCI"/>
    <s v="Shelbyville"/>
    <n v="37960"/>
    <m/>
    <m/>
    <s v="??"/>
    <x v="37"/>
    <s v="Prog"/>
    <n v="32"/>
    <n v="25"/>
    <n v="16.899000000000001"/>
    <m/>
    <x v="3"/>
    <x v="6"/>
    <s v="60-200"/>
    <n v="1"/>
    <n v="4200"/>
    <n v="1"/>
    <n v="4"/>
    <n v="4"/>
    <n v="4200"/>
    <n v="249166"/>
    <n v="20763.833333333332"/>
    <n v="16.261399711399708"/>
  </r>
  <r>
    <s v="37260L/R"/>
    <x v="966"/>
    <m/>
    <n v="23828"/>
    <s v="JCI"/>
    <s v="Southview"/>
    <s v="37260L/R"/>
    <m/>
    <m/>
    <d v="2015-12-30T00:00:00"/>
    <x v="37"/>
    <s v="Prog"/>
    <n v="38"/>
    <n v="48"/>
    <n v="21.03"/>
    <m/>
    <x v="3"/>
    <x v="6"/>
    <s v="60-200"/>
    <n v="1"/>
    <n v="2400"/>
    <n v="1"/>
    <n v="2"/>
    <n v="2"/>
    <n v="2400"/>
    <n v="23828"/>
    <n v="1985.6666666666667"/>
    <n v="5.140656565656565"/>
  </r>
  <r>
    <s v="29115A"/>
    <x v="967"/>
    <m/>
    <n v="0"/>
    <s v="Lear"/>
    <m/>
    <n v="505122"/>
    <m/>
    <m/>
    <d v="2014-06-01T00:00:00"/>
    <x v="37"/>
    <s v="Prog"/>
    <n v="26"/>
    <n v="37"/>
    <n v="21.04"/>
    <m/>
    <x v="3"/>
    <x v="6"/>
    <s v="60-200"/>
    <n v="2"/>
    <n v="2400"/>
    <n v="1"/>
    <n v="1"/>
    <n v="1"/>
    <n v="4800"/>
    <n v="0"/>
    <n v="0"/>
    <n v="0"/>
  </r>
  <r>
    <n v="36018"/>
    <x v="968"/>
    <m/>
    <n v="24000"/>
    <s v="Arvin Meritor"/>
    <s v="Merritor"/>
    <n v="36018"/>
    <m/>
    <m/>
    <s v="TBD"/>
    <x v="42"/>
    <s v="Prog"/>
    <n v="31"/>
    <n v="87"/>
    <n v="20.92"/>
    <m/>
    <x v="3"/>
    <x v="12"/>
    <s v="331-600"/>
    <n v="1"/>
    <n v="3000"/>
    <n v="1"/>
    <n v="1"/>
    <n v="1"/>
    <n v="3000"/>
    <n v="24000"/>
    <n v="2000"/>
    <n v="3.0303030303030298"/>
  </r>
  <r>
    <s v="97026A/97034A"/>
    <x v="969"/>
    <m/>
    <n v="189992"/>
    <s v="Ford"/>
    <m/>
    <s v="97024R"/>
    <m/>
    <m/>
    <d v="2017-12-01T00:00:00"/>
    <x v="38"/>
    <s v="Prog"/>
    <n v="32"/>
    <n v="69"/>
    <n v="20.984999999999999"/>
    <m/>
    <x v="3"/>
    <x v="8"/>
    <s v="201-330"/>
    <n v="1"/>
    <n v="2400"/>
    <n v="1"/>
    <n v="4"/>
    <n v="4"/>
    <n v="2400"/>
    <n v="189992"/>
    <n v="15832.666666666666"/>
    <n v="19.267171717171717"/>
  </r>
  <r>
    <s v="29178A"/>
    <x v="970"/>
    <m/>
    <n v="93219"/>
    <s v="Lear"/>
    <m/>
    <n v="29185"/>
    <m/>
    <m/>
    <d v="2027-12-30T00:00:00"/>
    <x v="38"/>
    <s v="Prog"/>
    <n v="31"/>
    <n v="27"/>
    <n v="20.931999999999999"/>
    <m/>
    <x v="3"/>
    <x v="8"/>
    <s v="201-330"/>
    <n v="2"/>
    <n v="2400"/>
    <n v="1"/>
    <n v="2"/>
    <n v="2"/>
    <n v="4800"/>
    <n v="93219"/>
    <n v="7768.25"/>
    <n v="6.5788825757575751"/>
  </r>
  <r>
    <s v="29128A"/>
    <x v="971"/>
    <m/>
    <n v="0"/>
    <s v="Lear"/>
    <m/>
    <n v="559021"/>
    <m/>
    <m/>
    <d v="2014-06-01T00:00:00"/>
    <x v="37"/>
    <s v="Prog"/>
    <n v="27"/>
    <n v="50"/>
    <n v="21.195"/>
    <m/>
    <x v="3"/>
    <x v="6"/>
    <s v="60-200"/>
    <n v="1"/>
    <n v="2400"/>
    <n v="1"/>
    <n v="4"/>
    <n v="4"/>
    <n v="2400"/>
    <n v="0"/>
    <n v="0"/>
    <n v="0"/>
  </r>
  <r>
    <s v="29202A/29186A"/>
    <x v="972"/>
    <m/>
    <n v="86153"/>
    <s v="Lear"/>
    <m/>
    <n v="29187"/>
    <m/>
    <m/>
    <d v="2027-12-30T00:00:00"/>
    <x v="38"/>
    <s v="Prog"/>
    <n v="29"/>
    <n v="74"/>
    <n v="21.670999999999999"/>
    <m/>
    <x v="3"/>
    <x v="8"/>
    <s v="201-330"/>
    <n v="1"/>
    <n v="2400"/>
    <n v="1"/>
    <n v="2"/>
    <n v="2"/>
    <n v="2400"/>
    <n v="86153"/>
    <n v="7179.416666666667"/>
    <n v="9.0753156565656568"/>
  </r>
  <r>
    <s v="29226A"/>
    <x v="973"/>
    <m/>
    <n v="149244"/>
    <s v="Lear"/>
    <m/>
    <n v="29244"/>
    <m/>
    <m/>
    <d v="2019-06-01T00:00:00"/>
    <x v="38"/>
    <s v="Prog"/>
    <n v="46"/>
    <n v="66"/>
    <n v="20.93"/>
    <m/>
    <x v="3"/>
    <x v="8"/>
    <s v="201-330"/>
    <n v="2"/>
    <n v="2400"/>
    <n v="1"/>
    <n v="4"/>
    <n v="4"/>
    <n v="4800"/>
    <n v="149244"/>
    <n v="12437"/>
    <n v="11.98371212121212"/>
  </r>
  <r>
    <s v="38250A"/>
    <x v="974"/>
    <m/>
    <n v="290003"/>
    <s v="JCI"/>
    <m/>
    <s v="37275/38252"/>
    <m/>
    <m/>
    <d v="2016-02-29T00:00:00"/>
    <x v="38"/>
    <s v="Prog"/>
    <n v="48"/>
    <n v="67"/>
    <n v="22.535"/>
    <m/>
    <x v="3"/>
    <x v="8"/>
    <s v="201-330"/>
    <n v="1"/>
    <n v="2100"/>
    <n v="1"/>
    <n v="4"/>
    <n v="4"/>
    <n v="2100"/>
    <n v="290003"/>
    <n v="24166.916666666668"/>
    <n v="28.196464646464644"/>
  </r>
  <r>
    <s v="75054A"/>
    <x v="975"/>
    <m/>
    <n v="10992"/>
    <s v="JCI"/>
    <m/>
    <n v="37607"/>
    <m/>
    <m/>
    <s v="??"/>
    <x v="38"/>
    <s v="Prog"/>
    <n v="44"/>
    <n v="48"/>
    <n v="22.06"/>
    <m/>
    <x v="3"/>
    <x v="8"/>
    <s v="201-330"/>
    <n v="1"/>
    <n v="1800"/>
    <n v="1"/>
    <n v="1"/>
    <n v="1"/>
    <n v="1800"/>
    <n v="10992"/>
    <n v="916"/>
    <n v="2.7434343434343433"/>
  </r>
  <r>
    <s v="75054A"/>
    <x v="976"/>
    <m/>
    <n v="10992"/>
    <s v="JCI"/>
    <m/>
    <n v="37608"/>
    <m/>
    <m/>
    <s v="??"/>
    <x v="38"/>
    <s v="Prog"/>
    <n v="44"/>
    <n v="48"/>
    <n v="22.024999999999999"/>
    <m/>
    <x v="3"/>
    <x v="8"/>
    <s v="201-330"/>
    <n v="1"/>
    <n v="1800"/>
    <n v="1"/>
    <n v="1"/>
    <n v="1"/>
    <n v="1800"/>
    <n v="10992"/>
    <n v="916"/>
    <n v="2.7434343434343433"/>
  </r>
  <r>
    <s v="97050A"/>
    <x v="977"/>
    <m/>
    <n v="655221"/>
    <s v="Ford"/>
    <m/>
    <n v="97051"/>
    <m/>
    <m/>
    <d v="2020-01-01T00:00:00"/>
    <x v="38"/>
    <s v="Prog"/>
    <n v="28"/>
    <n v="51"/>
    <n v="20.995999999999999"/>
    <m/>
    <x v="3"/>
    <x v="8"/>
    <s v="201-330"/>
    <n v="1"/>
    <n v="2700"/>
    <n v="1"/>
    <n v="4"/>
    <n v="4"/>
    <n v="2700"/>
    <n v="655221"/>
    <n v="54601.75"/>
    <n v="44.041582491582489"/>
  </r>
  <r>
    <s v="29157A/29158A"/>
    <x v="978"/>
    <m/>
    <n v="272199"/>
    <s v="Lear"/>
    <m/>
    <s v="29159L/172R"/>
    <m/>
    <m/>
    <d v="2017-06-30T00:00:00"/>
    <x v="38"/>
    <s v="Prog"/>
    <m/>
    <m/>
    <n v="21.856000000000002"/>
    <m/>
    <x v="3"/>
    <x v="8"/>
    <s v="201-330"/>
    <n v="2"/>
    <n v="4200"/>
    <n v="1"/>
    <n v="4"/>
    <n v="4"/>
    <n v="8400"/>
    <n v="272199"/>
    <n v="22683.25"/>
    <n v="12.182521645021643"/>
  </r>
  <r>
    <s v="77031a"/>
    <x v="979"/>
    <m/>
    <n v="37611"/>
    <s v="HMI"/>
    <m/>
    <s v="77035L/R"/>
    <m/>
    <m/>
    <d v="2023-05-31T00:00:00"/>
    <x v="38"/>
    <s v="Prog"/>
    <m/>
    <m/>
    <n v="21.12"/>
    <m/>
    <x v="3"/>
    <x v="8"/>
    <s v="201-330"/>
    <n v="1"/>
    <n v="3600"/>
    <n v="1"/>
    <n v="2"/>
    <n v="2"/>
    <n v="3600"/>
    <n v="37611"/>
    <n v="3134.25"/>
    <n v="5.2193181818181813"/>
  </r>
  <r>
    <s v="29195A"/>
    <x v="980"/>
    <m/>
    <n v="54221"/>
    <s v="Lear"/>
    <m/>
    <n v="29196"/>
    <m/>
    <m/>
    <d v="2016-06-30T00:00:00"/>
    <x v="40"/>
    <s v="Prog"/>
    <n v="25"/>
    <n v="94"/>
    <n v="20.965"/>
    <m/>
    <x v="3"/>
    <x v="12"/>
    <s v="331-600"/>
    <n v="1"/>
    <n v="2100"/>
    <n v="1"/>
    <n v="2"/>
    <n v="2"/>
    <n v="2100"/>
    <n v="54221"/>
    <n v="4518.416666666667"/>
    <n v="7.5484126984126982"/>
  </r>
  <r>
    <s v="37377A"/>
    <x v="981"/>
    <m/>
    <n v="3980"/>
    <s v="JCI"/>
    <m/>
    <n v="37269"/>
    <m/>
    <m/>
    <d v="2014-05-01T00:00:00"/>
    <x v="40"/>
    <s v="Prog"/>
    <n v="39"/>
    <n v="94"/>
    <n v="22.43"/>
    <m/>
    <x v="3"/>
    <x v="12"/>
    <s v="331-600"/>
    <n v="1"/>
    <n v="2400"/>
    <n v="1"/>
    <n v="4"/>
    <n v="4"/>
    <n v="2400"/>
    <n v="3980"/>
    <n v="331.66666666666669"/>
    <n v="7.5239898989898979"/>
  </r>
  <r>
    <s v="38152L"/>
    <x v="982"/>
    <m/>
    <n v="0"/>
    <s v="JCI"/>
    <m/>
    <s v="38152L"/>
    <m/>
    <m/>
    <d v="2014-11-01T00:00:00"/>
    <x v="37"/>
    <s v="Prog"/>
    <n v="29"/>
    <n v="65"/>
    <n v="20.946000000000002"/>
    <m/>
    <x v="3"/>
    <x v="6"/>
    <s v="60-200"/>
    <n v="1"/>
    <n v="2100"/>
    <n v="1"/>
    <n v="4"/>
    <n v="4"/>
    <n v="2100"/>
    <n v="0"/>
    <n v="0"/>
    <n v="0"/>
  </r>
  <r>
    <s v="38152R"/>
    <x v="983"/>
    <m/>
    <n v="0"/>
    <s v="JCI"/>
    <m/>
    <s v="38152R"/>
    <m/>
    <m/>
    <d v="2014-11-01T00:00:00"/>
    <x v="37"/>
    <s v="Prog"/>
    <n v="29"/>
    <n v="65"/>
    <n v="20.952999999999999"/>
    <m/>
    <x v="3"/>
    <x v="6"/>
    <s v="60-200"/>
    <n v="1"/>
    <n v="2100"/>
    <n v="1"/>
    <n v="4"/>
    <n v="4"/>
    <n v="2100"/>
    <n v="0"/>
    <n v="0"/>
    <n v="0"/>
  </r>
  <r>
    <n v="21000"/>
    <x v="984"/>
    <m/>
    <n v="0"/>
    <s v="Tachi/Lear"/>
    <m/>
    <n v="21000"/>
    <m/>
    <m/>
    <d v="2015-03-31T00:00:00"/>
    <x v="37"/>
    <s v="Prog"/>
    <m/>
    <m/>
    <n v="21.12"/>
    <m/>
    <x v="3"/>
    <x v="6"/>
    <s v="60-200"/>
    <n v="1"/>
    <n v="2400"/>
    <n v="1"/>
    <n v="4"/>
    <n v="4"/>
    <n v="2400"/>
    <n v="0"/>
    <n v="0"/>
    <n v="0"/>
  </r>
  <r>
    <s v="27055A/56A,  27057A/8A"/>
    <x v="985"/>
    <m/>
    <n v="97976"/>
    <s v="Faurecia"/>
    <m/>
    <s v="27061/62"/>
    <m/>
    <m/>
    <d v="2020-01-01T00:00:00"/>
    <x v="19"/>
    <s v="Prog"/>
    <n v="40"/>
    <n v="40"/>
    <n v="21.074000000000002"/>
    <m/>
    <x v="1"/>
    <x v="8"/>
    <s v="201-330"/>
    <n v="1"/>
    <n v="2100"/>
    <n v="1"/>
    <n v="4"/>
    <n v="4"/>
    <n v="2100"/>
    <n v="97976"/>
    <n v="8164.666666666667"/>
    <n v="10.517248677248679"/>
  </r>
  <r>
    <s v="37452A"/>
    <x v="986"/>
    <m/>
    <n v="18008"/>
    <s v="JCI"/>
    <m/>
    <n v="37452"/>
    <m/>
    <m/>
    <d v="2018-12-30T00:00:00"/>
    <x v="40"/>
    <s v="Prog"/>
    <m/>
    <m/>
    <n v="23.91"/>
    <m/>
    <x v="3"/>
    <x v="12"/>
    <s v="331-600"/>
    <n v="1"/>
    <n v="2100"/>
    <n v="1"/>
    <n v="2"/>
    <n v="2"/>
    <n v="2100"/>
    <n v="18008"/>
    <n v="1500.6666666666667"/>
    <n v="4.9356421356421354"/>
  </r>
  <r>
    <s v="75063A"/>
    <x v="987"/>
    <m/>
    <n v="136715"/>
    <s v="Magna"/>
    <m/>
    <n v="75065"/>
    <m/>
    <m/>
    <d v="2016-12-01T00:00:00"/>
    <x v="40"/>
    <s v="Prog"/>
    <n v="37"/>
    <n v="84"/>
    <n v="22.965"/>
    <m/>
    <x v="3"/>
    <x v="12"/>
    <s v="331-600"/>
    <n v="1"/>
    <n v="2100"/>
    <n v="1"/>
    <n v="4"/>
    <n v="4"/>
    <n v="2100"/>
    <n v="136715"/>
    <n v="11392.916666666666"/>
    <n v="17.136724386724385"/>
  </r>
  <r>
    <s v="77009/77009AE"/>
    <x v="988"/>
    <m/>
    <n v="82544"/>
    <s v="HMI"/>
    <m/>
    <n v="77015"/>
    <m/>
    <m/>
    <d v="2015-09-30T00:00:00"/>
    <x v="40"/>
    <s v="Prog"/>
    <n v="48"/>
    <n v="72"/>
    <n v="22.56"/>
    <m/>
    <x v="3"/>
    <x v="12"/>
    <s v="331-600"/>
    <n v="1"/>
    <n v="1500"/>
    <n v="1"/>
    <n v="4"/>
    <n v="4"/>
    <n v="1500"/>
    <n v="82544"/>
    <n v="6878.666666666667"/>
    <n v="15.610505050505051"/>
  </r>
  <r>
    <s v="77031A"/>
    <x v="989"/>
    <m/>
    <n v="37611"/>
    <s v="HMI"/>
    <m/>
    <n v="77034"/>
    <m/>
    <m/>
    <d v="2023-05-31T00:00:00"/>
    <x v="40"/>
    <s v="Prog"/>
    <m/>
    <m/>
    <n v="24.545000000000002"/>
    <m/>
    <x v="3"/>
    <x v="12"/>
    <s v="331-600"/>
    <n v="1"/>
    <n v="1800"/>
    <n v="1"/>
    <n v="2"/>
    <n v="2"/>
    <n v="1800"/>
    <n v="37611"/>
    <n v="3134.25"/>
    <n v="6.8022727272727268"/>
  </r>
  <r>
    <s v="37357LA/RA"/>
    <x v="990"/>
    <m/>
    <n v="290003"/>
    <s v="JCI"/>
    <m/>
    <s v="37357L/R"/>
    <m/>
    <m/>
    <d v="2016-12-30T00:00:00"/>
    <x v="40"/>
    <s v="Prog"/>
    <n v="40"/>
    <n v="96"/>
    <n v="23.92"/>
    <m/>
    <x v="3"/>
    <x v="12"/>
    <s v="331-600"/>
    <n v="1"/>
    <n v="1800"/>
    <n v="1"/>
    <n v="4"/>
    <n v="4"/>
    <n v="1800"/>
    <n v="290003"/>
    <n v="24166.916666666668"/>
    <n v="31.683754208754205"/>
  </r>
  <r>
    <s v="75006LA"/>
    <x v="991"/>
    <m/>
    <n v="1800"/>
    <s v="Magna"/>
    <m/>
    <s v="75006L"/>
    <m/>
    <m/>
    <s v="??"/>
    <x v="40"/>
    <s v="Prog"/>
    <n v="39"/>
    <n v="96"/>
    <n v="23.594999999999999"/>
    <m/>
    <x v="3"/>
    <x v="12"/>
    <s v="331-600"/>
    <n v="1"/>
    <n v="2100"/>
    <n v="1"/>
    <n v="1"/>
    <n v="1"/>
    <n v="2100"/>
    <n v="1800"/>
    <n v="150"/>
    <n v="1.9480519480519478"/>
  </r>
  <r>
    <s v="75006RA"/>
    <x v="992"/>
    <m/>
    <n v="1610"/>
    <s v="Magna"/>
    <m/>
    <s v="75006R"/>
    <m/>
    <m/>
    <s v="??"/>
    <x v="40"/>
    <s v="Prog"/>
    <n v="39"/>
    <n v="96"/>
    <n v="23.754999999999999"/>
    <m/>
    <x v="3"/>
    <x v="12"/>
    <s v="331-600"/>
    <n v="1"/>
    <n v="2100"/>
    <n v="1"/>
    <n v="1"/>
    <n v="1"/>
    <n v="2100"/>
    <n v="1610"/>
    <n v="134.16666666666666"/>
    <n v="1.9343434343434343"/>
  </r>
  <r>
    <s v="75068A"/>
    <x v="993"/>
    <m/>
    <n v="22000"/>
    <s v="JCI"/>
    <m/>
    <s v="37221R"/>
    <m/>
    <m/>
    <d v="2023-03-01T00:00:00"/>
    <x v="40"/>
    <s v="Prog"/>
    <m/>
    <m/>
    <m/>
    <m/>
    <x v="3"/>
    <x v="12"/>
    <s v="331-600"/>
    <n v="1"/>
    <n v="2100"/>
    <n v="1"/>
    <n v="2"/>
    <n v="2"/>
    <n v="2100"/>
    <n v="22000"/>
    <n v="1833.3333333333333"/>
    <n v="5.2236652236652237"/>
  </r>
  <r>
    <s v="38258A"/>
    <x v="994"/>
    <m/>
    <n v="37496"/>
    <s v="JCI"/>
    <m/>
    <s v="37221R"/>
    <m/>
    <m/>
    <s v="TBD"/>
    <x v="40"/>
    <s v="Prog"/>
    <m/>
    <m/>
    <m/>
    <m/>
    <x v="3"/>
    <x v="12"/>
    <s v="331-600"/>
    <n v="1"/>
    <n v="2100"/>
    <n v="1"/>
    <n v="2"/>
    <n v="2"/>
    <n v="2100"/>
    <n v="37496"/>
    <n v="3124.6666666666665"/>
    <n v="6.3417027417027407"/>
  </r>
  <r>
    <s v="77009A/AE"/>
    <x v="995"/>
    <m/>
    <n v="82544"/>
    <s v="HMI"/>
    <m/>
    <n v="77014"/>
    <m/>
    <m/>
    <d v="2019-05-05T00:00:00"/>
    <x v="41"/>
    <s v="Prog"/>
    <n v="41"/>
    <n v="99"/>
    <n v="25.684999999999999"/>
    <m/>
    <x v="3"/>
    <x v="10"/>
    <s v="331-600"/>
    <n v="1"/>
    <n v="1500"/>
    <n v="1"/>
    <n v="4"/>
    <n v="4"/>
    <n v="1500"/>
    <n v="82544"/>
    <n v="6878.666666666667"/>
    <n v="15.610505050505051"/>
  </r>
  <r>
    <s v="77031A"/>
    <x v="996"/>
    <m/>
    <n v="37611"/>
    <s v="HMI"/>
    <m/>
    <n v="77041"/>
    <m/>
    <m/>
    <d v="2023-05-31T00:00:00"/>
    <x v="41"/>
    <s v="Prog"/>
    <n v="46"/>
    <n v="108"/>
    <n v="22.488"/>
    <m/>
    <x v="3"/>
    <x v="10"/>
    <s v="331-600"/>
    <n v="1"/>
    <n v="1500"/>
    <n v="1"/>
    <n v="2"/>
    <n v="2"/>
    <n v="1500"/>
    <n v="37611"/>
    <n v="3134.25"/>
    <n v="7.4354545454545455"/>
  </r>
  <r>
    <n v="29310"/>
    <x v="469"/>
    <m/>
    <n v="0"/>
    <s v="Lear"/>
    <m/>
    <n v="29310"/>
    <m/>
    <m/>
    <s v="Service"/>
    <x v="38"/>
    <s v="Prog"/>
    <n v="38"/>
    <n v="78"/>
    <n v="25.9"/>
    <m/>
    <x v="3"/>
    <x v="8"/>
    <s v="201-330"/>
    <n v="1"/>
    <n v="1800"/>
    <n v="1"/>
    <n v="2"/>
    <n v="2"/>
    <n v="1800"/>
    <n v="0"/>
    <n v="0"/>
    <n v="0"/>
  </r>
  <r>
    <s v="37225A"/>
    <x v="997"/>
    <m/>
    <n v="0"/>
    <s v="JCI"/>
    <m/>
    <n v="37168"/>
    <m/>
    <m/>
    <d v="2014-09-30T00:00:00"/>
    <x v="38"/>
    <s v="Prog"/>
    <n v="36"/>
    <n v="54"/>
    <n v="21.72"/>
    <m/>
    <x v="3"/>
    <x v="8"/>
    <s v="201-330"/>
    <n v="1"/>
    <n v="2400"/>
    <n v="1"/>
    <n v="2"/>
    <n v="2"/>
    <n v="2400"/>
    <n v="0"/>
    <n v="0"/>
    <n v="0"/>
  </r>
  <r>
    <s v="37225A"/>
    <x v="998"/>
    <m/>
    <n v="0"/>
    <s v="JCI"/>
    <m/>
    <n v="37169"/>
    <m/>
    <m/>
    <d v="2014-09-30T00:00:00"/>
    <x v="38"/>
    <s v="Prog"/>
    <n v="29"/>
    <n v="67"/>
    <n v="20.84"/>
    <m/>
    <x v="3"/>
    <x v="8"/>
    <s v="201-330"/>
    <n v="1"/>
    <n v="2400"/>
    <n v="1"/>
    <n v="2"/>
    <n v="2"/>
    <n v="2400"/>
    <n v="0"/>
    <n v="0"/>
    <n v="0"/>
  </r>
  <r>
    <s v="37225A"/>
    <x v="999"/>
    <m/>
    <n v="0"/>
    <s v="JCI"/>
    <m/>
    <n v="37199"/>
    <m/>
    <m/>
    <d v="2014-09-30T00:00:00"/>
    <x v="38"/>
    <s v="Prog"/>
    <n v="34"/>
    <n v="48"/>
    <n v="21.77"/>
    <m/>
    <x v="3"/>
    <x v="8"/>
    <s v="201-330"/>
    <n v="1"/>
    <n v="2100"/>
    <n v="1"/>
    <n v="2"/>
    <n v="2"/>
    <n v="2100"/>
    <n v="0"/>
    <n v="0"/>
    <n v="0"/>
  </r>
  <r>
    <s v="37139A"/>
    <x v="1000"/>
    <m/>
    <n v="12960"/>
    <s v="JCI"/>
    <m/>
    <n v="37222"/>
    <m/>
    <m/>
    <d v="2014-09-30T00:00:00"/>
    <x v="38"/>
    <s v="Prog"/>
    <n v="46"/>
    <n v="56"/>
    <n v="22.48"/>
    <m/>
    <x v="3"/>
    <x v="8"/>
    <s v="201-330"/>
    <n v="1"/>
    <n v="1080"/>
    <n v="1"/>
    <n v="2"/>
    <n v="2"/>
    <n v="1080"/>
    <n v="12960"/>
    <n v="1080"/>
    <n v="5.4545454545454541"/>
  </r>
  <r>
    <s v="97047A"/>
    <x v="1001"/>
    <m/>
    <n v="718673"/>
    <s v="Ford"/>
    <m/>
    <n v="97046"/>
    <m/>
    <m/>
    <d v="2020-01-01T00:00:00"/>
    <x v="41"/>
    <s v="Prog"/>
    <n v="44"/>
    <n v="102"/>
    <n v="25"/>
    <m/>
    <x v="3"/>
    <x v="10"/>
    <s v="331-600"/>
    <n v="1"/>
    <n v="1500"/>
    <n v="1"/>
    <n v="4"/>
    <n v="4"/>
    <n v="1500"/>
    <n v="718673"/>
    <n v="59889.416666666664"/>
    <n v="79.865959595959595"/>
  </r>
  <r>
    <s v="29225A/29224A"/>
    <x v="1002"/>
    <m/>
    <n v="149244"/>
    <s v="Lear"/>
    <m/>
    <s v="29235L/R"/>
    <m/>
    <m/>
    <d v="2019-06-01T00:00:00"/>
    <x v="41"/>
    <s v="Prog"/>
    <s v="37, needs 54 for nut spools"/>
    <n v="90"/>
    <n v="22.454999999999998"/>
    <m/>
    <x v="3"/>
    <x v="10"/>
    <s v="331-600"/>
    <n v="1"/>
    <n v="1800"/>
    <n v="1"/>
    <n v="4"/>
    <n v="4"/>
    <n v="1800"/>
    <n v="149244"/>
    <n v="12437"/>
    <n v="19.835353535353534"/>
  </r>
  <r>
    <s v="29226A"/>
    <x v="1003"/>
    <m/>
    <n v="298488"/>
    <s v="Lear"/>
    <m/>
    <s v="29243L"/>
    <m/>
    <m/>
    <d v="2019-06-01T00:00:00"/>
    <x v="41"/>
    <s v="Prog"/>
    <n v="42"/>
    <n v="50"/>
    <n v="23.914999999999999"/>
    <m/>
    <x v="3"/>
    <x v="10"/>
    <s v="331-600"/>
    <n v="2"/>
    <n v="2400"/>
    <n v="1"/>
    <n v="4"/>
    <n v="4"/>
    <n v="4800"/>
    <n v="298488"/>
    <n v="24874"/>
    <n v="16.694696969696967"/>
  </r>
  <r>
    <s v="29227A"/>
    <x v="1004"/>
    <m/>
    <n v="149244"/>
    <s v="Lear"/>
    <m/>
    <s v="29243R"/>
    <m/>
    <m/>
    <d v="2019-06-01T00:00:00"/>
    <x v="41"/>
    <s v="Prog"/>
    <n v="42"/>
    <n v="50"/>
    <n v="23.931999999999999"/>
    <m/>
    <x v="3"/>
    <x v="10"/>
    <s v="331-600"/>
    <n v="2"/>
    <n v="2400"/>
    <n v="1"/>
    <n v="4"/>
    <n v="4"/>
    <n v="4800"/>
    <n v="149244"/>
    <n v="12437"/>
    <n v="11.98371212121212"/>
  </r>
  <r>
    <s v="77009A/AE"/>
    <x v="1005"/>
    <m/>
    <n v="82544"/>
    <s v="HMI"/>
    <m/>
    <s v="77016L/R"/>
    <m/>
    <m/>
    <d v="2019-05-05T00:00:00"/>
    <x v="41"/>
    <s v="Prog"/>
    <n v="48"/>
    <n v="67"/>
    <n v="21.88"/>
    <m/>
    <x v="3"/>
    <x v="10"/>
    <s v="331-600"/>
    <n v="1"/>
    <n v="1500"/>
    <n v="1"/>
    <n v="4"/>
    <n v="4"/>
    <n v="1500"/>
    <n v="82544"/>
    <n v="6878.666666666667"/>
    <n v="15.610505050505051"/>
  </r>
  <r>
    <s v="77031A"/>
    <x v="1006"/>
    <m/>
    <n v="37611"/>
    <s v="HMI"/>
    <m/>
    <n v="77033"/>
    <m/>
    <m/>
    <d v="2023-05-31T00:00:00"/>
    <x v="41"/>
    <s v="Prog"/>
    <n v="48"/>
    <n v="95"/>
    <n v="22.643000000000001"/>
    <m/>
    <x v="3"/>
    <x v="10"/>
    <s v="331-600"/>
    <n v="1"/>
    <n v="1800"/>
    <n v="1"/>
    <n v="2"/>
    <n v="2"/>
    <n v="1800"/>
    <n v="37611"/>
    <n v="3134.25"/>
    <n v="6.8022727272727268"/>
  </r>
  <r>
    <s v="37130A"/>
    <x v="1007"/>
    <m/>
    <n v="0"/>
    <s v="JCI"/>
    <m/>
    <s v="37131L"/>
    <m/>
    <m/>
    <s v="Service"/>
    <x v="38"/>
    <s v="Prog"/>
    <n v="45"/>
    <n v="84"/>
    <n v="22.36"/>
    <m/>
    <x v="3"/>
    <x v="8"/>
    <s v="201-330"/>
    <n v="1"/>
    <n v="2100"/>
    <n v="1"/>
    <n v="1"/>
    <n v="1"/>
    <n v="2100"/>
    <n v="0"/>
    <n v="0"/>
    <n v="0"/>
  </r>
  <r>
    <s v="37130a"/>
    <x v="1008"/>
    <m/>
    <n v="0"/>
    <s v="JCI"/>
    <m/>
    <s v="37131R"/>
    <m/>
    <m/>
    <s v="Service"/>
    <x v="38"/>
    <s v="Prog"/>
    <n v="45"/>
    <n v="85"/>
    <n v="22.39"/>
    <m/>
    <x v="3"/>
    <x v="8"/>
    <s v="201-330"/>
    <n v="1"/>
    <n v="2100"/>
    <n v="1"/>
    <n v="1"/>
    <n v="1"/>
    <n v="2100"/>
    <n v="0"/>
    <n v="0"/>
    <n v="0"/>
  </r>
  <r>
    <s v="27055A/56A,  27057A/8A"/>
    <x v="1009"/>
    <m/>
    <n v="97976"/>
    <s v="Faurecia"/>
    <m/>
    <s v="27059L/R"/>
    <m/>
    <m/>
    <d v="2020-01-01T00:00:00"/>
    <x v="19"/>
    <s v="Prog"/>
    <m/>
    <m/>
    <m/>
    <m/>
    <x v="1"/>
    <x v="8"/>
    <s v="201-330"/>
    <n v="1"/>
    <n v="2400"/>
    <n v="1"/>
    <n v="4"/>
    <n v="4"/>
    <n v="2400"/>
    <n v="97976"/>
    <n v="8164.666666666667"/>
    <n v="9.869259259259259"/>
  </r>
  <r>
    <s v="29226/29227"/>
    <x v="1010"/>
    <m/>
    <n v="298488"/>
    <s v="Lear"/>
    <m/>
    <n v="29236"/>
    <m/>
    <m/>
    <d v="2019-06-01T00:00:00"/>
    <x v="42"/>
    <s v="Prog"/>
    <n v="44"/>
    <n v="52"/>
    <n v="22.434000000000001"/>
    <m/>
    <x v="3"/>
    <x v="12"/>
    <s v="331-600"/>
    <n v="1"/>
    <n v="1920"/>
    <n v="1"/>
    <n v="4"/>
    <n v="4"/>
    <n v="1920"/>
    <n v="298488"/>
    <n v="24874"/>
    <n v="30.827651515151508"/>
  </r>
  <r>
    <s v="29226/29227"/>
    <x v="1011"/>
    <m/>
    <n v="298488"/>
    <s v="Lear"/>
    <m/>
    <n v="29238"/>
    <m/>
    <m/>
    <d v="2019-06-01T00:00:00"/>
    <x v="42"/>
    <s v="Prog"/>
    <n v="44"/>
    <n v="52"/>
    <n v="22.43"/>
    <m/>
    <x v="3"/>
    <x v="12"/>
    <s v="331-600"/>
    <n v="1"/>
    <n v="1920"/>
    <n v="1"/>
    <n v="4"/>
    <n v="4"/>
    <n v="1920"/>
    <n v="298488"/>
    <n v="24874"/>
    <n v="30.827651515151508"/>
  </r>
  <r>
    <n v="29226"/>
    <x v="1012"/>
    <m/>
    <n v="149244"/>
    <s v="Lear"/>
    <m/>
    <n v="29240"/>
    <m/>
    <m/>
    <d v="2019-06-01T00:00:00"/>
    <x v="42"/>
    <s v="Prog"/>
    <m/>
    <m/>
    <n v="22.43"/>
    <m/>
    <x v="3"/>
    <x v="12"/>
    <s v="331-600"/>
    <n v="1"/>
    <n v="2100"/>
    <n v="1"/>
    <n v="4"/>
    <n v="4"/>
    <n v="2100"/>
    <n v="149244"/>
    <n v="12437"/>
    <n v="18.040692640692637"/>
  </r>
  <r>
    <n v="37165"/>
    <x v="1013"/>
    <m/>
    <n v="0"/>
    <s v="JCI"/>
    <m/>
    <n v="37165"/>
    <m/>
    <m/>
    <d v="2014-09-30T00:00:00"/>
    <x v="40"/>
    <s v="Prog"/>
    <n v="34"/>
    <n v="78"/>
    <n v="23.93"/>
    <m/>
    <x v="3"/>
    <x v="12"/>
    <s v="331-600"/>
    <n v="1"/>
    <n v="1800"/>
    <n v="1"/>
    <n v="2"/>
    <n v="2"/>
    <n v="1800"/>
    <n v="0"/>
    <n v="0"/>
    <n v="0"/>
  </r>
  <r>
    <s v="75055A"/>
    <x v="1014"/>
    <m/>
    <n v="694067"/>
    <s v="Magna"/>
    <m/>
    <n v="75056"/>
    <m/>
    <m/>
    <d v="2016-12-01T00:00:00"/>
    <x v="42"/>
    <s v="Prog"/>
    <n v="36"/>
    <n v="88"/>
    <n v="22.521000000000001"/>
    <m/>
    <x v="3"/>
    <x v="12"/>
    <s v="331-600"/>
    <n v="1"/>
    <n v="2100"/>
    <n v="1"/>
    <n v="4"/>
    <n v="4"/>
    <n v="2100"/>
    <n v="694067"/>
    <n v="57838.916666666664"/>
    <n v="57.349711399711396"/>
  </r>
  <r>
    <s v="77001A/AE"/>
    <x v="1015"/>
    <m/>
    <n v="78211"/>
    <s v="HMI"/>
    <m/>
    <n v="77007"/>
    <m/>
    <m/>
    <d v="2015-09-30T00:00:00"/>
    <x v="42"/>
    <s v="Prog"/>
    <n v="31"/>
    <n v="79"/>
    <n v="23.14"/>
    <m/>
    <x v="3"/>
    <x v="12"/>
    <s v="331-600"/>
    <n v="1"/>
    <n v="2400"/>
    <n v="1"/>
    <n v="2"/>
    <n v="2"/>
    <n v="2400"/>
    <n v="78211"/>
    <n v="6517.583333333333"/>
    <n v="8.5739267676767668"/>
  </r>
  <r>
    <s v="47806A"/>
    <x v="1016"/>
    <m/>
    <n v="0"/>
    <s v="GM"/>
    <m/>
    <n v="47808"/>
    <m/>
    <m/>
    <d v="2014-06-01T00:00:00"/>
    <x v="40"/>
    <s v="Prog"/>
    <n v="37"/>
    <n v="37"/>
    <n v="21.196999999999999"/>
    <m/>
    <x v="3"/>
    <x v="12"/>
    <s v="331-600"/>
    <n v="1"/>
    <n v="2400"/>
    <n v="1"/>
    <n v="1"/>
    <n v="1"/>
    <n v="2400"/>
    <n v="0"/>
    <n v="0"/>
    <n v="0"/>
  </r>
  <r>
    <s v="77031A"/>
    <x v="1017"/>
    <m/>
    <n v="37611"/>
    <s v="HMI"/>
    <m/>
    <n v="77038"/>
    <m/>
    <m/>
    <d v="2023-05-31T00:00:00"/>
    <x v="42"/>
    <s v="Prog"/>
    <n v="44"/>
    <n v="95"/>
    <n v="22.617000000000001"/>
    <m/>
    <x v="3"/>
    <x v="12"/>
    <s v="331-600"/>
    <n v="1"/>
    <n v="1800"/>
    <n v="1"/>
    <n v="2"/>
    <n v="2"/>
    <n v="1800"/>
    <n v="37611"/>
    <n v="3134.25"/>
    <n v="6.8022727272727268"/>
  </r>
  <r>
    <s v="97026A/7A, 97034A/5A"/>
    <x v="1018"/>
    <m/>
    <n v="372824"/>
    <s v="Ford"/>
    <m/>
    <n v="97023"/>
    <m/>
    <m/>
    <d v="2017-12-01T00:00:00"/>
    <x v="42"/>
    <s v="Prog"/>
    <n v="28"/>
    <n v="54"/>
    <n v="20.99"/>
    <m/>
    <x v="3"/>
    <x v="12"/>
    <s v="331-600"/>
    <n v="1"/>
    <n v="2400"/>
    <n v="1"/>
    <n v="4"/>
    <n v="4"/>
    <n v="2400"/>
    <n v="372824"/>
    <n v="31068.666666666668"/>
    <n v="30.80959595959596"/>
  </r>
  <r>
    <s v="97027A97035A"/>
    <x v="1019"/>
    <m/>
    <n v="189992"/>
    <s v="Ford"/>
    <m/>
    <n v="557121"/>
    <m/>
    <m/>
    <d v="2017-12-01T00:00:00"/>
    <x v="42"/>
    <s v="Prog"/>
    <n v="30"/>
    <n v="49"/>
    <n v="21.1"/>
    <m/>
    <x v="3"/>
    <x v="12"/>
    <s v="331-600"/>
    <n v="1"/>
    <n v="3000"/>
    <n v="1"/>
    <n v="4"/>
    <n v="4"/>
    <n v="3000"/>
    <n v="189992"/>
    <n v="15832.666666666666"/>
    <n v="16.868282828282826"/>
  </r>
  <r>
    <s v="27003A"/>
    <x v="1020"/>
    <m/>
    <n v="59337"/>
    <s v="Faurecia"/>
    <m/>
    <s v="27008L/R"/>
    <m/>
    <m/>
    <d v="2019-01-01T00:00:00"/>
    <x v="19"/>
    <s v="Prog"/>
    <n v="42"/>
    <n v="58"/>
    <n v="20.5"/>
    <m/>
    <x v="1"/>
    <x v="8"/>
    <s v="201-330"/>
    <n v="1"/>
    <n v="2100"/>
    <n v="1"/>
    <n v="4"/>
    <n v="4"/>
    <n v="2100"/>
    <n v="59337"/>
    <n v="4944.75"/>
    <n v="8.4728571428571424"/>
  </r>
  <r>
    <s v="27005A"/>
    <x v="1021"/>
    <m/>
    <n v="59337"/>
    <s v="Faurecia"/>
    <m/>
    <s v="27011L/R"/>
    <m/>
    <m/>
    <d v="2019-01-01T00:00:00"/>
    <x v="19"/>
    <s v="Prog"/>
    <n v="40"/>
    <n v="72"/>
    <n v="20.5"/>
    <m/>
    <x v="1"/>
    <x v="8"/>
    <s v="201-330"/>
    <n v="1"/>
    <n v="2100"/>
    <n v="1"/>
    <n v="4"/>
    <n v="4"/>
    <n v="2100"/>
    <n v="59337"/>
    <n v="4944.75"/>
    <n v="8.4728571428571424"/>
  </r>
  <r>
    <s v="38168ABLK/BRN/PLT_x000a_38153ABLK/BRN/PLT_x000a_75067ABLK"/>
    <x v="1022"/>
    <m/>
    <n v="52996"/>
    <s v="JCI"/>
    <m/>
    <s v="38180L/R"/>
    <m/>
    <m/>
    <d v="2016-12-30T00:00:00"/>
    <x v="42"/>
    <s v="Prog"/>
    <n v="30"/>
    <n v="70"/>
    <n v="21.032"/>
    <m/>
    <x v="3"/>
    <x v="12"/>
    <s v="331-600"/>
    <n v="1"/>
    <n v="2100"/>
    <n v="1"/>
    <n v="2"/>
    <n v="2"/>
    <n v="2100"/>
    <n v="52996"/>
    <n v="4416.333333333333"/>
    <n v="7.4600288600288591"/>
  </r>
  <r>
    <s v="29137A/29139A"/>
    <x v="1023"/>
    <m/>
    <n v="199117"/>
    <s v="Lear"/>
    <m/>
    <s v="556421/422"/>
    <m/>
    <m/>
    <d v="2017-12-01T00:00:00"/>
    <x v="42"/>
    <s v="Prog"/>
    <n v="36"/>
    <n v="72"/>
    <n v="21.21"/>
    <m/>
    <x v="3"/>
    <x v="12"/>
    <s v="331-600"/>
    <n v="1"/>
    <n v="2100"/>
    <n v="1"/>
    <n v="4"/>
    <n v="4"/>
    <n v="2100"/>
    <n v="199117"/>
    <n v="16593.083333333332"/>
    <n v="21.639033189033189"/>
  </r>
  <r>
    <s v="29136A/29138A"/>
    <x v="1024"/>
    <m/>
    <n v="199819"/>
    <s v="Lear"/>
    <m/>
    <s v="556521/522"/>
    <m/>
    <m/>
    <d v="2017-12-01T00:00:00"/>
    <x v="42"/>
    <s v="Prog"/>
    <n v="36"/>
    <n v="72"/>
    <n v="21.204000000000001"/>
    <m/>
    <x v="3"/>
    <x v="12"/>
    <s v="331-600"/>
    <n v="1"/>
    <n v="2100"/>
    <n v="1"/>
    <n v="4"/>
    <n v="4"/>
    <n v="2100"/>
    <n v="199819"/>
    <n v="16651.583333333332"/>
    <n v="21.689682539682536"/>
  </r>
  <r>
    <s v="77001A/AE"/>
    <x v="1025"/>
    <m/>
    <n v="77602"/>
    <s v="HMI"/>
    <m/>
    <s v="77004L/R"/>
    <m/>
    <m/>
    <d v="2015-09-30T00:00:00"/>
    <x v="42"/>
    <s v="Prog"/>
    <n v="32"/>
    <n v="74"/>
    <n v="22.8"/>
    <m/>
    <x v="3"/>
    <x v="12"/>
    <s v="331-600"/>
    <n v="1"/>
    <n v="2400"/>
    <n v="1"/>
    <n v="2"/>
    <n v="2"/>
    <n v="2400"/>
    <n v="77602"/>
    <n v="6466.833333333333"/>
    <n v="8.5354797979797965"/>
  </r>
  <r>
    <s v="38254A"/>
    <x v="1026"/>
    <m/>
    <n v="90003"/>
    <s v="JCI"/>
    <m/>
    <s v="38182/254"/>
    <m/>
    <m/>
    <d v="2018-01-01T00:00:00"/>
    <x v="43"/>
    <s v="Prog"/>
    <n v="40"/>
    <n v="116"/>
    <n v="23.984999999999999"/>
    <m/>
    <x v="3"/>
    <x v="12"/>
    <s v="331-600"/>
    <n v="1"/>
    <n v="1800"/>
    <n v="1"/>
    <n v="4"/>
    <n v="4"/>
    <n v="1800"/>
    <n v="90003"/>
    <n v="7500.25"/>
    <n v="14.848737373737372"/>
  </r>
  <r>
    <s v="37453A"/>
    <x v="1027"/>
    <m/>
    <n v="209992"/>
    <s v="JCI"/>
    <m/>
    <n v="37453"/>
    <m/>
    <m/>
    <d v="2018-12-30T00:00:00"/>
    <x v="43"/>
    <s v="Prog"/>
    <n v="43"/>
    <n v="86"/>
    <n v="24"/>
    <m/>
    <x v="3"/>
    <x v="12"/>
    <s v="331-600"/>
    <n v="1"/>
    <n v="1800"/>
    <n v="1"/>
    <n v="4"/>
    <n v="4"/>
    <n v="1800"/>
    <n v="209992"/>
    <n v="17499.333333333332"/>
    <n v="24.948821548821545"/>
  </r>
  <r>
    <s v="27003A"/>
    <x v="1028"/>
    <m/>
    <n v="59337"/>
    <s v="Faurecia"/>
    <m/>
    <s v="27006L/R"/>
    <m/>
    <m/>
    <d v="2019-01-01T00:00:00"/>
    <x v="18"/>
    <s v="Prog"/>
    <n v="30"/>
    <n v="60"/>
    <n v="19.5"/>
    <m/>
    <x v="1"/>
    <x v="6"/>
    <s v="60-200"/>
    <n v="1"/>
    <n v="2400"/>
    <n v="1"/>
    <n v="4"/>
    <n v="4"/>
    <n v="2400"/>
    <n v="59337"/>
    <n v="4944.75"/>
    <n v="8.0804166666666664"/>
  </r>
  <r>
    <s v="77031A"/>
    <x v="1029"/>
    <m/>
    <n v="37611"/>
    <s v="HMI"/>
    <m/>
    <n v="77040"/>
    <m/>
    <m/>
    <d v="2020-08-01T00:00:00"/>
    <x v="44"/>
    <s v="Prog"/>
    <n v="48"/>
    <n v="114"/>
    <n v="29.314"/>
    <m/>
    <x v="3"/>
    <x v="10"/>
    <s v="331-600"/>
    <n v="1"/>
    <n v="720"/>
    <n v="1"/>
    <n v="2"/>
    <n v="2"/>
    <n v="720"/>
    <n v="37611"/>
    <n v="3134.25"/>
    <n v="11.551136363636363"/>
  </r>
  <r>
    <s v="38153A_x000a_38168A_x000a_38172A_x000a_75067A"/>
    <x v="1030"/>
    <m/>
    <n v="52996"/>
    <s v="JCI"/>
    <m/>
    <n v="38181"/>
    <m/>
    <m/>
    <d v="2016-12-30T00:00:00"/>
    <x v="39"/>
    <s v="Prog"/>
    <n v="72"/>
    <n v="115"/>
    <n v="33.829000000000001"/>
    <m/>
    <x v="3"/>
    <x v="0"/>
    <s v="600+"/>
    <n v="2"/>
    <n v="720"/>
    <n v="1"/>
    <n v="1"/>
    <n v="1"/>
    <n v="1440"/>
    <n v="52996"/>
    <n v="4416.333333333333"/>
    <n v="7.394360269360269"/>
  </r>
  <r>
    <s v="97045A"/>
    <x v="1031"/>
    <m/>
    <n v="718673"/>
    <s v="Ford"/>
    <m/>
    <n v="97044"/>
    <m/>
    <m/>
    <d v="2020-07-01T00:00:00"/>
    <x v="39"/>
    <s v="Prog"/>
    <n v="72"/>
    <n v="140"/>
    <n v="34"/>
    <m/>
    <x v="3"/>
    <x v="0"/>
    <s v="600+"/>
    <n v="1"/>
    <n v="960"/>
    <n v="1"/>
    <n v="4"/>
    <n v="4"/>
    <n v="960"/>
    <n v="718673"/>
    <n v="59889.416666666664"/>
    <n v="120.69965277777777"/>
  </r>
  <r>
    <s v="77001A/AE"/>
    <x v="1032"/>
    <m/>
    <n v="77602"/>
    <s v="HMI"/>
    <m/>
    <s v="77002/12"/>
    <m/>
    <m/>
    <d v="2015-09-30T00:00:00"/>
    <x v="39"/>
    <s v="Transfer"/>
    <n v="72"/>
    <n v="181"/>
    <n v="40.854999999999997"/>
    <m/>
    <x v="3"/>
    <x v="0"/>
    <s v="600+"/>
    <n v="1"/>
    <n v="960"/>
    <n v="1.5"/>
    <n v="4"/>
    <n v="6"/>
    <n v="960"/>
    <n v="77602"/>
    <n v="6466.833333333333"/>
    <n v="23.156881313131311"/>
  </r>
  <r>
    <s v="77009A/AE_x000a_77048A_x000a_77018A"/>
    <x v="1033"/>
    <m/>
    <n v="84522"/>
    <s v="HMI"/>
    <m/>
    <s v="77002/12"/>
    <m/>
    <m/>
    <d v="2019-05-05T00:00:00"/>
    <x v="39"/>
    <s v="Transfer"/>
    <n v="72"/>
    <n v="181"/>
    <n v="40.854999999999997"/>
    <m/>
    <x v="3"/>
    <x v="0"/>
    <s v="600+"/>
    <n v="1"/>
    <n v="960"/>
    <n v="1.5"/>
    <n v="4"/>
    <n v="6"/>
    <n v="960"/>
    <n v="84522"/>
    <n v="7043.5"/>
    <n v="24.249053030303028"/>
  </r>
  <r>
    <s v="77001A/AE"/>
    <x v="1034"/>
    <m/>
    <n v="77602"/>
    <s v="HMI"/>
    <m/>
    <n v="77005"/>
    <m/>
    <m/>
    <d v="2015-09-30T00:00:00"/>
    <x v="39"/>
    <s v="Transfer"/>
    <n v="72"/>
    <n v="240"/>
    <n v="40.825000000000003"/>
    <m/>
    <x v="3"/>
    <x v="0"/>
    <s v="600+"/>
    <n v="1"/>
    <n v="720"/>
    <n v="1.5"/>
    <n v="4"/>
    <n v="6"/>
    <n v="720"/>
    <n v="77602"/>
    <n v="6466.833333333333"/>
    <n v="27.239478114478111"/>
  </r>
  <r>
    <s v="77001A/AE_x000a_77009A/AE_x000a_77048A_x000a_77018A"/>
    <x v="1035"/>
    <m/>
    <n v="162124"/>
    <s v="HMI"/>
    <m/>
    <n v="77011"/>
    <m/>
    <m/>
    <d v="2019-05-01T00:00:00"/>
    <x v="39"/>
    <s v="Transfer"/>
    <n v="72"/>
    <n v="234"/>
    <n v="40.86"/>
    <m/>
    <x v="3"/>
    <x v="0"/>
    <s v="600+"/>
    <n v="1"/>
    <n v="840"/>
    <n v="1.5"/>
    <n v="4"/>
    <n v="6"/>
    <n v="840"/>
    <n v="162124"/>
    <n v="13510.333333333334"/>
    <n v="40.152236652236653"/>
  </r>
  <r>
    <s v="29157A/29158A"/>
    <x v="1036"/>
    <m/>
    <n v="272199"/>
    <s v="Lear"/>
    <m/>
    <n v="29160"/>
    <m/>
    <m/>
    <d v="2017-06-30T00:00:00"/>
    <x v="37"/>
    <s v="Prog"/>
    <n v="22"/>
    <n v="23"/>
    <n v="20.92"/>
    <m/>
    <x v="3"/>
    <x v="6"/>
    <s v="60-200"/>
    <n v="2"/>
    <n v="4200"/>
    <n v="1"/>
    <n v="4"/>
    <n v="4"/>
    <n v="8400"/>
    <n v="272199"/>
    <n v="22683.25"/>
    <n v="12.182521645021643"/>
  </r>
  <r>
    <s v="37187A"/>
    <x v="1037"/>
    <m/>
    <n v="0"/>
    <s v="JCI"/>
    <m/>
    <s v="37164L/R"/>
    <m/>
    <m/>
    <d v="2014-09-30T00:00:00"/>
    <x v="42"/>
    <s v="Prog"/>
    <n v="47"/>
    <n v="70"/>
    <n v="22.54"/>
    <m/>
    <x v="3"/>
    <x v="12"/>
    <s v="331-600"/>
    <n v="1"/>
    <n v="2400"/>
    <n v="1"/>
    <n v="2"/>
    <n v="2"/>
    <n v="2400"/>
    <n v="0"/>
    <n v="0"/>
    <n v="0"/>
  </r>
  <r>
    <s v="29167LA/RA"/>
    <x v="1038"/>
    <m/>
    <n v="44447"/>
    <s v="Lear"/>
    <m/>
    <n v="29170"/>
    <m/>
    <m/>
    <d v="2016-12-30T00:00:00"/>
    <x v="37"/>
    <s v="Prog"/>
    <m/>
    <m/>
    <n v="20.99"/>
    <m/>
    <x v="3"/>
    <x v="6"/>
    <s v="60-200"/>
    <n v="1"/>
    <n v="3900"/>
    <n v="1"/>
    <n v="1"/>
    <n v="1"/>
    <n v="3900"/>
    <n v="44447"/>
    <n v="3703.9166666666665"/>
    <n v="3.5449494949494946"/>
  </r>
  <r>
    <s v="29178A"/>
    <x v="1039"/>
    <m/>
    <n v="93219"/>
    <s v="Lear"/>
    <m/>
    <n v="29184"/>
    <m/>
    <m/>
    <d v="2027-12-30T00:00:00"/>
    <x v="37"/>
    <s v="Prog"/>
    <n v="29"/>
    <n v="49"/>
    <n v="20.885000000000002"/>
    <m/>
    <x v="3"/>
    <x v="6"/>
    <s v="60-200"/>
    <n v="1"/>
    <n v="2400"/>
    <n v="1"/>
    <n v="2"/>
    <n v="2"/>
    <n v="2400"/>
    <n v="93219"/>
    <n v="7768.25"/>
    <n v="9.5214015151515135"/>
  </r>
  <r>
    <s v="29193A"/>
    <x v="1040"/>
    <m/>
    <n v="54221"/>
    <s v="Lear"/>
    <m/>
    <n v="29194"/>
    <m/>
    <m/>
    <d v="2016-06-30T00:00:00"/>
    <x v="37"/>
    <s v="Prog"/>
    <n v="27"/>
    <n v="55"/>
    <n v="20.76"/>
    <m/>
    <x v="3"/>
    <x v="6"/>
    <s v="60-200"/>
    <n v="1"/>
    <n v="2700"/>
    <n v="1"/>
    <n v="2"/>
    <n v="2"/>
    <n v="2700"/>
    <n v="54221"/>
    <n v="4518.416666666667"/>
    <n v="6.6790684624017951"/>
  </r>
  <r>
    <s v="29202A/29186A"/>
    <x v="1041"/>
    <m/>
    <n v="86153"/>
    <s v="Lear"/>
    <m/>
    <n v="29198"/>
    <m/>
    <m/>
    <d v="2027-12-30T00:00:00"/>
    <x v="37"/>
    <s v="Prog"/>
    <n v="25"/>
    <n v="17"/>
    <n v="20.762"/>
    <m/>
    <x v="3"/>
    <x v="6"/>
    <s v="60-200"/>
    <n v="1"/>
    <n v="3300"/>
    <n v="1"/>
    <n v="2"/>
    <n v="2"/>
    <n v="3300"/>
    <n v="86153"/>
    <n v="7179.416666666667"/>
    <n v="7.5919651056014681"/>
  </r>
  <r>
    <s v="29226A"/>
    <x v="1042"/>
    <m/>
    <n v="149244"/>
    <s v="Lear"/>
    <m/>
    <n v="29242"/>
    <m/>
    <m/>
    <d v="2019-06-01T00:00:00"/>
    <x v="37"/>
    <s v="Prog"/>
    <n v="37"/>
    <n v="47"/>
    <n v="20.92"/>
    <m/>
    <x v="3"/>
    <x v="6"/>
    <s v="60-200"/>
    <n v="1"/>
    <n v="2760"/>
    <n v="1"/>
    <n v="4"/>
    <n v="4"/>
    <n v="2760"/>
    <n v="149244"/>
    <n v="12437"/>
    <n v="15.465744400527008"/>
  </r>
  <r>
    <s v="37139A/37190A"/>
    <x v="1043"/>
    <m/>
    <n v="12960"/>
    <s v="JCI"/>
    <m/>
    <n v="37224"/>
    <m/>
    <m/>
    <d v="2014-06-01T00:00:00"/>
    <x v="43"/>
    <s v="Prog"/>
    <n v="46"/>
    <n v="37"/>
    <n v="22.52"/>
    <m/>
    <x v="3"/>
    <x v="12"/>
    <s v="331-600"/>
    <n v="1"/>
    <n v="1800"/>
    <n v="1"/>
    <n v="2"/>
    <n v="2"/>
    <n v="1800"/>
    <n v="12960"/>
    <n v="1080"/>
    <n v="4.7272727272727266"/>
  </r>
  <r>
    <s v="37266A"/>
    <x v="1044"/>
    <m/>
    <n v="0"/>
    <s v="JCI"/>
    <m/>
    <n v="37266"/>
    <m/>
    <m/>
    <d v="2014-12-31T00:00:00"/>
    <x v="43"/>
    <s v="Prog"/>
    <n v="42"/>
    <n v="96"/>
    <n v="23.79"/>
    <m/>
    <x v="3"/>
    <x v="12"/>
    <s v="331-600"/>
    <n v="1"/>
    <n v="1800"/>
    <n v="1"/>
    <n v="4"/>
    <n v="4"/>
    <n v="1800"/>
    <n v="0"/>
    <n v="0"/>
    <n v="0"/>
  </r>
  <r>
    <s v="29226A"/>
    <x v="1045"/>
    <m/>
    <n v="298488"/>
    <s v="Lear"/>
    <m/>
    <n v="29245"/>
    <m/>
    <m/>
    <d v="2019-06-01T00:00:00"/>
    <x v="37"/>
    <s v="Prog"/>
    <n v="31"/>
    <n v="35"/>
    <m/>
    <m/>
    <x v="3"/>
    <x v="6"/>
    <s v="60-200"/>
    <n v="2"/>
    <n v="3600"/>
    <n v="1"/>
    <n v="4"/>
    <n v="4"/>
    <n v="7200"/>
    <n v="298488"/>
    <n v="24874"/>
    <n v="13.554040404040403"/>
  </r>
  <r>
    <s v="37139A"/>
    <x v="1046"/>
    <m/>
    <n v="12960"/>
    <s v="JCI"/>
    <m/>
    <s v="37220L"/>
    <m/>
    <m/>
    <d v="2014-06-01T00:00:00"/>
    <x v="43"/>
    <s v="Prog"/>
    <n v="54"/>
    <n v="97"/>
    <n v="22.87"/>
    <m/>
    <x v="3"/>
    <x v="12"/>
    <s v="331-600"/>
    <n v="1"/>
    <n v="1800"/>
    <n v="1"/>
    <n v="2"/>
    <n v="2"/>
    <n v="1800"/>
    <n v="12960"/>
    <n v="1080"/>
    <n v="4.7272727272727266"/>
  </r>
  <r>
    <s v="37139A"/>
    <x v="1047"/>
    <m/>
    <n v="12960"/>
    <s v="JCI"/>
    <m/>
    <s v="37220R"/>
    <m/>
    <m/>
    <d v="2014-06-01T00:00:00"/>
    <x v="43"/>
    <s v="Prog"/>
    <n v="54"/>
    <n v="97"/>
    <n v="22.79"/>
    <m/>
    <x v="3"/>
    <x v="12"/>
    <s v="331-600"/>
    <n v="1"/>
    <n v="1800"/>
    <n v="1"/>
    <n v="2"/>
    <n v="2"/>
    <n v="1800"/>
    <n v="12960"/>
    <n v="1080"/>
    <n v="4.7272727272727266"/>
  </r>
  <r>
    <s v="37202A"/>
    <x v="1048"/>
    <m/>
    <n v="0"/>
    <s v="JCI"/>
    <m/>
    <n v="37114"/>
    <m/>
    <m/>
    <s v="Service"/>
    <x v="43"/>
    <s v="Prog"/>
    <m/>
    <m/>
    <m/>
    <m/>
    <x v="3"/>
    <x v="12"/>
    <s v="331-600"/>
    <n v="1"/>
    <n v="1800"/>
    <n v="1"/>
    <n v="2"/>
    <n v="2"/>
    <n v="1800"/>
    <n v="0"/>
    <n v="0"/>
    <n v="0"/>
  </r>
  <r>
    <s v="37130A"/>
    <x v="1049"/>
    <m/>
    <n v="0"/>
    <s v="JCI"/>
    <m/>
    <n v="37132"/>
    <m/>
    <m/>
    <d v="2014-06-01T00:00:00"/>
    <x v="43"/>
    <s v="Prog"/>
    <n v="48"/>
    <n v="72"/>
    <n v="22.47"/>
    <m/>
    <x v="3"/>
    <x v="12"/>
    <s v="331-600"/>
    <n v="1"/>
    <n v="1200"/>
    <n v="1"/>
    <n v="2"/>
    <n v="2"/>
    <n v="1200"/>
    <n v="0"/>
    <n v="0"/>
    <n v="0"/>
  </r>
  <r>
    <n v="29311"/>
    <x v="597"/>
    <m/>
    <n v="0"/>
    <s v="Lear"/>
    <m/>
    <n v="29311"/>
    <m/>
    <m/>
    <s v="??"/>
    <x v="41"/>
    <s v="Prog"/>
    <n v="55"/>
    <n v="78"/>
    <n v="25.76"/>
    <m/>
    <x v="3"/>
    <x v="10"/>
    <s v="331-600"/>
    <n v="1"/>
    <n v="1500"/>
    <n v="1"/>
    <n v="2"/>
    <n v="2"/>
    <n v="1500"/>
    <n v="0"/>
    <n v="0"/>
    <n v="0"/>
  </r>
  <r>
    <n v="37225"/>
    <x v="1050"/>
    <m/>
    <n v="0"/>
    <s v="JCI"/>
    <m/>
    <n v="37170"/>
    <m/>
    <m/>
    <d v="2014-09-30T00:00:00"/>
    <x v="41"/>
    <s v="Prog"/>
    <n v="46"/>
    <n v="95"/>
    <n v="23.33"/>
    <m/>
    <x v="3"/>
    <x v="10"/>
    <s v="331-600"/>
    <n v="1"/>
    <n v="1800"/>
    <n v="1"/>
    <n v="2"/>
    <n v="2"/>
    <n v="1800"/>
    <n v="0"/>
    <n v="0"/>
    <n v="0"/>
  </r>
  <r>
    <n v="37225"/>
    <x v="1051"/>
    <m/>
    <n v="0"/>
    <s v="JCI"/>
    <m/>
    <n v="37171"/>
    <m/>
    <m/>
    <d v="2014-09-30T00:00:00"/>
    <x v="41"/>
    <s v="Prog"/>
    <n v="46"/>
    <n v="95"/>
    <n v="23.4"/>
    <m/>
    <x v="3"/>
    <x v="10"/>
    <s v="331-600"/>
    <n v="1"/>
    <n v="1800"/>
    <n v="1"/>
    <n v="2"/>
    <n v="2"/>
    <n v="1800"/>
    <n v="0"/>
    <n v="0"/>
    <n v="0"/>
  </r>
  <r>
    <s v="38250A"/>
    <x v="1052"/>
    <m/>
    <n v="580006"/>
    <s v="JCI"/>
    <m/>
    <n v="37274"/>
    <m/>
    <m/>
    <d v="2016-02-29T00:00:00"/>
    <x v="37"/>
    <s v="Prog"/>
    <n v="22"/>
    <n v="26"/>
    <n v="18.439"/>
    <m/>
    <x v="3"/>
    <x v="6"/>
    <s v="60-200"/>
    <n v="1"/>
    <n v="4200"/>
    <n v="1"/>
    <n v="4"/>
    <n v="4"/>
    <n v="4200"/>
    <n v="580006"/>
    <n v="48333.833333333336"/>
    <n v="28.196464646464644"/>
  </r>
  <r>
    <s v="97053A"/>
    <x v="1053"/>
    <m/>
    <n v="114523"/>
    <s v="Ford"/>
    <m/>
    <n v="97054"/>
    <m/>
    <m/>
    <d v="2020-01-01T00:00:00"/>
    <x v="37"/>
    <s v="Prog"/>
    <n v="33"/>
    <n v="57"/>
    <n v="20.934999999999999"/>
    <m/>
    <x v="3"/>
    <x v="6"/>
    <s v="60-200"/>
    <n v="1"/>
    <n v="2700"/>
    <n v="1"/>
    <n v="4"/>
    <n v="4"/>
    <n v="2700"/>
    <n v="114523"/>
    <n v="9543.5833333333339"/>
    <n v="13.699382716049383"/>
  </r>
  <r>
    <s v="97055A"/>
    <x v="1054"/>
    <m/>
    <n v="229077"/>
    <s v="Ford"/>
    <m/>
    <n v="97056"/>
    <m/>
    <m/>
    <d v="2020-01-01T00:00:00"/>
    <x v="37"/>
    <s v="Prog"/>
    <n v="25"/>
    <n v="41"/>
    <n v="20.925000000000001"/>
    <m/>
    <x v="3"/>
    <x v="6"/>
    <s v="60-200"/>
    <n v="1"/>
    <n v="3000"/>
    <n v="1"/>
    <n v="4"/>
    <n v="4"/>
    <n v="3000"/>
    <n v="229077"/>
    <n v="19089.75"/>
    <n v="18.842272727272729"/>
  </r>
  <r>
    <s v="29113A"/>
    <x v="1055"/>
    <m/>
    <n v="48011"/>
    <s v="Lear"/>
    <m/>
    <n v="502322"/>
    <m/>
    <m/>
    <d v="2014-06-16T00:00:00"/>
    <x v="37"/>
    <s v="Prog"/>
    <m/>
    <m/>
    <n v="21.19"/>
    <m/>
    <x v="3"/>
    <x v="6"/>
    <s v="60-200"/>
    <n v="1"/>
    <n v="2700"/>
    <n v="1"/>
    <n v="2"/>
    <n v="2"/>
    <n v="2700"/>
    <n v="48011"/>
    <n v="4000.9166666666665"/>
    <n v="6.3305836139169465"/>
  </r>
  <r>
    <s v="97026A/34A"/>
    <x v="1056"/>
    <m/>
    <n v="189992"/>
    <s v="Ford"/>
    <m/>
    <n v="557022"/>
    <m/>
    <m/>
    <d v="2017-12-01T00:00:00"/>
    <x v="37"/>
    <s v="Prog"/>
    <n v="20"/>
    <n v="25"/>
    <n v="21.29"/>
    <m/>
    <x v="3"/>
    <x v="6"/>
    <s v="60-200"/>
    <n v="1"/>
    <n v="3000"/>
    <n v="1"/>
    <n v="4"/>
    <n v="4"/>
    <n v="3000"/>
    <n v="189992"/>
    <n v="15832.666666666666"/>
    <n v="16.868282828282826"/>
  </r>
  <r>
    <s v="97027A/35A"/>
    <x v="1057"/>
    <m/>
    <n v="189992"/>
    <s v="Ford"/>
    <m/>
    <n v="557122"/>
    <m/>
    <m/>
    <d v="2017-12-01T00:00:00"/>
    <x v="37"/>
    <s v="Prog"/>
    <m/>
    <m/>
    <n v="21.344999999999999"/>
    <m/>
    <x v="3"/>
    <x v="6"/>
    <s v="60-200"/>
    <n v="1"/>
    <n v="3000"/>
    <n v="1"/>
    <n v="4"/>
    <n v="4"/>
    <n v="3000"/>
    <n v="189992"/>
    <n v="15832.666666666666"/>
    <n v="16.868282828282826"/>
  </r>
  <r>
    <s v="97036/37A, 75066LA/RA"/>
    <x v="1058"/>
    <m/>
    <n v="379984"/>
    <s v="Ford"/>
    <m/>
    <n v="557721"/>
    <m/>
    <m/>
    <d v="2017-12-01T00:00:00"/>
    <x v="37"/>
    <s v="Prog"/>
    <n v="30"/>
    <n v="60"/>
    <n v="20.79"/>
    <m/>
    <x v="3"/>
    <x v="6"/>
    <s v="60-200"/>
    <n v="1"/>
    <n v="2400"/>
    <n v="1"/>
    <n v="4"/>
    <n v="4"/>
    <n v="2400"/>
    <n v="379984"/>
    <n v="31665.333333333332"/>
    <n v="31.261616161616161"/>
  </r>
  <r>
    <s v="29133A, 29115A"/>
    <x v="1059"/>
    <m/>
    <n v="170499"/>
    <s v="Lear"/>
    <m/>
    <n v="559121"/>
    <m/>
    <m/>
    <d v="2018-05-01T00:00:00"/>
    <x v="37"/>
    <s v="Prog"/>
    <n v="28"/>
    <n v="60"/>
    <n v="21.215"/>
    <m/>
    <x v="3"/>
    <x v="6"/>
    <s v="60-200"/>
    <n v="2"/>
    <n v="2400"/>
    <n v="1"/>
    <n v="4"/>
    <n v="4"/>
    <n v="4800"/>
    <n v="170499"/>
    <n v="14208.25"/>
    <n v="12.654640151515151"/>
  </r>
  <r>
    <s v="29114A"/>
    <x v="1060"/>
    <m/>
    <n v="48011"/>
    <s v="Lear"/>
    <m/>
    <n v="562421"/>
    <m/>
    <m/>
    <d v="2014-06-16T00:00:00"/>
    <x v="37"/>
    <s v="Prog"/>
    <n v="28"/>
    <n v="41"/>
    <n v="21.12"/>
    <m/>
    <x v="3"/>
    <x v="6"/>
    <s v="60-200"/>
    <n v="1"/>
    <n v="2400"/>
    <n v="1"/>
    <n v="4"/>
    <n v="4"/>
    <n v="2400"/>
    <n v="48011"/>
    <n v="4000.9166666666665"/>
    <n v="10.303724747474748"/>
  </r>
  <r>
    <s v="75016L"/>
    <x v="1061"/>
    <m/>
    <n v="0"/>
    <s v="Nascote (Magna)"/>
    <m/>
    <s v="75016L/20L"/>
    <m/>
    <m/>
    <s v="??"/>
    <x v="41"/>
    <s v="Prog"/>
    <n v="48"/>
    <n v="108"/>
    <n v="22.28"/>
    <m/>
    <x v="3"/>
    <x v="10"/>
    <s v="331-600"/>
    <n v="1"/>
    <n v="1800"/>
    <n v="1"/>
    <n v="1"/>
    <n v="1"/>
    <n v="1800"/>
    <n v="0"/>
    <n v="0"/>
    <n v="0"/>
  </r>
  <r>
    <s v="75016R"/>
    <x v="1062"/>
    <m/>
    <n v="0"/>
    <s v="Nascote (Magna)"/>
    <m/>
    <s v="75016R/20R"/>
    <m/>
    <m/>
    <s v="??"/>
    <x v="41"/>
    <s v="Prog"/>
    <n v="48"/>
    <n v="108"/>
    <n v="22.372"/>
    <m/>
    <x v="3"/>
    <x v="10"/>
    <s v="331-600"/>
    <n v="1"/>
    <n v="1800"/>
    <n v="1"/>
    <n v="1"/>
    <n v="1"/>
    <n v="1800"/>
    <n v="0"/>
    <n v="0"/>
    <n v="0"/>
  </r>
  <r>
    <s v="97019A"/>
    <x v="1063"/>
    <m/>
    <n v="132469"/>
    <s v="Ford"/>
    <m/>
    <n v="569021"/>
    <m/>
    <m/>
    <d v="2018-05-01T00:00:00"/>
    <x v="37"/>
    <s v="Prog"/>
    <m/>
    <m/>
    <n v="20.88"/>
    <m/>
    <x v="3"/>
    <x v="6"/>
    <s v="60-200"/>
    <n v="1"/>
    <n v="2400"/>
    <n v="1"/>
    <n v="4"/>
    <n v="4"/>
    <n v="2400"/>
    <n v="132469"/>
    <n v="11039.083333333334"/>
    <n v="15.635669191919192"/>
  </r>
  <r>
    <s v="37139A/37190A"/>
    <x v="1064"/>
    <m/>
    <n v="12960"/>
    <s v="JCI"/>
    <m/>
    <n v="37223"/>
    <m/>
    <m/>
    <d v="2014-06-01T00:00:00"/>
    <x v="44"/>
    <s v="Prog"/>
    <n v="49"/>
    <n v="103"/>
    <n v="29.2"/>
    <m/>
    <x v="3"/>
    <x v="10"/>
    <s v="331-600"/>
    <n v="1"/>
    <n v="720"/>
    <n v="1"/>
    <n v="2"/>
    <n v="2"/>
    <n v="720"/>
    <n v="12960"/>
    <n v="1080"/>
    <n v="6.3636363636363633"/>
  </r>
  <r>
    <n v="29089"/>
    <x v="1065"/>
    <m/>
    <n v="0"/>
    <s v="Lear"/>
    <m/>
    <n v="29089"/>
    <m/>
    <m/>
    <d v="2015-06-01T00:00:00"/>
    <x v="44"/>
    <s v="Transfer"/>
    <n v="38"/>
    <n v="130"/>
    <n v="29"/>
    <m/>
    <x v="3"/>
    <x v="10"/>
    <s v="331-600"/>
    <n v="1"/>
    <n v="720"/>
    <n v="1.5"/>
    <n v="2"/>
    <n v="3"/>
    <n v="720"/>
    <n v="0"/>
    <n v="0"/>
    <n v="0"/>
  </r>
  <r>
    <s v="37370A"/>
    <x v="1066"/>
    <m/>
    <n v="369993"/>
    <s v="JCI"/>
    <m/>
    <n v="652021"/>
    <m/>
    <m/>
    <d v="2017-06-30T00:00:00"/>
    <x v="37"/>
    <s v="Prog"/>
    <n v="27"/>
    <n v="48"/>
    <n v="21.17"/>
    <m/>
    <x v="3"/>
    <x v="6"/>
    <s v="60-200"/>
    <n v="1"/>
    <n v="3000"/>
    <n v="1"/>
    <n v="4"/>
    <n v="4"/>
    <n v="3000"/>
    <n v="369993"/>
    <n v="30832.75"/>
    <n v="25.959242424242422"/>
  </r>
  <r>
    <s v="37139A"/>
    <x v="1067"/>
    <m/>
    <n v="12960"/>
    <s v="JCI"/>
    <m/>
    <s v="37221L"/>
    <m/>
    <m/>
    <d v="2014-06-01T00:00:00"/>
    <x v="44"/>
    <s v="Prog"/>
    <n v="55"/>
    <n v="64"/>
    <n v="28.75"/>
    <m/>
    <x v="3"/>
    <x v="10"/>
    <s v="331-600"/>
    <n v="1"/>
    <n v="720"/>
    <n v="1"/>
    <n v="2"/>
    <n v="2"/>
    <n v="720"/>
    <n v="12960"/>
    <n v="1080"/>
    <n v="6.3636363636363633"/>
  </r>
  <r>
    <s v="37139A"/>
    <x v="1068"/>
    <m/>
    <n v="12960"/>
    <s v="JCI"/>
    <m/>
    <s v="37221R"/>
    <m/>
    <m/>
    <d v="2014-06-01T00:00:00"/>
    <x v="44"/>
    <s v="Prog"/>
    <n v="55"/>
    <n v="64"/>
    <n v="28.75"/>
    <m/>
    <x v="3"/>
    <x v="10"/>
    <s v="331-600"/>
    <n v="1"/>
    <n v="720"/>
    <n v="1"/>
    <n v="2"/>
    <n v="2"/>
    <n v="720"/>
    <n v="12960"/>
    <n v="1080"/>
    <n v="6.3636363636363633"/>
  </r>
  <r>
    <s v="37374A,37375A"/>
    <x v="1069"/>
    <m/>
    <n v="73624"/>
    <s v="JCI"/>
    <m/>
    <n v="663122"/>
    <m/>
    <m/>
    <d v="2017-06-30T00:00:00"/>
    <x v="37"/>
    <s v="Prog"/>
    <n v="29"/>
    <n v="47"/>
    <m/>
    <m/>
    <x v="3"/>
    <x v="6"/>
    <s v="60-200"/>
    <n v="1"/>
    <n v="1500"/>
    <n v="1"/>
    <n v="2"/>
    <n v="2"/>
    <n v="1500"/>
    <n v="73624"/>
    <n v="6135.333333333333"/>
    <n v="11.073131313131311"/>
  </r>
  <r>
    <s v="29167LA/RA"/>
    <x v="1070"/>
    <m/>
    <n v="22000"/>
    <s v="Lear"/>
    <m/>
    <s v="29169L/R"/>
    <m/>
    <m/>
    <d v="2016-12-30T00:00:00"/>
    <x v="37"/>
    <s v="Prog"/>
    <n v="33"/>
    <n v="63"/>
    <n v="20.934999999999999"/>
    <m/>
    <x v="3"/>
    <x v="6"/>
    <s v="60-200"/>
    <n v="1"/>
    <n v="3000"/>
    <n v="1"/>
    <n v="1"/>
    <n v="1"/>
    <n v="3000"/>
    <n v="22000"/>
    <n v="1833.3333333333333"/>
    <n v="2.9292929292929291"/>
  </r>
  <r>
    <s v="29316LA/RA"/>
    <x v="1071"/>
    <m/>
    <n v="265014"/>
    <s v="Lear"/>
    <m/>
    <s v="29317L/R"/>
    <m/>
    <m/>
    <d v="2018-04-29T00:00:00"/>
    <x v="37"/>
    <s v="Prog"/>
    <n v="22"/>
    <n v="58"/>
    <n v="20.925999999999998"/>
    <m/>
    <x v="3"/>
    <x v="6"/>
    <s v="60-200"/>
    <n v="1"/>
    <n v="2700"/>
    <n v="1"/>
    <n v="4"/>
    <n v="4"/>
    <n v="2700"/>
    <n v="265014"/>
    <n v="22084.5"/>
    <n v="22.144444444444442"/>
  </r>
  <r>
    <s v="29316RA"/>
    <x v="1072"/>
    <m/>
    <n v="654981"/>
    <s v="Lear"/>
    <m/>
    <s v="29317R"/>
    <m/>
    <m/>
    <d v="2019-06-01T00:00:00"/>
    <x v="37"/>
    <s v="Prog"/>
    <m/>
    <m/>
    <n v="20.893999999999998"/>
    <m/>
    <x v="3"/>
    <x v="6"/>
    <s v="60-200"/>
    <n v="1"/>
    <n v="2700"/>
    <n v="1"/>
    <n v="4"/>
    <n v="4"/>
    <n v="2700"/>
    <n v="654981"/>
    <n v="54581.75"/>
    <n v="44.028114478114475"/>
  </r>
  <r>
    <s v="75068A"/>
    <x v="1073"/>
    <m/>
    <n v="22000"/>
    <s v="JCI"/>
    <m/>
    <s v="37221R"/>
    <m/>
    <m/>
    <d v="2023-03-01T00:00:00"/>
    <x v="37"/>
    <s v="Prog"/>
    <m/>
    <m/>
    <m/>
    <m/>
    <x v="3"/>
    <x v="6"/>
    <s v="60-200"/>
    <n v="1"/>
    <n v="3000"/>
    <n v="1"/>
    <n v="2"/>
    <n v="2"/>
    <n v="3000"/>
    <n v="22000"/>
    <n v="1833.3333333333333"/>
    <n v="4.74747474747474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1:F13" firstHeaderRow="0" firstDataRow="1" firstDataCol="4"/>
  <pivotFields count="28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46">
        <item x="71"/>
        <item x="393"/>
        <item x="47"/>
        <item x="116"/>
        <item x="117"/>
        <item x="172"/>
        <item x="43"/>
        <item x="207"/>
        <item x="893"/>
        <item x="830"/>
        <item x="341"/>
        <item x="266"/>
        <item x="342"/>
        <item x="343"/>
        <item x="122"/>
        <item x="173"/>
        <item x="174"/>
        <item x="55"/>
        <item x="831"/>
        <item x="176"/>
        <item x="208"/>
        <item x="124"/>
        <item x="210"/>
        <item x="662"/>
        <item x="665"/>
        <item x="666"/>
        <item x="667"/>
        <item x="859"/>
        <item x="860"/>
        <item x="896"/>
        <item x="898"/>
        <item x="128"/>
        <item x="129"/>
        <item x="305"/>
        <item x="608"/>
        <item x="832"/>
        <item x="670"/>
        <item x="706"/>
        <item x="754"/>
        <item x="180"/>
        <item x="599"/>
        <item x="215"/>
        <item x="714"/>
        <item x="600"/>
        <item x="783"/>
        <item x="671"/>
        <item x="48"/>
        <item x="181"/>
        <item x="73"/>
        <item x="107"/>
        <item x="397"/>
        <item x="817"/>
        <item x="182"/>
        <item x="273"/>
        <item x="862"/>
        <item x="834"/>
        <item x="707"/>
        <item x="785"/>
        <item x="217"/>
        <item x="836"/>
        <item x="837"/>
        <item x="612"/>
        <item x="674"/>
        <item x="675"/>
        <item x="613"/>
        <item x="788"/>
        <item x="614"/>
        <item x="49"/>
        <item x="31"/>
        <item x="32"/>
        <item x="708"/>
        <item x="615"/>
        <item x="616"/>
        <item x="790"/>
        <item x="33"/>
        <item x="34"/>
        <item x="218"/>
        <item x="603"/>
        <item x="676"/>
        <item x="351"/>
        <item x="716"/>
        <item x="757"/>
        <item x="717"/>
        <item x="220"/>
        <item x="758"/>
        <item x="759"/>
        <item x="222"/>
        <item x="44"/>
        <item x="718"/>
        <item x="719"/>
        <item x="760"/>
        <item x="677"/>
        <item x="224"/>
        <item x="135"/>
        <item x="136"/>
        <item x="137"/>
        <item x="183"/>
        <item x="184"/>
        <item x="276"/>
        <item x="138"/>
        <item x="76"/>
        <item x="139"/>
        <item x="227"/>
        <item x="761"/>
        <item x="762"/>
        <item x="792"/>
        <item x="277"/>
        <item x="45"/>
        <item x="865"/>
        <item x="818"/>
        <item x="793"/>
        <item x="78"/>
        <item x="354"/>
        <item x="118"/>
        <item x="92"/>
        <item x="79"/>
        <item x="309"/>
        <item x="187"/>
        <item x="229"/>
        <item x="82"/>
        <item x="279"/>
        <item x="280"/>
        <item x="281"/>
        <item x="59"/>
        <item x="188"/>
        <item x="282"/>
        <item x="311"/>
        <item x="283"/>
        <item x="230"/>
        <item x="190"/>
        <item x="680"/>
        <item x="143"/>
        <item x="93"/>
        <item x="144"/>
        <item x="94"/>
        <item x="60"/>
        <item x="108"/>
        <item x="851"/>
        <item x="852"/>
        <item x="681"/>
        <item x="854"/>
        <item x="819"/>
        <item x="820"/>
        <item x="720"/>
        <item x="683"/>
        <item x="95"/>
        <item x="866"/>
        <item x="50"/>
        <item x="192"/>
        <item x="231"/>
        <item x="232"/>
        <item x="795"/>
        <item x="109"/>
        <item x="234"/>
        <item x="97"/>
        <item x="146"/>
        <item x="357"/>
        <item x="358"/>
        <item x="147"/>
        <item x="235"/>
        <item x="61"/>
        <item x="194"/>
        <item x="98"/>
        <item x="99"/>
        <item x="148"/>
        <item x="35"/>
        <item x="14"/>
        <item x="387"/>
        <item x="284"/>
        <item x="709"/>
        <item x="150"/>
        <item x="236"/>
        <item x="237"/>
        <item x="318"/>
        <item x="723"/>
        <item x="620"/>
        <item x="797"/>
        <item x="840"/>
        <item x="110"/>
        <item x="857"/>
        <item x="152"/>
        <item x="798"/>
        <item x="868"/>
        <item x="684"/>
        <item x="621"/>
        <item x="799"/>
        <item x="622"/>
        <item x="686"/>
        <item x="195"/>
        <item x="800"/>
        <item x="153"/>
        <item x="239"/>
        <item x="64"/>
        <item x="100"/>
        <item x="240"/>
        <item x="196"/>
        <item x="241"/>
        <item x="285"/>
        <item x="286"/>
        <item x="319"/>
        <item x="244"/>
        <item x="288"/>
        <item x="289"/>
        <item x="156"/>
        <item x="198"/>
        <item x="624"/>
        <item x="727"/>
        <item x="801"/>
        <item x="625"/>
        <item x="628"/>
        <item x="728"/>
        <item x="870"/>
        <item x="729"/>
        <item x="692"/>
        <item x="66"/>
        <item x="363"/>
        <item x="732"/>
        <item x="902"/>
        <item x="873"/>
        <item x="822"/>
        <item x="629"/>
        <item x="630"/>
        <item x="631"/>
        <item x="632"/>
        <item x="633"/>
        <item x="606"/>
        <item x="735"/>
        <item x="736"/>
        <item x="737"/>
        <item x="201"/>
        <item x="767"/>
        <item x="738"/>
        <item x="635"/>
        <item x="636"/>
        <item x="711"/>
        <item x="739"/>
        <item x="637"/>
        <item x="740"/>
        <item x="769"/>
        <item x="741"/>
        <item x="36"/>
        <item x="101"/>
        <item x="102"/>
        <item x="103"/>
        <item x="51"/>
        <item x="52"/>
        <item x="638"/>
        <item x="695"/>
        <item x="324"/>
        <item x="37"/>
        <item x="823"/>
        <item x="842"/>
        <item x="639"/>
        <item x="641"/>
        <item x="888"/>
        <item x="368"/>
        <item x="903"/>
        <item x="698"/>
        <item x="743"/>
        <item x="249"/>
        <item x="295"/>
        <item x="159"/>
        <item x="847"/>
        <item x="644"/>
        <item x="745"/>
        <item x="746"/>
        <item x="251"/>
        <item x="824"/>
        <item x="904"/>
        <item x="825"/>
        <item x="389"/>
        <item x="390"/>
        <item x="905"/>
        <item x="375"/>
        <item x="377"/>
        <item x="775"/>
        <item x="702"/>
        <item x="906"/>
        <item x="811"/>
        <item x="882"/>
        <item x="254"/>
        <item x="777"/>
        <item x="703"/>
        <item x="704"/>
        <item x="256"/>
        <item x="257"/>
        <item x="258"/>
        <item x="202"/>
        <item x="166"/>
        <item x="778"/>
        <item x="167"/>
        <item x="168"/>
        <item x="169"/>
        <item x="53"/>
        <item x="647"/>
        <item x="120"/>
        <item x="54"/>
        <item x="123"/>
        <item x="658"/>
        <item x="659"/>
        <item x="175"/>
        <item x="91"/>
        <item x="125"/>
        <item x="209"/>
        <item x="661"/>
        <item x="752"/>
        <item x="753"/>
        <item x="663"/>
        <item x="664"/>
        <item x="177"/>
        <item x="178"/>
        <item x="56"/>
        <item x="126"/>
        <item x="814"/>
        <item x="815"/>
        <item x="211"/>
        <item x="179"/>
        <item x="212"/>
        <item x="127"/>
        <item x="598"/>
        <item x="213"/>
        <item x="668"/>
        <item x="214"/>
        <item x="24"/>
        <item x="715"/>
        <item x="601"/>
        <item x="816"/>
        <item x="672"/>
        <item x="216"/>
        <item x="74"/>
        <item x="755"/>
        <item x="263"/>
        <item x="756"/>
        <item x="673"/>
        <item x="23"/>
        <item x="21"/>
        <item x="22"/>
        <item x="131"/>
        <item x="611"/>
        <item x="264"/>
        <item x="9"/>
        <item x="602"/>
        <item x="132"/>
        <item x="13"/>
        <item x="219"/>
        <item x="223"/>
        <item x="678"/>
        <item x="864"/>
        <item x="134"/>
        <item x="75"/>
        <item x="10"/>
        <item x="225"/>
        <item x="6"/>
        <item x="226"/>
        <item x="12"/>
        <item x="77"/>
        <item x="679"/>
        <item x="617"/>
        <item x="89"/>
        <item x="185"/>
        <item x="618"/>
        <item x="228"/>
        <item x="186"/>
        <item x="80"/>
        <item x="81"/>
        <item x="141"/>
        <item x="142"/>
        <item x="57"/>
        <item x="7"/>
        <item x="58"/>
        <item x="8"/>
        <item x="189"/>
        <item x="853"/>
        <item x="855"/>
        <item x="682"/>
        <item x="721"/>
        <item x="191"/>
        <item x="193"/>
        <item x="96"/>
        <item x="4"/>
        <item x="2"/>
        <item x="46"/>
        <item x="233"/>
        <item x="763"/>
        <item x="62"/>
        <item x="722"/>
        <item x="0"/>
        <item x="1"/>
        <item x="149"/>
        <item x="619"/>
        <item x="867"/>
        <item x="171"/>
        <item x="151"/>
        <item x="63"/>
        <item x="238"/>
        <item x="869"/>
        <item x="687"/>
        <item x="688"/>
        <item x="724"/>
        <item x="689"/>
        <item x="690"/>
        <item x="725"/>
        <item x="605"/>
        <item x="154"/>
        <item x="83"/>
        <item x="242"/>
        <item x="197"/>
        <item x="243"/>
        <item x="626"/>
        <item x="627"/>
        <item x="20"/>
        <item x="245"/>
        <item x="25"/>
        <item x="65"/>
        <item x="199"/>
        <item x="200"/>
        <item x="872"/>
        <item x="693"/>
        <item x="764"/>
        <item x="730"/>
        <item x="731"/>
        <item x="765"/>
        <item x="766"/>
        <item x="733"/>
        <item x="734"/>
        <item x="157"/>
        <item x="111"/>
        <item x="874"/>
        <item x="768"/>
        <item x="15"/>
        <item x="246"/>
        <item x="694"/>
        <item x="67"/>
        <item x="38"/>
        <item x="39"/>
        <item x="770"/>
        <item x="875"/>
        <item x="640"/>
        <item x="16"/>
        <item x="247"/>
        <item x="742"/>
        <item x="248"/>
        <item x="771"/>
        <item x="27"/>
        <item x="28"/>
        <item x="158"/>
        <item x="642"/>
        <item x="697"/>
        <item x="773"/>
        <item x="29"/>
        <item x="699"/>
        <item x="700"/>
        <item x="643"/>
        <item x="250"/>
        <item x="160"/>
        <item x="161"/>
        <item x="252"/>
        <item x="253"/>
        <item x="774"/>
        <item x="41"/>
        <item x="607"/>
        <item x="113"/>
        <item x="259"/>
        <item x="114"/>
        <item x="203"/>
        <item x="260"/>
        <item x="86"/>
        <item x="30"/>
        <item x="261"/>
        <item x="112"/>
        <item x="72"/>
        <item x="90"/>
        <item x="84"/>
        <item x="85"/>
        <item x="68"/>
        <item x="69"/>
        <item x="70"/>
        <item x="221"/>
        <item x="255"/>
        <item x="119"/>
        <item x="121"/>
        <item x="130"/>
        <item x="133"/>
        <item x="140"/>
        <item x="145"/>
        <item x="155"/>
        <item x="162"/>
        <item x="163"/>
        <item x="164"/>
        <item x="165"/>
        <item x="11"/>
        <item x="3"/>
        <item x="17"/>
        <item x="18"/>
        <item x="19"/>
        <item x="40"/>
        <item x="42"/>
        <item x="726"/>
        <item x="744"/>
        <item x="747"/>
        <item x="748"/>
        <item x="750"/>
        <item x="609"/>
        <item x="610"/>
        <item x="623"/>
        <item x="634"/>
        <item x="645"/>
        <item x="648"/>
        <item x="649"/>
        <item x="772"/>
        <item x="776"/>
        <item x="779"/>
        <item x="780"/>
        <item x="710"/>
        <item x="712"/>
        <item x="713"/>
        <item x="660"/>
        <item x="669"/>
        <item x="685"/>
        <item x="691"/>
        <item x="696"/>
        <item x="701"/>
        <item x="813"/>
        <item x="821"/>
        <item x="826"/>
        <item x="856"/>
        <item x="604"/>
        <item x="863"/>
        <item x="861"/>
        <item x="871"/>
        <item x="876"/>
        <item x="810"/>
        <item x="809"/>
        <item x="808"/>
        <item x="807"/>
        <item x="806"/>
        <item x="805"/>
        <item x="803"/>
        <item x="802"/>
        <item x="796"/>
        <item x="794"/>
        <item x="791"/>
        <item x="789"/>
        <item x="787"/>
        <item x="786"/>
        <item x="784"/>
        <item x="781"/>
        <item x="782"/>
        <item x="804"/>
        <item x="812"/>
        <item x="846"/>
        <item x="845"/>
        <item x="843"/>
        <item x="844"/>
        <item x="841"/>
        <item x="839"/>
        <item x="838"/>
        <item x="835"/>
        <item x="833"/>
        <item x="848"/>
        <item x="849"/>
        <item x="887"/>
        <item x="886"/>
        <item x="170"/>
        <item x="106"/>
        <item x="105"/>
        <item x="115"/>
        <item x="104"/>
        <item x="655"/>
        <item x="382"/>
        <item x="339"/>
        <item x="338"/>
        <item x="828"/>
        <item x="656"/>
        <item x="892"/>
        <item x="829"/>
        <item x="850"/>
        <item x="751"/>
        <item x="654"/>
        <item x="204"/>
        <item x="205"/>
        <item x="206"/>
        <item x="262"/>
        <item m="1" x="1154"/>
        <item m="1" x="1172"/>
        <item m="1" x="1174"/>
        <item m="1" x="1105"/>
        <item m="1" x="1096"/>
        <item m="1" x="1135"/>
        <item m="1" x="1175"/>
        <item m="1" x="1184"/>
        <item m="1" x="1148"/>
        <item m="1" x="1187"/>
        <item m="1" x="1141"/>
        <item m="1" x="1079"/>
        <item x="646"/>
        <item m="1" x="1112"/>
        <item m="1" x="1115"/>
        <item m="1" x="1178"/>
        <item m="1" x="1210"/>
        <item m="1" x="1211"/>
        <item m="1" x="1218"/>
        <item m="1" x="1219"/>
        <item m="1" x="1107"/>
        <item m="1" x="1109"/>
        <item m="1" x="1110"/>
        <item x="650"/>
        <item x="651"/>
        <item x="652"/>
        <item x="653"/>
        <item m="1" x="1153"/>
        <item m="1" x="1083"/>
        <item m="1" x="1183"/>
        <item m="1" x="1097"/>
        <item m="1" x="1151"/>
        <item m="1" x="1152"/>
        <item m="1" x="1143"/>
        <item m="1" x="1133"/>
        <item x="87"/>
        <item x="88"/>
        <item m="1" x="1078"/>
        <item m="1" x="1082"/>
        <item m="1" x="1093"/>
        <item m="1" x="1212"/>
        <item m="1" x="1238"/>
        <item m="1" x="1076"/>
        <item m="1" x="1157"/>
        <item m="1" x="1160"/>
        <item m="1" x="1177"/>
        <item m="1" x="1094"/>
        <item m="1" x="1098"/>
        <item m="1" x="1203"/>
        <item m="1" x="1193"/>
        <item m="1" x="1173"/>
        <item m="1" x="1244"/>
        <item m="1" x="1236"/>
        <item m="1" x="1092"/>
        <item m="1" x="1144"/>
        <item m="1" x="1147"/>
        <item m="1" x="1155"/>
        <item m="1" x="1158"/>
        <item x="749"/>
        <item m="1" x="1235"/>
        <item m="1" x="1121"/>
        <item m="1" x="1130"/>
        <item m="1" x="1242"/>
        <item m="1" x="1164"/>
        <item m="1" x="1192"/>
        <item m="1" x="1113"/>
        <item m="1" x="1090"/>
        <item m="1" x="1229"/>
        <item m="1" x="1232"/>
        <item m="1" x="1234"/>
        <item m="1" x="1166"/>
        <item m="1" x="1085"/>
        <item m="1" x="1145"/>
        <item m="1" x="1106"/>
        <item m="1" x="1108"/>
        <item m="1" x="1111"/>
        <item m="1" x="1245"/>
        <item m="1" x="1075"/>
        <item m="1" x="1087"/>
        <item m="1" x="1089"/>
        <item m="1" x="1120"/>
        <item m="1" x="1123"/>
        <item m="1" x="1139"/>
        <item m="1" x="1146"/>
        <item m="1" x="1182"/>
        <item m="1" x="1142"/>
        <item m="1" x="1162"/>
        <item m="1" x="1185"/>
        <item m="1" x="1188"/>
        <item m="1" x="1213"/>
        <item m="1" x="1215"/>
        <item m="1" x="1226"/>
        <item m="1" x="1237"/>
        <item m="1" x="1202"/>
        <item m="1" x="1149"/>
        <item x="827"/>
        <item m="1" x="1176"/>
        <item m="1" x="1180"/>
        <item m="1" x="1207"/>
        <item m="1" x="1208"/>
        <item m="1" x="1220"/>
        <item m="1" x="1132"/>
        <item m="1" x="1159"/>
        <item x="877"/>
        <item x="858"/>
        <item x="878"/>
        <item x="879"/>
        <item x="880"/>
        <item x="881"/>
        <item m="1" x="1125"/>
        <item x="883"/>
        <item m="1" x="1221"/>
        <item m="1" x="1223"/>
        <item x="884"/>
        <item x="885"/>
        <item m="1" x="1127"/>
        <item m="1" x="1129"/>
        <item x="889"/>
        <item x="890"/>
        <item x="891"/>
        <item x="265"/>
        <item m="1" x="1189"/>
        <item m="1" x="1091"/>
        <item x="267"/>
        <item x="268"/>
        <item x="269"/>
        <item x="270"/>
        <item x="271"/>
        <item x="272"/>
        <item x="274"/>
        <item x="275"/>
        <item x="278"/>
        <item m="1" x="1225"/>
        <item m="1" x="1228"/>
        <item x="287"/>
        <item x="290"/>
        <item x="291"/>
        <item x="292"/>
        <item x="293"/>
        <item x="294"/>
        <item m="1" x="1122"/>
        <item x="296"/>
        <item x="297"/>
        <item m="1" x="1240"/>
        <item m="1" x="1163"/>
        <item m="1" x="1169"/>
        <item m="1" x="1088"/>
        <item x="298"/>
        <item x="299"/>
        <item x="894"/>
        <item x="300"/>
        <item m="1" x="1099"/>
        <item m="1" x="1102"/>
        <item x="301"/>
        <item m="1" x="1101"/>
        <item m="1" x="1104"/>
        <item m="1" x="1186"/>
        <item x="895"/>
        <item x="302"/>
        <item x="303"/>
        <item x="344"/>
        <item x="345"/>
        <item x="897"/>
        <item x="304"/>
        <item x="346"/>
        <item m="1" x="1100"/>
        <item m="1" x="1103"/>
        <item m="1" x="1114"/>
        <item m="1" x="1116"/>
        <item x="384"/>
        <item x="385"/>
        <item x="899"/>
        <item x="306"/>
        <item x="307"/>
        <item x="347"/>
        <item x="348"/>
        <item m="1" x="1171"/>
        <item x="349"/>
        <item x="350"/>
        <item m="1" x="1239"/>
        <item x="386"/>
        <item m="1" x="1077"/>
        <item m="1" x="1080"/>
        <item m="1" x="1084"/>
        <item x="308"/>
        <item x="352"/>
        <item x="353"/>
        <item x="355"/>
        <item x="356"/>
        <item x="310"/>
        <item x="312"/>
        <item x="313"/>
        <item x="359"/>
        <item x="314"/>
        <item x="315"/>
        <item x="388"/>
        <item x="316"/>
        <item x="317"/>
        <item x="900"/>
        <item x="320"/>
        <item x="360"/>
        <item m="1" x="1124"/>
        <item x="361"/>
        <item m="1" x="1128"/>
        <item x="901"/>
        <item m="1" x="1199"/>
        <item x="321"/>
        <item x="322"/>
        <item x="362"/>
        <item x="323"/>
        <item x="364"/>
        <item x="365"/>
        <item x="325"/>
        <item x="366"/>
        <item x="367"/>
        <item m="1" x="1131"/>
        <item m="1" x="1150"/>
        <item x="326"/>
        <item x="327"/>
        <item x="369"/>
        <item x="328"/>
        <item x="370"/>
        <item x="371"/>
        <item m="1" x="1134"/>
        <item x="372"/>
        <item m="1" x="1138"/>
        <item x="329"/>
        <item x="330"/>
        <item x="331"/>
        <item x="373"/>
        <item x="374"/>
        <item x="332"/>
        <item x="333"/>
        <item x="334"/>
        <item x="376"/>
        <item x="378"/>
        <item x="335"/>
        <item x="391"/>
        <item x="336"/>
        <item x="907"/>
        <item x="337"/>
        <item m="1" x="1190"/>
        <item m="1" x="1191"/>
        <item m="1" x="1243"/>
        <item x="908"/>
        <item x="909"/>
        <item x="910"/>
        <item x="392"/>
        <item m="1" x="1165"/>
        <item m="1" x="1179"/>
        <item x="911"/>
        <item x="379"/>
        <item m="1" x="1230"/>
        <item m="1" x="1233"/>
        <item x="380"/>
        <item x="381"/>
        <item x="340"/>
        <item x="383"/>
        <item x="394"/>
        <item m="1" x="1168"/>
        <item x="395"/>
        <item m="1" x="1204"/>
        <item m="1" x="1222"/>
        <item m="1" x="1224"/>
        <item m="1" x="1156"/>
        <item m="1" x="1081"/>
        <item x="396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705"/>
        <item x="912"/>
        <item m="1" x="1140"/>
        <item m="1" x="1214"/>
        <item m="1" x="1216"/>
        <item m="1" x="1161"/>
        <item m="1" x="1198"/>
        <item m="1" x="1200"/>
        <item m="1" x="1201"/>
        <item m="1" x="1170"/>
        <item x="657"/>
        <item x="5"/>
        <item x="26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1030"/>
        <item x="957"/>
        <item x="1031"/>
        <item x="930"/>
        <item x="931"/>
        <item x="932"/>
        <item x="933"/>
        <item x="934"/>
        <item x="1034"/>
        <item x="1035"/>
        <item x="941"/>
        <item x="942"/>
        <item x="943"/>
        <item x="1036"/>
        <item x="949"/>
        <item x="951"/>
        <item x="1038"/>
        <item x="948"/>
        <item x="1039"/>
        <item x="1040"/>
        <item m="1" x="1217"/>
        <item x="937"/>
        <item x="927"/>
        <item x="953"/>
        <item x="1042"/>
        <item x="1045"/>
        <item x="952"/>
        <item x="954"/>
        <item x="1052"/>
        <item x="964"/>
        <item x="965"/>
        <item x="962"/>
        <item x="963"/>
        <item x="1053"/>
        <item x="1054"/>
        <item m="1" x="1086"/>
        <item x="967"/>
        <item m="1" x="1095"/>
        <item m="1" x="1119"/>
        <item m="1" x="1205"/>
        <item x="971"/>
        <item m="1" x="1117"/>
        <item m="1" x="1167"/>
        <item m="1" x="1241"/>
        <item m="1" x="1136"/>
        <item m="1" x="1137"/>
        <item x="1072"/>
        <item x="982"/>
        <item x="983"/>
        <item x="984"/>
        <item x="985"/>
        <item x="928"/>
        <item x="929"/>
        <item x="940"/>
        <item x="946"/>
        <item x="938"/>
        <item x="935"/>
        <item x="970"/>
        <item m="1" x="1181"/>
        <item x="973"/>
        <item m="1" x="1197"/>
        <item x="997"/>
        <item x="998"/>
        <item x="999"/>
        <item x="1000"/>
        <item m="1" x="1227"/>
        <item m="1" x="1231"/>
        <item x="977"/>
        <item x="1007"/>
        <item x="1008"/>
        <item x="1009"/>
        <item m="1" x="1209"/>
        <item x="944"/>
        <item x="1013"/>
        <item x="981"/>
        <item x="986"/>
        <item x="1016"/>
        <item x="987"/>
        <item x="988"/>
        <item x="989"/>
        <item x="1020"/>
        <item x="1021"/>
        <item x="991"/>
        <item x="992"/>
        <item x="1028"/>
        <item x="1010"/>
        <item x="1011"/>
        <item x="1012"/>
        <item x="1014"/>
        <item m="1" x="1074"/>
        <item x="1017"/>
        <item m="1" x="1206"/>
        <item m="1" x="1118"/>
        <item x="1037"/>
        <item x="1043"/>
        <item x="1044"/>
        <item x="1027"/>
        <item x="1046"/>
        <item x="1047"/>
        <item x="1048"/>
        <item x="1049"/>
        <item x="1050"/>
        <item x="1051"/>
        <item x="995"/>
        <item x="996"/>
        <item x="1001"/>
        <item x="1003"/>
        <item x="1004"/>
        <item x="1061"/>
        <item x="1062"/>
        <item x="1006"/>
        <item x="1064"/>
        <item x="1065"/>
        <item x="1029"/>
        <item x="1067"/>
        <item x="1068"/>
        <item x="1032"/>
        <item x="1033"/>
        <item m="1" x="1194"/>
        <item m="1" x="1195"/>
        <item m="1" x="1126"/>
        <item x="958"/>
        <item x="959"/>
        <item x="1041"/>
        <item x="1055"/>
        <item x="1056"/>
        <item x="1057"/>
        <item x="1058"/>
        <item x="1059"/>
        <item x="1060"/>
        <item x="1063"/>
        <item x="1066"/>
        <item x="1069"/>
        <item x="950"/>
        <item x="1070"/>
        <item x="1071"/>
        <item x="966"/>
        <item x="961"/>
        <item x="969"/>
        <item x="972"/>
        <item x="939"/>
        <item x="974"/>
        <item x="975"/>
        <item x="976"/>
        <item x="978"/>
        <item x="936"/>
        <item x="979"/>
        <item x="980"/>
        <item x="945"/>
        <item x="955"/>
        <item x="956"/>
        <item x="990"/>
        <item x="1015"/>
        <item x="1018"/>
        <item x="1019"/>
        <item x="1022"/>
        <item x="1023"/>
        <item x="1024"/>
        <item x="1025"/>
        <item x="1026"/>
        <item x="947"/>
        <item x="1002"/>
        <item x="960"/>
        <item x="1005"/>
        <item x="993"/>
        <item x="1073"/>
        <item x="994"/>
        <item m="1" x="1196"/>
        <item x="9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7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5">
        <item x="8"/>
        <item x="6"/>
        <item x="7"/>
        <item x="5"/>
        <item x="4"/>
        <item x="3"/>
        <item x="17"/>
        <item x="11"/>
        <item x="12"/>
        <item x="9"/>
        <item x="10"/>
        <item x="14"/>
        <item x="15"/>
        <item x="13"/>
        <item x="16"/>
        <item x="0"/>
        <item x="1"/>
        <item x="2"/>
        <item x="27"/>
        <item x="24"/>
        <item x="28"/>
        <item x="26"/>
        <item x="25"/>
        <item x="30"/>
        <item x="32"/>
        <item x="23"/>
        <item x="33"/>
        <item x="29"/>
        <item x="31"/>
        <item x="35"/>
        <item x="36"/>
        <item x="34"/>
        <item x="18"/>
        <item x="19"/>
        <item x="20"/>
        <item sd="0" x="21"/>
        <item sd="0" x="22"/>
        <item x="39"/>
        <item x="37"/>
        <item x="38"/>
        <item x="40"/>
        <item x="42"/>
        <item x="43"/>
        <item x="41"/>
        <item x="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h="1" m="1" x="5"/>
        <item sd="0" x="2"/>
        <item h="1" sd="0" m="1" x="4"/>
        <item sd="0" x="0"/>
        <item sd="0"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9">
        <item sd="0" x="0"/>
        <item sd="0" x="14"/>
        <item sd="0" x="1"/>
        <item sd="0" x="2"/>
        <item sd="0" x="3"/>
        <item sd="0" x="4"/>
        <item sd="0" x="5"/>
        <item sd="0" x="15"/>
        <item sd="0" x="6"/>
        <item sd="0" x="7"/>
        <item sd="0" x="8"/>
        <item sd="0" x="16"/>
        <item sd="0" x="12"/>
        <item sd="0" x="9"/>
        <item sd="0" x="10"/>
        <item sd="0" x="11"/>
        <item sd="0" x="17"/>
        <item m="1" x="1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6"/>
    <field x="10"/>
    <field x="17"/>
    <field x="1"/>
  </rowFields>
  <rowItems count="12">
    <i>
      <x v="1"/>
    </i>
    <i>
      <x v="3"/>
    </i>
    <i>
      <x v="4"/>
    </i>
    <i>
      <x v="5"/>
      <x v="37"/>
      <x/>
    </i>
    <i r="1">
      <x v="38"/>
      <x v="8"/>
    </i>
    <i r="1">
      <x v="39"/>
      <x v="10"/>
    </i>
    <i r="1">
      <x v="40"/>
      <x v="12"/>
    </i>
    <i r="1">
      <x v="41"/>
      <x v="12"/>
    </i>
    <i r="1">
      <x v="42"/>
      <x v="12"/>
    </i>
    <i r="1">
      <x v="43"/>
      <x v="14"/>
    </i>
    <i r="1">
      <x v="44"/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ly Hours Required (Run + Set-up)" fld="27" baseField="4" baseItem="0" numFmtId="178"/>
    <dataField name="Hits/Month" fld="26" baseField="0" baseItem="0" numFmtId="179"/>
  </dataFields>
  <formats count="15"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outline="0" collapsedLevelsAreSubtotals="1" fieldPosition="0"/>
    </format>
    <format dxfId="11">
      <pivotArea dataOnly="0" labelOnly="1" outline="0" axis="axisValues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T1254"/>
  <sheetViews>
    <sheetView tabSelected="1" topLeftCell="M1" zoomScale="85" zoomScaleNormal="85" workbookViewId="0">
      <pane ySplit="4" topLeftCell="A717" activePane="bottomLeft" state="frozen"/>
      <selection activeCell="N1" sqref="N1"/>
      <selection pane="bottomLeft" activeCell="AD725" sqref="AD725"/>
    </sheetView>
  </sheetViews>
  <sheetFormatPr defaultRowHeight="12"/>
  <cols>
    <col min="1" max="1" width="19.5703125" style="8" customWidth="1"/>
    <col min="2" max="2" width="16" style="8" customWidth="1"/>
    <col min="3" max="3" width="15.5703125" style="9" customWidth="1"/>
    <col min="4" max="4" width="11.5703125" style="9" customWidth="1"/>
    <col min="5" max="5" width="11.140625" style="10" customWidth="1"/>
    <col min="6" max="6" width="9.42578125" style="9" customWidth="1"/>
    <col min="7" max="7" width="9.140625" style="27" customWidth="1"/>
    <col min="8" max="9" width="15.5703125" style="9" customWidth="1"/>
    <col min="10" max="10" width="13.42578125" style="47" customWidth="1"/>
    <col min="11" max="14" width="13.42578125" style="222" customWidth="1"/>
    <col min="15" max="15" width="13.7109375" style="47" customWidth="1"/>
    <col min="16" max="16" width="13.5703125" style="47" customWidth="1"/>
    <col min="17" max="17" width="15.5703125" style="47" customWidth="1"/>
    <col min="18" max="18" width="14.85546875" style="47" customWidth="1"/>
    <col min="19" max="19" width="10.85546875" style="10" customWidth="1"/>
    <col min="20" max="20" width="10.85546875" style="11" customWidth="1"/>
    <col min="21" max="21" width="14.42578125" style="9" customWidth="1"/>
    <col min="22" max="22" width="11" style="11" customWidth="1"/>
    <col min="23" max="23" width="9.140625" style="7" customWidth="1"/>
    <col min="24" max="24" width="18.85546875" style="9" customWidth="1"/>
    <col min="25" max="25" width="13.7109375" style="9" customWidth="1"/>
    <col min="26" max="26" width="15.7109375" style="9" customWidth="1"/>
    <col min="27" max="27" width="26.7109375" style="9" customWidth="1"/>
    <col min="28" max="28" width="41.28515625" style="8" customWidth="1"/>
    <col min="29" max="29" width="12.7109375" style="8" customWidth="1"/>
    <col min="30" max="30" width="14.140625" style="8" customWidth="1"/>
    <col min="31" max="31" width="12.42578125" style="9" customWidth="1"/>
    <col min="32" max="32" width="14.7109375" style="7" customWidth="1"/>
    <col min="33" max="33" width="12.28515625" style="71" customWidth="1"/>
    <col min="34" max="34" width="10" style="9" customWidth="1"/>
    <col min="35" max="35" width="11" style="10" customWidth="1"/>
    <col min="36" max="36" width="18.28515625" style="9" customWidth="1"/>
    <col min="37" max="37" width="12.7109375" style="10" customWidth="1"/>
    <col min="38" max="39" width="11" style="10" customWidth="1"/>
    <col min="40" max="41" width="20.28515625" style="7" customWidth="1"/>
    <col min="42" max="42" width="20.5703125" style="9" customWidth="1"/>
    <col min="43" max="16384" width="9.140625" style="7"/>
  </cols>
  <sheetData>
    <row r="1" spans="1:46" ht="24.75" thickBot="1">
      <c r="A1" s="218"/>
      <c r="B1" s="218"/>
      <c r="C1" s="217"/>
      <c r="D1" s="217"/>
      <c r="E1" s="216"/>
      <c r="F1" s="217"/>
      <c r="G1" s="215"/>
      <c r="H1" s="217"/>
      <c r="I1" s="217"/>
      <c r="J1" s="214"/>
      <c r="K1" s="214"/>
      <c r="L1" s="214"/>
      <c r="M1" s="214"/>
      <c r="N1" s="214"/>
      <c r="O1" s="214"/>
      <c r="P1" s="214"/>
      <c r="Q1" s="214"/>
      <c r="R1" s="214"/>
      <c r="S1" s="216"/>
      <c r="T1" s="213"/>
      <c r="U1" s="217"/>
      <c r="V1" s="213"/>
      <c r="W1" s="212"/>
      <c r="AH1" s="8" t="s">
        <v>466</v>
      </c>
      <c r="AI1" s="10">
        <f>3600/AI2</f>
        <v>1.5791853541577741</v>
      </c>
      <c r="AJ1" s="27" t="s">
        <v>463</v>
      </c>
      <c r="AK1" s="28" t="s">
        <v>470</v>
      </c>
      <c r="AL1" s="29">
        <f>SUBTOTAL(9,AK4:AK1252)</f>
        <v>12935215.674265759</v>
      </c>
      <c r="AM1" s="195"/>
    </row>
    <row r="2" spans="1:46" ht="14.25" customHeight="1" thickBot="1">
      <c r="A2" s="218"/>
      <c r="B2" s="218"/>
      <c r="C2" s="217"/>
      <c r="D2" s="217"/>
      <c r="E2" s="216"/>
      <c r="F2" s="217"/>
      <c r="G2" s="215"/>
      <c r="H2" s="217"/>
      <c r="I2" s="217"/>
      <c r="J2" s="214"/>
      <c r="K2" s="214"/>
      <c r="L2" s="214"/>
      <c r="M2" s="214"/>
      <c r="N2" s="214"/>
      <c r="O2" s="214"/>
      <c r="P2" s="214"/>
      <c r="Q2" s="214"/>
      <c r="R2" s="214"/>
      <c r="S2" s="216"/>
      <c r="T2" s="213" t="s">
        <v>2376</v>
      </c>
      <c r="U2" s="217"/>
      <c r="V2" s="211">
        <v>0.55000000000000004</v>
      </c>
      <c r="W2" s="212"/>
      <c r="AE2" s="233" t="s">
        <v>1101</v>
      </c>
      <c r="AF2" s="234"/>
      <c r="AG2" s="235"/>
      <c r="AH2" s="8" t="s">
        <v>465</v>
      </c>
      <c r="AI2" s="10">
        <f>SUBTOTAL(1,AI4:AI1253)</f>
        <v>2279.6564003849858</v>
      </c>
      <c r="AJ2" s="10">
        <f>SUBTOTAL(9,AJ4:AJ1253)</f>
        <v>155244588.09118906</v>
      </c>
      <c r="AK2" s="30" t="s">
        <v>467</v>
      </c>
      <c r="AL2" s="31">
        <f>AL1/22</f>
        <v>587964.34883026173</v>
      </c>
      <c r="AM2" s="196"/>
      <c r="AS2" s="219" t="s">
        <v>2431</v>
      </c>
      <c r="AT2" s="232">
        <v>42005</v>
      </c>
    </row>
    <row r="3" spans="1:46" ht="14.25" customHeight="1">
      <c r="A3" s="218"/>
      <c r="B3" s="218"/>
      <c r="C3" s="217"/>
      <c r="D3" s="217"/>
      <c r="E3" s="216"/>
      <c r="F3" s="217"/>
      <c r="G3" s="215"/>
      <c r="H3" s="217"/>
      <c r="I3" s="217"/>
      <c r="J3" s="214"/>
      <c r="K3" s="214"/>
      <c r="L3" s="214"/>
      <c r="M3" s="214"/>
      <c r="N3" s="214"/>
      <c r="O3" s="214"/>
      <c r="P3" s="214"/>
      <c r="Q3" s="214"/>
      <c r="R3" s="214"/>
      <c r="S3" s="216"/>
      <c r="T3" s="213"/>
      <c r="U3" s="217"/>
      <c r="V3" s="213"/>
      <c r="W3" s="212"/>
      <c r="AE3" s="145" t="s">
        <v>488</v>
      </c>
      <c r="AF3" s="146" t="s">
        <v>488</v>
      </c>
      <c r="AG3" s="147" t="s">
        <v>488</v>
      </c>
      <c r="AI3" s="10" t="s">
        <v>489</v>
      </c>
      <c r="AJ3" s="10" t="s">
        <v>490</v>
      </c>
      <c r="AK3" s="32" t="s">
        <v>471</v>
      </c>
      <c r="AL3" s="10">
        <f>SUBTOTAL(9,AL4:AL997)</f>
        <v>7362.9271124182178</v>
      </c>
      <c r="AS3" s="219" t="s">
        <v>2432</v>
      </c>
      <c r="AT3" s="232">
        <v>43830</v>
      </c>
    </row>
    <row r="4" spans="1:46" s="15" customFormat="1" ht="52.5">
      <c r="A4" s="12" t="s">
        <v>351</v>
      </c>
      <c r="B4" s="12" t="s">
        <v>2428</v>
      </c>
      <c r="C4" s="13" t="s">
        <v>349</v>
      </c>
      <c r="D4" s="13" t="s">
        <v>345</v>
      </c>
      <c r="E4" s="14" t="s">
        <v>523</v>
      </c>
      <c r="F4" s="13" t="s">
        <v>344</v>
      </c>
      <c r="G4" s="13" t="s">
        <v>352</v>
      </c>
      <c r="H4" s="13" t="s">
        <v>2429</v>
      </c>
      <c r="I4" s="13" t="s">
        <v>2430</v>
      </c>
      <c r="J4" s="48" t="s">
        <v>2433</v>
      </c>
      <c r="K4" s="223">
        <v>2016</v>
      </c>
      <c r="L4" s="223">
        <v>2017</v>
      </c>
      <c r="M4" s="223">
        <v>2018</v>
      </c>
      <c r="N4" s="223">
        <v>2019</v>
      </c>
      <c r="O4" s="48" t="s">
        <v>494</v>
      </c>
      <c r="P4" s="48" t="s">
        <v>495</v>
      </c>
      <c r="Q4" s="48" t="s">
        <v>497</v>
      </c>
      <c r="R4" s="48" t="s">
        <v>496</v>
      </c>
      <c r="S4" s="13" t="s">
        <v>902</v>
      </c>
      <c r="T4" s="13" t="s">
        <v>906</v>
      </c>
      <c r="U4" s="13" t="s">
        <v>348</v>
      </c>
      <c r="V4" s="13" t="s">
        <v>903</v>
      </c>
      <c r="W4" s="13" t="s">
        <v>904</v>
      </c>
      <c r="X4" s="13" t="s">
        <v>498</v>
      </c>
      <c r="Y4" s="13" t="s">
        <v>472</v>
      </c>
      <c r="Z4" s="13" t="s">
        <v>2414</v>
      </c>
      <c r="AA4" s="13" t="s">
        <v>473</v>
      </c>
      <c r="AB4" s="13" t="s">
        <v>474</v>
      </c>
      <c r="AC4" s="13" t="s">
        <v>1103</v>
      </c>
      <c r="AD4" s="13" t="s">
        <v>522</v>
      </c>
      <c r="AE4" s="44" t="s">
        <v>510</v>
      </c>
      <c r="AF4" s="44" t="s">
        <v>346</v>
      </c>
      <c r="AG4" s="72" t="s">
        <v>359</v>
      </c>
      <c r="AH4" s="13" t="s">
        <v>353</v>
      </c>
      <c r="AI4" s="45" t="s">
        <v>469</v>
      </c>
      <c r="AJ4" s="45" t="s">
        <v>463</v>
      </c>
      <c r="AK4" s="45" t="s">
        <v>462</v>
      </c>
      <c r="AL4" s="46" t="s">
        <v>358</v>
      </c>
      <c r="AM4" s="46" t="s">
        <v>2413</v>
      </c>
      <c r="AN4" s="13" t="s">
        <v>905</v>
      </c>
      <c r="AO4" s="13" t="s">
        <v>2391</v>
      </c>
      <c r="AP4" s="13" t="s">
        <v>350</v>
      </c>
    </row>
    <row r="5" spans="1:46" s="15" customFormat="1" ht="10.5" customHeight="1">
      <c r="A5" s="16" t="s">
        <v>164</v>
      </c>
      <c r="B5" s="220" t="str">
        <f t="shared" ref="B5:B68" si="0">IF(I5="3000","EOP",IF(ISBLANK(AC5),"SOP",""))</f>
        <v/>
      </c>
      <c r="C5" s="18" t="s">
        <v>162</v>
      </c>
      <c r="D5" s="19">
        <v>1</v>
      </c>
      <c r="E5" s="20">
        <v>1080</v>
      </c>
      <c r="F5" s="19">
        <v>1.5</v>
      </c>
      <c r="G5" s="19">
        <v>4</v>
      </c>
      <c r="H5" s="18" t="str">
        <f t="shared" ref="H5:H68" si="1">IF(AND(AC5&gt;=$AT$2,AC5&lt;=$AT$3), TEXT(AC5,"YYYY.MM"), IF(AC5&gt;=$AT$3, "2019", "2015.01"))</f>
        <v>2015.01</v>
      </c>
      <c r="I5" s="18" t="str">
        <f t="shared" ref="I5:I68" si="2">IF(AND(AD5&gt;=$AT$2,AD5&lt;=$AT$3), TEXT(AD5,"YYYY.MM"), IF(AD5&gt;=$AT$3, "2019", "3000"))</f>
        <v>2016.12</v>
      </c>
      <c r="J5" s="69">
        <v>480000</v>
      </c>
      <c r="K5" s="226"/>
      <c r="L5" s="226"/>
      <c r="M5" s="226"/>
      <c r="N5" s="226"/>
      <c r="O5" s="19"/>
      <c r="P5" s="19"/>
      <c r="Q5" s="19"/>
      <c r="R5" s="19"/>
      <c r="S5" s="103"/>
      <c r="T5" s="103"/>
      <c r="U5" s="18" t="s">
        <v>8</v>
      </c>
      <c r="V5" s="103"/>
      <c r="W5" s="103"/>
      <c r="X5" s="17">
        <f>VLOOKUP(A5,'[1]Sales Data Table'!$A:$AF,4,FALSE)</f>
        <v>13007385</v>
      </c>
      <c r="Y5" s="17" t="str">
        <f>VLOOKUP(A5,'[1]Sales Data Table'!$A:$I,2,FALSE)</f>
        <v>BENTELER</v>
      </c>
      <c r="Z5" s="17"/>
      <c r="AA5" s="17">
        <f>VLOOKUP(A5,'[1]Sales Data Table'!$A:$I,4,FALSE)</f>
        <v>13007385</v>
      </c>
      <c r="AB5" s="17" t="str">
        <f>VLOOKUP(A5,'[1]Sales Data Table'!$A:$I,9,FALSE)</f>
        <v>No Information</v>
      </c>
      <c r="AC5" s="99">
        <v>42005</v>
      </c>
      <c r="AD5" s="99">
        <v>42705</v>
      </c>
      <c r="AE5" s="18" t="str">
        <f>VLOOKUP(C5,'Equipment Listing'!A:E,3,FALSE)</f>
        <v>Bond</v>
      </c>
      <c r="AF5" s="19" t="str">
        <f>VLOOKUP(C5,'Equipment Listing'!A:E,4,FALSE)</f>
        <v>1000T (xfer)</v>
      </c>
      <c r="AG5" s="19" t="str">
        <f>VLOOKUP(C5,'Equipment Listing'!A:E,5,FALSE)</f>
        <v>600+</v>
      </c>
      <c r="AH5" s="19">
        <f t="shared" ref="AH5:AH68" si="3">G5*F5</f>
        <v>6</v>
      </c>
      <c r="AI5" s="43">
        <f t="shared" ref="AI5:AI68" si="4">E5*D5</f>
        <v>1080</v>
      </c>
      <c r="AJ5" s="102">
        <f t="shared" ref="AJ5:AJ68" si="5">J5</f>
        <v>480000</v>
      </c>
      <c r="AK5" s="20">
        <f t="shared" ref="AK5:AK68" si="6">J5/12</f>
        <v>40000</v>
      </c>
      <c r="AL5" s="21">
        <f t="shared" ref="AL5:AL68" si="7">(AK5/AI5+(AH5))/0.75</f>
        <v>57.382716049382715</v>
      </c>
      <c r="AM5" s="21"/>
      <c r="AN5" s="103"/>
      <c r="AO5" s="103"/>
      <c r="AP5" s="17" t="s">
        <v>164</v>
      </c>
    </row>
    <row r="6" spans="1:46" s="15" customFormat="1" ht="10.5" hidden="1" customHeight="1">
      <c r="A6" s="16" t="s">
        <v>163</v>
      </c>
      <c r="B6" s="220" t="str">
        <f t="shared" si="0"/>
        <v>EOP</v>
      </c>
      <c r="C6" s="18" t="s">
        <v>162</v>
      </c>
      <c r="D6" s="19">
        <v>1</v>
      </c>
      <c r="E6" s="20">
        <v>1200</v>
      </c>
      <c r="F6" s="19">
        <v>1.5</v>
      </c>
      <c r="G6" s="19">
        <v>4</v>
      </c>
      <c r="H6" s="221" t="str">
        <f t="shared" si="1"/>
        <v>2015.01</v>
      </c>
      <c r="I6" s="221" t="str">
        <f t="shared" si="2"/>
        <v>3000</v>
      </c>
      <c r="J6" s="69">
        <v>465000</v>
      </c>
      <c r="K6" s="226"/>
      <c r="L6" s="226"/>
      <c r="M6" s="226"/>
      <c r="N6" s="226"/>
      <c r="O6" s="19"/>
      <c r="P6" s="19"/>
      <c r="Q6" s="19"/>
      <c r="R6" s="19"/>
      <c r="S6" s="103"/>
      <c r="T6" s="103"/>
      <c r="U6" s="18" t="s">
        <v>8</v>
      </c>
      <c r="V6" s="103"/>
      <c r="W6" s="103"/>
      <c r="X6" s="17">
        <f>VLOOKUP(A6,'[1]Sales Data Table'!$A:$AF,4,FALSE)</f>
        <v>13007386</v>
      </c>
      <c r="Y6" s="17" t="str">
        <f>VLOOKUP(A6,'[1]Sales Data Table'!$A:$I,2,FALSE)</f>
        <v>BENTELER</v>
      </c>
      <c r="Z6" s="17"/>
      <c r="AA6" s="17">
        <f>VLOOKUP(A6,'[1]Sales Data Table'!$A:$I,4,FALSE)</f>
        <v>13007386</v>
      </c>
      <c r="AB6" s="17" t="str">
        <f>VLOOKUP(A6,'[1]Sales Data Table'!$A:$I,9,FALSE)</f>
        <v>No Information</v>
      </c>
      <c r="AC6" s="17"/>
      <c r="AD6" s="17"/>
      <c r="AE6" s="18" t="str">
        <f>VLOOKUP(C6,'Equipment Listing'!A:E,3,FALSE)</f>
        <v>Bond</v>
      </c>
      <c r="AF6" s="19" t="str">
        <f>VLOOKUP(C6,'Equipment Listing'!A:E,4,FALSE)</f>
        <v>1000T (xfer)</v>
      </c>
      <c r="AG6" s="19" t="str">
        <f>VLOOKUP(C6,'Equipment Listing'!A:E,5,FALSE)</f>
        <v>600+</v>
      </c>
      <c r="AH6" s="19">
        <f t="shared" si="3"/>
        <v>6</v>
      </c>
      <c r="AI6" s="43">
        <f t="shared" si="4"/>
        <v>1200</v>
      </c>
      <c r="AJ6" s="102">
        <f t="shared" si="5"/>
        <v>465000</v>
      </c>
      <c r="AK6" s="20">
        <f t="shared" si="6"/>
        <v>38750</v>
      </c>
      <c r="AL6" s="21">
        <f t="shared" si="7"/>
        <v>51.05555555555555</v>
      </c>
      <c r="AM6" s="21"/>
      <c r="AN6" s="103"/>
      <c r="AO6" s="103"/>
      <c r="AP6" s="17" t="s">
        <v>163</v>
      </c>
    </row>
    <row r="7" spans="1:46" s="15" customFormat="1" ht="10.5" hidden="1" customHeight="1">
      <c r="A7" s="16" t="s">
        <v>165</v>
      </c>
      <c r="B7" s="220" t="str">
        <f t="shared" si="0"/>
        <v>EOP</v>
      </c>
      <c r="C7" s="18" t="s">
        <v>162</v>
      </c>
      <c r="D7" s="19">
        <v>1</v>
      </c>
      <c r="E7" s="20">
        <v>1500</v>
      </c>
      <c r="F7" s="19">
        <v>1.5</v>
      </c>
      <c r="G7" s="19">
        <v>4</v>
      </c>
      <c r="H7" s="221" t="str">
        <f t="shared" si="1"/>
        <v>2015.01</v>
      </c>
      <c r="I7" s="221" t="str">
        <f t="shared" si="2"/>
        <v>3000</v>
      </c>
      <c r="J7" s="69">
        <v>176400</v>
      </c>
      <c r="K7" s="226"/>
      <c r="L7" s="226"/>
      <c r="M7" s="226"/>
      <c r="N7" s="226"/>
      <c r="O7" s="19"/>
      <c r="P7" s="19"/>
      <c r="Q7" s="19"/>
      <c r="R7" s="19"/>
      <c r="S7" s="103"/>
      <c r="T7" s="103"/>
      <c r="U7" s="18" t="s">
        <v>8</v>
      </c>
      <c r="V7" s="103"/>
      <c r="W7" s="103"/>
      <c r="X7" s="17">
        <f>VLOOKUP(A7,'[1]Sales Data Table'!$A:$AF,4,FALSE)</f>
        <v>13000753</v>
      </c>
      <c r="Y7" s="17" t="str">
        <f>VLOOKUP(A7,'[1]Sales Data Table'!$A:$I,2,FALSE)</f>
        <v>BENTELER</v>
      </c>
      <c r="Z7" s="17"/>
      <c r="AA7" s="17">
        <f>VLOOKUP(A7,'[1]Sales Data Table'!$A:$I,4,FALSE)</f>
        <v>13000753</v>
      </c>
      <c r="AB7" s="17" t="str">
        <f>VLOOKUP(A7,'[1]Sales Data Table'!$A:$I,9,FALSE)</f>
        <v>No Information</v>
      </c>
      <c r="AC7" s="17"/>
      <c r="AD7" s="17"/>
      <c r="AE7" s="18" t="str">
        <f>VLOOKUP(C7,'Equipment Listing'!A:E,3,FALSE)</f>
        <v>Bond</v>
      </c>
      <c r="AF7" s="19" t="str">
        <f>VLOOKUP(C7,'Equipment Listing'!A:E,4,FALSE)</f>
        <v>1000T (xfer)</v>
      </c>
      <c r="AG7" s="19" t="str">
        <f>VLOOKUP(C7,'Equipment Listing'!A:E,5,FALSE)</f>
        <v>600+</v>
      </c>
      <c r="AH7" s="19">
        <f t="shared" si="3"/>
        <v>6</v>
      </c>
      <c r="AI7" s="43">
        <f t="shared" si="4"/>
        <v>1500</v>
      </c>
      <c r="AJ7" s="102">
        <f t="shared" si="5"/>
        <v>176400</v>
      </c>
      <c r="AK7" s="20">
        <f t="shared" si="6"/>
        <v>14700</v>
      </c>
      <c r="AL7" s="21">
        <f t="shared" si="7"/>
        <v>21.066666666666666</v>
      </c>
      <c r="AM7" s="21"/>
      <c r="AN7" s="103"/>
      <c r="AO7" s="103"/>
      <c r="AP7" s="17" t="s">
        <v>165</v>
      </c>
    </row>
    <row r="8" spans="1:46" s="15" customFormat="1" ht="10.5" customHeight="1">
      <c r="A8" s="23">
        <v>107569</v>
      </c>
      <c r="B8" s="220" t="str">
        <f t="shared" si="0"/>
        <v>SOP</v>
      </c>
      <c r="C8" s="23" t="s">
        <v>162</v>
      </c>
      <c r="D8" s="19">
        <v>1</v>
      </c>
      <c r="E8" s="23">
        <v>900</v>
      </c>
      <c r="F8" s="19">
        <v>1.25</v>
      </c>
      <c r="G8" s="19">
        <v>4</v>
      </c>
      <c r="H8" s="221" t="str">
        <f t="shared" si="1"/>
        <v>2015.01</v>
      </c>
      <c r="I8" s="221" t="str">
        <f t="shared" si="2"/>
        <v>2018.12</v>
      </c>
      <c r="J8" s="69">
        <v>151000</v>
      </c>
      <c r="K8" s="226"/>
      <c r="L8" s="226"/>
      <c r="M8" s="226"/>
      <c r="N8" s="226"/>
      <c r="O8" s="19"/>
      <c r="P8" s="19"/>
      <c r="Q8" s="19"/>
      <c r="R8" s="19"/>
      <c r="S8" s="103"/>
      <c r="T8" s="103"/>
      <c r="U8" s="18" t="s">
        <v>2</v>
      </c>
      <c r="V8" s="103"/>
      <c r="W8" s="103"/>
      <c r="X8" s="17" t="str">
        <f>VLOOKUP(A8,'[1]Sales Data Table'!$A:$AF,4,FALSE)</f>
        <v>FOSC-260421</v>
      </c>
      <c r="Y8" s="17" t="str">
        <f>VLOOKUP(A8,'[1]Sales Data Table'!$A:$I,2,FALSE)</f>
        <v>BENTELER</v>
      </c>
      <c r="Z8" s="17"/>
      <c r="AA8" s="17" t="str">
        <f>VLOOKUP(A8,'[1]Sales Data Table'!$A:$I,4,FALSE)</f>
        <v>FOSC-260421</v>
      </c>
      <c r="AB8" s="17" t="str">
        <f>VLOOKUP(A8,'[1]Sales Data Table'!$A:$I,9,FALSE)</f>
        <v>Engine:  Ford Scorpion</v>
      </c>
      <c r="AC8" s="17"/>
      <c r="AD8" s="99">
        <f>VLOOKUP(A8,'[1]Sales Data Table'!$A:$Z,16,FALSE)</f>
        <v>43450</v>
      </c>
      <c r="AE8" s="18" t="str">
        <f>VLOOKUP(C8,'Equipment Listing'!A:E,3,FALSE)</f>
        <v>Bond</v>
      </c>
      <c r="AF8" s="19" t="str">
        <f>VLOOKUP(C8,'Equipment Listing'!A:E,4,FALSE)</f>
        <v>1000T (xfer)</v>
      </c>
      <c r="AG8" s="19" t="str">
        <f>VLOOKUP(C8,'Equipment Listing'!A:E,5,FALSE)</f>
        <v>600+</v>
      </c>
      <c r="AH8" s="19">
        <f t="shared" si="3"/>
        <v>5</v>
      </c>
      <c r="AI8" s="43">
        <f t="shared" si="4"/>
        <v>900</v>
      </c>
      <c r="AJ8" s="102">
        <f t="shared" si="5"/>
        <v>151000</v>
      </c>
      <c r="AK8" s="20">
        <f t="shared" si="6"/>
        <v>12583.333333333334</v>
      </c>
      <c r="AL8" s="21">
        <f t="shared" si="7"/>
        <v>25.308641975308642</v>
      </c>
      <c r="AM8" s="21"/>
      <c r="AN8" s="103"/>
      <c r="AO8" s="103"/>
      <c r="AP8" s="23" t="s">
        <v>454</v>
      </c>
    </row>
    <row r="9" spans="1:46" s="15" customFormat="1" ht="10.5" customHeight="1">
      <c r="A9" s="16" t="s">
        <v>166</v>
      </c>
      <c r="B9" s="220" t="str">
        <f t="shared" si="0"/>
        <v>SOP</v>
      </c>
      <c r="C9" s="18" t="s">
        <v>162</v>
      </c>
      <c r="D9" s="19">
        <v>1</v>
      </c>
      <c r="E9" s="20">
        <v>1500</v>
      </c>
      <c r="F9" s="19">
        <v>1.5</v>
      </c>
      <c r="G9" s="19">
        <v>2</v>
      </c>
      <c r="H9" s="221" t="str">
        <f t="shared" si="1"/>
        <v>2015.01</v>
      </c>
      <c r="I9" s="221" t="str">
        <f t="shared" si="2"/>
        <v>2019.09</v>
      </c>
      <c r="J9" s="69">
        <v>127606.5</v>
      </c>
      <c r="K9" s="226"/>
      <c r="L9" s="226"/>
      <c r="M9" s="226"/>
      <c r="N9" s="226"/>
      <c r="O9" s="19"/>
      <c r="P9" s="19"/>
      <c r="Q9" s="19"/>
      <c r="R9" s="19"/>
      <c r="S9" s="103"/>
      <c r="T9" s="103"/>
      <c r="U9" s="18" t="s">
        <v>8</v>
      </c>
      <c r="V9" s="103"/>
      <c r="W9" s="103"/>
      <c r="X9" s="17">
        <f>VLOOKUP(A9,'[1]Sales Data Table'!$A:$AF,4,FALSE)</f>
        <v>13004346</v>
      </c>
      <c r="Y9" s="17" t="str">
        <f>VLOOKUP(A9,'[1]Sales Data Table'!$A:$I,2,FALSE)</f>
        <v>BENTELER</v>
      </c>
      <c r="Z9" s="17"/>
      <c r="AA9" s="17">
        <f>VLOOKUP(A9,'[1]Sales Data Table'!$A:$I,4,FALSE)</f>
        <v>13004346</v>
      </c>
      <c r="AB9" s="17" t="str">
        <f>VLOOKUP(A9,'[1]Sales Data Table'!$A:$I,9,FALSE)</f>
        <v>AUTO INDUSTRY</v>
      </c>
      <c r="AC9" s="17"/>
      <c r="AD9" s="99">
        <f>VLOOKUP(A9,'[1]Sales Data Table'!$A:$Z,16,FALSE)</f>
        <v>43717</v>
      </c>
      <c r="AE9" s="18" t="str">
        <f>VLOOKUP(C9,'Equipment Listing'!A:E,3,FALSE)</f>
        <v>Bond</v>
      </c>
      <c r="AF9" s="19" t="str">
        <f>VLOOKUP(C9,'Equipment Listing'!A:E,4,FALSE)</f>
        <v>1000T (xfer)</v>
      </c>
      <c r="AG9" s="19" t="str">
        <f>VLOOKUP(C9,'Equipment Listing'!A:E,5,FALSE)</f>
        <v>600+</v>
      </c>
      <c r="AH9" s="19">
        <f t="shared" si="3"/>
        <v>3</v>
      </c>
      <c r="AI9" s="43">
        <f t="shared" si="4"/>
        <v>1500</v>
      </c>
      <c r="AJ9" s="102">
        <f t="shared" si="5"/>
        <v>127606.5</v>
      </c>
      <c r="AK9" s="20">
        <f t="shared" si="6"/>
        <v>10633.875</v>
      </c>
      <c r="AL9" s="21">
        <f t="shared" si="7"/>
        <v>13.452333333333334</v>
      </c>
      <c r="AM9" s="21"/>
      <c r="AN9" s="103"/>
      <c r="AO9" s="103"/>
      <c r="AP9" s="17" t="s">
        <v>166</v>
      </c>
    </row>
    <row r="10" spans="1:46" s="15" customFormat="1" ht="10.5" customHeight="1">
      <c r="A10" s="57">
        <v>107559</v>
      </c>
      <c r="B10" s="220" t="str">
        <f t="shared" si="0"/>
        <v>SOP</v>
      </c>
      <c r="C10" s="51" t="s">
        <v>162</v>
      </c>
      <c r="D10" s="19">
        <v>1</v>
      </c>
      <c r="E10" s="55">
        <v>1000</v>
      </c>
      <c r="F10" s="19">
        <v>1.25</v>
      </c>
      <c r="G10" s="19">
        <v>2</v>
      </c>
      <c r="H10" s="221" t="str">
        <f t="shared" si="1"/>
        <v>2015.01</v>
      </c>
      <c r="I10" s="221" t="str">
        <f t="shared" si="2"/>
        <v>2018.07</v>
      </c>
      <c r="J10" s="69">
        <v>80000</v>
      </c>
      <c r="K10" s="226"/>
      <c r="L10" s="226"/>
      <c r="M10" s="226"/>
      <c r="N10" s="226"/>
      <c r="O10" s="54"/>
      <c r="P10" s="54"/>
      <c r="Q10" s="54"/>
      <c r="R10" s="54"/>
      <c r="S10" s="53"/>
      <c r="T10" s="104"/>
      <c r="U10" s="22" t="s">
        <v>2</v>
      </c>
      <c r="V10" s="104"/>
      <c r="W10" s="103"/>
      <c r="X10" s="17" t="str">
        <f>VLOOKUP(A10,'[1]Sales Data Table'!$A:$AF,4,FALSE)</f>
        <v>A 274 141 10 40</v>
      </c>
      <c r="Y10" s="17" t="str">
        <f>VLOOKUP(A10,'[1]Sales Data Table'!$A:$I,2,FALSE)</f>
        <v>NISSAN</v>
      </c>
      <c r="Z10" s="17"/>
      <c r="AA10" s="17" t="str">
        <f>VLOOKUP(A10,'[1]Sales Data Table'!$A:$I,4,FALSE)</f>
        <v>A 274 141 10 40</v>
      </c>
      <c r="AB10" s="17" t="str">
        <f>VLOOKUP(A10,'[1]Sales Data Table'!$A:$I,9,FALSE)</f>
        <v>M274 ENGINE</v>
      </c>
      <c r="AC10" s="17"/>
      <c r="AD10" s="99">
        <f>VLOOKUP(A10,'[1]Sales Data Table'!$A:$Z,16,FALSE)</f>
        <v>43282</v>
      </c>
      <c r="AE10" s="18" t="str">
        <f>VLOOKUP(C10,'Equipment Listing'!A:E,3,FALSE)</f>
        <v>Bond</v>
      </c>
      <c r="AF10" s="19" t="str">
        <f>VLOOKUP(C10,'Equipment Listing'!A:E,4,FALSE)</f>
        <v>1000T (xfer)</v>
      </c>
      <c r="AG10" s="19" t="str">
        <f>VLOOKUP(C10,'Equipment Listing'!A:E,5,FALSE)</f>
        <v>600+</v>
      </c>
      <c r="AH10" s="19">
        <f t="shared" si="3"/>
        <v>2.5</v>
      </c>
      <c r="AI10" s="43">
        <f t="shared" si="4"/>
        <v>1000</v>
      </c>
      <c r="AJ10" s="102">
        <f t="shared" si="5"/>
        <v>80000</v>
      </c>
      <c r="AK10" s="20">
        <f t="shared" si="6"/>
        <v>6666.666666666667</v>
      </c>
      <c r="AL10" s="21">
        <f t="shared" si="7"/>
        <v>12.222222222222223</v>
      </c>
      <c r="AM10" s="21"/>
      <c r="AN10" s="103"/>
      <c r="AO10" s="103"/>
      <c r="AP10" s="51" t="e">
        <f>VLOOKUP(A10,#REF!,2,FALSE)</f>
        <v>#REF!</v>
      </c>
    </row>
    <row r="11" spans="1:46" s="15" customFormat="1" ht="10.5" customHeight="1">
      <c r="A11" s="16">
        <v>106217</v>
      </c>
      <c r="B11" s="220" t="str">
        <f t="shared" si="0"/>
        <v>SOP</v>
      </c>
      <c r="C11" s="18" t="s">
        <v>162</v>
      </c>
      <c r="D11" s="19">
        <v>1</v>
      </c>
      <c r="E11" s="20">
        <v>1500</v>
      </c>
      <c r="F11" s="19">
        <v>1.5</v>
      </c>
      <c r="G11" s="19">
        <v>2</v>
      </c>
      <c r="H11" s="221" t="str">
        <f t="shared" si="1"/>
        <v>2015.01</v>
      </c>
      <c r="I11" s="221" t="str">
        <f t="shared" si="2"/>
        <v>2017.07</v>
      </c>
      <c r="J11" s="69">
        <v>62786.879999999997</v>
      </c>
      <c r="K11" s="226"/>
      <c r="L11" s="226"/>
      <c r="M11" s="226"/>
      <c r="N11" s="226"/>
      <c r="O11" s="19"/>
      <c r="P11" s="19"/>
      <c r="Q11" s="19"/>
      <c r="R11" s="19"/>
      <c r="S11" s="103"/>
      <c r="T11" s="103"/>
      <c r="U11" s="18" t="s">
        <v>8</v>
      </c>
      <c r="V11" s="103"/>
      <c r="W11" s="103"/>
      <c r="X11" s="17" t="str">
        <f>VLOOKUP(A11,'[1]Sales Data Table'!$A:$AF,4,FALSE)</f>
        <v>62290 ZL00B</v>
      </c>
      <c r="Y11" s="17" t="str">
        <f>VLOOKUP(A11,'[1]Sales Data Table'!$A:$I,2,FALSE)</f>
        <v>Calsonic</v>
      </c>
      <c r="Z11" s="17"/>
      <c r="AA11" s="17" t="str">
        <f>VLOOKUP(A11,'[1]Sales Data Table'!$A:$I,4,FALSE)</f>
        <v>62290 ZL00B</v>
      </c>
      <c r="AB11" s="17" t="str">
        <f>VLOOKUP(A11,'[1]Sales Data Table'!$A:$I,9,FALSE)</f>
        <v xml:space="preserve">Nissan        | Frontier | H61B/D40        </v>
      </c>
      <c r="AC11" s="17"/>
      <c r="AD11" s="99">
        <f>VLOOKUP(A11,'[1]Sales Data Table'!$A:$Z,16,FALSE)</f>
        <v>42917</v>
      </c>
      <c r="AE11" s="18" t="str">
        <f>VLOOKUP(C11,'Equipment Listing'!A:E,3,FALSE)</f>
        <v>Bond</v>
      </c>
      <c r="AF11" s="19" t="str">
        <f>VLOOKUP(C11,'Equipment Listing'!A:E,4,FALSE)</f>
        <v>1000T (xfer)</v>
      </c>
      <c r="AG11" s="19" t="str">
        <f>VLOOKUP(C11,'Equipment Listing'!A:E,5,FALSE)</f>
        <v>600+</v>
      </c>
      <c r="AH11" s="19">
        <f t="shared" si="3"/>
        <v>3</v>
      </c>
      <c r="AI11" s="43">
        <f t="shared" si="4"/>
        <v>1500</v>
      </c>
      <c r="AJ11" s="102">
        <f t="shared" si="5"/>
        <v>62786.879999999997</v>
      </c>
      <c r="AK11" s="20">
        <f t="shared" si="6"/>
        <v>5232.24</v>
      </c>
      <c r="AL11" s="21">
        <f t="shared" si="7"/>
        <v>8.650879999999999</v>
      </c>
      <c r="AM11" s="21"/>
      <c r="AN11" s="103"/>
      <c r="AO11" s="103"/>
      <c r="AP11" s="17" t="s">
        <v>170</v>
      </c>
    </row>
    <row r="12" spans="1:46" s="15" customFormat="1" ht="10.5" customHeight="1">
      <c r="A12" s="16">
        <v>106407</v>
      </c>
      <c r="B12" s="220" t="str">
        <f t="shared" si="0"/>
        <v>SOP</v>
      </c>
      <c r="C12" s="18" t="s">
        <v>162</v>
      </c>
      <c r="D12" s="19">
        <v>1</v>
      </c>
      <c r="E12" s="20">
        <v>1200</v>
      </c>
      <c r="F12" s="19">
        <v>1.5</v>
      </c>
      <c r="G12" s="19">
        <v>2</v>
      </c>
      <c r="H12" s="221" t="str">
        <f t="shared" si="1"/>
        <v>2015.01</v>
      </c>
      <c r="I12" s="221" t="str">
        <f t="shared" si="2"/>
        <v>2019.09</v>
      </c>
      <c r="J12" s="69">
        <v>33822.16107034959</v>
      </c>
      <c r="K12" s="226"/>
      <c r="L12" s="226"/>
      <c r="M12" s="226"/>
      <c r="N12" s="226"/>
      <c r="O12" s="19"/>
      <c r="P12" s="19"/>
      <c r="Q12" s="19"/>
      <c r="R12" s="19"/>
      <c r="S12" s="103"/>
      <c r="T12" s="103"/>
      <c r="U12" s="18" t="s">
        <v>8</v>
      </c>
      <c r="V12" s="103"/>
      <c r="W12" s="103"/>
      <c r="X12" s="17" t="str">
        <f>VLOOKUP(A12,'[1]Sales Data Table'!$A:$AF,4,FALSE)</f>
        <v>56115 1PA0A</v>
      </c>
      <c r="Y12" s="17" t="str">
        <f>VLOOKUP(A12,'[1]Sales Data Table'!$A:$I,2,FALSE)</f>
        <v>NISSAN</v>
      </c>
      <c r="Z12" s="17"/>
      <c r="AA12" s="17" t="str">
        <f>VLOOKUP(A12,'[1]Sales Data Table'!$A:$I,4,FALSE)</f>
        <v>56115 1PA0A</v>
      </c>
      <c r="AB12" s="17" t="str">
        <f>VLOOKUP(A12,'[1]Sales Data Table'!$A:$I,9,FALSE)</f>
        <v>X61F</v>
      </c>
      <c r="AC12" s="17"/>
      <c r="AD12" s="99">
        <f>VLOOKUP(A12,'[1]Sales Data Table'!$A:$Z,16,FALSE)</f>
        <v>43717</v>
      </c>
      <c r="AE12" s="18" t="str">
        <f>VLOOKUP(C12,'Equipment Listing'!A:E,3,FALSE)</f>
        <v>Bond</v>
      </c>
      <c r="AF12" s="19" t="str">
        <f>VLOOKUP(C12,'Equipment Listing'!A:E,4,FALSE)</f>
        <v>1000T (xfer)</v>
      </c>
      <c r="AG12" s="19" t="str">
        <f>VLOOKUP(C12,'Equipment Listing'!A:E,5,FALSE)</f>
        <v>600+</v>
      </c>
      <c r="AH12" s="19">
        <f t="shared" si="3"/>
        <v>3</v>
      </c>
      <c r="AI12" s="43">
        <f t="shared" si="4"/>
        <v>1200</v>
      </c>
      <c r="AJ12" s="102">
        <f t="shared" si="5"/>
        <v>33822.16107034959</v>
      </c>
      <c r="AK12" s="20">
        <f t="shared" si="6"/>
        <v>2818.5134225291326</v>
      </c>
      <c r="AL12" s="21">
        <f t="shared" si="7"/>
        <v>7.1316815805879257</v>
      </c>
      <c r="AM12" s="21"/>
      <c r="AN12" s="103"/>
      <c r="AO12" s="103"/>
      <c r="AP12" s="17" t="s">
        <v>168</v>
      </c>
    </row>
    <row r="13" spans="1:46" s="15" customFormat="1" ht="10.5" customHeight="1">
      <c r="A13" s="16" t="s">
        <v>167</v>
      </c>
      <c r="B13" s="220" t="str">
        <f t="shared" si="0"/>
        <v>SOP</v>
      </c>
      <c r="C13" s="18" t="s">
        <v>162</v>
      </c>
      <c r="D13" s="19">
        <v>1</v>
      </c>
      <c r="E13" s="20">
        <v>1500</v>
      </c>
      <c r="F13" s="19">
        <v>1.5</v>
      </c>
      <c r="G13" s="19">
        <v>2</v>
      </c>
      <c r="H13" s="221" t="str">
        <f t="shared" si="1"/>
        <v>2015.01</v>
      </c>
      <c r="I13" s="221" t="str">
        <f t="shared" si="2"/>
        <v>2019.09</v>
      </c>
      <c r="J13" s="69">
        <v>31697.074492878721</v>
      </c>
      <c r="K13" s="226"/>
      <c r="L13" s="226"/>
      <c r="M13" s="226"/>
      <c r="N13" s="226"/>
      <c r="O13" s="19"/>
      <c r="P13" s="19"/>
      <c r="Q13" s="19"/>
      <c r="R13" s="19"/>
      <c r="S13" s="103"/>
      <c r="T13" s="103"/>
      <c r="U13" s="18" t="s">
        <v>8</v>
      </c>
      <c r="V13" s="103"/>
      <c r="W13" s="103"/>
      <c r="X13" s="17" t="str">
        <f>VLOOKUP(A13,'[1]Sales Data Table'!$A:$AF,4,FALSE)</f>
        <v xml:space="preserve">55054 1PA0B </v>
      </c>
      <c r="Y13" s="17" t="str">
        <f>VLOOKUP(A13,'[1]Sales Data Table'!$A:$I,2,FALSE)</f>
        <v>NISSAN</v>
      </c>
      <c r="Z13" s="17"/>
      <c r="AA13" s="17" t="str">
        <f>VLOOKUP(A13,'[1]Sales Data Table'!$A:$I,4,FALSE)</f>
        <v xml:space="preserve">55054 1PA0B </v>
      </c>
      <c r="AB13" s="17" t="str">
        <f>VLOOKUP(A13,'[1]Sales Data Table'!$A:$I,9,FALSE)</f>
        <v>X61F</v>
      </c>
      <c r="AC13" s="17"/>
      <c r="AD13" s="99">
        <f>VLOOKUP(A13,'[1]Sales Data Table'!$A:$Z,16,FALSE)</f>
        <v>43717</v>
      </c>
      <c r="AE13" s="18" t="str">
        <f>VLOOKUP(C13,'Equipment Listing'!A:E,3,FALSE)</f>
        <v>Bond</v>
      </c>
      <c r="AF13" s="19" t="str">
        <f>VLOOKUP(C13,'Equipment Listing'!A:E,4,FALSE)</f>
        <v>1000T (xfer)</v>
      </c>
      <c r="AG13" s="19" t="str">
        <f>VLOOKUP(C13,'Equipment Listing'!A:E,5,FALSE)</f>
        <v>600+</v>
      </c>
      <c r="AH13" s="19">
        <f t="shared" si="3"/>
        <v>3</v>
      </c>
      <c r="AI13" s="43">
        <f t="shared" si="4"/>
        <v>1500</v>
      </c>
      <c r="AJ13" s="102">
        <f t="shared" si="5"/>
        <v>31697.074492878721</v>
      </c>
      <c r="AK13" s="20">
        <f t="shared" si="6"/>
        <v>2641.4228744065599</v>
      </c>
      <c r="AL13" s="21">
        <f t="shared" si="7"/>
        <v>6.3479314439169414</v>
      </c>
      <c r="AM13" s="21"/>
      <c r="AN13" s="103"/>
      <c r="AO13" s="103"/>
      <c r="AP13" s="17" t="s">
        <v>167</v>
      </c>
    </row>
    <row r="14" spans="1:46" s="15" customFormat="1" ht="10.5" customHeight="1">
      <c r="A14" s="24" t="s">
        <v>173</v>
      </c>
      <c r="B14" s="220" t="str">
        <f t="shared" si="0"/>
        <v>SOP</v>
      </c>
      <c r="C14" s="18" t="s">
        <v>162</v>
      </c>
      <c r="D14" s="19">
        <v>1</v>
      </c>
      <c r="E14" s="20">
        <v>1200</v>
      </c>
      <c r="F14" s="19">
        <v>1.5</v>
      </c>
      <c r="G14" s="19">
        <v>2</v>
      </c>
      <c r="H14" s="221" t="str">
        <f t="shared" si="1"/>
        <v>2015.01</v>
      </c>
      <c r="I14" s="221" t="str">
        <f t="shared" si="2"/>
        <v>2015.02</v>
      </c>
      <c r="J14" s="69">
        <v>24979.5</v>
      </c>
      <c r="K14" s="226"/>
      <c r="L14" s="226"/>
      <c r="M14" s="226"/>
      <c r="N14" s="226"/>
      <c r="O14" s="65">
        <v>59</v>
      </c>
      <c r="P14" s="52">
        <v>145</v>
      </c>
      <c r="Q14" s="65">
        <v>28.5</v>
      </c>
      <c r="R14" s="19"/>
      <c r="S14" s="103"/>
      <c r="T14" s="103"/>
      <c r="U14" s="18" t="s">
        <v>8</v>
      </c>
      <c r="V14" s="103"/>
      <c r="W14" s="103"/>
      <c r="X14" s="17" t="str">
        <f>VLOOKUP(A14,'[1]Sales Data Table'!$A:$AF,4,FALSE)</f>
        <v>76730 9N01A</v>
      </c>
      <c r="Y14" s="17" t="str">
        <f>VLOOKUP(A14,'[1]Sales Data Table'!$A:$I,2,FALSE)</f>
        <v>NISSAN</v>
      </c>
      <c r="Z14" s="17"/>
      <c r="AA14" s="17" t="str">
        <f>VLOOKUP(A14,'[1]Sales Data Table'!$A:$I,4,FALSE)</f>
        <v>76730 9N01A</v>
      </c>
      <c r="AB14" s="17" t="str">
        <f>VLOOKUP(A14,'[1]Sales Data Table'!$A:$I,9,FALSE)</f>
        <v>L42C</v>
      </c>
      <c r="AC14" s="17"/>
      <c r="AD14" s="99">
        <f>VLOOKUP(A14,'[1]Sales Data Table'!$A:$Z,16,FALSE)</f>
        <v>42036</v>
      </c>
      <c r="AE14" s="18" t="str">
        <f>VLOOKUP(C14,'Equipment Listing'!A:E,3,FALSE)</f>
        <v>Bond</v>
      </c>
      <c r="AF14" s="19" t="str">
        <f>VLOOKUP(C14,'Equipment Listing'!A:E,4,FALSE)</f>
        <v>1000T (xfer)</v>
      </c>
      <c r="AG14" s="19" t="str">
        <f>VLOOKUP(C14,'Equipment Listing'!A:E,5,FALSE)</f>
        <v>600+</v>
      </c>
      <c r="AH14" s="19">
        <f t="shared" si="3"/>
        <v>3</v>
      </c>
      <c r="AI14" s="43">
        <f t="shared" si="4"/>
        <v>1200</v>
      </c>
      <c r="AJ14" s="102">
        <f t="shared" si="5"/>
        <v>24979.5</v>
      </c>
      <c r="AK14" s="20">
        <f t="shared" si="6"/>
        <v>2081.625</v>
      </c>
      <c r="AL14" s="21">
        <f t="shared" si="7"/>
        <v>6.3129166666666663</v>
      </c>
      <c r="AM14" s="21"/>
      <c r="AN14" s="103"/>
      <c r="AO14" s="103"/>
      <c r="AP14" s="17" t="s">
        <v>173</v>
      </c>
    </row>
    <row r="15" spans="1:46" s="15" customFormat="1" ht="10.5" customHeight="1">
      <c r="A15" s="24">
        <v>106216</v>
      </c>
      <c r="B15" s="220" t="str">
        <f t="shared" si="0"/>
        <v>SOP</v>
      </c>
      <c r="C15" s="18" t="s">
        <v>162</v>
      </c>
      <c r="D15" s="19">
        <v>1</v>
      </c>
      <c r="E15" s="20">
        <v>1500</v>
      </c>
      <c r="F15" s="19">
        <v>1.5</v>
      </c>
      <c r="G15" s="19">
        <v>2</v>
      </c>
      <c r="H15" s="221" t="str">
        <f t="shared" si="1"/>
        <v>2015.01</v>
      </c>
      <c r="I15" s="221" t="str">
        <f t="shared" si="2"/>
        <v>2015.09</v>
      </c>
      <c r="J15" s="69">
        <v>20760</v>
      </c>
      <c r="K15" s="226"/>
      <c r="L15" s="226"/>
      <c r="M15" s="226"/>
      <c r="N15" s="226"/>
      <c r="O15" s="65">
        <v>55</v>
      </c>
      <c r="P15" s="19">
        <v>69</v>
      </c>
      <c r="Q15" s="19">
        <v>29</v>
      </c>
      <c r="R15" s="19"/>
      <c r="S15" s="103"/>
      <c r="T15" s="103"/>
      <c r="U15" s="18" t="s">
        <v>8</v>
      </c>
      <c r="V15" s="103"/>
      <c r="W15" s="103"/>
      <c r="X15" s="17" t="str">
        <f>VLOOKUP(A15,'[1]Sales Data Table'!$A:$AF,4,FALSE)</f>
        <v>62298 ZL00A</v>
      </c>
      <c r="Y15" s="17" t="str">
        <f>VLOOKUP(A15,'[1]Sales Data Table'!$A:$I,2,FALSE)</f>
        <v>Calsonic</v>
      </c>
      <c r="Z15" s="17"/>
      <c r="AA15" s="17" t="str">
        <f>VLOOKUP(A15,'[1]Sales Data Table'!$A:$I,4,FALSE)</f>
        <v>62298 ZL00A</v>
      </c>
      <c r="AB15" s="17" t="str">
        <f>VLOOKUP(A15,'[1]Sales Data Table'!$A:$I,9,FALSE)</f>
        <v xml:space="preserve">Nissan        | Frontier | H61B/D40        </v>
      </c>
      <c r="AC15" s="17"/>
      <c r="AD15" s="99">
        <f>VLOOKUP(A15,'[1]Sales Data Table'!$A:$Z,16,FALSE)</f>
        <v>42248</v>
      </c>
      <c r="AE15" s="18" t="str">
        <f>VLOOKUP(C15,'Equipment Listing'!A:E,3,FALSE)</f>
        <v>Bond</v>
      </c>
      <c r="AF15" s="19" t="str">
        <f>VLOOKUP(C15,'Equipment Listing'!A:E,4,FALSE)</f>
        <v>1000T (xfer)</v>
      </c>
      <c r="AG15" s="19" t="str">
        <f>VLOOKUP(C15,'Equipment Listing'!A:E,5,FALSE)</f>
        <v>600+</v>
      </c>
      <c r="AH15" s="19">
        <f t="shared" si="3"/>
        <v>3</v>
      </c>
      <c r="AI15" s="43">
        <f t="shared" si="4"/>
        <v>1500</v>
      </c>
      <c r="AJ15" s="102">
        <f t="shared" si="5"/>
        <v>20760</v>
      </c>
      <c r="AK15" s="20">
        <f t="shared" si="6"/>
        <v>1730</v>
      </c>
      <c r="AL15" s="21">
        <f t="shared" si="7"/>
        <v>5.5377777777777775</v>
      </c>
      <c r="AM15" s="21"/>
      <c r="AN15" s="103"/>
      <c r="AO15" s="103"/>
      <c r="AP15" s="17" t="s">
        <v>171</v>
      </c>
    </row>
    <row r="16" spans="1:46" s="15" customFormat="1" ht="10.5" customHeight="1">
      <c r="A16" s="23">
        <v>107315</v>
      </c>
      <c r="B16" s="220" t="str">
        <f t="shared" si="0"/>
        <v>SOP</v>
      </c>
      <c r="C16" s="23" t="s">
        <v>162</v>
      </c>
      <c r="D16" s="19">
        <v>1</v>
      </c>
      <c r="E16" s="23">
        <v>1200</v>
      </c>
      <c r="F16" s="19">
        <v>1.25</v>
      </c>
      <c r="G16" s="19">
        <v>2</v>
      </c>
      <c r="H16" s="221" t="str">
        <f t="shared" si="1"/>
        <v>2015.01</v>
      </c>
      <c r="I16" s="221" t="str">
        <f t="shared" si="2"/>
        <v>2018.12</v>
      </c>
      <c r="J16" s="69">
        <v>14080</v>
      </c>
      <c r="K16" s="226"/>
      <c r="L16" s="226"/>
      <c r="M16" s="226"/>
      <c r="N16" s="226"/>
      <c r="O16" s="19"/>
      <c r="P16" s="19"/>
      <c r="Q16" s="19"/>
      <c r="R16" s="19"/>
      <c r="S16" s="103"/>
      <c r="T16" s="103"/>
      <c r="U16" s="18" t="s">
        <v>2</v>
      </c>
      <c r="V16" s="103"/>
      <c r="W16" s="103"/>
      <c r="X16" s="17" t="str">
        <f>VLOOKUP(A16,'[1]Sales Data Table'!$A:$AF,4,FALSE)</f>
        <v>74520 4BA1A</v>
      </c>
      <c r="Y16" s="17" t="str">
        <f>VLOOKUP(A16,'[1]Sales Data Table'!$A:$I,2,FALSE)</f>
        <v>NISSAN</v>
      </c>
      <c r="Z16" s="17"/>
      <c r="AA16" s="17" t="str">
        <f>VLOOKUP(A16,'[1]Sales Data Table'!$A:$I,4,FALSE)</f>
        <v>74520 4BA1A</v>
      </c>
      <c r="AB16" s="17" t="str">
        <f>VLOOKUP(A16,'[1]Sales Data Table'!$A:$I,9,FALSE)</f>
        <v>P32R ROGUE</v>
      </c>
      <c r="AC16" s="17"/>
      <c r="AD16" s="99">
        <f>VLOOKUP(A16,'[1]Sales Data Table'!$A:$Z,16,FALSE)</f>
        <v>43435</v>
      </c>
      <c r="AE16" s="18" t="str">
        <f>VLOOKUP(C16,'Equipment Listing'!A:E,3,FALSE)</f>
        <v>Bond</v>
      </c>
      <c r="AF16" s="19" t="str">
        <f>VLOOKUP(C16,'Equipment Listing'!A:E,4,FALSE)</f>
        <v>1000T (xfer)</v>
      </c>
      <c r="AG16" s="19" t="str">
        <f>VLOOKUP(C16,'Equipment Listing'!A:E,5,FALSE)</f>
        <v>600+</v>
      </c>
      <c r="AH16" s="19">
        <f t="shared" si="3"/>
        <v>2.5</v>
      </c>
      <c r="AI16" s="43">
        <f t="shared" si="4"/>
        <v>1200</v>
      </c>
      <c r="AJ16" s="102">
        <f t="shared" si="5"/>
        <v>14080</v>
      </c>
      <c r="AK16" s="20">
        <f t="shared" si="6"/>
        <v>1173.3333333333333</v>
      </c>
      <c r="AL16" s="21">
        <f t="shared" si="7"/>
        <v>4.6370370370370368</v>
      </c>
      <c r="AM16" s="21"/>
      <c r="AN16" s="103"/>
      <c r="AO16" s="103"/>
      <c r="AP16" s="23" t="s">
        <v>453</v>
      </c>
    </row>
    <row r="17" spans="1:42" s="15" customFormat="1" ht="10.5" customHeight="1">
      <c r="A17" s="16">
        <v>106218</v>
      </c>
      <c r="B17" s="220" t="str">
        <f t="shared" si="0"/>
        <v>SOP</v>
      </c>
      <c r="C17" s="18" t="s">
        <v>162</v>
      </c>
      <c r="D17" s="19">
        <v>1</v>
      </c>
      <c r="E17" s="20">
        <v>1500</v>
      </c>
      <c r="F17" s="19">
        <v>1.5</v>
      </c>
      <c r="G17" s="19">
        <v>2</v>
      </c>
      <c r="H17" s="221" t="str">
        <f t="shared" si="1"/>
        <v>2015.01</v>
      </c>
      <c r="I17" s="221" t="str">
        <f t="shared" si="2"/>
        <v>2015.09</v>
      </c>
      <c r="J17" s="69">
        <v>3339</v>
      </c>
      <c r="K17" s="226"/>
      <c r="L17" s="226"/>
      <c r="M17" s="226"/>
      <c r="N17" s="226"/>
      <c r="O17" s="19"/>
      <c r="P17" s="19"/>
      <c r="Q17" s="19"/>
      <c r="R17" s="19"/>
      <c r="S17" s="103"/>
      <c r="T17" s="103"/>
      <c r="U17" s="18" t="s">
        <v>8</v>
      </c>
      <c r="V17" s="103"/>
      <c r="W17" s="103"/>
      <c r="X17" s="17" t="str">
        <f>VLOOKUP(A17,'[1]Sales Data Table'!$A:$AF,4,FALSE)</f>
        <v>62290 ZL01B</v>
      </c>
      <c r="Y17" s="17" t="str">
        <f>VLOOKUP(A17,'[1]Sales Data Table'!$A:$I,2,FALSE)</f>
        <v>Calsonic</v>
      </c>
      <c r="Z17" s="17"/>
      <c r="AA17" s="17" t="str">
        <f>VLOOKUP(A17,'[1]Sales Data Table'!$A:$I,4,FALSE)</f>
        <v>62290 ZL01B</v>
      </c>
      <c r="AB17" s="17" t="str">
        <f>VLOOKUP(A17,'[1]Sales Data Table'!$A:$I,9,FALSE)</f>
        <v xml:space="preserve">Nissan        | Frontier | H61B/D40        </v>
      </c>
      <c r="AC17" s="17"/>
      <c r="AD17" s="99">
        <f>VLOOKUP(A17,'[1]Sales Data Table'!$A:$Z,16,FALSE)</f>
        <v>42248</v>
      </c>
      <c r="AE17" s="18" t="str">
        <f>VLOOKUP(C17,'Equipment Listing'!A:E,3,FALSE)</f>
        <v>Bond</v>
      </c>
      <c r="AF17" s="19" t="str">
        <f>VLOOKUP(C17,'Equipment Listing'!A:E,4,FALSE)</f>
        <v>1000T (xfer)</v>
      </c>
      <c r="AG17" s="19" t="str">
        <f>VLOOKUP(C17,'Equipment Listing'!A:E,5,FALSE)</f>
        <v>600+</v>
      </c>
      <c r="AH17" s="19">
        <f t="shared" si="3"/>
        <v>3</v>
      </c>
      <c r="AI17" s="43">
        <f t="shared" si="4"/>
        <v>1500</v>
      </c>
      <c r="AJ17" s="102">
        <f t="shared" si="5"/>
        <v>3339</v>
      </c>
      <c r="AK17" s="20">
        <f t="shared" si="6"/>
        <v>278.25</v>
      </c>
      <c r="AL17" s="21">
        <f t="shared" si="7"/>
        <v>4.2473333333333336</v>
      </c>
      <c r="AM17" s="21"/>
      <c r="AN17" s="103"/>
      <c r="AO17" s="103"/>
      <c r="AP17" s="17" t="s">
        <v>169</v>
      </c>
    </row>
    <row r="18" spans="1:42" s="15" customFormat="1" ht="10.5" customHeight="1">
      <c r="A18" s="56" t="s">
        <v>500</v>
      </c>
      <c r="B18" s="220" t="str">
        <f t="shared" si="0"/>
        <v>SOP</v>
      </c>
      <c r="C18" s="60" t="s">
        <v>162</v>
      </c>
      <c r="D18" s="19">
        <v>1</v>
      </c>
      <c r="E18" s="55">
        <v>1200</v>
      </c>
      <c r="F18" s="19">
        <v>1.25</v>
      </c>
      <c r="G18" s="19">
        <v>2</v>
      </c>
      <c r="H18" s="221" t="str">
        <f t="shared" si="1"/>
        <v>2015.01</v>
      </c>
      <c r="I18" s="221" t="str">
        <f t="shared" si="2"/>
        <v>2015.09</v>
      </c>
      <c r="J18" s="69">
        <v>1297.5</v>
      </c>
      <c r="K18" s="226"/>
      <c r="L18" s="226"/>
      <c r="M18" s="226"/>
      <c r="N18" s="226"/>
      <c r="O18" s="54"/>
      <c r="P18" s="54"/>
      <c r="Q18" s="54"/>
      <c r="R18" s="54"/>
      <c r="S18" s="53"/>
      <c r="T18" s="104"/>
      <c r="U18" s="22" t="s">
        <v>2</v>
      </c>
      <c r="V18" s="104"/>
      <c r="W18" s="103"/>
      <c r="X18" s="61" t="str">
        <f>VLOOKUP(A18,'[1]Sales Data Table'!$A:$AF,4,FALSE)</f>
        <v>62290 ZL01B S</v>
      </c>
      <c r="Y18" s="61" t="str">
        <f>VLOOKUP(A18,'[1]Sales Data Table'!$A:$I,2,FALSE)</f>
        <v>Calsonic</v>
      </c>
      <c r="Z18" s="61"/>
      <c r="AA18" s="61" t="str">
        <f>VLOOKUP(A18,'[1]Sales Data Table'!$A:$I,4,FALSE)</f>
        <v>62290 ZL01B S</v>
      </c>
      <c r="AB18" s="61" t="str">
        <f>VLOOKUP(A18,'[1]Sales Data Table'!$A:$I,9,FALSE)</f>
        <v xml:space="preserve">Nissan        | Frontier | H61B/D40        </v>
      </c>
      <c r="AC18" s="61"/>
      <c r="AD18" s="99">
        <f>VLOOKUP(A18,'[1]Sales Data Table'!$A:$Z,16,FALSE)</f>
        <v>42248</v>
      </c>
      <c r="AE18" s="18" t="str">
        <f>VLOOKUP(C18,'Equipment Listing'!A:E,3,FALSE)</f>
        <v>Bond</v>
      </c>
      <c r="AF18" s="19" t="str">
        <f>VLOOKUP(C18,'Equipment Listing'!A:E,4,FALSE)</f>
        <v>1000T (xfer)</v>
      </c>
      <c r="AG18" s="19" t="str">
        <f>VLOOKUP(C18,'Equipment Listing'!A:E,5,FALSE)</f>
        <v>600+</v>
      </c>
      <c r="AH18" s="19">
        <f t="shared" si="3"/>
        <v>2.5</v>
      </c>
      <c r="AI18" s="43">
        <f t="shared" si="4"/>
        <v>1200</v>
      </c>
      <c r="AJ18" s="102">
        <f t="shared" si="5"/>
        <v>1297.5</v>
      </c>
      <c r="AK18" s="20">
        <f t="shared" si="6"/>
        <v>108.125</v>
      </c>
      <c r="AL18" s="21">
        <f t="shared" si="7"/>
        <v>3.4534722222222225</v>
      </c>
      <c r="AM18" s="21"/>
      <c r="AN18" s="103"/>
      <c r="AO18" s="103"/>
      <c r="AP18" s="60" t="e">
        <f>VLOOKUP(A18,#REF!,2,FALSE)</f>
        <v>#REF!</v>
      </c>
    </row>
    <row r="19" spans="1:42" s="15" customFormat="1" ht="10.5" customHeight="1">
      <c r="A19" s="16">
        <v>106116</v>
      </c>
      <c r="B19" s="220" t="str">
        <f t="shared" si="0"/>
        <v>SOP</v>
      </c>
      <c r="C19" s="18" t="s">
        <v>162</v>
      </c>
      <c r="D19" s="19">
        <v>1</v>
      </c>
      <c r="E19" s="20">
        <v>1320</v>
      </c>
      <c r="F19" s="19">
        <v>1.25</v>
      </c>
      <c r="G19" s="19">
        <v>2</v>
      </c>
      <c r="H19" s="221" t="str">
        <f t="shared" si="1"/>
        <v>2015.01</v>
      </c>
      <c r="I19" s="221" t="str">
        <f t="shared" si="2"/>
        <v>2017.12</v>
      </c>
      <c r="J19" s="69">
        <v>864</v>
      </c>
      <c r="K19" s="226"/>
      <c r="L19" s="226"/>
      <c r="M19" s="226"/>
      <c r="N19" s="226"/>
      <c r="O19" s="19"/>
      <c r="P19" s="19"/>
      <c r="Q19" s="19"/>
      <c r="R19" s="19"/>
      <c r="S19" s="103"/>
      <c r="T19" s="103"/>
      <c r="U19" s="18" t="s">
        <v>2</v>
      </c>
      <c r="V19" s="103"/>
      <c r="W19" s="103"/>
      <c r="X19" s="17" t="str">
        <f>VLOOKUP(A19,'[1]Sales Data Table'!$A:$AF,4,FALSE)</f>
        <v>617190R010</v>
      </c>
      <c r="Y19" s="17" t="str">
        <f>VLOOKUP(A19,'[1]Sales Data Table'!$A:$I,2,FALSE)</f>
        <v>TOYOTA</v>
      </c>
      <c r="Z19" s="17"/>
      <c r="AA19" s="17" t="str">
        <f>VLOOKUP(A19,'[1]Sales Data Table'!$A:$I,4,FALSE)</f>
        <v>617190R010</v>
      </c>
      <c r="AB19" s="17" t="str">
        <f>VLOOKUP(A19,'[1]Sales Data Table'!$A:$I,9,FALSE)</f>
        <v>RAV4  / 120L / 420</v>
      </c>
      <c r="AC19" s="17"/>
      <c r="AD19" s="99">
        <f>VLOOKUP(A19,'[1]Sales Data Table'!$A:$Z,16,FALSE)</f>
        <v>43070</v>
      </c>
      <c r="AE19" s="18" t="str">
        <f>VLOOKUP(C19,'Equipment Listing'!A:E,3,FALSE)</f>
        <v>Bond</v>
      </c>
      <c r="AF19" s="19" t="str">
        <f>VLOOKUP(C19,'Equipment Listing'!A:E,4,FALSE)</f>
        <v>1000T (xfer)</v>
      </c>
      <c r="AG19" s="19" t="str">
        <f>VLOOKUP(C19,'Equipment Listing'!A:E,5,FALSE)</f>
        <v>600+</v>
      </c>
      <c r="AH19" s="19">
        <f t="shared" si="3"/>
        <v>2.5</v>
      </c>
      <c r="AI19" s="43">
        <f t="shared" si="4"/>
        <v>1320</v>
      </c>
      <c r="AJ19" s="102">
        <f t="shared" si="5"/>
        <v>864</v>
      </c>
      <c r="AK19" s="20">
        <f t="shared" si="6"/>
        <v>72</v>
      </c>
      <c r="AL19" s="21">
        <f t="shared" si="7"/>
        <v>3.4060606060606062</v>
      </c>
      <c r="AM19" s="21"/>
      <c r="AN19" s="103"/>
      <c r="AO19" s="103"/>
      <c r="AP19" s="17" t="s">
        <v>172</v>
      </c>
    </row>
    <row r="20" spans="1:42" s="15" customFormat="1" ht="10.5" hidden="1" customHeight="1">
      <c r="A20" s="16">
        <v>106758</v>
      </c>
      <c r="B20" s="220" t="str">
        <f t="shared" si="0"/>
        <v>EOP</v>
      </c>
      <c r="C20" s="18" t="s">
        <v>149</v>
      </c>
      <c r="D20" s="19">
        <v>1</v>
      </c>
      <c r="E20" s="20">
        <v>1080</v>
      </c>
      <c r="F20" s="19">
        <v>1.25</v>
      </c>
      <c r="G20" s="19">
        <v>4</v>
      </c>
      <c r="H20" s="221" t="str">
        <f t="shared" si="1"/>
        <v>2015.01</v>
      </c>
      <c r="I20" s="221" t="str">
        <f t="shared" si="2"/>
        <v>3000</v>
      </c>
      <c r="J20" s="69">
        <v>480000</v>
      </c>
      <c r="K20" s="226"/>
      <c r="L20" s="226"/>
      <c r="M20" s="226"/>
      <c r="N20" s="226"/>
      <c r="O20" s="19"/>
      <c r="P20" s="19"/>
      <c r="Q20" s="19"/>
      <c r="R20" s="19"/>
      <c r="S20" s="103"/>
      <c r="T20" s="103"/>
      <c r="U20" s="18" t="s">
        <v>2</v>
      </c>
      <c r="V20" s="103"/>
      <c r="W20" s="103"/>
      <c r="X20" s="17">
        <f>VLOOKUP(A20,'[1]Sales Data Table'!$A:$AF,4,FALSE)</f>
        <v>13002595</v>
      </c>
      <c r="Y20" s="17" t="str">
        <f>VLOOKUP(A20,'[1]Sales Data Table'!$A:$I,2,FALSE)</f>
        <v>Benteler</v>
      </c>
      <c r="Z20" s="17"/>
      <c r="AA20" s="17">
        <f>VLOOKUP(A20,'[1]Sales Data Table'!$A:$I,4,FALSE)</f>
        <v>13002595</v>
      </c>
      <c r="AB20" s="17" t="str">
        <f>VLOOKUP(A20,'[1]Sales Data Table'!$A:$I,9,FALSE)</f>
        <v>Chrysler V6 Engine (PHOENIX)</v>
      </c>
      <c r="AC20" s="17"/>
      <c r="AD20" s="17"/>
      <c r="AE20" s="18" t="str">
        <f>VLOOKUP(C20,'Equipment Listing'!A:E,3,FALSE)</f>
        <v>Bond</v>
      </c>
      <c r="AF20" s="19" t="str">
        <f>VLOOKUP(C20,'Equipment Listing'!A:E,4,FALSE)</f>
        <v>1000T (xfer)</v>
      </c>
      <c r="AG20" s="19" t="str">
        <f>VLOOKUP(C20,'Equipment Listing'!A:E,5,FALSE)</f>
        <v>600+</v>
      </c>
      <c r="AH20" s="19">
        <f t="shared" si="3"/>
        <v>5</v>
      </c>
      <c r="AI20" s="43">
        <f t="shared" si="4"/>
        <v>1080</v>
      </c>
      <c r="AJ20" s="102">
        <f t="shared" si="5"/>
        <v>480000</v>
      </c>
      <c r="AK20" s="20">
        <f t="shared" si="6"/>
        <v>40000</v>
      </c>
      <c r="AL20" s="21">
        <f t="shared" si="7"/>
        <v>56.049382716049386</v>
      </c>
      <c r="AM20" s="21"/>
      <c r="AN20" s="103"/>
      <c r="AO20" s="103"/>
      <c r="AP20" s="17">
        <v>106758</v>
      </c>
    </row>
    <row r="21" spans="1:42" s="15" customFormat="1" ht="10.5" hidden="1" customHeight="1">
      <c r="A21" s="16" t="s">
        <v>155</v>
      </c>
      <c r="B21" s="220" t="str">
        <f t="shared" si="0"/>
        <v>EOP</v>
      </c>
      <c r="C21" s="18" t="s">
        <v>149</v>
      </c>
      <c r="D21" s="19">
        <v>1</v>
      </c>
      <c r="E21" s="20">
        <v>1200</v>
      </c>
      <c r="F21" s="19">
        <v>1.5</v>
      </c>
      <c r="G21" s="19">
        <v>4</v>
      </c>
      <c r="H21" s="221" t="str">
        <f t="shared" si="1"/>
        <v>2015.01</v>
      </c>
      <c r="I21" s="221" t="str">
        <f t="shared" si="2"/>
        <v>3000</v>
      </c>
      <c r="J21" s="69">
        <v>370000</v>
      </c>
      <c r="K21" s="226"/>
      <c r="L21" s="226"/>
      <c r="M21" s="226"/>
      <c r="N21" s="226"/>
      <c r="O21" s="19"/>
      <c r="P21" s="19"/>
      <c r="Q21" s="19"/>
      <c r="R21" s="19"/>
      <c r="S21" s="103"/>
      <c r="T21" s="103"/>
      <c r="U21" s="18" t="s">
        <v>8</v>
      </c>
      <c r="V21" s="103"/>
      <c r="W21" s="103"/>
      <c r="X21" s="17" t="str">
        <f>VLOOKUP(A21,'[1]Sales Data Table'!$A:$AF,4,FALSE)</f>
        <v>11110 XXXXX</v>
      </c>
      <c r="Y21" s="17" t="str">
        <f>VLOOKUP(A21,'[1]Sales Data Table'!$A:$I,2,FALSE)</f>
        <v>NISSAN</v>
      </c>
      <c r="Z21" s="17"/>
      <c r="AA21" s="17" t="str">
        <f>VLOOKUP(A21,'[1]Sales Data Table'!$A:$I,4,FALSE)</f>
        <v>11110 XXXXX</v>
      </c>
      <c r="AB21" s="17" t="str">
        <f>VLOOKUP(A21,'[1]Sales Data Table'!$A:$I,9,FALSE)</f>
        <v>L42L Altima</v>
      </c>
      <c r="AC21" s="17"/>
      <c r="AD21" s="17"/>
      <c r="AE21" s="18" t="str">
        <f>VLOOKUP(C21,'Equipment Listing'!A:E,3,FALSE)</f>
        <v>Bond</v>
      </c>
      <c r="AF21" s="19" t="str">
        <f>VLOOKUP(C21,'Equipment Listing'!A:E,4,FALSE)</f>
        <v>1000T (xfer)</v>
      </c>
      <c r="AG21" s="19" t="str">
        <f>VLOOKUP(C21,'Equipment Listing'!A:E,5,FALSE)</f>
        <v>600+</v>
      </c>
      <c r="AH21" s="19">
        <f t="shared" si="3"/>
        <v>6</v>
      </c>
      <c r="AI21" s="43">
        <f t="shared" si="4"/>
        <v>1200</v>
      </c>
      <c r="AJ21" s="102">
        <f t="shared" si="5"/>
        <v>370000</v>
      </c>
      <c r="AK21" s="20">
        <f t="shared" si="6"/>
        <v>30833.333333333332</v>
      </c>
      <c r="AL21" s="21">
        <f t="shared" si="7"/>
        <v>42.25925925925926</v>
      </c>
      <c r="AM21" s="21"/>
      <c r="AN21" s="103"/>
      <c r="AO21" s="103"/>
      <c r="AP21" s="17" t="s">
        <v>155</v>
      </c>
    </row>
    <row r="22" spans="1:42" s="15" customFormat="1" ht="10.5" hidden="1" customHeight="1">
      <c r="A22" s="16">
        <v>107182</v>
      </c>
      <c r="B22" s="220" t="str">
        <f t="shared" si="0"/>
        <v>EOP</v>
      </c>
      <c r="C22" s="18" t="s">
        <v>149</v>
      </c>
      <c r="D22" s="19">
        <v>1</v>
      </c>
      <c r="E22" s="20">
        <v>960</v>
      </c>
      <c r="F22" s="19">
        <v>1.5</v>
      </c>
      <c r="G22" s="19">
        <v>4</v>
      </c>
      <c r="H22" s="221" t="str">
        <f t="shared" si="1"/>
        <v>2015.01</v>
      </c>
      <c r="I22" s="221" t="str">
        <f t="shared" si="2"/>
        <v>3000</v>
      </c>
      <c r="J22" s="69">
        <v>205000</v>
      </c>
      <c r="K22" s="226"/>
      <c r="L22" s="226"/>
      <c r="M22" s="226"/>
      <c r="N22" s="226"/>
      <c r="O22" s="19"/>
      <c r="P22" s="19"/>
      <c r="Q22" s="19"/>
      <c r="R22" s="19"/>
      <c r="S22" s="103"/>
      <c r="T22" s="103"/>
      <c r="U22" s="18" t="s">
        <v>8</v>
      </c>
      <c r="V22" s="103"/>
      <c r="W22" s="103"/>
      <c r="X22" s="17" t="str">
        <f>VLOOKUP(A22,'[1]Sales Data Table'!$A:$AF,4,FALSE)</f>
        <v>6 PC CONSOLE</v>
      </c>
      <c r="Y22" s="17" t="str">
        <f>VLOOKUP(A22,'[1]Sales Data Table'!$A:$I,2,FALSE)</f>
        <v>TOYOTA</v>
      </c>
      <c r="Z22" s="17"/>
      <c r="AA22" s="17" t="str">
        <f>VLOOKUP(A22,'[1]Sales Data Table'!$A:$I,4,FALSE)</f>
        <v>6 PC CONSOLE</v>
      </c>
      <c r="AB22" s="17" t="str">
        <f>VLOOKUP(A22,'[1]Sales Data Table'!$A:$I,9,FALSE)</f>
        <v>RAV 4</v>
      </c>
      <c r="AC22" s="17"/>
      <c r="AD22" s="17"/>
      <c r="AE22" s="18" t="str">
        <f>VLOOKUP(C22,'Equipment Listing'!A:E,3,FALSE)</f>
        <v>Bond</v>
      </c>
      <c r="AF22" s="19" t="str">
        <f>VLOOKUP(C22,'Equipment Listing'!A:E,4,FALSE)</f>
        <v>1000T (xfer)</v>
      </c>
      <c r="AG22" s="19" t="str">
        <f>VLOOKUP(C22,'Equipment Listing'!A:E,5,FALSE)</f>
        <v>600+</v>
      </c>
      <c r="AH22" s="19">
        <f t="shared" si="3"/>
        <v>6</v>
      </c>
      <c r="AI22" s="43">
        <f t="shared" si="4"/>
        <v>960</v>
      </c>
      <c r="AJ22" s="102">
        <f t="shared" si="5"/>
        <v>205000</v>
      </c>
      <c r="AK22" s="20">
        <f t="shared" si="6"/>
        <v>17083.333333333332</v>
      </c>
      <c r="AL22" s="21">
        <f t="shared" si="7"/>
        <v>31.726851851851851</v>
      </c>
      <c r="AM22" s="21"/>
      <c r="AN22" s="103"/>
      <c r="AO22" s="103"/>
      <c r="AP22" s="17" t="s">
        <v>154</v>
      </c>
    </row>
    <row r="23" spans="1:42" s="15" customFormat="1" ht="10.5" customHeight="1">
      <c r="A23" s="23">
        <v>107323</v>
      </c>
      <c r="B23" s="220" t="str">
        <f t="shared" si="0"/>
        <v>SOP</v>
      </c>
      <c r="C23" s="23" t="s">
        <v>149</v>
      </c>
      <c r="D23" s="19">
        <v>1</v>
      </c>
      <c r="E23" s="23">
        <v>1200</v>
      </c>
      <c r="F23" s="19">
        <v>1.25</v>
      </c>
      <c r="G23" s="19">
        <v>4</v>
      </c>
      <c r="H23" s="221" t="str">
        <f t="shared" si="1"/>
        <v>2015.01</v>
      </c>
      <c r="I23" s="221" t="str">
        <f t="shared" si="2"/>
        <v>2018.12</v>
      </c>
      <c r="J23" s="69">
        <v>163000</v>
      </c>
      <c r="K23" s="226"/>
      <c r="L23" s="226"/>
      <c r="M23" s="226"/>
      <c r="N23" s="226"/>
      <c r="O23" s="19"/>
      <c r="P23" s="19"/>
      <c r="Q23" s="19"/>
      <c r="R23" s="19"/>
      <c r="S23" s="103"/>
      <c r="T23" s="103"/>
      <c r="U23" s="18" t="s">
        <v>2</v>
      </c>
      <c r="V23" s="103"/>
      <c r="W23" s="103"/>
      <c r="X23" s="17" t="str">
        <f>VLOOKUP(A23,'[1]Sales Data Table'!$A:$AF,4,FALSE)</f>
        <v>75420 4BA0A</v>
      </c>
      <c r="Y23" s="17" t="str">
        <f>VLOOKUP(A23,'[1]Sales Data Table'!$A:$I,2,FALSE)</f>
        <v>NISSAN</v>
      </c>
      <c r="Z23" s="17"/>
      <c r="AA23" s="17" t="str">
        <f>VLOOKUP(A23,'[1]Sales Data Table'!$A:$I,4,FALSE)</f>
        <v>75420 4BA0A</v>
      </c>
      <c r="AB23" s="17" t="str">
        <f>VLOOKUP(A23,'[1]Sales Data Table'!$A:$I,9,FALSE)</f>
        <v>P32R ROGUE</v>
      </c>
      <c r="AC23" s="17"/>
      <c r="AD23" s="99">
        <f>VLOOKUP(A23,'[1]Sales Data Table'!$A:$Z,16,FALSE)</f>
        <v>43435</v>
      </c>
      <c r="AE23" s="18" t="str">
        <f>VLOOKUP(C23,'Equipment Listing'!A:E,3,FALSE)</f>
        <v>Bond</v>
      </c>
      <c r="AF23" s="19" t="str">
        <f>VLOOKUP(C23,'Equipment Listing'!A:E,4,FALSE)</f>
        <v>1000T (xfer)</v>
      </c>
      <c r="AG23" s="19" t="str">
        <f>VLOOKUP(C23,'Equipment Listing'!A:E,5,FALSE)</f>
        <v>600+</v>
      </c>
      <c r="AH23" s="19">
        <f t="shared" si="3"/>
        <v>5</v>
      </c>
      <c r="AI23" s="43">
        <f t="shared" si="4"/>
        <v>1200</v>
      </c>
      <c r="AJ23" s="102">
        <f t="shared" si="5"/>
        <v>163000</v>
      </c>
      <c r="AK23" s="20">
        <f t="shared" si="6"/>
        <v>13583.333333333334</v>
      </c>
      <c r="AL23" s="21">
        <f t="shared" si="7"/>
        <v>21.759259259259256</v>
      </c>
      <c r="AM23" s="21"/>
      <c r="AN23" s="103"/>
      <c r="AO23" s="103"/>
      <c r="AP23" s="23" t="s">
        <v>455</v>
      </c>
    </row>
    <row r="24" spans="1:42" s="15" customFormat="1" ht="10.5" customHeight="1">
      <c r="A24" s="23">
        <v>107324</v>
      </c>
      <c r="B24" s="220" t="str">
        <f t="shared" si="0"/>
        <v>SOP</v>
      </c>
      <c r="C24" s="23" t="s">
        <v>149</v>
      </c>
      <c r="D24" s="19">
        <v>1</v>
      </c>
      <c r="E24" s="23">
        <v>950</v>
      </c>
      <c r="F24" s="19">
        <v>1.5</v>
      </c>
      <c r="G24" s="19">
        <v>4</v>
      </c>
      <c r="H24" s="221" t="str">
        <f t="shared" si="1"/>
        <v>2015.01</v>
      </c>
      <c r="I24" s="221" t="str">
        <f t="shared" si="2"/>
        <v>2018.12</v>
      </c>
      <c r="J24" s="69">
        <v>163000</v>
      </c>
      <c r="K24" s="226"/>
      <c r="L24" s="226"/>
      <c r="M24" s="226"/>
      <c r="N24" s="226"/>
      <c r="O24" s="19"/>
      <c r="P24" s="19"/>
      <c r="Q24" s="19"/>
      <c r="R24" s="19"/>
      <c r="S24" s="103"/>
      <c r="T24" s="103"/>
      <c r="U24" s="18" t="s">
        <v>8</v>
      </c>
      <c r="V24" s="103"/>
      <c r="W24" s="103"/>
      <c r="X24" s="17" t="str">
        <f>VLOOKUP(A24,'[1]Sales Data Table'!$A:$AF,4,FALSE)</f>
        <v>66318 4BA0B</v>
      </c>
      <c r="Y24" s="17" t="str">
        <f>VLOOKUP(A24,'[1]Sales Data Table'!$A:$I,2,FALSE)</f>
        <v>NISSAN</v>
      </c>
      <c r="Z24" s="17"/>
      <c r="AA24" s="17" t="str">
        <f>VLOOKUP(A24,'[1]Sales Data Table'!$A:$I,4,FALSE)</f>
        <v>66318 4BA0B</v>
      </c>
      <c r="AB24" s="17" t="str">
        <f>VLOOKUP(A24,'[1]Sales Data Table'!$A:$I,9,FALSE)</f>
        <v>P32R ROGUE</v>
      </c>
      <c r="AC24" s="17"/>
      <c r="AD24" s="99">
        <f>VLOOKUP(A24,'[1]Sales Data Table'!$A:$Z,16,FALSE)</f>
        <v>43435</v>
      </c>
      <c r="AE24" s="18" t="str">
        <f>VLOOKUP(C24,'Equipment Listing'!A:E,3,FALSE)</f>
        <v>Bond</v>
      </c>
      <c r="AF24" s="19" t="str">
        <f>VLOOKUP(C24,'Equipment Listing'!A:E,4,FALSE)</f>
        <v>1000T (xfer)</v>
      </c>
      <c r="AG24" s="19" t="str">
        <f>VLOOKUP(C24,'Equipment Listing'!A:E,5,FALSE)</f>
        <v>600+</v>
      </c>
      <c r="AH24" s="19">
        <f t="shared" si="3"/>
        <v>6</v>
      </c>
      <c r="AI24" s="43">
        <f t="shared" si="4"/>
        <v>950</v>
      </c>
      <c r="AJ24" s="102">
        <f t="shared" si="5"/>
        <v>163000</v>
      </c>
      <c r="AK24" s="20">
        <f t="shared" si="6"/>
        <v>13583.333333333334</v>
      </c>
      <c r="AL24" s="21">
        <f t="shared" si="7"/>
        <v>27.064327485380119</v>
      </c>
      <c r="AM24" s="21"/>
      <c r="AN24" s="103"/>
      <c r="AO24" s="103"/>
      <c r="AP24" s="23" t="s">
        <v>456</v>
      </c>
    </row>
    <row r="25" spans="1:42" s="15" customFormat="1" ht="10.5" customHeight="1">
      <c r="A25" s="23">
        <v>107360</v>
      </c>
      <c r="B25" s="220" t="str">
        <f t="shared" si="0"/>
        <v>SOP</v>
      </c>
      <c r="C25" s="23" t="s">
        <v>149</v>
      </c>
      <c r="D25" s="19">
        <v>1</v>
      </c>
      <c r="E25" s="23">
        <v>950</v>
      </c>
      <c r="F25" s="19">
        <v>1.5</v>
      </c>
      <c r="G25" s="19">
        <v>4</v>
      </c>
      <c r="H25" s="221" t="str">
        <f t="shared" si="1"/>
        <v>2015.01</v>
      </c>
      <c r="I25" s="221" t="str">
        <f t="shared" si="2"/>
        <v>2018.12</v>
      </c>
      <c r="J25" s="69">
        <v>163000</v>
      </c>
      <c r="K25" s="226"/>
      <c r="L25" s="226"/>
      <c r="M25" s="226"/>
      <c r="N25" s="226"/>
      <c r="O25" s="19"/>
      <c r="P25" s="19"/>
      <c r="Q25" s="19"/>
      <c r="R25" s="19"/>
      <c r="S25" s="103"/>
      <c r="T25" s="103"/>
      <c r="U25" s="18" t="s">
        <v>8</v>
      </c>
      <c r="V25" s="103"/>
      <c r="W25" s="103"/>
      <c r="X25" s="17" t="str">
        <f>VLOOKUP(A25,'[1]Sales Data Table'!$A:$AF,4,FALSE)</f>
        <v>17285 4BA0A</v>
      </c>
      <c r="Y25" s="17" t="str">
        <f>VLOOKUP(A25,'[1]Sales Data Table'!$A:$I,2,FALSE)</f>
        <v>NISSAN</v>
      </c>
      <c r="Z25" s="17"/>
      <c r="AA25" s="17" t="str">
        <f>VLOOKUP(A25,'[1]Sales Data Table'!$A:$I,4,FALSE)</f>
        <v>17285 4BA0A</v>
      </c>
      <c r="AB25" s="17" t="str">
        <f>VLOOKUP(A25,'[1]Sales Data Table'!$A:$I,9,FALSE)</f>
        <v>P32R ROGUE</v>
      </c>
      <c r="AC25" s="17"/>
      <c r="AD25" s="99">
        <f>VLOOKUP(A25,'[1]Sales Data Table'!$A:$Z,16,FALSE)</f>
        <v>43435</v>
      </c>
      <c r="AE25" s="18" t="str">
        <f>VLOOKUP(C25,'Equipment Listing'!A:E,3,FALSE)</f>
        <v>Bond</v>
      </c>
      <c r="AF25" s="19" t="str">
        <f>VLOOKUP(C25,'Equipment Listing'!A:E,4,FALSE)</f>
        <v>1000T (xfer)</v>
      </c>
      <c r="AG25" s="19" t="str">
        <f>VLOOKUP(C25,'Equipment Listing'!A:E,5,FALSE)</f>
        <v>600+</v>
      </c>
      <c r="AH25" s="19">
        <f t="shared" si="3"/>
        <v>6</v>
      </c>
      <c r="AI25" s="43">
        <f t="shared" si="4"/>
        <v>950</v>
      </c>
      <c r="AJ25" s="102">
        <f t="shared" si="5"/>
        <v>163000</v>
      </c>
      <c r="AK25" s="20">
        <f t="shared" si="6"/>
        <v>13583.333333333334</v>
      </c>
      <c r="AL25" s="21">
        <f t="shared" si="7"/>
        <v>27.064327485380119</v>
      </c>
      <c r="AM25" s="21"/>
      <c r="AN25" s="103"/>
      <c r="AO25" s="103"/>
      <c r="AP25" s="23" t="s">
        <v>457</v>
      </c>
    </row>
    <row r="26" spans="1:42" s="15" customFormat="1" ht="10.5" customHeight="1">
      <c r="A26" s="57">
        <v>107571</v>
      </c>
      <c r="B26" s="220" t="str">
        <f t="shared" si="0"/>
        <v>SOP</v>
      </c>
      <c r="C26" s="51" t="s">
        <v>149</v>
      </c>
      <c r="D26" s="19">
        <v>1</v>
      </c>
      <c r="E26" s="55">
        <v>1200</v>
      </c>
      <c r="F26" s="19">
        <v>1.25</v>
      </c>
      <c r="G26" s="19">
        <v>4</v>
      </c>
      <c r="H26" s="221" t="str">
        <f t="shared" si="1"/>
        <v>2015.01</v>
      </c>
      <c r="I26" s="221" t="str">
        <f t="shared" si="2"/>
        <v>2018.12</v>
      </c>
      <c r="J26" s="69">
        <v>151000</v>
      </c>
      <c r="K26" s="226"/>
      <c r="L26" s="226"/>
      <c r="M26" s="226"/>
      <c r="N26" s="226"/>
      <c r="O26" s="54"/>
      <c r="P26" s="54"/>
      <c r="Q26" s="54"/>
      <c r="R26" s="54"/>
      <c r="S26" s="53"/>
      <c r="T26" s="104"/>
      <c r="U26" s="22" t="s">
        <v>2</v>
      </c>
      <c r="V26" s="104"/>
      <c r="W26" s="103"/>
      <c r="X26" s="17" t="str">
        <f>VLOOKUP(A26,'[1]Sales Data Table'!$A:$AF,4,FALSE)</f>
        <v>FOSC-260422</v>
      </c>
      <c r="Y26" s="17" t="str">
        <f>VLOOKUP(A26,'[1]Sales Data Table'!$A:$I,2,FALSE)</f>
        <v>BENTELER</v>
      </c>
      <c r="Z26" s="17"/>
      <c r="AA26" s="17" t="str">
        <f>VLOOKUP(A26,'[1]Sales Data Table'!$A:$I,4,FALSE)</f>
        <v>FOSC-260422</v>
      </c>
      <c r="AB26" s="17" t="str">
        <f>VLOOKUP(A26,'[1]Sales Data Table'!$A:$I,9,FALSE)</f>
        <v>Engine:  Ford Scorpion</v>
      </c>
      <c r="AC26" s="17"/>
      <c r="AD26" s="99">
        <f>VLOOKUP(A26,'[1]Sales Data Table'!$A:$Z,16,FALSE)</f>
        <v>43450</v>
      </c>
      <c r="AE26" s="18" t="str">
        <f>VLOOKUP(C26,'Equipment Listing'!A:E,3,FALSE)</f>
        <v>Bond</v>
      </c>
      <c r="AF26" s="19" t="str">
        <f>VLOOKUP(C26,'Equipment Listing'!A:E,4,FALSE)</f>
        <v>1000T (xfer)</v>
      </c>
      <c r="AG26" s="19" t="str">
        <f>VLOOKUP(C26,'Equipment Listing'!A:E,5,FALSE)</f>
        <v>600+</v>
      </c>
      <c r="AH26" s="19">
        <f t="shared" si="3"/>
        <v>5</v>
      </c>
      <c r="AI26" s="43">
        <f t="shared" si="4"/>
        <v>1200</v>
      </c>
      <c r="AJ26" s="102">
        <f t="shared" si="5"/>
        <v>151000</v>
      </c>
      <c r="AK26" s="20">
        <f t="shared" si="6"/>
        <v>12583.333333333334</v>
      </c>
      <c r="AL26" s="21">
        <f t="shared" si="7"/>
        <v>20.648148148148149</v>
      </c>
      <c r="AM26" s="21"/>
      <c r="AN26" s="103"/>
      <c r="AO26" s="103"/>
      <c r="AP26" s="51" t="e">
        <f>VLOOKUP(A26,#REF!,2,FALSE)</f>
        <v>#REF!</v>
      </c>
    </row>
    <row r="27" spans="1:42" s="15" customFormat="1" ht="10.5" customHeight="1">
      <c r="A27" s="57">
        <v>107572</v>
      </c>
      <c r="B27" s="220" t="str">
        <f t="shared" si="0"/>
        <v>SOP</v>
      </c>
      <c r="C27" s="51" t="s">
        <v>149</v>
      </c>
      <c r="D27" s="19">
        <v>1</v>
      </c>
      <c r="E27" s="55">
        <v>1200</v>
      </c>
      <c r="F27" s="19">
        <v>1.25</v>
      </c>
      <c r="G27" s="19">
        <v>4</v>
      </c>
      <c r="H27" s="221" t="str">
        <f t="shared" si="1"/>
        <v>2015.01</v>
      </c>
      <c r="I27" s="221" t="str">
        <f t="shared" si="2"/>
        <v>2018.12</v>
      </c>
      <c r="J27" s="69">
        <v>151000</v>
      </c>
      <c r="K27" s="226"/>
      <c r="L27" s="226"/>
      <c r="M27" s="226"/>
      <c r="N27" s="226"/>
      <c r="O27" s="54"/>
      <c r="P27" s="54"/>
      <c r="Q27" s="54"/>
      <c r="R27" s="54"/>
      <c r="S27" s="53"/>
      <c r="T27" s="104"/>
      <c r="U27" s="22" t="s">
        <v>2</v>
      </c>
      <c r="V27" s="104"/>
      <c r="W27" s="103"/>
      <c r="X27" s="17" t="str">
        <f>VLOOKUP(A27,'[1]Sales Data Table'!$A:$AF,4,FALSE)</f>
        <v>FOSC-260423</v>
      </c>
      <c r="Y27" s="17" t="str">
        <f>VLOOKUP(A27,'[1]Sales Data Table'!$A:$I,2,FALSE)</f>
        <v>BENTELER</v>
      </c>
      <c r="Z27" s="17"/>
      <c r="AA27" s="17" t="str">
        <f>VLOOKUP(A27,'[1]Sales Data Table'!$A:$I,4,FALSE)</f>
        <v>FOSC-260423</v>
      </c>
      <c r="AB27" s="17" t="str">
        <f>VLOOKUP(A27,'[1]Sales Data Table'!$A:$I,9,FALSE)</f>
        <v>Engine:  Ford Scorpion</v>
      </c>
      <c r="AC27" s="17"/>
      <c r="AD27" s="99">
        <f>VLOOKUP(A27,'[1]Sales Data Table'!$A:$Z,16,FALSE)</f>
        <v>43450</v>
      </c>
      <c r="AE27" s="18" t="str">
        <f>VLOOKUP(C27,'Equipment Listing'!A:E,3,FALSE)</f>
        <v>Bond</v>
      </c>
      <c r="AF27" s="19" t="str">
        <f>VLOOKUP(C27,'Equipment Listing'!A:E,4,FALSE)</f>
        <v>1000T (xfer)</v>
      </c>
      <c r="AG27" s="19" t="str">
        <f>VLOOKUP(C27,'Equipment Listing'!A:E,5,FALSE)</f>
        <v>600+</v>
      </c>
      <c r="AH27" s="19">
        <f t="shared" si="3"/>
        <v>5</v>
      </c>
      <c r="AI27" s="43">
        <f t="shared" si="4"/>
        <v>1200</v>
      </c>
      <c r="AJ27" s="102">
        <f t="shared" si="5"/>
        <v>151000</v>
      </c>
      <c r="AK27" s="20">
        <f t="shared" si="6"/>
        <v>12583.333333333334</v>
      </c>
      <c r="AL27" s="21">
        <f t="shared" si="7"/>
        <v>20.648148148148149</v>
      </c>
      <c r="AM27" s="21"/>
      <c r="AN27" s="103"/>
      <c r="AO27" s="103"/>
      <c r="AP27" s="51" t="e">
        <f>VLOOKUP(A27,#REF!,2,FALSE)</f>
        <v>#REF!</v>
      </c>
    </row>
    <row r="28" spans="1:42" s="15" customFormat="1" ht="10.5" customHeight="1">
      <c r="A28" s="16" t="s">
        <v>354</v>
      </c>
      <c r="B28" s="220" t="str">
        <f t="shared" si="0"/>
        <v>SOP</v>
      </c>
      <c r="C28" s="18" t="s">
        <v>149</v>
      </c>
      <c r="D28" s="19">
        <v>1</v>
      </c>
      <c r="E28" s="20">
        <v>900</v>
      </c>
      <c r="F28" s="19">
        <v>1.5</v>
      </c>
      <c r="G28" s="19">
        <v>2</v>
      </c>
      <c r="H28" s="221" t="str">
        <f t="shared" si="1"/>
        <v>2015.01</v>
      </c>
      <c r="I28" s="221" t="str">
        <f t="shared" si="2"/>
        <v>2016.09</v>
      </c>
      <c r="J28" s="69">
        <v>119276.21999999999</v>
      </c>
      <c r="K28" s="226"/>
      <c r="L28" s="226"/>
      <c r="M28" s="226"/>
      <c r="N28" s="226"/>
      <c r="O28" s="19"/>
      <c r="P28" s="19"/>
      <c r="Q28" s="19"/>
      <c r="R28" s="19"/>
      <c r="S28" s="103"/>
      <c r="T28" s="103"/>
      <c r="U28" s="18" t="s">
        <v>8</v>
      </c>
      <c r="V28" s="103"/>
      <c r="W28" s="103"/>
      <c r="X28" s="17" t="str">
        <f>VLOOKUP(A28,'[1]Sales Data Table'!$A:$AF,4,FALSE)</f>
        <v>73126 3KA0A</v>
      </c>
      <c r="Y28" s="17" t="str">
        <f>VLOOKUP(A28,'[1]Sales Data Table'!$A:$I,2,FALSE)</f>
        <v>NISSAN</v>
      </c>
      <c r="Z28" s="17"/>
      <c r="AA28" s="17" t="str">
        <f>VLOOKUP(A28,'[1]Sales Data Table'!$A:$I,4,FALSE)</f>
        <v>73126 3KA0A</v>
      </c>
      <c r="AB28" s="17" t="str">
        <f>VLOOKUP(A28,'[1]Sales Data Table'!$A:$I,9,FALSE)</f>
        <v>P42K</v>
      </c>
      <c r="AC28" s="17"/>
      <c r="AD28" s="99">
        <f>VLOOKUP(A28,'[1]Sales Data Table'!$A:$Z,16,FALSE)</f>
        <v>42614</v>
      </c>
      <c r="AE28" s="18" t="str">
        <f>VLOOKUP(C28,'Equipment Listing'!A:E,3,FALSE)</f>
        <v>Bond</v>
      </c>
      <c r="AF28" s="19" t="str">
        <f>VLOOKUP(C28,'Equipment Listing'!A:E,4,FALSE)</f>
        <v>1000T (xfer)</v>
      </c>
      <c r="AG28" s="19" t="str">
        <f>VLOOKUP(C28,'Equipment Listing'!A:E,5,FALSE)</f>
        <v>600+</v>
      </c>
      <c r="AH28" s="19">
        <f t="shared" si="3"/>
        <v>3</v>
      </c>
      <c r="AI28" s="43">
        <f t="shared" si="4"/>
        <v>900</v>
      </c>
      <c r="AJ28" s="102">
        <f t="shared" si="5"/>
        <v>119276.21999999999</v>
      </c>
      <c r="AK28" s="20">
        <f t="shared" si="6"/>
        <v>9939.6849999999995</v>
      </c>
      <c r="AL28" s="21">
        <f t="shared" si="7"/>
        <v>18.725459259259257</v>
      </c>
      <c r="AM28" s="21"/>
      <c r="AN28" s="103"/>
      <c r="AO28" s="103"/>
      <c r="AP28" s="17" t="s">
        <v>157</v>
      </c>
    </row>
    <row r="29" spans="1:42" s="15" customFormat="1" ht="10.5" customHeight="1">
      <c r="A29" s="57">
        <v>107558</v>
      </c>
      <c r="B29" s="220" t="str">
        <f t="shared" si="0"/>
        <v>SOP</v>
      </c>
      <c r="C29" s="51" t="s">
        <v>149</v>
      </c>
      <c r="D29" s="19">
        <v>1</v>
      </c>
      <c r="E29" s="55">
        <v>1000</v>
      </c>
      <c r="F29" s="19">
        <v>1.25</v>
      </c>
      <c r="G29" s="19">
        <v>2</v>
      </c>
      <c r="H29" s="221" t="str">
        <f t="shared" si="1"/>
        <v>2015.01</v>
      </c>
      <c r="I29" s="221" t="str">
        <f t="shared" si="2"/>
        <v>2018.07</v>
      </c>
      <c r="J29" s="69">
        <v>80000</v>
      </c>
      <c r="K29" s="226"/>
      <c r="L29" s="226"/>
      <c r="M29" s="226"/>
      <c r="N29" s="226"/>
      <c r="O29" s="54"/>
      <c r="P29" s="54"/>
      <c r="Q29" s="54"/>
      <c r="R29" s="54"/>
      <c r="S29" s="53"/>
      <c r="T29" s="104"/>
      <c r="U29" s="22" t="s">
        <v>2</v>
      </c>
      <c r="V29" s="104"/>
      <c r="W29" s="103"/>
      <c r="X29" s="17" t="str">
        <f>VLOOKUP(A29,'[1]Sales Data Table'!$A:$AF,4,FALSE)</f>
        <v>A 274 141 09 40</v>
      </c>
      <c r="Y29" s="17" t="str">
        <f>VLOOKUP(A29,'[1]Sales Data Table'!$A:$I,2,FALSE)</f>
        <v>NISSAN</v>
      </c>
      <c r="Z29" s="17"/>
      <c r="AA29" s="17" t="str">
        <f>VLOOKUP(A29,'[1]Sales Data Table'!$A:$I,4,FALSE)</f>
        <v>A 274 141 09 40</v>
      </c>
      <c r="AB29" s="17" t="str">
        <f>VLOOKUP(A29,'[1]Sales Data Table'!$A:$I,9,FALSE)</f>
        <v>M274 ENGINE</v>
      </c>
      <c r="AC29" s="17"/>
      <c r="AD29" s="99">
        <f>VLOOKUP(A29,'[1]Sales Data Table'!$A:$Z,16,FALSE)</f>
        <v>43282</v>
      </c>
      <c r="AE29" s="18" t="str">
        <f>VLOOKUP(C29,'Equipment Listing'!A:E,3,FALSE)</f>
        <v>Bond</v>
      </c>
      <c r="AF29" s="19" t="str">
        <f>VLOOKUP(C29,'Equipment Listing'!A:E,4,FALSE)</f>
        <v>1000T (xfer)</v>
      </c>
      <c r="AG29" s="19" t="str">
        <f>VLOOKUP(C29,'Equipment Listing'!A:E,5,FALSE)</f>
        <v>600+</v>
      </c>
      <c r="AH29" s="19">
        <f t="shared" si="3"/>
        <v>2.5</v>
      </c>
      <c r="AI29" s="43">
        <f t="shared" si="4"/>
        <v>1000</v>
      </c>
      <c r="AJ29" s="102">
        <f t="shared" si="5"/>
        <v>80000</v>
      </c>
      <c r="AK29" s="20">
        <f t="shared" si="6"/>
        <v>6666.666666666667</v>
      </c>
      <c r="AL29" s="21">
        <f t="shared" si="7"/>
        <v>12.222222222222223</v>
      </c>
      <c r="AM29" s="21"/>
      <c r="AN29" s="103"/>
      <c r="AO29" s="103"/>
      <c r="AP29" s="51" t="e">
        <f>VLOOKUP(A29,#REF!,2,FALSE)</f>
        <v>#REF!</v>
      </c>
    </row>
    <row r="30" spans="1:42" s="15" customFormat="1" ht="10.5" customHeight="1">
      <c r="A30" s="16">
        <v>106030</v>
      </c>
      <c r="B30" s="220" t="str">
        <f t="shared" si="0"/>
        <v>SOP</v>
      </c>
      <c r="C30" s="18" t="s">
        <v>149</v>
      </c>
      <c r="D30" s="19">
        <v>1</v>
      </c>
      <c r="E30" s="20">
        <v>1500</v>
      </c>
      <c r="F30" s="19">
        <v>1.25</v>
      </c>
      <c r="G30" s="19">
        <v>3</v>
      </c>
      <c r="H30" s="221" t="str">
        <f t="shared" si="1"/>
        <v>2015.01</v>
      </c>
      <c r="I30" s="221" t="str">
        <f t="shared" si="2"/>
        <v>2015.02</v>
      </c>
      <c r="J30" s="69">
        <v>66825</v>
      </c>
      <c r="K30" s="226"/>
      <c r="L30" s="226"/>
      <c r="M30" s="226"/>
      <c r="N30" s="226"/>
      <c r="O30" s="19"/>
      <c r="P30" s="19"/>
      <c r="Q30" s="19"/>
      <c r="R30" s="19"/>
      <c r="S30" s="103"/>
      <c r="T30" s="103"/>
      <c r="U30" s="18" t="s">
        <v>2</v>
      </c>
      <c r="V30" s="103"/>
      <c r="W30" s="103"/>
      <c r="X30" s="17" t="str">
        <f>VLOOKUP(A30,'[1]Sales Data Table'!$A:$AF,4,FALSE)</f>
        <v>80148 9N00A</v>
      </c>
      <c r="Y30" s="17" t="str">
        <f>VLOOKUP(A30,'[1]Sales Data Table'!$A:$I,2,FALSE)</f>
        <v>NISSAN</v>
      </c>
      <c r="Z30" s="17"/>
      <c r="AA30" s="17" t="str">
        <f>VLOOKUP(A30,'[1]Sales Data Table'!$A:$I,4,FALSE)</f>
        <v>80148 9N00A</v>
      </c>
      <c r="AB30" s="17" t="str">
        <f>VLOOKUP(A30,'[1]Sales Data Table'!$A:$I,9,FALSE)</f>
        <v>L42C</v>
      </c>
      <c r="AC30" s="17"/>
      <c r="AD30" s="99">
        <f>VLOOKUP(A30,'[1]Sales Data Table'!$A:$Z,16,FALSE)</f>
        <v>42036</v>
      </c>
      <c r="AE30" s="18" t="str">
        <f>VLOOKUP(C30,'Equipment Listing'!A:E,3,FALSE)</f>
        <v>Bond</v>
      </c>
      <c r="AF30" s="19" t="str">
        <f>VLOOKUP(C30,'Equipment Listing'!A:E,4,FALSE)</f>
        <v>1000T (xfer)</v>
      </c>
      <c r="AG30" s="19" t="str">
        <f>VLOOKUP(C30,'Equipment Listing'!A:E,5,FALSE)</f>
        <v>600+</v>
      </c>
      <c r="AH30" s="19">
        <f t="shared" si="3"/>
        <v>3.75</v>
      </c>
      <c r="AI30" s="43">
        <f t="shared" si="4"/>
        <v>1500</v>
      </c>
      <c r="AJ30" s="102">
        <f t="shared" si="5"/>
        <v>66825</v>
      </c>
      <c r="AK30" s="20">
        <f t="shared" si="6"/>
        <v>5568.75</v>
      </c>
      <c r="AL30" s="21">
        <f t="shared" si="7"/>
        <v>9.9500000000000011</v>
      </c>
      <c r="AM30" s="21"/>
      <c r="AN30" s="103"/>
      <c r="AO30" s="103"/>
      <c r="AP30" s="17" t="s">
        <v>159</v>
      </c>
    </row>
    <row r="31" spans="1:42" s="15" customFormat="1" ht="10.5" customHeight="1">
      <c r="A31" s="16">
        <v>106036</v>
      </c>
      <c r="B31" s="220" t="str">
        <f t="shared" si="0"/>
        <v>SOP</v>
      </c>
      <c r="C31" s="18" t="s">
        <v>149</v>
      </c>
      <c r="D31" s="19">
        <v>1</v>
      </c>
      <c r="E31" s="20">
        <v>1500</v>
      </c>
      <c r="F31" s="19">
        <v>1.25</v>
      </c>
      <c r="G31" s="19">
        <v>3</v>
      </c>
      <c r="H31" s="221" t="str">
        <f t="shared" si="1"/>
        <v>2015.01</v>
      </c>
      <c r="I31" s="221" t="str">
        <f t="shared" si="2"/>
        <v>2015.02</v>
      </c>
      <c r="J31" s="69">
        <v>66528</v>
      </c>
      <c r="K31" s="226"/>
      <c r="L31" s="226"/>
      <c r="M31" s="226"/>
      <c r="N31" s="226"/>
      <c r="O31" s="19"/>
      <c r="P31" s="19"/>
      <c r="Q31" s="19"/>
      <c r="R31" s="19"/>
      <c r="S31" s="103"/>
      <c r="T31" s="103"/>
      <c r="U31" s="18" t="s">
        <v>2</v>
      </c>
      <c r="V31" s="103"/>
      <c r="W31" s="103"/>
      <c r="X31" s="17" t="str">
        <f>VLOOKUP(A31,'[1]Sales Data Table'!$A:$AF,4,FALSE)</f>
        <v>82146 9N00A</v>
      </c>
      <c r="Y31" s="17" t="str">
        <f>VLOOKUP(A31,'[1]Sales Data Table'!$A:$I,2,FALSE)</f>
        <v>NISSAN</v>
      </c>
      <c r="Z31" s="17"/>
      <c r="AA31" s="17" t="str">
        <f>VLOOKUP(A31,'[1]Sales Data Table'!$A:$I,4,FALSE)</f>
        <v>82146 9N00A</v>
      </c>
      <c r="AB31" s="17" t="str">
        <f>VLOOKUP(A31,'[1]Sales Data Table'!$A:$I,9,FALSE)</f>
        <v>L42C</v>
      </c>
      <c r="AC31" s="17"/>
      <c r="AD31" s="99">
        <f>VLOOKUP(A31,'[1]Sales Data Table'!$A:$Z,16,FALSE)</f>
        <v>42036</v>
      </c>
      <c r="AE31" s="18" t="str">
        <f>VLOOKUP(C31,'Equipment Listing'!A:E,3,FALSE)</f>
        <v>Bond</v>
      </c>
      <c r="AF31" s="19" t="str">
        <f>VLOOKUP(C31,'Equipment Listing'!A:E,4,FALSE)</f>
        <v>1000T (xfer)</v>
      </c>
      <c r="AG31" s="19" t="str">
        <f>VLOOKUP(C31,'Equipment Listing'!A:E,5,FALSE)</f>
        <v>600+</v>
      </c>
      <c r="AH31" s="19">
        <f t="shared" si="3"/>
        <v>3.75</v>
      </c>
      <c r="AI31" s="43">
        <f t="shared" si="4"/>
        <v>1500</v>
      </c>
      <c r="AJ31" s="102">
        <f t="shared" si="5"/>
        <v>66528</v>
      </c>
      <c r="AK31" s="20">
        <f t="shared" si="6"/>
        <v>5544</v>
      </c>
      <c r="AL31" s="21">
        <f t="shared" si="7"/>
        <v>9.927999999999999</v>
      </c>
      <c r="AM31" s="21"/>
      <c r="AN31" s="103"/>
      <c r="AO31" s="103"/>
      <c r="AP31" s="17" t="s">
        <v>158</v>
      </c>
    </row>
    <row r="32" spans="1:42" s="15" customFormat="1" ht="10.5" customHeight="1">
      <c r="A32" s="16">
        <v>106028</v>
      </c>
      <c r="B32" s="220" t="str">
        <f t="shared" si="0"/>
        <v>SOP</v>
      </c>
      <c r="C32" s="18" t="s">
        <v>149</v>
      </c>
      <c r="D32" s="19">
        <v>1</v>
      </c>
      <c r="E32" s="20">
        <v>1200</v>
      </c>
      <c r="F32" s="19">
        <v>1.25</v>
      </c>
      <c r="G32" s="19">
        <v>3</v>
      </c>
      <c r="H32" s="221" t="str">
        <f t="shared" si="1"/>
        <v>2015.01</v>
      </c>
      <c r="I32" s="221" t="str">
        <f t="shared" si="2"/>
        <v>2015.02</v>
      </c>
      <c r="J32" s="69">
        <v>66412.5</v>
      </c>
      <c r="K32" s="226"/>
      <c r="L32" s="226"/>
      <c r="M32" s="226"/>
      <c r="N32" s="226"/>
      <c r="O32" s="19"/>
      <c r="P32" s="19"/>
      <c r="Q32" s="19"/>
      <c r="R32" s="19"/>
      <c r="S32" s="103"/>
      <c r="T32" s="103"/>
      <c r="U32" s="18" t="s">
        <v>2</v>
      </c>
      <c r="V32" s="103"/>
      <c r="W32" s="103"/>
      <c r="X32" s="17" t="str">
        <f>VLOOKUP(A32,'[1]Sales Data Table'!$A:$AF,4,FALSE)</f>
        <v>80140 9N00A</v>
      </c>
      <c r="Y32" s="17" t="str">
        <f>VLOOKUP(A32,'[1]Sales Data Table'!$A:$I,2,FALSE)</f>
        <v>NISSAN</v>
      </c>
      <c r="Z32" s="17"/>
      <c r="AA32" s="17" t="str">
        <f>VLOOKUP(A32,'[1]Sales Data Table'!$A:$I,4,FALSE)</f>
        <v>80140 9N00A</v>
      </c>
      <c r="AB32" s="17" t="str">
        <f>VLOOKUP(A32,'[1]Sales Data Table'!$A:$I,9,FALSE)</f>
        <v>L42C</v>
      </c>
      <c r="AC32" s="17"/>
      <c r="AD32" s="99">
        <f>VLOOKUP(A32,'[1]Sales Data Table'!$A:$Z,16,FALSE)</f>
        <v>42036</v>
      </c>
      <c r="AE32" s="18" t="str">
        <f>VLOOKUP(C32,'Equipment Listing'!A:E,3,FALSE)</f>
        <v>Bond</v>
      </c>
      <c r="AF32" s="19" t="str">
        <f>VLOOKUP(C32,'Equipment Listing'!A:E,4,FALSE)</f>
        <v>1000T (xfer)</v>
      </c>
      <c r="AG32" s="19" t="str">
        <f>VLOOKUP(C32,'Equipment Listing'!A:E,5,FALSE)</f>
        <v>600+</v>
      </c>
      <c r="AH32" s="19">
        <f t="shared" si="3"/>
        <v>3.75</v>
      </c>
      <c r="AI32" s="43">
        <f t="shared" si="4"/>
        <v>1200</v>
      </c>
      <c r="AJ32" s="102">
        <f t="shared" si="5"/>
        <v>66412.5</v>
      </c>
      <c r="AK32" s="20">
        <f t="shared" si="6"/>
        <v>5534.375</v>
      </c>
      <c r="AL32" s="21">
        <f t="shared" si="7"/>
        <v>11.149305555555557</v>
      </c>
      <c r="AM32" s="21"/>
      <c r="AN32" s="103"/>
      <c r="AO32" s="103"/>
      <c r="AP32" s="17" t="s">
        <v>160</v>
      </c>
    </row>
    <row r="33" spans="1:42" s="15" customFormat="1" ht="10.5" customHeight="1">
      <c r="A33" s="16">
        <v>105652</v>
      </c>
      <c r="B33" s="220" t="str">
        <f t="shared" si="0"/>
        <v>EOP</v>
      </c>
      <c r="C33" s="18" t="s">
        <v>149</v>
      </c>
      <c r="D33" s="19">
        <v>1</v>
      </c>
      <c r="E33" s="20">
        <v>1200</v>
      </c>
      <c r="F33" s="19">
        <v>1.25</v>
      </c>
      <c r="G33" s="19">
        <v>2</v>
      </c>
      <c r="H33" s="221" t="str">
        <f t="shared" si="1"/>
        <v>2015.01</v>
      </c>
      <c r="I33" s="221" t="str">
        <f t="shared" si="2"/>
        <v>3000</v>
      </c>
      <c r="J33" s="69">
        <v>65715</v>
      </c>
      <c r="K33" s="226"/>
      <c r="L33" s="226"/>
      <c r="M33" s="226"/>
      <c r="N33" s="226"/>
      <c r="O33" s="19"/>
      <c r="P33" s="19"/>
      <c r="Q33" s="19"/>
      <c r="R33" s="19"/>
      <c r="S33" s="103"/>
      <c r="T33" s="103"/>
      <c r="U33" s="18" t="s">
        <v>2</v>
      </c>
      <c r="V33" s="103"/>
      <c r="W33" s="103"/>
      <c r="X33" s="17">
        <f>VLOOKUP(A33,'[1]Sales Data Table'!$A:$AF,4,FALSE)</f>
        <v>13002315</v>
      </c>
      <c r="Y33" s="17" t="str">
        <f>VLOOKUP(A33,'[1]Sales Data Table'!$A:$I,2,FALSE)</f>
        <v>Benteler</v>
      </c>
      <c r="Z33" s="17"/>
      <c r="AA33" s="17">
        <f>VLOOKUP(A33,'[1]Sales Data Table'!$A:$I,4,FALSE)</f>
        <v>13002315</v>
      </c>
      <c r="AB33" s="17" t="str">
        <f>VLOOKUP(A33,'[1]Sales Data Table'!$A:$I,9,FALSE)</f>
        <v xml:space="preserve">BMW | X5 | E70             </v>
      </c>
      <c r="AC33" s="17"/>
      <c r="AD33" s="99">
        <f>VLOOKUP(A33,'[1]Sales Data Table'!$A:$Z,16,FALSE)</f>
        <v>41852</v>
      </c>
      <c r="AE33" s="18" t="str">
        <f>VLOOKUP(C33,'Equipment Listing'!A:E,3,FALSE)</f>
        <v>Bond</v>
      </c>
      <c r="AF33" s="19" t="str">
        <f>VLOOKUP(C33,'Equipment Listing'!A:E,4,FALSE)</f>
        <v>1000T (xfer)</v>
      </c>
      <c r="AG33" s="19" t="str">
        <f>VLOOKUP(C33,'Equipment Listing'!A:E,5,FALSE)</f>
        <v>600+</v>
      </c>
      <c r="AH33" s="19">
        <f t="shared" si="3"/>
        <v>2.5</v>
      </c>
      <c r="AI33" s="43">
        <f t="shared" si="4"/>
        <v>1200</v>
      </c>
      <c r="AJ33" s="102">
        <f t="shared" si="5"/>
        <v>65715</v>
      </c>
      <c r="AK33" s="20">
        <f t="shared" si="6"/>
        <v>5476.25</v>
      </c>
      <c r="AL33" s="21">
        <f t="shared" si="7"/>
        <v>9.4180555555555561</v>
      </c>
      <c r="AM33" s="21"/>
      <c r="AN33" s="103"/>
      <c r="AO33" s="103"/>
      <c r="AP33" s="17" t="s">
        <v>161</v>
      </c>
    </row>
    <row r="34" spans="1:42" s="15" customFormat="1" ht="10.5" customHeight="1">
      <c r="A34" s="16">
        <v>106987</v>
      </c>
      <c r="B34" s="220" t="str">
        <f t="shared" si="0"/>
        <v>SOP</v>
      </c>
      <c r="C34" s="18" t="s">
        <v>149</v>
      </c>
      <c r="D34" s="19">
        <v>1</v>
      </c>
      <c r="E34" s="20">
        <v>1800</v>
      </c>
      <c r="F34" s="19">
        <v>1.25</v>
      </c>
      <c r="G34" s="19">
        <v>2</v>
      </c>
      <c r="H34" s="221" t="str">
        <f t="shared" si="1"/>
        <v>2015.01</v>
      </c>
      <c r="I34" s="221" t="str">
        <f t="shared" si="2"/>
        <v>2019.02</v>
      </c>
      <c r="J34" s="69">
        <v>42345.600000000006</v>
      </c>
      <c r="K34" s="226"/>
      <c r="L34" s="226"/>
      <c r="M34" s="226"/>
      <c r="N34" s="226"/>
      <c r="O34" s="19"/>
      <c r="P34" s="19"/>
      <c r="Q34" s="19"/>
      <c r="R34" s="19"/>
      <c r="S34" s="103"/>
      <c r="T34" s="103"/>
      <c r="U34" s="18" t="s">
        <v>2</v>
      </c>
      <c r="V34" s="103"/>
      <c r="W34" s="103"/>
      <c r="X34" s="17" t="str">
        <f>VLOOKUP(A34,'[1]Sales Data Table'!$A:$AF,4,FALSE)</f>
        <v>80148 3JA0A</v>
      </c>
      <c r="Y34" s="17" t="str">
        <f>VLOOKUP(A34,'[1]Sales Data Table'!$A:$I,2,FALSE)</f>
        <v>NISSAN</v>
      </c>
      <c r="Z34" s="17"/>
      <c r="AA34" s="17" t="str">
        <f>VLOOKUP(A34,'[1]Sales Data Table'!$A:$I,4,FALSE)</f>
        <v>80148 3JA0A</v>
      </c>
      <c r="AB34" s="17" t="str">
        <f>VLOOKUP(A34,'[1]Sales Data Table'!$A:$I,9,FALSE)</f>
        <v>P42J</v>
      </c>
      <c r="AC34" s="17"/>
      <c r="AD34" s="99">
        <f>VLOOKUP(A34,'[1]Sales Data Table'!$A:$Z,16,FALSE)</f>
        <v>43497</v>
      </c>
      <c r="AE34" s="18" t="str">
        <f>VLOOKUP(C34,'Equipment Listing'!A:E,3,FALSE)</f>
        <v>Bond</v>
      </c>
      <c r="AF34" s="19" t="str">
        <f>VLOOKUP(C34,'Equipment Listing'!A:E,4,FALSE)</f>
        <v>1000T (xfer)</v>
      </c>
      <c r="AG34" s="19" t="str">
        <f>VLOOKUP(C34,'Equipment Listing'!A:E,5,FALSE)</f>
        <v>600+</v>
      </c>
      <c r="AH34" s="19">
        <f t="shared" si="3"/>
        <v>2.5</v>
      </c>
      <c r="AI34" s="43">
        <f t="shared" si="4"/>
        <v>1800</v>
      </c>
      <c r="AJ34" s="102">
        <f t="shared" si="5"/>
        <v>42345.600000000006</v>
      </c>
      <c r="AK34" s="20">
        <f t="shared" si="6"/>
        <v>3528.8000000000006</v>
      </c>
      <c r="AL34" s="21">
        <f t="shared" si="7"/>
        <v>5.9472592592592592</v>
      </c>
      <c r="AM34" s="21"/>
      <c r="AN34" s="103"/>
      <c r="AO34" s="103"/>
      <c r="AP34" s="17" t="s">
        <v>156</v>
      </c>
    </row>
    <row r="35" spans="1:42" s="15" customFormat="1" ht="10.5" customHeight="1">
      <c r="A35" s="58">
        <v>107654</v>
      </c>
      <c r="B35" s="220" t="str">
        <f t="shared" si="0"/>
        <v>SOP</v>
      </c>
      <c r="C35" s="51" t="s">
        <v>149</v>
      </c>
      <c r="D35" s="19">
        <v>1</v>
      </c>
      <c r="E35" s="55">
        <v>1200</v>
      </c>
      <c r="F35" s="19">
        <v>1.25</v>
      </c>
      <c r="G35" s="19">
        <v>2</v>
      </c>
      <c r="H35" s="221" t="str">
        <f t="shared" si="1"/>
        <v>2015.01</v>
      </c>
      <c r="I35" s="221" t="str">
        <f t="shared" si="2"/>
        <v>2019</v>
      </c>
      <c r="J35" s="69">
        <v>38622</v>
      </c>
      <c r="K35" s="226"/>
      <c r="L35" s="226"/>
      <c r="M35" s="226"/>
      <c r="N35" s="226"/>
      <c r="O35" s="54"/>
      <c r="P35" s="54"/>
      <c r="Q35" s="54"/>
      <c r="R35" s="54"/>
      <c r="S35" s="53"/>
      <c r="T35" s="104"/>
      <c r="U35" s="22" t="s">
        <v>2</v>
      </c>
      <c r="V35" s="104"/>
      <c r="W35" s="103"/>
      <c r="X35" s="17" t="str">
        <f>VLOOKUP(A35,'[1]Sales Data Table'!$A:$AF,4,FALSE)</f>
        <v>64830 EZ10A</v>
      </c>
      <c r="Y35" s="17" t="str">
        <f>VLOOKUP(A35,'[1]Sales Data Table'!$A:$I,2,FALSE)</f>
        <v>NISSAN</v>
      </c>
      <c r="Z35" s="17"/>
      <c r="AA35" s="17" t="str">
        <f>VLOOKUP(A35,'[1]Sales Data Table'!$A:$I,4,FALSE)</f>
        <v>64830 EZ10A</v>
      </c>
      <c r="AB35" s="17" t="str">
        <f>VLOOKUP(A35,'[1]Sales Data Table'!$A:$I,9,FALSE)</f>
        <v>H61L TITAN</v>
      </c>
      <c r="AC35" s="17"/>
      <c r="AD35" s="99">
        <f>VLOOKUP(A35,'[1]Sales Data Table'!$A:$Z,16,FALSE)</f>
        <v>44501</v>
      </c>
      <c r="AE35" s="18" t="str">
        <f>VLOOKUP(C35,'Equipment Listing'!A:E,3,FALSE)</f>
        <v>Bond</v>
      </c>
      <c r="AF35" s="19" t="str">
        <f>VLOOKUP(C35,'Equipment Listing'!A:E,4,FALSE)</f>
        <v>1000T (xfer)</v>
      </c>
      <c r="AG35" s="19" t="str">
        <f>VLOOKUP(C35,'Equipment Listing'!A:E,5,FALSE)</f>
        <v>600+</v>
      </c>
      <c r="AH35" s="19">
        <f t="shared" si="3"/>
        <v>2.5</v>
      </c>
      <c r="AI35" s="43">
        <f t="shared" si="4"/>
        <v>1200</v>
      </c>
      <c r="AJ35" s="102">
        <f t="shared" si="5"/>
        <v>38622</v>
      </c>
      <c r="AK35" s="20">
        <f t="shared" si="6"/>
        <v>3218.5</v>
      </c>
      <c r="AL35" s="21">
        <f t="shared" si="7"/>
        <v>6.9094444444444436</v>
      </c>
      <c r="AM35" s="21"/>
      <c r="AN35" s="103"/>
      <c r="AO35" s="103"/>
      <c r="AP35" s="51" t="e">
        <f>VLOOKUP(A35,#REF!,2,FALSE)</f>
        <v>#REF!</v>
      </c>
    </row>
    <row r="36" spans="1:42" s="15" customFormat="1" ht="10.5" customHeight="1">
      <c r="A36" s="16">
        <v>107144</v>
      </c>
      <c r="B36" s="220" t="str">
        <f t="shared" si="0"/>
        <v>SOP</v>
      </c>
      <c r="C36" s="18" t="s">
        <v>149</v>
      </c>
      <c r="D36" s="19">
        <v>1</v>
      </c>
      <c r="E36" s="20">
        <v>1080</v>
      </c>
      <c r="F36" s="19">
        <v>1.25</v>
      </c>
      <c r="G36" s="19">
        <v>2</v>
      </c>
      <c r="H36" s="221" t="str">
        <f t="shared" si="1"/>
        <v>2015.01</v>
      </c>
      <c r="I36" s="221" t="str">
        <f t="shared" si="2"/>
        <v>2016.06</v>
      </c>
      <c r="J36" s="69">
        <v>355000</v>
      </c>
      <c r="K36" s="226"/>
      <c r="L36" s="226"/>
      <c r="M36" s="226"/>
      <c r="N36" s="226"/>
      <c r="O36" s="19"/>
      <c r="P36" s="19"/>
      <c r="Q36" s="19"/>
      <c r="R36" s="19"/>
      <c r="S36" s="103"/>
      <c r="T36" s="103"/>
      <c r="U36" s="18" t="s">
        <v>2</v>
      </c>
      <c r="V36" s="103"/>
      <c r="W36" s="103"/>
      <c r="X36" s="17" t="str">
        <f>VLOOKUP(A36,'[1]Sales Data Table'!$A:$AF,4,FALSE)</f>
        <v>21-3669512-2-0081</v>
      </c>
      <c r="Y36" s="17" t="str">
        <f>VLOOKUP(A36,'[1]Sales Data Table'!$A:$I,2,FALSE)</f>
        <v>IB TECH</v>
      </c>
      <c r="Z36" s="17"/>
      <c r="AA36" s="17" t="str">
        <f>VLOOKUP(A36,'[1]Sales Data Table'!$A:$I,4,FALSE)</f>
        <v>21-3669512-2-0081</v>
      </c>
      <c r="AB36" s="17" t="str">
        <f>VLOOKUP(A36,'[1]Sales Data Table'!$A:$I,9,FALSE)</f>
        <v>HONDA CRV PS only 2WS</v>
      </c>
      <c r="AC36" s="17"/>
      <c r="AD36" s="99">
        <f>VLOOKUP(A36,'[1]Sales Data Table'!$A:$Z,16,FALSE)</f>
        <v>42522</v>
      </c>
      <c r="AE36" s="18" t="str">
        <f>VLOOKUP(C36,'Equipment Listing'!A:E,3,FALSE)</f>
        <v>Bond</v>
      </c>
      <c r="AF36" s="19" t="str">
        <f>VLOOKUP(C36,'Equipment Listing'!A:E,4,FALSE)</f>
        <v>1000T (xfer)</v>
      </c>
      <c r="AG36" s="19" t="str">
        <f>VLOOKUP(C36,'Equipment Listing'!A:E,5,FALSE)</f>
        <v>600+</v>
      </c>
      <c r="AH36" s="19">
        <f t="shared" si="3"/>
        <v>2.5</v>
      </c>
      <c r="AI36" s="43">
        <f t="shared" si="4"/>
        <v>1080</v>
      </c>
      <c r="AJ36" s="102">
        <f t="shared" si="5"/>
        <v>355000</v>
      </c>
      <c r="AK36" s="20">
        <f t="shared" si="6"/>
        <v>29583.333333333332</v>
      </c>
      <c r="AL36" s="21">
        <f t="shared" si="7"/>
        <v>39.855967078189302</v>
      </c>
      <c r="AM36" s="21"/>
      <c r="AN36" s="103"/>
      <c r="AO36" s="103"/>
      <c r="AP36" s="17" t="s">
        <v>518</v>
      </c>
    </row>
    <row r="37" spans="1:42" s="15" customFormat="1" ht="10.5" customHeight="1">
      <c r="A37" s="16">
        <v>107201</v>
      </c>
      <c r="B37" s="220" t="str">
        <f t="shared" si="0"/>
        <v>SOP</v>
      </c>
      <c r="C37" s="18" t="s">
        <v>149</v>
      </c>
      <c r="D37" s="19">
        <v>1</v>
      </c>
      <c r="E37" s="20">
        <v>1320</v>
      </c>
      <c r="F37" s="19">
        <v>1.5</v>
      </c>
      <c r="G37" s="19">
        <v>2</v>
      </c>
      <c r="H37" s="221" t="str">
        <f t="shared" si="1"/>
        <v>2015.01</v>
      </c>
      <c r="I37" s="221" t="str">
        <f t="shared" si="2"/>
        <v>2017.09</v>
      </c>
      <c r="J37" s="69">
        <v>28699.5</v>
      </c>
      <c r="K37" s="226"/>
      <c r="L37" s="226"/>
      <c r="M37" s="226"/>
      <c r="N37" s="226"/>
      <c r="O37" s="19"/>
      <c r="P37" s="19"/>
      <c r="Q37" s="19"/>
      <c r="R37" s="19"/>
      <c r="S37" s="103"/>
      <c r="T37" s="103"/>
      <c r="U37" s="18" t="s">
        <v>8</v>
      </c>
      <c r="V37" s="103"/>
      <c r="W37" s="103"/>
      <c r="X37" s="17" t="str">
        <f>VLOOKUP(A37,'[1]Sales Data Table'!$A:$AF,4,FALSE)</f>
        <v>73230 3NF0A</v>
      </c>
      <c r="Y37" s="17" t="str">
        <f>VLOOKUP(A37,'[1]Sales Data Table'!$A:$I,2,FALSE)</f>
        <v>NISSAN</v>
      </c>
      <c r="Z37" s="17"/>
      <c r="AA37" s="17" t="str">
        <f>VLOOKUP(A37,'[1]Sales Data Table'!$A:$I,4,FALSE)</f>
        <v>73230 3NF0A</v>
      </c>
      <c r="AB37" s="17" t="str">
        <f>VLOOKUP(A37,'[1]Sales Data Table'!$A:$I,9,FALSE)</f>
        <v>'13 LEAF B12G</v>
      </c>
      <c r="AC37" s="17"/>
      <c r="AD37" s="99">
        <f>VLOOKUP(A37,'[1]Sales Data Table'!$A:$Z,16,FALSE)</f>
        <v>42979</v>
      </c>
      <c r="AE37" s="18" t="str">
        <f>VLOOKUP(C37,'Equipment Listing'!A:E,3,FALSE)</f>
        <v>Bond</v>
      </c>
      <c r="AF37" s="19" t="str">
        <f>VLOOKUP(C37,'Equipment Listing'!A:E,4,FALSE)</f>
        <v>1000T (xfer)</v>
      </c>
      <c r="AG37" s="19" t="str">
        <f>VLOOKUP(C37,'Equipment Listing'!A:E,5,FALSE)</f>
        <v>600+</v>
      </c>
      <c r="AH37" s="19">
        <f t="shared" si="3"/>
        <v>3</v>
      </c>
      <c r="AI37" s="43">
        <f t="shared" si="4"/>
        <v>1320</v>
      </c>
      <c r="AJ37" s="102">
        <f t="shared" si="5"/>
        <v>28699.5</v>
      </c>
      <c r="AK37" s="20">
        <f t="shared" si="6"/>
        <v>2391.625</v>
      </c>
      <c r="AL37" s="21">
        <f t="shared" si="7"/>
        <v>6.4157828282828282</v>
      </c>
      <c r="AM37" s="21"/>
      <c r="AN37" s="103"/>
      <c r="AO37" s="103"/>
      <c r="AP37" s="17" t="s">
        <v>153</v>
      </c>
    </row>
    <row r="38" spans="1:42" s="15" customFormat="1" ht="10.5" customHeight="1">
      <c r="A38" s="16">
        <v>107201</v>
      </c>
      <c r="B38" s="220" t="str">
        <f t="shared" si="0"/>
        <v>SOP</v>
      </c>
      <c r="C38" s="18" t="s">
        <v>149</v>
      </c>
      <c r="D38" s="19">
        <v>1</v>
      </c>
      <c r="E38" s="20">
        <v>980</v>
      </c>
      <c r="F38" s="19">
        <v>1.5</v>
      </c>
      <c r="G38" s="19">
        <v>2</v>
      </c>
      <c r="H38" s="221" t="str">
        <f t="shared" si="1"/>
        <v>2015.01</v>
      </c>
      <c r="I38" s="221" t="str">
        <f t="shared" si="2"/>
        <v>2017.09</v>
      </c>
      <c r="J38" s="69">
        <v>28699.5</v>
      </c>
      <c r="K38" s="226"/>
      <c r="L38" s="226"/>
      <c r="M38" s="226"/>
      <c r="N38" s="226"/>
      <c r="O38" s="19"/>
      <c r="P38" s="19"/>
      <c r="Q38" s="19"/>
      <c r="R38" s="19"/>
      <c r="S38" s="103"/>
      <c r="T38" s="103"/>
      <c r="U38" s="18" t="s">
        <v>8</v>
      </c>
      <c r="V38" s="103"/>
      <c r="W38" s="103"/>
      <c r="X38" s="17" t="str">
        <f>VLOOKUP(A38,'[1]Sales Data Table'!$A:$AF,4,FALSE)</f>
        <v>73230 3NF0A</v>
      </c>
      <c r="Y38" s="17" t="str">
        <f>VLOOKUP(A38,'[1]Sales Data Table'!$A:$I,2,FALSE)</f>
        <v>NISSAN</v>
      </c>
      <c r="Z38" s="17"/>
      <c r="AA38" s="17" t="str">
        <f>VLOOKUP(A38,'[1]Sales Data Table'!$A:$I,4,FALSE)</f>
        <v>73230 3NF0A</v>
      </c>
      <c r="AB38" s="17" t="str">
        <f>VLOOKUP(A38,'[1]Sales Data Table'!$A:$I,9,FALSE)</f>
        <v>'13 LEAF B12G</v>
      </c>
      <c r="AC38" s="17"/>
      <c r="AD38" s="99">
        <f>VLOOKUP(A38,'[1]Sales Data Table'!$A:$Z,16,FALSE)</f>
        <v>42979</v>
      </c>
      <c r="AE38" s="18" t="str">
        <f>VLOOKUP(C38,'Equipment Listing'!A:E,3,FALSE)</f>
        <v>Bond</v>
      </c>
      <c r="AF38" s="19" t="str">
        <f>VLOOKUP(C38,'Equipment Listing'!A:E,4,FALSE)</f>
        <v>1000T (xfer)</v>
      </c>
      <c r="AG38" s="19" t="str">
        <f>VLOOKUP(C38,'Equipment Listing'!A:E,5,FALSE)</f>
        <v>600+</v>
      </c>
      <c r="AH38" s="19">
        <f t="shared" si="3"/>
        <v>3</v>
      </c>
      <c r="AI38" s="43">
        <f t="shared" si="4"/>
        <v>980</v>
      </c>
      <c r="AJ38" s="102">
        <f t="shared" si="5"/>
        <v>28699.5</v>
      </c>
      <c r="AK38" s="20">
        <f t="shared" si="6"/>
        <v>2391.625</v>
      </c>
      <c r="AL38" s="21">
        <f t="shared" si="7"/>
        <v>7.2539115646258496</v>
      </c>
      <c r="AM38" s="21"/>
      <c r="AN38" s="103"/>
      <c r="AO38" s="103"/>
      <c r="AP38" s="17" t="s">
        <v>152</v>
      </c>
    </row>
    <row r="39" spans="1:42" s="15" customFormat="1" ht="10.5" customHeight="1">
      <c r="A39" s="16">
        <v>107219</v>
      </c>
      <c r="B39" s="220" t="str">
        <f t="shared" si="0"/>
        <v>SOP</v>
      </c>
      <c r="C39" s="18" t="s">
        <v>149</v>
      </c>
      <c r="D39" s="19">
        <v>1</v>
      </c>
      <c r="E39" s="20">
        <v>1100</v>
      </c>
      <c r="F39" s="19">
        <v>1.25</v>
      </c>
      <c r="G39" s="19">
        <v>2</v>
      </c>
      <c r="H39" s="221" t="str">
        <f t="shared" si="1"/>
        <v>2015.01</v>
      </c>
      <c r="I39" s="221" t="str">
        <f t="shared" si="2"/>
        <v>2017.09</v>
      </c>
      <c r="J39" s="69">
        <v>28686</v>
      </c>
      <c r="K39" s="226"/>
      <c r="L39" s="226"/>
      <c r="M39" s="226"/>
      <c r="N39" s="226"/>
      <c r="O39" s="19"/>
      <c r="P39" s="19"/>
      <c r="Q39" s="19"/>
      <c r="R39" s="19"/>
      <c r="S39" s="103"/>
      <c r="T39" s="103"/>
      <c r="U39" s="18" t="s">
        <v>2</v>
      </c>
      <c r="V39" s="103"/>
      <c r="W39" s="103"/>
      <c r="X39" s="17" t="str">
        <f>VLOOKUP(A39,'[1]Sales Data Table'!$A:$AF,4,FALSE)</f>
        <v>82146 3NF0A</v>
      </c>
      <c r="Y39" s="17" t="str">
        <f>VLOOKUP(A39,'[1]Sales Data Table'!$A:$I,2,FALSE)</f>
        <v>NISSAN</v>
      </c>
      <c r="Z39" s="17"/>
      <c r="AA39" s="17" t="str">
        <f>VLOOKUP(A39,'[1]Sales Data Table'!$A:$I,4,FALSE)</f>
        <v>82146 3NF0A</v>
      </c>
      <c r="AB39" s="17" t="str">
        <f>VLOOKUP(A39,'[1]Sales Data Table'!$A:$I,9,FALSE)</f>
        <v>'13 LEAF B12G</v>
      </c>
      <c r="AC39" s="17"/>
      <c r="AD39" s="99">
        <f>VLOOKUP(A39,'[1]Sales Data Table'!$A:$Z,16,FALSE)</f>
        <v>42979</v>
      </c>
      <c r="AE39" s="18" t="str">
        <f>VLOOKUP(C39,'Equipment Listing'!A:E,3,FALSE)</f>
        <v>Bond</v>
      </c>
      <c r="AF39" s="19" t="str">
        <f>VLOOKUP(C39,'Equipment Listing'!A:E,4,FALSE)</f>
        <v>1000T (xfer)</v>
      </c>
      <c r="AG39" s="19" t="str">
        <f>VLOOKUP(C39,'Equipment Listing'!A:E,5,FALSE)</f>
        <v>600+</v>
      </c>
      <c r="AH39" s="19">
        <f t="shared" si="3"/>
        <v>2.5</v>
      </c>
      <c r="AI39" s="43">
        <f t="shared" si="4"/>
        <v>1100</v>
      </c>
      <c r="AJ39" s="102">
        <f t="shared" si="5"/>
        <v>28686</v>
      </c>
      <c r="AK39" s="20">
        <f t="shared" si="6"/>
        <v>2390.5</v>
      </c>
      <c r="AL39" s="21">
        <f t="shared" si="7"/>
        <v>6.2309090909090914</v>
      </c>
      <c r="AM39" s="21"/>
      <c r="AN39" s="103"/>
      <c r="AO39" s="103"/>
      <c r="AP39" s="17" t="s">
        <v>151</v>
      </c>
    </row>
    <row r="40" spans="1:42" s="15" customFormat="1" ht="10.5" customHeight="1">
      <c r="A40" s="16">
        <v>107460</v>
      </c>
      <c r="B40" s="220" t="str">
        <f t="shared" si="0"/>
        <v>SOP</v>
      </c>
      <c r="C40" s="18" t="s">
        <v>149</v>
      </c>
      <c r="D40" s="19">
        <v>1</v>
      </c>
      <c r="E40" s="20">
        <v>1200</v>
      </c>
      <c r="F40" s="19">
        <v>1.25</v>
      </c>
      <c r="G40" s="19">
        <v>2</v>
      </c>
      <c r="H40" s="221" t="str">
        <f t="shared" si="1"/>
        <v>2015.01</v>
      </c>
      <c r="I40" s="221" t="str">
        <f t="shared" si="2"/>
        <v>2019.01</v>
      </c>
      <c r="J40" s="69">
        <v>14000</v>
      </c>
      <c r="K40" s="226"/>
      <c r="L40" s="226"/>
      <c r="M40" s="226"/>
      <c r="N40" s="226"/>
      <c r="O40" s="19"/>
      <c r="P40" s="19"/>
      <c r="Q40" s="19"/>
      <c r="R40" s="19"/>
      <c r="S40" s="103"/>
      <c r="T40" s="103"/>
      <c r="U40" s="18" t="s">
        <v>2</v>
      </c>
      <c r="V40" s="103"/>
      <c r="W40" s="103"/>
      <c r="X40" s="17" t="str">
        <f>VLOOKUP(A40,'[1]Sales Data Table'!$A:$AF,4,FALSE)</f>
        <v>AA116620-5530</v>
      </c>
      <c r="Y40" s="17" t="str">
        <f>VLOOKUP(A40,'[1]Sales Data Table'!$A:$I,2,FALSE)</f>
        <v>DENSO</v>
      </c>
      <c r="Z40" s="17"/>
      <c r="AA40" s="17" t="str">
        <f>VLOOKUP(A40,'[1]Sales Data Table'!$A:$I,4,FALSE)</f>
        <v>AA116620-5530</v>
      </c>
      <c r="AB40" s="17" t="str">
        <f>VLOOKUP(A40,'[1]Sales Data Table'!$A:$I,9,FALSE)</f>
        <v>14 TOY HIGH 440A</v>
      </c>
      <c r="AC40" s="17"/>
      <c r="AD40" s="99">
        <f>VLOOKUP(A40,'[1]Sales Data Table'!$A:$Z,16,FALSE)</f>
        <v>43495</v>
      </c>
      <c r="AE40" s="18" t="str">
        <f>VLOOKUP(C40,'Equipment Listing'!A:E,3,FALSE)</f>
        <v>Bond</v>
      </c>
      <c r="AF40" s="19" t="str">
        <f>VLOOKUP(C40,'Equipment Listing'!A:E,4,FALSE)</f>
        <v>1000T (xfer)</v>
      </c>
      <c r="AG40" s="19" t="str">
        <f>VLOOKUP(C40,'Equipment Listing'!A:E,5,FALSE)</f>
        <v>600+</v>
      </c>
      <c r="AH40" s="19">
        <f t="shared" si="3"/>
        <v>2.5</v>
      </c>
      <c r="AI40" s="43">
        <f t="shared" si="4"/>
        <v>1200</v>
      </c>
      <c r="AJ40" s="102">
        <f t="shared" si="5"/>
        <v>14000</v>
      </c>
      <c r="AK40" s="20">
        <f t="shared" si="6"/>
        <v>1166.6666666666667</v>
      </c>
      <c r="AL40" s="21">
        <f t="shared" si="7"/>
        <v>4.6296296296296298</v>
      </c>
      <c r="AM40" s="21"/>
      <c r="AN40" s="103"/>
      <c r="AO40" s="103"/>
      <c r="AP40" s="17" t="s">
        <v>150</v>
      </c>
    </row>
    <row r="41" spans="1:42" s="15" customFormat="1" ht="10.5" hidden="1" customHeight="1">
      <c r="A41" s="16">
        <v>106079</v>
      </c>
      <c r="B41" s="220" t="str">
        <f t="shared" si="0"/>
        <v>EOP</v>
      </c>
      <c r="C41" s="18" t="s">
        <v>145</v>
      </c>
      <c r="D41" s="19">
        <v>1</v>
      </c>
      <c r="E41" s="20">
        <v>1800</v>
      </c>
      <c r="F41" s="19">
        <v>1.25</v>
      </c>
      <c r="G41" s="19">
        <v>2</v>
      </c>
      <c r="H41" s="221" t="str">
        <f t="shared" si="1"/>
        <v>2015.01</v>
      </c>
      <c r="I41" s="221" t="str">
        <f t="shared" si="2"/>
        <v>3000</v>
      </c>
      <c r="J41" s="69">
        <v>67225.2</v>
      </c>
      <c r="K41" s="226"/>
      <c r="L41" s="226"/>
      <c r="M41" s="226"/>
      <c r="N41" s="226"/>
      <c r="O41" s="19"/>
      <c r="P41" s="19"/>
      <c r="Q41" s="19"/>
      <c r="R41" s="19"/>
      <c r="S41" s="103"/>
      <c r="T41" s="103"/>
      <c r="U41" s="18" t="s">
        <v>2</v>
      </c>
      <c r="V41" s="103"/>
      <c r="W41" s="103"/>
      <c r="X41" s="17" t="str">
        <f>VLOOKUP(A41,'[1]Sales Data Table'!$A:$AF,4,FALSE)</f>
        <v>E25272A1100002</v>
      </c>
      <c r="Y41" s="17" t="str">
        <f>VLOOKUP(A41,'[1]Sales Data Table'!$A:$I,2,FALSE)</f>
        <v>Calsonic</v>
      </c>
      <c r="Z41" s="17"/>
      <c r="AA41" s="17" t="str">
        <f>VLOOKUP(A41,'[1]Sales Data Table'!$A:$I,4,FALSE)</f>
        <v>E25272A1100002</v>
      </c>
      <c r="AB41" s="17" t="str">
        <f>VLOOKUP(A41,'[1]Sales Data Table'!$A:$I,9,FALSE)</f>
        <v>Nissan Engine (Altima)</v>
      </c>
      <c r="AC41" s="17"/>
      <c r="AD41" s="17"/>
      <c r="AE41" s="18" t="str">
        <f>VLOOKUP(C41,'Equipment Listing'!A:E,3,FALSE)</f>
        <v>Bond</v>
      </c>
      <c r="AF41" s="19" t="str">
        <f>VLOOKUP(C41,'Equipment Listing'!A:E,4,FALSE)</f>
        <v>1000T (xfer)</v>
      </c>
      <c r="AG41" s="19" t="str">
        <f>VLOOKUP(C41,'Equipment Listing'!A:E,5,FALSE)</f>
        <v>600+</v>
      </c>
      <c r="AH41" s="19">
        <f t="shared" si="3"/>
        <v>2.5</v>
      </c>
      <c r="AI41" s="43">
        <f t="shared" si="4"/>
        <v>1800</v>
      </c>
      <c r="AJ41" s="102">
        <f t="shared" si="5"/>
        <v>67225.2</v>
      </c>
      <c r="AK41" s="20">
        <f t="shared" si="6"/>
        <v>5602.0999999999995</v>
      </c>
      <c r="AL41" s="21">
        <f t="shared" si="7"/>
        <v>7.483037037037036</v>
      </c>
      <c r="AM41" s="21"/>
      <c r="AN41" s="103"/>
      <c r="AO41" s="103"/>
      <c r="AP41" s="17">
        <v>106079</v>
      </c>
    </row>
    <row r="42" spans="1:42" s="15" customFormat="1" ht="10.5" hidden="1" customHeight="1">
      <c r="A42" s="16">
        <v>106084</v>
      </c>
      <c r="B42" s="220" t="str">
        <f t="shared" si="0"/>
        <v>EOP</v>
      </c>
      <c r="C42" s="18" t="s">
        <v>145</v>
      </c>
      <c r="D42" s="19">
        <v>1</v>
      </c>
      <c r="E42" s="20">
        <v>1800</v>
      </c>
      <c r="F42" s="19">
        <v>1.25</v>
      </c>
      <c r="G42" s="19">
        <v>2</v>
      </c>
      <c r="H42" s="221" t="str">
        <f t="shared" si="1"/>
        <v>2015.01</v>
      </c>
      <c r="I42" s="221" t="str">
        <f t="shared" si="2"/>
        <v>3000</v>
      </c>
      <c r="J42" s="69">
        <v>68878.8</v>
      </c>
      <c r="K42" s="226"/>
      <c r="L42" s="226"/>
      <c r="M42" s="226"/>
      <c r="N42" s="226"/>
      <c r="O42" s="19"/>
      <c r="P42" s="19"/>
      <c r="Q42" s="19"/>
      <c r="R42" s="19"/>
      <c r="S42" s="103"/>
      <c r="T42" s="103"/>
      <c r="U42" s="18" t="s">
        <v>2</v>
      </c>
      <c r="V42" s="103"/>
      <c r="W42" s="103"/>
      <c r="X42" s="17" t="str">
        <f>VLOOKUP(A42,'[1]Sales Data Table'!$A:$AF,4,FALSE)</f>
        <v>E25172A1100002</v>
      </c>
      <c r="Y42" s="17" t="str">
        <f>VLOOKUP(A42,'[1]Sales Data Table'!$A:$I,2,FALSE)</f>
        <v>Calsonic</v>
      </c>
      <c r="Z42" s="17"/>
      <c r="AA42" s="17" t="str">
        <f>VLOOKUP(A42,'[1]Sales Data Table'!$A:$I,4,FALSE)</f>
        <v>E25172A1100002</v>
      </c>
      <c r="AB42" s="17" t="str">
        <f>VLOOKUP(A42,'[1]Sales Data Table'!$A:$I,9,FALSE)</f>
        <v>Nissan Engine (Altima)</v>
      </c>
      <c r="AC42" s="17"/>
      <c r="AD42" s="17"/>
      <c r="AE42" s="18" t="str">
        <f>VLOOKUP(C42,'Equipment Listing'!A:E,3,FALSE)</f>
        <v>Bond</v>
      </c>
      <c r="AF42" s="19" t="str">
        <f>VLOOKUP(C42,'Equipment Listing'!A:E,4,FALSE)</f>
        <v>1000T (xfer)</v>
      </c>
      <c r="AG42" s="19" t="str">
        <f>VLOOKUP(C42,'Equipment Listing'!A:E,5,FALSE)</f>
        <v>600+</v>
      </c>
      <c r="AH42" s="19">
        <f t="shared" si="3"/>
        <v>2.5</v>
      </c>
      <c r="AI42" s="43">
        <f t="shared" si="4"/>
        <v>1800</v>
      </c>
      <c r="AJ42" s="102">
        <f t="shared" si="5"/>
        <v>68878.8</v>
      </c>
      <c r="AK42" s="20">
        <f t="shared" si="6"/>
        <v>5739.9000000000005</v>
      </c>
      <c r="AL42" s="21">
        <f t="shared" si="7"/>
        <v>7.5851111111111109</v>
      </c>
      <c r="AM42" s="21"/>
      <c r="AN42" s="103"/>
      <c r="AO42" s="103"/>
      <c r="AP42" s="17">
        <v>106084</v>
      </c>
    </row>
    <row r="43" spans="1:42" s="15" customFormat="1" ht="10.5" hidden="1" customHeight="1">
      <c r="A43" s="16">
        <v>106095</v>
      </c>
      <c r="B43" s="220" t="str">
        <f t="shared" si="0"/>
        <v>EOP</v>
      </c>
      <c r="C43" s="18" t="s">
        <v>145</v>
      </c>
      <c r="D43" s="19">
        <v>1</v>
      </c>
      <c r="E43" s="20">
        <v>1800</v>
      </c>
      <c r="F43" s="19">
        <v>1.25</v>
      </c>
      <c r="G43" s="19">
        <v>2</v>
      </c>
      <c r="H43" s="221" t="str">
        <f t="shared" si="1"/>
        <v>2015.01</v>
      </c>
      <c r="I43" s="221" t="str">
        <f t="shared" si="2"/>
        <v>3000</v>
      </c>
      <c r="J43" s="69">
        <v>67416</v>
      </c>
      <c r="K43" s="226"/>
      <c r="L43" s="226"/>
      <c r="M43" s="226"/>
      <c r="N43" s="226"/>
      <c r="O43" s="19"/>
      <c r="P43" s="19"/>
      <c r="Q43" s="19"/>
      <c r="R43" s="19"/>
      <c r="S43" s="103"/>
      <c r="T43" s="103"/>
      <c r="U43" s="18" t="s">
        <v>2</v>
      </c>
      <c r="V43" s="103"/>
      <c r="W43" s="103"/>
      <c r="X43" s="17" t="str">
        <f>VLOOKUP(A43,'[1]Sales Data Table'!$A:$AF,4,FALSE)</f>
        <v>E25271A1100002</v>
      </c>
      <c r="Y43" s="17" t="str">
        <f>VLOOKUP(A43,'[1]Sales Data Table'!$A:$I,2,FALSE)</f>
        <v>Calsonic</v>
      </c>
      <c r="Z43" s="17"/>
      <c r="AA43" s="17" t="str">
        <f>VLOOKUP(A43,'[1]Sales Data Table'!$A:$I,4,FALSE)</f>
        <v>E25271A1100002</v>
      </c>
      <c r="AB43" s="17" t="str">
        <f>VLOOKUP(A43,'[1]Sales Data Table'!$A:$I,9,FALSE)</f>
        <v>Nissan Engine (Altima)</v>
      </c>
      <c r="AC43" s="17"/>
      <c r="AD43" s="17"/>
      <c r="AE43" s="18" t="str">
        <f>VLOOKUP(C43,'Equipment Listing'!A:E,3,FALSE)</f>
        <v>Bond</v>
      </c>
      <c r="AF43" s="19" t="str">
        <f>VLOOKUP(C43,'Equipment Listing'!A:E,4,FALSE)</f>
        <v>1000T (xfer)</v>
      </c>
      <c r="AG43" s="19" t="str">
        <f>VLOOKUP(C43,'Equipment Listing'!A:E,5,FALSE)</f>
        <v>600+</v>
      </c>
      <c r="AH43" s="19">
        <f t="shared" si="3"/>
        <v>2.5</v>
      </c>
      <c r="AI43" s="43">
        <f t="shared" si="4"/>
        <v>1800</v>
      </c>
      <c r="AJ43" s="102">
        <f t="shared" si="5"/>
        <v>67416</v>
      </c>
      <c r="AK43" s="20">
        <f t="shared" si="6"/>
        <v>5618</v>
      </c>
      <c r="AL43" s="21">
        <f t="shared" si="7"/>
        <v>7.4948148148148137</v>
      </c>
      <c r="AM43" s="21"/>
      <c r="AN43" s="103"/>
      <c r="AO43" s="103"/>
      <c r="AP43" s="17">
        <v>106095</v>
      </c>
    </row>
    <row r="44" spans="1:42" s="15" customFormat="1" ht="10.5" hidden="1" customHeight="1">
      <c r="A44" s="16">
        <v>106098</v>
      </c>
      <c r="B44" s="220" t="str">
        <f t="shared" si="0"/>
        <v>EOP</v>
      </c>
      <c r="C44" s="18" t="s">
        <v>145</v>
      </c>
      <c r="D44" s="19">
        <v>1</v>
      </c>
      <c r="E44" s="20">
        <v>1800</v>
      </c>
      <c r="F44" s="19">
        <v>1.25</v>
      </c>
      <c r="G44" s="19">
        <v>2</v>
      </c>
      <c r="H44" s="221" t="str">
        <f t="shared" si="1"/>
        <v>2015.01</v>
      </c>
      <c r="I44" s="221" t="str">
        <f t="shared" si="2"/>
        <v>3000</v>
      </c>
      <c r="J44" s="69">
        <v>68560.800000000003</v>
      </c>
      <c r="K44" s="226"/>
      <c r="L44" s="226"/>
      <c r="M44" s="226"/>
      <c r="N44" s="226"/>
      <c r="O44" s="19"/>
      <c r="P44" s="19"/>
      <c r="Q44" s="19"/>
      <c r="R44" s="19"/>
      <c r="S44" s="103"/>
      <c r="T44" s="103"/>
      <c r="U44" s="18" t="s">
        <v>2</v>
      </c>
      <c r="V44" s="103"/>
      <c r="W44" s="103"/>
      <c r="X44" s="17" t="str">
        <f>VLOOKUP(A44,'[1]Sales Data Table'!$A:$AF,4,FALSE)</f>
        <v>E25171A1100002</v>
      </c>
      <c r="Y44" s="17" t="str">
        <f>VLOOKUP(A44,'[1]Sales Data Table'!$A:$I,2,FALSE)</f>
        <v>Calsonic</v>
      </c>
      <c r="Z44" s="17"/>
      <c r="AA44" s="17" t="str">
        <f>VLOOKUP(A44,'[1]Sales Data Table'!$A:$I,4,FALSE)</f>
        <v>E25171A1100002</v>
      </c>
      <c r="AB44" s="17" t="str">
        <f>VLOOKUP(A44,'[1]Sales Data Table'!$A:$I,9,FALSE)</f>
        <v>L42L Altima</v>
      </c>
      <c r="AC44" s="17"/>
      <c r="AD44" s="17"/>
      <c r="AE44" s="18" t="str">
        <f>VLOOKUP(C44,'Equipment Listing'!A:E,3,FALSE)</f>
        <v>Bond</v>
      </c>
      <c r="AF44" s="19" t="str">
        <f>VLOOKUP(C44,'Equipment Listing'!A:E,4,FALSE)</f>
        <v>1000T (xfer)</v>
      </c>
      <c r="AG44" s="19" t="str">
        <f>VLOOKUP(C44,'Equipment Listing'!A:E,5,FALSE)</f>
        <v>600+</v>
      </c>
      <c r="AH44" s="19">
        <f t="shared" si="3"/>
        <v>2.5</v>
      </c>
      <c r="AI44" s="43">
        <f t="shared" si="4"/>
        <v>1800</v>
      </c>
      <c r="AJ44" s="102">
        <f t="shared" si="5"/>
        <v>68560.800000000003</v>
      </c>
      <c r="AK44" s="20">
        <f t="shared" si="6"/>
        <v>5713.4000000000005</v>
      </c>
      <c r="AL44" s="21">
        <f t="shared" si="7"/>
        <v>7.5654814814814815</v>
      </c>
      <c r="AM44" s="21"/>
      <c r="AN44" s="103"/>
      <c r="AO44" s="103"/>
      <c r="AP44" s="17">
        <v>106098</v>
      </c>
    </row>
    <row r="45" spans="1:42" s="15" customFormat="1" ht="10.5" customHeight="1">
      <c r="A45" s="16">
        <v>106756</v>
      </c>
      <c r="B45" s="220" t="str">
        <f t="shared" si="0"/>
        <v>SOP</v>
      </c>
      <c r="C45" s="18" t="s">
        <v>145</v>
      </c>
      <c r="D45" s="19">
        <v>1</v>
      </c>
      <c r="E45" s="20">
        <v>1500</v>
      </c>
      <c r="F45" s="19">
        <v>1.25</v>
      </c>
      <c r="G45" s="19">
        <v>2</v>
      </c>
      <c r="H45" s="221" t="str">
        <f t="shared" si="1"/>
        <v>2015.01</v>
      </c>
      <c r="I45" s="221" t="str">
        <f t="shared" si="2"/>
        <v>2018.11</v>
      </c>
      <c r="J45" s="69">
        <v>480000</v>
      </c>
      <c r="K45" s="226"/>
      <c r="L45" s="226"/>
      <c r="M45" s="226"/>
      <c r="N45" s="226"/>
      <c r="O45" s="19"/>
      <c r="P45" s="19"/>
      <c r="Q45" s="19"/>
      <c r="R45" s="19"/>
      <c r="S45" s="103"/>
      <c r="T45" s="103"/>
      <c r="U45" s="18" t="s">
        <v>2</v>
      </c>
      <c r="V45" s="103"/>
      <c r="W45" s="103"/>
      <c r="X45" s="17">
        <f>VLOOKUP(A45,'[1]Sales Data Table'!$A:$AF,4,FALSE)</f>
        <v>13002594</v>
      </c>
      <c r="Y45" s="17" t="str">
        <f>VLOOKUP(A45,'[1]Sales Data Table'!$A:$I,2,FALSE)</f>
        <v>Benteler</v>
      </c>
      <c r="Z45" s="17"/>
      <c r="AA45" s="17">
        <f>VLOOKUP(A45,'[1]Sales Data Table'!$A:$I,4,FALSE)</f>
        <v>13002594</v>
      </c>
      <c r="AB45" s="17" t="str">
        <f>VLOOKUP(A45,'[1]Sales Data Table'!$A:$I,9,FALSE)</f>
        <v>Chrysler V6 Engine (PHOENIX)</v>
      </c>
      <c r="AC45" s="17"/>
      <c r="AD45" s="99">
        <f>VLOOKUP(A45,'[1]Sales Data Table'!$A:$Z,16,FALSE)</f>
        <v>43405</v>
      </c>
      <c r="AE45" s="18" t="str">
        <f>VLOOKUP(C45,'Equipment Listing'!A:E,3,FALSE)</f>
        <v>Bond</v>
      </c>
      <c r="AF45" s="19" t="str">
        <f>VLOOKUP(C45,'Equipment Listing'!A:E,4,FALSE)</f>
        <v>1000T (xfer)</v>
      </c>
      <c r="AG45" s="19" t="str">
        <f>VLOOKUP(C45,'Equipment Listing'!A:E,5,FALSE)</f>
        <v>600+</v>
      </c>
      <c r="AH45" s="19">
        <f t="shared" si="3"/>
        <v>2.5</v>
      </c>
      <c r="AI45" s="43">
        <f t="shared" si="4"/>
        <v>1500</v>
      </c>
      <c r="AJ45" s="102">
        <f t="shared" si="5"/>
        <v>480000</v>
      </c>
      <c r="AK45" s="20">
        <f t="shared" si="6"/>
        <v>40000</v>
      </c>
      <c r="AL45" s="21">
        <f t="shared" si="7"/>
        <v>38.888888888888893</v>
      </c>
      <c r="AM45" s="21"/>
      <c r="AN45" s="103"/>
      <c r="AO45" s="103"/>
      <c r="AP45" s="17">
        <v>106756</v>
      </c>
    </row>
    <row r="46" spans="1:42" s="15" customFormat="1" ht="10.5" customHeight="1">
      <c r="A46" s="16">
        <v>107113</v>
      </c>
      <c r="B46" s="220" t="str">
        <f t="shared" si="0"/>
        <v>SOP</v>
      </c>
      <c r="C46" s="18" t="s">
        <v>145</v>
      </c>
      <c r="D46" s="19">
        <v>1</v>
      </c>
      <c r="E46" s="20">
        <v>2100</v>
      </c>
      <c r="F46" s="19">
        <v>1.25</v>
      </c>
      <c r="G46" s="19">
        <v>2</v>
      </c>
      <c r="H46" s="221" t="str">
        <f t="shared" si="1"/>
        <v>2015.01</v>
      </c>
      <c r="I46" s="221" t="str">
        <f t="shared" si="2"/>
        <v>2019.09</v>
      </c>
      <c r="J46" s="50">
        <v>600993.7919999999</v>
      </c>
      <c r="K46" s="224"/>
      <c r="L46" s="224"/>
      <c r="M46" s="224"/>
      <c r="N46" s="224"/>
      <c r="O46" s="19"/>
      <c r="P46" s="19"/>
      <c r="Q46" s="19"/>
      <c r="R46" s="19"/>
      <c r="S46" s="103"/>
      <c r="T46" s="103"/>
      <c r="U46" s="18" t="s">
        <v>2</v>
      </c>
      <c r="V46" s="103"/>
      <c r="W46" s="103"/>
      <c r="X46" s="17" t="str">
        <f>VLOOKUP(A46,'[1]Sales Data Table'!$A:$AF,4,FALSE)</f>
        <v>23-4430410-2-00</v>
      </c>
      <c r="Y46" s="17" t="str">
        <f>VLOOKUP(A46,'[1]Sales Data Table'!$A:$I,2,FALSE)</f>
        <v>IB TECH</v>
      </c>
      <c r="Z46" s="17"/>
      <c r="AA46" s="17" t="str">
        <f>VLOOKUP(A46,'[1]Sales Data Table'!$A:$I,4,FALSE)</f>
        <v>23-4430410-2-00</v>
      </c>
      <c r="AB46" s="17" t="str">
        <f>VLOOKUP(A46,'[1]Sales Data Table'!$A:$I,9,FALSE)</f>
        <v>P42J + P42K</v>
      </c>
      <c r="AC46" s="17"/>
      <c r="AD46" s="99">
        <f>VLOOKUP(A46,'[1]Sales Data Table'!$A:$Z,16,FALSE)</f>
        <v>43717</v>
      </c>
      <c r="AE46" s="18" t="str">
        <f>VLOOKUP(C46,'Equipment Listing'!A:E,3,FALSE)</f>
        <v>Bond</v>
      </c>
      <c r="AF46" s="19" t="str">
        <f>VLOOKUP(C46,'Equipment Listing'!A:E,4,FALSE)</f>
        <v>1000T (xfer)</v>
      </c>
      <c r="AG46" s="19" t="str">
        <f>VLOOKUP(C46,'Equipment Listing'!A:E,5,FALSE)</f>
        <v>600+</v>
      </c>
      <c r="AH46" s="19">
        <f t="shared" si="3"/>
        <v>2.5</v>
      </c>
      <c r="AI46" s="43">
        <f t="shared" si="4"/>
        <v>2100</v>
      </c>
      <c r="AJ46" s="102">
        <f t="shared" si="5"/>
        <v>600993.7919999999</v>
      </c>
      <c r="AK46" s="20">
        <f t="shared" si="6"/>
        <v>50082.815999999992</v>
      </c>
      <c r="AL46" s="21">
        <f t="shared" si="7"/>
        <v>35.131946666666657</v>
      </c>
      <c r="AM46" s="21"/>
      <c r="AN46" s="103"/>
      <c r="AO46" s="103"/>
      <c r="AP46" s="17">
        <v>107113</v>
      </c>
    </row>
    <row r="47" spans="1:42" s="15" customFormat="1" ht="10.5" customHeight="1">
      <c r="A47" s="16">
        <v>107133</v>
      </c>
      <c r="B47" s="220" t="str">
        <f t="shared" si="0"/>
        <v>SOP</v>
      </c>
      <c r="C47" s="18" t="s">
        <v>145</v>
      </c>
      <c r="D47" s="19">
        <v>1</v>
      </c>
      <c r="E47" s="20">
        <v>1500</v>
      </c>
      <c r="F47" s="19">
        <v>1.25</v>
      </c>
      <c r="G47" s="19">
        <v>2</v>
      </c>
      <c r="H47" s="221" t="str">
        <f t="shared" si="1"/>
        <v>2015.01</v>
      </c>
      <c r="I47" s="221" t="str">
        <f t="shared" si="2"/>
        <v>2019</v>
      </c>
      <c r="J47" s="69">
        <v>104277.6</v>
      </c>
      <c r="K47" s="226"/>
      <c r="L47" s="226"/>
      <c r="M47" s="226"/>
      <c r="N47" s="226"/>
      <c r="O47" s="19"/>
      <c r="P47" s="19"/>
      <c r="Q47" s="19"/>
      <c r="R47" s="19"/>
      <c r="S47" s="103"/>
      <c r="T47" s="103"/>
      <c r="U47" s="18" t="s">
        <v>2</v>
      </c>
      <c r="V47" s="103"/>
      <c r="W47" s="103"/>
      <c r="X47" s="17" t="str">
        <f>VLOOKUP(A47,'[1]Sales Data Table'!$A:$AF,4,FALSE)</f>
        <v>252S2 EA20B        (#E25278a0700101 b/p)</v>
      </c>
      <c r="Y47" s="17" t="str">
        <f>VLOOKUP(A47,'[1]Sales Data Table'!$A:$I,2,FALSE)</f>
        <v>Calsonic</v>
      </c>
      <c r="Z47" s="17"/>
      <c r="AA47" s="17" t="str">
        <f>VLOOKUP(A47,'[1]Sales Data Table'!$A:$I,4,FALSE)</f>
        <v>252S2 EA20B        (#E25278a0700101 b/p)</v>
      </c>
      <c r="AB47" s="17" t="str">
        <f>VLOOKUP(A47,'[1]Sales Data Table'!$A:$I,9,FALSE)</f>
        <v>Nissan Exhaust / Multiple program</v>
      </c>
      <c r="AC47" s="17"/>
      <c r="AD47" s="99">
        <f>VLOOKUP(A47,'[1]Sales Data Table'!$A:$Z,16,FALSE)</f>
        <v>44440</v>
      </c>
      <c r="AE47" s="18" t="str">
        <f>VLOOKUP(C47,'Equipment Listing'!A:E,3,FALSE)</f>
        <v>Bond</v>
      </c>
      <c r="AF47" s="19" t="str">
        <f>VLOOKUP(C47,'Equipment Listing'!A:E,4,FALSE)</f>
        <v>1000T (xfer)</v>
      </c>
      <c r="AG47" s="19" t="str">
        <f>VLOOKUP(C47,'Equipment Listing'!A:E,5,FALSE)</f>
        <v>600+</v>
      </c>
      <c r="AH47" s="19">
        <f t="shared" si="3"/>
        <v>2.5</v>
      </c>
      <c r="AI47" s="43">
        <f t="shared" si="4"/>
        <v>1500</v>
      </c>
      <c r="AJ47" s="102">
        <f t="shared" si="5"/>
        <v>104277.6</v>
      </c>
      <c r="AK47" s="20">
        <f t="shared" si="6"/>
        <v>8689.8000000000011</v>
      </c>
      <c r="AL47" s="21">
        <f t="shared" si="7"/>
        <v>11.057600000000001</v>
      </c>
      <c r="AM47" s="21"/>
      <c r="AN47" s="103"/>
      <c r="AO47" s="103"/>
      <c r="AP47" s="17">
        <v>107133</v>
      </c>
    </row>
    <row r="48" spans="1:42" s="15" customFormat="1" ht="10.5" customHeight="1">
      <c r="A48" s="16" t="s">
        <v>148</v>
      </c>
      <c r="B48" s="220" t="str">
        <f t="shared" si="0"/>
        <v>SOP</v>
      </c>
      <c r="C48" s="18" t="s">
        <v>145</v>
      </c>
      <c r="D48" s="19">
        <v>1</v>
      </c>
      <c r="E48" s="20">
        <v>1200</v>
      </c>
      <c r="F48" s="19">
        <v>1.5</v>
      </c>
      <c r="G48" s="19">
        <v>2</v>
      </c>
      <c r="H48" s="221" t="str">
        <f t="shared" si="1"/>
        <v>2015.01</v>
      </c>
      <c r="I48" s="221" t="str">
        <f t="shared" si="2"/>
        <v>2019.09</v>
      </c>
      <c r="J48" s="69">
        <v>98647.5</v>
      </c>
      <c r="K48" s="226"/>
      <c r="L48" s="226"/>
      <c r="M48" s="226"/>
      <c r="N48" s="226"/>
      <c r="O48" s="19"/>
      <c r="P48" s="19"/>
      <c r="Q48" s="19"/>
      <c r="R48" s="19"/>
      <c r="S48" s="103"/>
      <c r="T48" s="103"/>
      <c r="U48" s="18" t="s">
        <v>8</v>
      </c>
      <c r="V48" s="103"/>
      <c r="W48" s="103"/>
      <c r="X48" s="17" t="str">
        <f>VLOOKUP(A48,'[1]Sales Data Table'!$A:$AF,4,FALSE)</f>
        <v>251S1 EA20B           (#E25177A0700103 B/P)</v>
      </c>
      <c r="Y48" s="17" t="str">
        <f>VLOOKUP(A48,'[1]Sales Data Table'!$A:$I,2,FALSE)</f>
        <v>Calsonic</v>
      </c>
      <c r="Z48" s="17"/>
      <c r="AA48" s="17" t="str">
        <f>VLOOKUP(A48,'[1]Sales Data Table'!$A:$I,4,FALSE)</f>
        <v>251S1 EA20B           (#E25177A0700103 B/P)</v>
      </c>
      <c r="AB48" s="17" t="str">
        <f>VLOOKUP(A48,'[1]Sales Data Table'!$A:$I,9,FALSE)</f>
        <v>Nissan Exhaust / Multiple program</v>
      </c>
      <c r="AC48" s="17"/>
      <c r="AD48" s="99">
        <f>VLOOKUP(A48,'[1]Sales Data Table'!$A:$Z,16,FALSE)</f>
        <v>43717</v>
      </c>
      <c r="AE48" s="18" t="str">
        <f>VLOOKUP(C48,'Equipment Listing'!A:E,3,FALSE)</f>
        <v>Bond</v>
      </c>
      <c r="AF48" s="19" t="str">
        <f>VLOOKUP(C48,'Equipment Listing'!A:E,4,FALSE)</f>
        <v>1000T (xfer)</v>
      </c>
      <c r="AG48" s="19" t="str">
        <f>VLOOKUP(C48,'Equipment Listing'!A:E,5,FALSE)</f>
        <v>600+</v>
      </c>
      <c r="AH48" s="19">
        <f t="shared" si="3"/>
        <v>3</v>
      </c>
      <c r="AI48" s="43">
        <f t="shared" si="4"/>
        <v>1200</v>
      </c>
      <c r="AJ48" s="102">
        <f t="shared" si="5"/>
        <v>98647.5</v>
      </c>
      <c r="AK48" s="20">
        <f t="shared" si="6"/>
        <v>8220.625</v>
      </c>
      <c r="AL48" s="21">
        <f t="shared" si="7"/>
        <v>13.13402777777778</v>
      </c>
      <c r="AM48" s="21"/>
      <c r="AN48" s="103"/>
      <c r="AO48" s="103"/>
      <c r="AP48" s="17" t="s">
        <v>148</v>
      </c>
    </row>
    <row r="49" spans="1:42" s="15" customFormat="1" ht="10.5" customHeight="1">
      <c r="A49" s="16" t="s">
        <v>147</v>
      </c>
      <c r="B49" s="220" t="str">
        <f t="shared" si="0"/>
        <v>SOP</v>
      </c>
      <c r="C49" s="18" t="s">
        <v>145</v>
      </c>
      <c r="D49" s="19">
        <v>1</v>
      </c>
      <c r="E49" s="20">
        <v>1200</v>
      </c>
      <c r="F49" s="19">
        <v>1.5</v>
      </c>
      <c r="G49" s="19">
        <v>2</v>
      </c>
      <c r="H49" s="221" t="str">
        <f t="shared" si="1"/>
        <v>2015.01</v>
      </c>
      <c r="I49" s="221" t="str">
        <f t="shared" si="2"/>
        <v>2019.09</v>
      </c>
      <c r="J49" s="69">
        <v>98280</v>
      </c>
      <c r="K49" s="226"/>
      <c r="L49" s="226"/>
      <c r="M49" s="226"/>
      <c r="N49" s="226"/>
      <c r="O49" s="19"/>
      <c r="P49" s="19"/>
      <c r="Q49" s="19"/>
      <c r="R49" s="19"/>
      <c r="S49" s="103"/>
      <c r="T49" s="103"/>
      <c r="U49" s="18" t="s">
        <v>8</v>
      </c>
      <c r="V49" s="103"/>
      <c r="W49" s="103"/>
      <c r="X49" s="17" t="str">
        <f>VLOOKUP(A49,'[1]Sales Data Table'!$A:$AF,4,FALSE)</f>
        <v>251S2 EA20B    (#E25178A0700101 B/P)</v>
      </c>
      <c r="Y49" s="17" t="str">
        <f>VLOOKUP(A49,'[1]Sales Data Table'!$A:$I,2,FALSE)</f>
        <v>Calsonic</v>
      </c>
      <c r="Z49" s="17"/>
      <c r="AA49" s="17" t="str">
        <f>VLOOKUP(A49,'[1]Sales Data Table'!$A:$I,4,FALSE)</f>
        <v>251S2 EA20B    (#E25178A0700101 B/P)</v>
      </c>
      <c r="AB49" s="17" t="str">
        <f>VLOOKUP(A49,'[1]Sales Data Table'!$A:$I,9,FALSE)</f>
        <v>Nissan Exhaust / Multiple program</v>
      </c>
      <c r="AC49" s="17"/>
      <c r="AD49" s="99">
        <f>VLOOKUP(A49,'[1]Sales Data Table'!$A:$Z,16,FALSE)</f>
        <v>43717</v>
      </c>
      <c r="AE49" s="18" t="str">
        <f>VLOOKUP(C49,'Equipment Listing'!A:E,3,FALSE)</f>
        <v>Bond</v>
      </c>
      <c r="AF49" s="19" t="str">
        <f>VLOOKUP(C49,'Equipment Listing'!A:E,4,FALSE)</f>
        <v>1000T (xfer)</v>
      </c>
      <c r="AG49" s="19" t="str">
        <f>VLOOKUP(C49,'Equipment Listing'!A:E,5,FALSE)</f>
        <v>600+</v>
      </c>
      <c r="AH49" s="19">
        <f t="shared" si="3"/>
        <v>3</v>
      </c>
      <c r="AI49" s="43">
        <f t="shared" si="4"/>
        <v>1200</v>
      </c>
      <c r="AJ49" s="102">
        <f t="shared" si="5"/>
        <v>98280</v>
      </c>
      <c r="AK49" s="20">
        <f t="shared" si="6"/>
        <v>8190</v>
      </c>
      <c r="AL49" s="21">
        <f t="shared" si="7"/>
        <v>13.1</v>
      </c>
      <c r="AM49" s="21"/>
      <c r="AN49" s="103"/>
      <c r="AO49" s="103"/>
      <c r="AP49" s="17" t="s">
        <v>147</v>
      </c>
    </row>
    <row r="50" spans="1:42" s="15" customFormat="1" ht="10.5" customHeight="1">
      <c r="A50" s="23" t="s">
        <v>366</v>
      </c>
      <c r="B50" s="220" t="str">
        <f t="shared" si="0"/>
        <v>SOP</v>
      </c>
      <c r="C50" s="23" t="s">
        <v>145</v>
      </c>
      <c r="D50" s="19">
        <v>1</v>
      </c>
      <c r="E50" s="23">
        <v>1080</v>
      </c>
      <c r="F50" s="19">
        <v>1.5</v>
      </c>
      <c r="G50" s="19">
        <v>2</v>
      </c>
      <c r="H50" s="221" t="str">
        <f t="shared" si="1"/>
        <v>2015.01</v>
      </c>
      <c r="I50" s="221" t="str">
        <f t="shared" si="2"/>
        <v>2019.09</v>
      </c>
      <c r="J50" s="69">
        <v>225000</v>
      </c>
      <c r="K50" s="226"/>
      <c r="L50" s="226"/>
      <c r="M50" s="226"/>
      <c r="N50" s="226"/>
      <c r="O50" s="19"/>
      <c r="P50" s="19"/>
      <c r="Q50" s="19"/>
      <c r="R50" s="19"/>
      <c r="S50" s="103"/>
      <c r="T50" s="103"/>
      <c r="U50" s="18" t="s">
        <v>8</v>
      </c>
      <c r="V50" s="103"/>
      <c r="W50" s="103"/>
      <c r="X50" s="17" t="str">
        <f>VLOOKUP(A50,'[1]Sales Data Table'!$A:$AF,4,FALSE)</f>
        <v>17168-761YL</v>
      </c>
      <c r="Y50" s="17" t="str">
        <f>VLOOKUP(A50,'[1]Sales Data Table'!$A:$I,2,FALSE)</f>
        <v>Benteler</v>
      </c>
      <c r="Z50" s="17"/>
      <c r="AA50" s="17" t="str">
        <f>VLOOKUP(A50,'[1]Sales Data Table'!$A:$I,4,FALSE)</f>
        <v>17168-761YL</v>
      </c>
      <c r="AB50" s="17" t="str">
        <f>VLOOKUP(A50,'[1]Sales Data Table'!$A:$I,9,FALSE)</f>
        <v>TOYOTA 761F  ENG</v>
      </c>
      <c r="AC50" s="17"/>
      <c r="AD50" s="99">
        <f>VLOOKUP(A50,'[1]Sales Data Table'!$A:$Z,16,FALSE)</f>
        <v>43717</v>
      </c>
      <c r="AE50" s="18" t="str">
        <f>VLOOKUP(C50,'Equipment Listing'!A:E,3,FALSE)</f>
        <v>Bond</v>
      </c>
      <c r="AF50" s="19" t="str">
        <f>VLOOKUP(C50,'Equipment Listing'!A:E,4,FALSE)</f>
        <v>1000T (xfer)</v>
      </c>
      <c r="AG50" s="19" t="str">
        <f>VLOOKUP(C50,'Equipment Listing'!A:E,5,FALSE)</f>
        <v>600+</v>
      </c>
      <c r="AH50" s="19">
        <f t="shared" si="3"/>
        <v>3</v>
      </c>
      <c r="AI50" s="43">
        <f t="shared" si="4"/>
        <v>1080</v>
      </c>
      <c r="AJ50" s="102">
        <f t="shared" si="5"/>
        <v>225000</v>
      </c>
      <c r="AK50" s="20">
        <f t="shared" si="6"/>
        <v>18750</v>
      </c>
      <c r="AL50" s="21">
        <f t="shared" si="7"/>
        <v>27.148148148148149</v>
      </c>
      <c r="AM50" s="21"/>
      <c r="AN50" s="103"/>
      <c r="AO50" s="103"/>
      <c r="AP50" s="23" t="s">
        <v>458</v>
      </c>
    </row>
    <row r="51" spans="1:42" s="15" customFormat="1" ht="10.5" customHeight="1">
      <c r="A51" s="16" t="s">
        <v>146</v>
      </c>
      <c r="B51" s="220" t="str">
        <f t="shared" si="0"/>
        <v>SOP</v>
      </c>
      <c r="C51" s="18" t="s">
        <v>145</v>
      </c>
      <c r="D51" s="19">
        <v>1</v>
      </c>
      <c r="E51" s="20">
        <v>840</v>
      </c>
      <c r="F51" s="19">
        <v>1.5</v>
      </c>
      <c r="G51" s="19">
        <v>2</v>
      </c>
      <c r="H51" s="221" t="str">
        <f t="shared" si="1"/>
        <v>2015.01</v>
      </c>
      <c r="I51" s="221" t="str">
        <f t="shared" si="2"/>
        <v>2019.09</v>
      </c>
      <c r="J51" s="69">
        <v>287000</v>
      </c>
      <c r="K51" s="226"/>
      <c r="L51" s="226"/>
      <c r="M51" s="226"/>
      <c r="N51" s="226"/>
      <c r="O51" s="19"/>
      <c r="P51" s="19"/>
      <c r="Q51" s="19"/>
      <c r="R51" s="19"/>
      <c r="S51" s="103"/>
      <c r="T51" s="103"/>
      <c r="U51" s="18" t="s">
        <v>8</v>
      </c>
      <c r="V51" s="103"/>
      <c r="W51" s="103"/>
      <c r="X51" s="17" t="str">
        <f>VLOOKUP(A51,'[1]Sales Data Table'!$A:$AF,4,FALSE)</f>
        <v>17167-761YL</v>
      </c>
      <c r="Y51" s="17" t="str">
        <f>VLOOKUP(A51,'[1]Sales Data Table'!$A:$I,2,FALSE)</f>
        <v>Benteler</v>
      </c>
      <c r="Z51" s="17"/>
      <c r="AA51" s="17" t="str">
        <f>VLOOKUP(A51,'[1]Sales Data Table'!$A:$I,4,FALSE)</f>
        <v>17167-761YL</v>
      </c>
      <c r="AB51" s="17" t="str">
        <f>VLOOKUP(A51,'[1]Sales Data Table'!$A:$I,9,FALSE)</f>
        <v>TOYOTA 761F ENG</v>
      </c>
      <c r="AC51" s="17"/>
      <c r="AD51" s="99">
        <f>VLOOKUP(A51,'[1]Sales Data Table'!$A:$Z,16,FALSE)</f>
        <v>43717</v>
      </c>
      <c r="AE51" s="18" t="str">
        <f>VLOOKUP(C51,'Equipment Listing'!A:E,3,FALSE)</f>
        <v>Bond</v>
      </c>
      <c r="AF51" s="19" t="str">
        <f>VLOOKUP(C51,'Equipment Listing'!A:E,4,FALSE)</f>
        <v>1000T (xfer)</v>
      </c>
      <c r="AG51" s="19" t="str">
        <f>VLOOKUP(C51,'Equipment Listing'!A:E,5,FALSE)</f>
        <v>600+</v>
      </c>
      <c r="AH51" s="19">
        <f t="shared" si="3"/>
        <v>3</v>
      </c>
      <c r="AI51" s="43">
        <f t="shared" si="4"/>
        <v>840</v>
      </c>
      <c r="AJ51" s="102">
        <f t="shared" si="5"/>
        <v>287000</v>
      </c>
      <c r="AK51" s="20">
        <f t="shared" si="6"/>
        <v>23916.666666666668</v>
      </c>
      <c r="AL51" s="21">
        <f t="shared" si="7"/>
        <v>41.962962962962969</v>
      </c>
      <c r="AM51" s="21"/>
      <c r="AN51" s="103"/>
      <c r="AO51" s="103"/>
      <c r="AP51" s="17" t="s">
        <v>146</v>
      </c>
    </row>
    <row r="52" spans="1:42" s="15" customFormat="1" ht="10.5" customHeight="1">
      <c r="A52" s="23" t="s">
        <v>461</v>
      </c>
      <c r="B52" s="220" t="str">
        <f t="shared" si="0"/>
        <v>SOP</v>
      </c>
      <c r="C52" s="23" t="s">
        <v>145</v>
      </c>
      <c r="D52" s="19">
        <v>1</v>
      </c>
      <c r="E52" s="23">
        <v>1200</v>
      </c>
      <c r="F52" s="19">
        <v>1.5</v>
      </c>
      <c r="G52" s="19">
        <v>2</v>
      </c>
      <c r="H52" s="221" t="str">
        <f t="shared" si="1"/>
        <v>2015.01</v>
      </c>
      <c r="I52" s="221" t="str">
        <f t="shared" si="2"/>
        <v>2018.12</v>
      </c>
      <c r="J52" s="69">
        <v>163000</v>
      </c>
      <c r="K52" s="226"/>
      <c r="L52" s="226"/>
      <c r="M52" s="226"/>
      <c r="N52" s="226"/>
      <c r="O52" s="19"/>
      <c r="P52" s="19"/>
      <c r="Q52" s="19"/>
      <c r="R52" s="19"/>
      <c r="S52" s="103"/>
      <c r="T52" s="103"/>
      <c r="U52" s="18" t="s">
        <v>8</v>
      </c>
      <c r="V52" s="103"/>
      <c r="W52" s="103"/>
      <c r="X52" s="17" t="str">
        <f>VLOOKUP(A52,'[1]Sales Data Table'!$A:$AF,4,FALSE)</f>
        <v>20850 A0000</v>
      </c>
      <c r="Y52" s="17" t="str">
        <f>VLOOKUP(A52,'[1]Sales Data Table'!$A:$I,2,FALSE)</f>
        <v>Calsonic</v>
      </c>
      <c r="Z52" s="17"/>
      <c r="AA52" s="17" t="str">
        <f>VLOOKUP(A52,'[1]Sales Data Table'!$A:$I,4,FALSE)</f>
        <v>20850 A0000</v>
      </c>
      <c r="AB52" s="17" t="str">
        <f>VLOOKUP(A52,'[1]Sales Data Table'!$A:$I,9,FALSE)</f>
        <v>P32R ROGUE</v>
      </c>
      <c r="AC52" s="17"/>
      <c r="AD52" s="99">
        <f>VLOOKUP(A52,'[1]Sales Data Table'!$A:$Z,16,FALSE)</f>
        <v>43435</v>
      </c>
      <c r="AE52" s="18" t="str">
        <f>VLOOKUP(C52,'Equipment Listing'!A:E,3,FALSE)</f>
        <v>Bond</v>
      </c>
      <c r="AF52" s="19" t="str">
        <f>VLOOKUP(C52,'Equipment Listing'!A:E,4,FALSE)</f>
        <v>1000T (xfer)</v>
      </c>
      <c r="AG52" s="19" t="str">
        <f>VLOOKUP(C52,'Equipment Listing'!A:E,5,FALSE)</f>
        <v>600+</v>
      </c>
      <c r="AH52" s="19">
        <f t="shared" si="3"/>
        <v>3</v>
      </c>
      <c r="AI52" s="43">
        <f t="shared" si="4"/>
        <v>1200</v>
      </c>
      <c r="AJ52" s="102">
        <f t="shared" si="5"/>
        <v>163000</v>
      </c>
      <c r="AK52" s="20">
        <f t="shared" si="6"/>
        <v>13583.333333333334</v>
      </c>
      <c r="AL52" s="21">
        <f t="shared" si="7"/>
        <v>19.092592592592592</v>
      </c>
      <c r="AM52" s="21"/>
      <c r="AN52" s="103"/>
      <c r="AO52" s="103"/>
      <c r="AP52" s="23" t="s">
        <v>459</v>
      </c>
    </row>
    <row r="53" spans="1:42" s="15" customFormat="1" ht="10.5" customHeight="1">
      <c r="A53" s="16">
        <v>104474</v>
      </c>
      <c r="B53" s="220" t="str">
        <f t="shared" si="0"/>
        <v>SOP</v>
      </c>
      <c r="C53" s="18" t="s">
        <v>313</v>
      </c>
      <c r="D53" s="19">
        <v>1</v>
      </c>
      <c r="E53" s="20">
        <v>2100</v>
      </c>
      <c r="F53" s="19">
        <v>0.5</v>
      </c>
      <c r="G53" s="19">
        <v>2</v>
      </c>
      <c r="H53" s="221" t="str">
        <f t="shared" si="1"/>
        <v>2015.01</v>
      </c>
      <c r="I53" s="221" t="str">
        <f t="shared" si="2"/>
        <v>2019.09</v>
      </c>
      <c r="J53" s="69">
        <v>200653.5</v>
      </c>
      <c r="K53" s="226"/>
      <c r="L53" s="226"/>
      <c r="M53" s="226"/>
      <c r="N53" s="226"/>
      <c r="O53" s="19"/>
      <c r="P53" s="19"/>
      <c r="Q53" s="19"/>
      <c r="R53" s="19"/>
      <c r="S53" s="103"/>
      <c r="T53" s="103"/>
      <c r="U53" s="18" t="s">
        <v>2</v>
      </c>
      <c r="V53" s="103"/>
      <c r="W53" s="103"/>
      <c r="X53" s="17">
        <f>VLOOKUP(A53,'[1]Sales Data Table'!$A:$AF,4,FALSE)</f>
        <v>95164</v>
      </c>
      <c r="Y53" s="17" t="str">
        <f>VLOOKUP(A53,'[1]Sales Data Table'!$A:$I,2,FALSE)</f>
        <v>AGC Automotive Americas</v>
      </c>
      <c r="Z53" s="17"/>
      <c r="AA53" s="17">
        <f>VLOOKUP(A53,'[1]Sales Data Table'!$A:$I,4,FALSE)</f>
        <v>95164</v>
      </c>
      <c r="AB53" s="17" t="str">
        <f>VLOOKUP(A53,'[1]Sales Data Table'!$A:$I,9,FALSE)</f>
        <v>Nissan WZW</v>
      </c>
      <c r="AC53" s="17"/>
      <c r="AD53" s="99">
        <f>VLOOKUP(A53,'[1]Sales Data Table'!$A:$Z,16,FALSE)</f>
        <v>43717</v>
      </c>
      <c r="AE53" s="18" t="str">
        <f>VLOOKUP(C53,'Equipment Listing'!A:E,3,FALSE)</f>
        <v>Bond</v>
      </c>
      <c r="AF53" s="19" t="str">
        <f>VLOOKUP(C53,'Equipment Listing'!A:E,4,FALSE)</f>
        <v>110T</v>
      </c>
      <c r="AG53" s="73" t="str">
        <f>VLOOKUP(C53,'Equipment Listing'!A:E,5,FALSE)</f>
        <v>60-200</v>
      </c>
      <c r="AH53" s="19">
        <f t="shared" si="3"/>
        <v>1</v>
      </c>
      <c r="AI53" s="43">
        <f t="shared" si="4"/>
        <v>2100</v>
      </c>
      <c r="AJ53" s="102">
        <f t="shared" si="5"/>
        <v>200653.5</v>
      </c>
      <c r="AK53" s="20">
        <f t="shared" si="6"/>
        <v>16721.125</v>
      </c>
      <c r="AL53" s="21">
        <f t="shared" si="7"/>
        <v>11.949920634920636</v>
      </c>
      <c r="AM53" s="21"/>
      <c r="AN53" s="103"/>
      <c r="AO53" s="103"/>
      <c r="AP53" s="17">
        <v>104474</v>
      </c>
    </row>
    <row r="54" spans="1:42" s="15" customFormat="1" ht="10.5" customHeight="1">
      <c r="A54" s="16">
        <v>106168</v>
      </c>
      <c r="B54" s="220" t="str">
        <f t="shared" si="0"/>
        <v>SOP</v>
      </c>
      <c r="C54" s="18" t="s">
        <v>313</v>
      </c>
      <c r="D54" s="19">
        <v>1</v>
      </c>
      <c r="E54" s="20">
        <v>2100</v>
      </c>
      <c r="F54" s="19">
        <v>0.5</v>
      </c>
      <c r="G54" s="19">
        <v>2</v>
      </c>
      <c r="H54" s="221" t="str">
        <f t="shared" si="1"/>
        <v>2015.01</v>
      </c>
      <c r="I54" s="221" t="str">
        <f t="shared" si="2"/>
        <v>2019.09</v>
      </c>
      <c r="J54" s="69">
        <v>1250000</v>
      </c>
      <c r="K54" s="226"/>
      <c r="L54" s="226"/>
      <c r="M54" s="226"/>
      <c r="N54" s="226"/>
      <c r="O54" s="19"/>
      <c r="P54" s="19"/>
      <c r="Q54" s="19"/>
      <c r="R54" s="19"/>
      <c r="S54" s="103"/>
      <c r="T54" s="103"/>
      <c r="U54" s="18" t="s">
        <v>2</v>
      </c>
      <c r="V54" s="103"/>
      <c r="W54" s="103"/>
      <c r="X54" s="17">
        <f>VLOOKUP(A54,'[1]Sales Data Table'!$A:$AF,4,FALSE)</f>
        <v>56577</v>
      </c>
      <c r="Y54" s="17" t="str">
        <f>VLOOKUP(A54,'[1]Sales Data Table'!$A:$I,2,FALSE)</f>
        <v>MAGNA</v>
      </c>
      <c r="Z54" s="17"/>
      <c r="AA54" s="17">
        <f>VLOOKUP(A54,'[1]Sales Data Table'!$A:$I,4,FALSE)</f>
        <v>56577</v>
      </c>
      <c r="AB54" s="17" t="str">
        <f>VLOOKUP(A54,'[1]Sales Data Table'!$A:$I,9,FALSE)</f>
        <v>AUTO INDUSTRY</v>
      </c>
      <c r="AC54" s="17"/>
      <c r="AD54" s="99">
        <f>VLOOKUP(A54,'[1]Sales Data Table'!$A:$Z,16,FALSE)</f>
        <v>43717</v>
      </c>
      <c r="AE54" s="18" t="str">
        <f>VLOOKUP(C54,'Equipment Listing'!A:E,3,FALSE)</f>
        <v>Bond</v>
      </c>
      <c r="AF54" s="19" t="str">
        <f>VLOOKUP(C54,'Equipment Listing'!A:E,4,FALSE)</f>
        <v>110T</v>
      </c>
      <c r="AG54" s="73" t="str">
        <f>VLOOKUP(C54,'Equipment Listing'!A:E,5,FALSE)</f>
        <v>60-200</v>
      </c>
      <c r="AH54" s="19">
        <f t="shared" si="3"/>
        <v>1</v>
      </c>
      <c r="AI54" s="43">
        <f t="shared" si="4"/>
        <v>2100</v>
      </c>
      <c r="AJ54" s="102">
        <f t="shared" si="5"/>
        <v>1250000</v>
      </c>
      <c r="AK54" s="20">
        <f t="shared" si="6"/>
        <v>104166.66666666667</v>
      </c>
      <c r="AL54" s="21">
        <f t="shared" si="7"/>
        <v>67.470899470899482</v>
      </c>
      <c r="AM54" s="21"/>
      <c r="AN54" s="103"/>
      <c r="AO54" s="103"/>
      <c r="AP54" s="17">
        <v>106168</v>
      </c>
    </row>
    <row r="55" spans="1:42" s="15" customFormat="1" ht="10.5" customHeight="1">
      <c r="A55" s="16">
        <v>106309</v>
      </c>
      <c r="B55" s="220" t="str">
        <f t="shared" si="0"/>
        <v>EOP</v>
      </c>
      <c r="C55" s="18" t="s">
        <v>313</v>
      </c>
      <c r="D55" s="19">
        <v>1</v>
      </c>
      <c r="E55" s="20">
        <v>3600</v>
      </c>
      <c r="F55" s="19">
        <v>0.5</v>
      </c>
      <c r="G55" s="19">
        <v>2</v>
      </c>
      <c r="H55" s="221" t="str">
        <f t="shared" si="1"/>
        <v>2015.01</v>
      </c>
      <c r="I55" s="221" t="str">
        <f t="shared" si="2"/>
        <v>3000</v>
      </c>
      <c r="J55" s="69">
        <v>499794.03819836973</v>
      </c>
      <c r="K55" s="226"/>
      <c r="L55" s="226"/>
      <c r="M55" s="226"/>
      <c r="N55" s="226"/>
      <c r="O55" s="19"/>
      <c r="P55" s="19"/>
      <c r="Q55" s="19"/>
      <c r="R55" s="19"/>
      <c r="S55" s="103"/>
      <c r="T55" s="103"/>
      <c r="U55" s="18" t="s">
        <v>2</v>
      </c>
      <c r="V55" s="103"/>
      <c r="W55" s="103"/>
      <c r="X55" s="17" t="str">
        <f>VLOOKUP(A55,'[1]Sales Data Table'!$A:$AF,4,FALSE)</f>
        <v>1219644 (53893-0E020)</v>
      </c>
      <c r="Y55" s="17" t="str">
        <f>VLOOKUP(A55,'[1]Sales Data Table'!$A:$I,2,FALSE)</f>
        <v>Corvac Composites</v>
      </c>
      <c r="Z55" s="17"/>
      <c r="AA55" s="17" t="str">
        <f>VLOOKUP(A55,'[1]Sales Data Table'!$A:$I,4,FALSE)</f>
        <v>1219644 (53893-0E020)</v>
      </c>
      <c r="AB55" s="17" t="str">
        <f>VLOOKUP(A55,'[1]Sales Data Table'!$A:$I,9,FALSE)</f>
        <v>642L (lexus)</v>
      </c>
      <c r="AC55" s="17"/>
      <c r="AD55" s="99">
        <f>VLOOKUP(A55,'[1]Sales Data Table'!$A:$Z,16,FALSE)</f>
        <v>41883</v>
      </c>
      <c r="AE55" s="18" t="str">
        <f>VLOOKUP(C55,'Equipment Listing'!A:E,3,FALSE)</f>
        <v>Bond</v>
      </c>
      <c r="AF55" s="19" t="str">
        <f>VLOOKUP(C55,'Equipment Listing'!A:E,4,FALSE)</f>
        <v>110T</v>
      </c>
      <c r="AG55" s="73" t="str">
        <f>VLOOKUP(C55,'Equipment Listing'!A:E,5,FALSE)</f>
        <v>60-200</v>
      </c>
      <c r="AH55" s="19">
        <f t="shared" si="3"/>
        <v>1</v>
      </c>
      <c r="AI55" s="43">
        <f t="shared" si="4"/>
        <v>3600</v>
      </c>
      <c r="AJ55" s="102">
        <f t="shared" si="5"/>
        <v>499794.03819836973</v>
      </c>
      <c r="AK55" s="20">
        <f t="shared" si="6"/>
        <v>41649.503183197477</v>
      </c>
      <c r="AL55" s="21">
        <f t="shared" si="7"/>
        <v>16.759075253036105</v>
      </c>
      <c r="AM55" s="21"/>
      <c r="AN55" s="103"/>
      <c r="AO55" s="103"/>
      <c r="AP55" s="17">
        <v>106309</v>
      </c>
    </row>
    <row r="56" spans="1:42" s="15" customFormat="1" ht="10.5" customHeight="1">
      <c r="A56" s="16">
        <v>106669</v>
      </c>
      <c r="B56" s="220" t="str">
        <f t="shared" si="0"/>
        <v>SOP</v>
      </c>
      <c r="C56" s="18" t="s">
        <v>313</v>
      </c>
      <c r="D56" s="19">
        <v>1</v>
      </c>
      <c r="E56" s="20">
        <v>3300</v>
      </c>
      <c r="F56" s="19">
        <v>0.5</v>
      </c>
      <c r="G56" s="19">
        <v>2</v>
      </c>
      <c r="H56" s="221" t="str">
        <f t="shared" si="1"/>
        <v>2015.01</v>
      </c>
      <c r="I56" s="221" t="str">
        <f t="shared" si="2"/>
        <v>2016.10</v>
      </c>
      <c r="J56" s="69">
        <v>158889.86065573769</v>
      </c>
      <c r="K56" s="226"/>
      <c r="L56" s="226"/>
      <c r="M56" s="226"/>
      <c r="N56" s="226"/>
      <c r="O56" s="19"/>
      <c r="P56" s="19"/>
      <c r="Q56" s="19"/>
      <c r="R56" s="19"/>
      <c r="S56" s="103"/>
      <c r="T56" s="103"/>
      <c r="U56" s="18" t="s">
        <v>2</v>
      </c>
      <c r="V56" s="103"/>
      <c r="W56" s="103"/>
      <c r="X56" s="17" t="str">
        <f>VLOOKUP(A56,'[1]Sales Data Table'!$A:$AF,4,FALSE)</f>
        <v>23-4552912-2-00</v>
      </c>
      <c r="Y56" s="17" t="str">
        <f>VLOOKUP(A56,'[1]Sales Data Table'!$A:$I,2,FALSE)</f>
        <v>IB TECH</v>
      </c>
      <c r="Z56" s="17"/>
      <c r="AA56" s="17" t="str">
        <f>VLOOKUP(A56,'[1]Sales Data Table'!$A:$I,4,FALSE)</f>
        <v>23-4552912-2-00</v>
      </c>
      <c r="AB56" s="17" t="str">
        <f>VLOOKUP(A56,'[1]Sales Data Table'!$A:$I,9,FALSE)</f>
        <v xml:space="preserve">Honda | Odyssey | UM              </v>
      </c>
      <c r="AC56" s="17"/>
      <c r="AD56" s="99">
        <f>VLOOKUP(A56,'[1]Sales Data Table'!$A:$Z,16,FALSE)</f>
        <v>42644</v>
      </c>
      <c r="AE56" s="18" t="str">
        <f>VLOOKUP(C56,'Equipment Listing'!A:E,3,FALSE)</f>
        <v>Bond</v>
      </c>
      <c r="AF56" s="19" t="str">
        <f>VLOOKUP(C56,'Equipment Listing'!A:E,4,FALSE)</f>
        <v>110T</v>
      </c>
      <c r="AG56" s="73" t="str">
        <f>VLOOKUP(C56,'Equipment Listing'!A:E,5,FALSE)</f>
        <v>60-200</v>
      </c>
      <c r="AH56" s="19">
        <f t="shared" si="3"/>
        <v>1</v>
      </c>
      <c r="AI56" s="43">
        <f t="shared" si="4"/>
        <v>3300</v>
      </c>
      <c r="AJ56" s="102">
        <f t="shared" si="5"/>
        <v>158889.86065573769</v>
      </c>
      <c r="AK56" s="20">
        <f t="shared" si="6"/>
        <v>13240.821721311475</v>
      </c>
      <c r="AL56" s="21">
        <f t="shared" si="7"/>
        <v>6.6831602914389796</v>
      </c>
      <c r="AM56" s="21"/>
      <c r="AN56" s="103"/>
      <c r="AO56" s="103"/>
      <c r="AP56" s="17" t="s">
        <v>314</v>
      </c>
    </row>
    <row r="57" spans="1:42" s="15" customFormat="1" ht="10.5" customHeight="1">
      <c r="A57" s="16">
        <v>103467</v>
      </c>
      <c r="B57" s="220" t="str">
        <f t="shared" si="0"/>
        <v>SOP</v>
      </c>
      <c r="C57" s="18" t="s">
        <v>316</v>
      </c>
      <c r="D57" s="19">
        <v>1</v>
      </c>
      <c r="E57" s="20">
        <v>2720</v>
      </c>
      <c r="F57" s="19">
        <v>0.5</v>
      </c>
      <c r="G57" s="19">
        <v>2</v>
      </c>
      <c r="H57" s="221" t="str">
        <f t="shared" si="1"/>
        <v>2015.01</v>
      </c>
      <c r="I57" s="221" t="str">
        <f t="shared" si="2"/>
        <v>2019.09</v>
      </c>
      <c r="J57" s="69">
        <v>1052000</v>
      </c>
      <c r="K57" s="226"/>
      <c r="L57" s="226"/>
      <c r="M57" s="226"/>
      <c r="N57" s="226"/>
      <c r="O57" s="19"/>
      <c r="P57" s="19"/>
      <c r="Q57" s="19"/>
      <c r="R57" s="19"/>
      <c r="S57" s="103"/>
      <c r="T57" s="103"/>
      <c r="U57" s="18" t="s">
        <v>2</v>
      </c>
      <c r="V57" s="103"/>
      <c r="W57" s="103"/>
      <c r="X57" s="17">
        <f>VLOOKUP(A57,'[1]Sales Data Table'!$A:$AF,4,FALSE)</f>
        <v>13000055</v>
      </c>
      <c r="Y57" s="17" t="str">
        <f>VLOOKUP(A57,'[1]Sales Data Table'!$A:$I,2,FALSE)</f>
        <v>Benteler</v>
      </c>
      <c r="Z57" s="17"/>
      <c r="AA57" s="17">
        <f>VLOOKUP(A57,'[1]Sales Data Table'!$A:$I,4,FALSE)</f>
        <v>13000055</v>
      </c>
      <c r="AB57" s="17" t="str">
        <f>VLOOKUP(A57,'[1]Sales Data Table'!$A:$I,9,FALSE)</f>
        <v>AUTO INDUSTRY</v>
      </c>
      <c r="AC57" s="17"/>
      <c r="AD57" s="99">
        <f>VLOOKUP(A57,'[1]Sales Data Table'!$A:$Z,16,FALSE)</f>
        <v>43717</v>
      </c>
      <c r="AE57" s="18" t="str">
        <f>VLOOKUP(C57,'Equipment Listing'!A:E,3,FALSE)</f>
        <v>Bond</v>
      </c>
      <c r="AF57" s="19" t="str">
        <f>VLOOKUP(C57,'Equipment Listing'!A:E,4,FALSE)</f>
        <v>120T (in-die)</v>
      </c>
      <c r="AG57" s="73" t="str">
        <f>VLOOKUP(C57,'Equipment Listing'!A:E,5,FALSE)</f>
        <v>60-200</v>
      </c>
      <c r="AH57" s="19">
        <f t="shared" si="3"/>
        <v>1</v>
      </c>
      <c r="AI57" s="43">
        <f t="shared" si="4"/>
        <v>2720</v>
      </c>
      <c r="AJ57" s="102">
        <f t="shared" si="5"/>
        <v>1052000</v>
      </c>
      <c r="AK57" s="20">
        <f t="shared" si="6"/>
        <v>87666.666666666672</v>
      </c>
      <c r="AL57" s="21">
        <f t="shared" si="7"/>
        <v>44.307189542483663</v>
      </c>
      <c r="AM57" s="21"/>
      <c r="AN57" s="103"/>
      <c r="AO57" s="103"/>
      <c r="AP57" s="17">
        <v>103467</v>
      </c>
    </row>
    <row r="58" spans="1:42" s="15" customFormat="1" ht="10.5" customHeight="1">
      <c r="A58" s="56">
        <v>104246</v>
      </c>
      <c r="B58" s="220" t="str">
        <f t="shared" si="0"/>
        <v>SOP</v>
      </c>
      <c r="C58" s="51" t="s">
        <v>316</v>
      </c>
      <c r="D58" s="19">
        <v>1</v>
      </c>
      <c r="E58" s="55">
        <v>2000</v>
      </c>
      <c r="F58" s="19">
        <v>0.5</v>
      </c>
      <c r="G58" s="19">
        <v>2</v>
      </c>
      <c r="H58" s="221" t="str">
        <f t="shared" si="1"/>
        <v>2015.01</v>
      </c>
      <c r="I58" s="221" t="str">
        <f t="shared" si="2"/>
        <v>2019.09</v>
      </c>
      <c r="J58" s="69">
        <v>18000</v>
      </c>
      <c r="K58" s="226"/>
      <c r="L58" s="226"/>
      <c r="M58" s="226"/>
      <c r="N58" s="226"/>
      <c r="O58" s="52"/>
      <c r="P58" s="52"/>
      <c r="Q58" s="52"/>
      <c r="R58" s="52"/>
      <c r="S58" s="55"/>
      <c r="T58" s="105"/>
      <c r="U58" s="18" t="s">
        <v>2</v>
      </c>
      <c r="V58" s="105"/>
      <c r="W58" s="103"/>
      <c r="X58" s="17" t="str">
        <f>VLOOKUP(A58,'[1]Sales Data Table'!$A:$AF,4,FALSE)</f>
        <v>1219331 (53879-02040)</v>
      </c>
      <c r="Y58" s="17" t="str">
        <f>VLOOKUP(A58,'[1]Sales Data Table'!$A:$I,2,FALSE)</f>
        <v>Corvac Composites</v>
      </c>
      <c r="Z58" s="17"/>
      <c r="AA58" s="17" t="str">
        <f>VLOOKUP(A58,'[1]Sales Data Table'!$A:$I,4,FALSE)</f>
        <v>1219331 (53879-02040)</v>
      </c>
      <c r="AB58" s="17" t="str">
        <f>VLOOKUP(A58,'[1]Sales Data Table'!$A:$I,9,FALSE)</f>
        <v>AUTO INDUSTRY</v>
      </c>
      <c r="AC58" s="17"/>
      <c r="AD58" s="99">
        <f>VLOOKUP(A58,'[1]Sales Data Table'!$A:$Z,16,FALSE)</f>
        <v>43717</v>
      </c>
      <c r="AE58" s="18" t="str">
        <f>VLOOKUP(C58,'Equipment Listing'!A:E,3,FALSE)</f>
        <v>Bond</v>
      </c>
      <c r="AF58" s="19" t="str">
        <f>VLOOKUP(C58,'Equipment Listing'!A:E,4,FALSE)</f>
        <v>120T (in-die)</v>
      </c>
      <c r="AG58" s="73" t="str">
        <f>VLOOKUP(C58,'Equipment Listing'!A:E,5,FALSE)</f>
        <v>60-200</v>
      </c>
      <c r="AH58" s="19">
        <f t="shared" si="3"/>
        <v>1</v>
      </c>
      <c r="AI58" s="43">
        <f t="shared" si="4"/>
        <v>2000</v>
      </c>
      <c r="AJ58" s="102">
        <f t="shared" si="5"/>
        <v>18000</v>
      </c>
      <c r="AK58" s="20">
        <f t="shared" si="6"/>
        <v>1500</v>
      </c>
      <c r="AL58" s="21">
        <f t="shared" si="7"/>
        <v>2.3333333333333335</v>
      </c>
      <c r="AM58" s="21"/>
      <c r="AN58" s="103"/>
      <c r="AO58" s="103"/>
      <c r="AP58" s="51" t="e">
        <f>VLOOKUP(A58,#REF!,2,FALSE)</f>
        <v>#REF!</v>
      </c>
    </row>
    <row r="59" spans="1:42" s="15" customFormat="1" ht="10.5" customHeight="1">
      <c r="A59" s="56">
        <v>104522</v>
      </c>
      <c r="B59" s="220" t="str">
        <f t="shared" si="0"/>
        <v>SOP</v>
      </c>
      <c r="C59" s="51" t="s">
        <v>316</v>
      </c>
      <c r="D59" s="19">
        <v>1</v>
      </c>
      <c r="E59" s="20">
        <v>2720</v>
      </c>
      <c r="F59" s="19">
        <v>0.5</v>
      </c>
      <c r="G59" s="19">
        <v>2</v>
      </c>
      <c r="H59" s="221" t="str">
        <f t="shared" si="1"/>
        <v>2015.01</v>
      </c>
      <c r="I59" s="221" t="str">
        <f t="shared" si="2"/>
        <v>2019.09</v>
      </c>
      <c r="J59" s="69">
        <v>254538.90000000002</v>
      </c>
      <c r="K59" s="226"/>
      <c r="L59" s="226"/>
      <c r="M59" s="226"/>
      <c r="N59" s="226"/>
      <c r="O59" s="52"/>
      <c r="P59" s="52"/>
      <c r="Q59" s="52"/>
      <c r="R59" s="52"/>
      <c r="S59" s="55"/>
      <c r="T59" s="105"/>
      <c r="U59" s="18" t="s">
        <v>2</v>
      </c>
      <c r="V59" s="105"/>
      <c r="W59" s="103"/>
      <c r="X59" s="17">
        <f>VLOOKUP(A59,'[1]Sales Data Table'!$A:$AF,4,FALSE)</f>
        <v>13014537</v>
      </c>
      <c r="Y59" s="17" t="str">
        <f>VLOOKUP(A59,'[1]Sales Data Table'!$A:$I,2,FALSE)</f>
        <v>Benteler</v>
      </c>
      <c r="Z59" s="17"/>
      <c r="AA59" s="17">
        <f>VLOOKUP(A59,'[1]Sales Data Table'!$A:$I,4,FALSE)</f>
        <v>13014537</v>
      </c>
      <c r="AB59" s="17" t="str">
        <f>VLOOKUP(A59,'[1]Sales Data Table'!$A:$I,9,FALSE)</f>
        <v>AUTO INDUSTRY</v>
      </c>
      <c r="AC59" s="17"/>
      <c r="AD59" s="99">
        <f>VLOOKUP(A59,'[1]Sales Data Table'!$A:$Z,16,FALSE)</f>
        <v>43717</v>
      </c>
      <c r="AE59" s="18" t="str">
        <f>VLOOKUP(C59,'Equipment Listing'!A:E,3,FALSE)</f>
        <v>Bond</v>
      </c>
      <c r="AF59" s="19" t="str">
        <f>VLOOKUP(C59,'Equipment Listing'!A:E,4,FALSE)</f>
        <v>120T (in-die)</v>
      </c>
      <c r="AG59" s="73" t="str">
        <f>VLOOKUP(C59,'Equipment Listing'!A:E,5,FALSE)</f>
        <v>60-200</v>
      </c>
      <c r="AH59" s="19">
        <f t="shared" si="3"/>
        <v>1</v>
      </c>
      <c r="AI59" s="43">
        <f t="shared" si="4"/>
        <v>2720</v>
      </c>
      <c r="AJ59" s="102">
        <f t="shared" si="5"/>
        <v>254538.90000000002</v>
      </c>
      <c r="AK59" s="20">
        <f t="shared" si="6"/>
        <v>21211.575000000001</v>
      </c>
      <c r="AL59" s="21">
        <f t="shared" si="7"/>
        <v>11.731164215686276</v>
      </c>
      <c r="AM59" s="21"/>
      <c r="AN59" s="103"/>
      <c r="AO59" s="103"/>
      <c r="AP59" s="51" t="e">
        <f>VLOOKUP(A59,#REF!,2,FALSE)</f>
        <v>#REF!</v>
      </c>
    </row>
    <row r="60" spans="1:42" s="15" customFormat="1" ht="10.5" customHeight="1">
      <c r="A60" s="56">
        <v>104673</v>
      </c>
      <c r="B60" s="220" t="str">
        <f t="shared" si="0"/>
        <v>SOP</v>
      </c>
      <c r="C60" s="51" t="s">
        <v>316</v>
      </c>
      <c r="D60" s="19">
        <v>1</v>
      </c>
      <c r="E60" s="20">
        <v>2720</v>
      </c>
      <c r="F60" s="19">
        <v>0.5</v>
      </c>
      <c r="G60" s="19">
        <v>2</v>
      </c>
      <c r="H60" s="221" t="str">
        <f t="shared" si="1"/>
        <v>2015.01</v>
      </c>
      <c r="I60" s="221" t="str">
        <f t="shared" si="2"/>
        <v>2019.09</v>
      </c>
      <c r="J60" s="69">
        <v>6990</v>
      </c>
      <c r="K60" s="226"/>
      <c r="L60" s="226"/>
      <c r="M60" s="226"/>
      <c r="N60" s="226"/>
      <c r="O60" s="54"/>
      <c r="P60" s="54"/>
      <c r="Q60" s="54"/>
      <c r="R60" s="54"/>
      <c r="S60" s="53"/>
      <c r="T60" s="104"/>
      <c r="U60" s="18" t="s">
        <v>2</v>
      </c>
      <c r="V60" s="104"/>
      <c r="W60" s="103"/>
      <c r="X60" s="17">
        <f>VLOOKUP(A60,'[1]Sales Data Table'!$A:$AF,4,FALSE)</f>
        <v>13004271</v>
      </c>
      <c r="Y60" s="17" t="str">
        <f>VLOOKUP(A60,'[1]Sales Data Table'!$A:$I,2,FALSE)</f>
        <v>Benteler</v>
      </c>
      <c r="Z60" s="17"/>
      <c r="AA60" s="17">
        <f>VLOOKUP(A60,'[1]Sales Data Table'!$A:$I,4,FALSE)</f>
        <v>13004271</v>
      </c>
      <c r="AB60" s="17" t="str">
        <f>VLOOKUP(A60,'[1]Sales Data Table'!$A:$I,9,FALSE)</f>
        <v>TOYOTA</v>
      </c>
      <c r="AC60" s="17"/>
      <c r="AD60" s="99">
        <f>VLOOKUP(A60,'[1]Sales Data Table'!$A:$Z,16,FALSE)</f>
        <v>43717</v>
      </c>
      <c r="AE60" s="18" t="str">
        <f>VLOOKUP(C60,'Equipment Listing'!A:E,3,FALSE)</f>
        <v>Bond</v>
      </c>
      <c r="AF60" s="19" t="str">
        <f>VLOOKUP(C60,'Equipment Listing'!A:E,4,FALSE)</f>
        <v>120T (in-die)</v>
      </c>
      <c r="AG60" s="73" t="str">
        <f>VLOOKUP(C60,'Equipment Listing'!A:E,5,FALSE)</f>
        <v>60-200</v>
      </c>
      <c r="AH60" s="19">
        <f t="shared" si="3"/>
        <v>1</v>
      </c>
      <c r="AI60" s="43">
        <f t="shared" si="4"/>
        <v>2720</v>
      </c>
      <c r="AJ60" s="102">
        <f t="shared" si="5"/>
        <v>6990</v>
      </c>
      <c r="AK60" s="20">
        <f t="shared" si="6"/>
        <v>582.5</v>
      </c>
      <c r="AL60" s="21">
        <f t="shared" si="7"/>
        <v>1.6188725490196079</v>
      </c>
      <c r="AM60" s="21"/>
      <c r="AN60" s="103"/>
      <c r="AO60" s="103"/>
      <c r="AP60" s="51" t="e">
        <f>VLOOKUP(A60,#REF!,2,FALSE)</f>
        <v>#REF!</v>
      </c>
    </row>
    <row r="61" spans="1:42" s="15" customFormat="1" ht="10.5" customHeight="1">
      <c r="A61" s="16">
        <v>105703</v>
      </c>
      <c r="B61" s="220" t="str">
        <f t="shared" si="0"/>
        <v>SOP</v>
      </c>
      <c r="C61" s="18" t="s">
        <v>316</v>
      </c>
      <c r="D61" s="19">
        <v>1</v>
      </c>
      <c r="E61" s="20">
        <v>2100</v>
      </c>
      <c r="F61" s="19">
        <v>0.5</v>
      </c>
      <c r="G61" s="19">
        <v>2</v>
      </c>
      <c r="H61" s="221" t="str">
        <f t="shared" si="1"/>
        <v>2015.01</v>
      </c>
      <c r="I61" s="221" t="str">
        <f t="shared" si="2"/>
        <v>2019.09</v>
      </c>
      <c r="J61" s="69">
        <v>1833333</v>
      </c>
      <c r="K61" s="226"/>
      <c r="L61" s="226"/>
      <c r="M61" s="226"/>
      <c r="N61" s="226"/>
      <c r="O61" s="19"/>
      <c r="P61" s="19"/>
      <c r="Q61" s="19"/>
      <c r="R61" s="19"/>
      <c r="S61" s="103"/>
      <c r="T61" s="103"/>
      <c r="U61" s="18" t="s">
        <v>2</v>
      </c>
      <c r="V61" s="103"/>
      <c r="W61" s="103"/>
      <c r="X61" s="17">
        <f>VLOOKUP(A61,'[1]Sales Data Table'!$A:$AF,4,FALSE)</f>
        <v>13004450</v>
      </c>
      <c r="Y61" s="17" t="str">
        <f>VLOOKUP(A61,'[1]Sales Data Table'!$A:$I,2,FALSE)</f>
        <v>Benteler</v>
      </c>
      <c r="Z61" s="17"/>
      <c r="AA61" s="17">
        <f>VLOOKUP(A61,'[1]Sales Data Table'!$A:$I,4,FALSE)</f>
        <v>13004450</v>
      </c>
      <c r="AB61" s="17" t="str">
        <f>VLOOKUP(A61,'[1]Sales Data Table'!$A:$I,9,FALSE)</f>
        <v>AUTO INDUSTRY</v>
      </c>
      <c r="AC61" s="17"/>
      <c r="AD61" s="99">
        <f>VLOOKUP(A61,'[1]Sales Data Table'!$A:$Z,16,FALSE)</f>
        <v>43717</v>
      </c>
      <c r="AE61" s="18" t="str">
        <f>VLOOKUP(C61,'Equipment Listing'!A:E,3,FALSE)</f>
        <v>Bond</v>
      </c>
      <c r="AF61" s="19" t="str">
        <f>VLOOKUP(C61,'Equipment Listing'!A:E,4,FALSE)</f>
        <v>120T (in-die)</v>
      </c>
      <c r="AG61" s="73" t="str">
        <f>VLOOKUP(C61,'Equipment Listing'!A:E,5,FALSE)</f>
        <v>60-200</v>
      </c>
      <c r="AH61" s="19">
        <f t="shared" si="3"/>
        <v>1</v>
      </c>
      <c r="AI61" s="43">
        <f t="shared" si="4"/>
        <v>2100</v>
      </c>
      <c r="AJ61" s="102">
        <f t="shared" si="5"/>
        <v>1833333</v>
      </c>
      <c r="AK61" s="20">
        <f t="shared" si="6"/>
        <v>152777.75</v>
      </c>
      <c r="AL61" s="21">
        <f t="shared" si="7"/>
        <v>98.335079365079366</v>
      </c>
      <c r="AM61" s="21"/>
      <c r="AN61" s="103"/>
      <c r="AO61" s="103"/>
      <c r="AP61" s="17">
        <v>105703</v>
      </c>
    </row>
    <row r="62" spans="1:42" s="15" customFormat="1" ht="10.5" customHeight="1">
      <c r="A62" s="16">
        <v>106073</v>
      </c>
      <c r="B62" s="220" t="str">
        <f t="shared" si="0"/>
        <v>SOP</v>
      </c>
      <c r="C62" s="18" t="s">
        <v>316</v>
      </c>
      <c r="D62" s="19">
        <v>1</v>
      </c>
      <c r="E62" s="20">
        <v>2720</v>
      </c>
      <c r="F62" s="19">
        <v>0.5</v>
      </c>
      <c r="G62" s="19">
        <v>2</v>
      </c>
      <c r="H62" s="221" t="str">
        <f t="shared" si="1"/>
        <v>2015.01</v>
      </c>
      <c r="I62" s="221" t="str">
        <f t="shared" si="2"/>
        <v>2016.06</v>
      </c>
      <c r="J62" s="69">
        <v>367945.28600000002</v>
      </c>
      <c r="K62" s="226"/>
      <c r="L62" s="226"/>
      <c r="M62" s="226"/>
      <c r="N62" s="226"/>
      <c r="O62" s="19"/>
      <c r="P62" s="19"/>
      <c r="Q62" s="19"/>
      <c r="R62" s="19"/>
      <c r="S62" s="103"/>
      <c r="T62" s="103"/>
      <c r="U62" s="18" t="s">
        <v>2</v>
      </c>
      <c r="V62" s="103"/>
      <c r="W62" s="103"/>
      <c r="X62" s="17">
        <f>VLOOKUP(A62,'[1]Sales Data Table'!$A:$AF,4,FALSE)</f>
        <v>13000054</v>
      </c>
      <c r="Y62" s="17" t="str">
        <f>VLOOKUP(A62,'[1]Sales Data Table'!$A:$I,2,FALSE)</f>
        <v>Benteler</v>
      </c>
      <c r="Z62" s="17"/>
      <c r="AA62" s="17">
        <f>VLOOKUP(A62,'[1]Sales Data Table'!$A:$I,4,FALSE)</f>
        <v>13000054</v>
      </c>
      <c r="AB62" s="17" t="str">
        <f>VLOOKUP(A62,'[1]Sales Data Table'!$A:$I,9,FALSE)</f>
        <v>Camry 051a</v>
      </c>
      <c r="AC62" s="17"/>
      <c r="AD62" s="99">
        <f>VLOOKUP(A62,'[1]Sales Data Table'!$A:$Z,16,FALSE)</f>
        <v>42522</v>
      </c>
      <c r="AE62" s="18" t="str">
        <f>VLOOKUP(C62,'Equipment Listing'!A:E,3,FALSE)</f>
        <v>Bond</v>
      </c>
      <c r="AF62" s="19" t="str">
        <f>VLOOKUP(C62,'Equipment Listing'!A:E,4,FALSE)</f>
        <v>120T (in-die)</v>
      </c>
      <c r="AG62" s="73" t="str">
        <f>VLOOKUP(C62,'Equipment Listing'!A:E,5,FALSE)</f>
        <v>60-200</v>
      </c>
      <c r="AH62" s="19">
        <f t="shared" si="3"/>
        <v>1</v>
      </c>
      <c r="AI62" s="43">
        <f t="shared" si="4"/>
        <v>2720</v>
      </c>
      <c r="AJ62" s="102">
        <f t="shared" si="5"/>
        <v>367945.28600000002</v>
      </c>
      <c r="AK62" s="20">
        <f t="shared" si="6"/>
        <v>30662.107166666668</v>
      </c>
      <c r="AL62" s="21">
        <f t="shared" si="7"/>
        <v>16.363778022875817</v>
      </c>
      <c r="AM62" s="21"/>
      <c r="AN62" s="103"/>
      <c r="AO62" s="103"/>
      <c r="AP62" s="17">
        <v>106073</v>
      </c>
    </row>
    <row r="63" spans="1:42" s="15" customFormat="1" ht="10.5" customHeight="1">
      <c r="A63" s="16">
        <v>106594</v>
      </c>
      <c r="B63" s="220" t="str">
        <f t="shared" si="0"/>
        <v>SOP</v>
      </c>
      <c r="C63" s="18" t="s">
        <v>316</v>
      </c>
      <c r="D63" s="19">
        <v>1</v>
      </c>
      <c r="E63" s="20">
        <v>2720</v>
      </c>
      <c r="F63" s="19">
        <v>0.5</v>
      </c>
      <c r="G63" s="19">
        <v>2</v>
      </c>
      <c r="H63" s="221" t="str">
        <f t="shared" si="1"/>
        <v>2015.01</v>
      </c>
      <c r="I63" s="221" t="str">
        <f t="shared" si="2"/>
        <v>2019.09</v>
      </c>
      <c r="J63" s="69">
        <v>134458.80000000002</v>
      </c>
      <c r="K63" s="226"/>
      <c r="L63" s="226"/>
      <c r="M63" s="226"/>
      <c r="N63" s="226"/>
      <c r="O63" s="19"/>
      <c r="P63" s="19"/>
      <c r="Q63" s="19"/>
      <c r="R63" s="19"/>
      <c r="S63" s="103"/>
      <c r="T63" s="103"/>
      <c r="U63" s="18" t="s">
        <v>2</v>
      </c>
      <c r="V63" s="103"/>
      <c r="W63" s="103"/>
      <c r="X63" s="17">
        <f>VLOOKUP(A63,'[1]Sales Data Table'!$A:$AF,4,FALSE)</f>
        <v>13002863</v>
      </c>
      <c r="Y63" s="17" t="str">
        <f>VLOOKUP(A63,'[1]Sales Data Table'!$A:$I,2,FALSE)</f>
        <v>Benteler</v>
      </c>
      <c r="Z63" s="17"/>
      <c r="AA63" s="17">
        <f>VLOOKUP(A63,'[1]Sales Data Table'!$A:$I,4,FALSE)</f>
        <v>13002863</v>
      </c>
      <c r="AB63" s="17" t="str">
        <f>VLOOKUP(A63,'[1]Sales Data Table'!$A:$I,9,FALSE)</f>
        <v>ZH2k1 ENGINE</v>
      </c>
      <c r="AC63" s="17"/>
      <c r="AD63" s="99">
        <f>VLOOKUP(A63,'[1]Sales Data Table'!$A:$Z,16,FALSE)</f>
        <v>43717</v>
      </c>
      <c r="AE63" s="18" t="str">
        <f>VLOOKUP(C63,'Equipment Listing'!A:E,3,FALSE)</f>
        <v>Bond</v>
      </c>
      <c r="AF63" s="19" t="str">
        <f>VLOOKUP(C63,'Equipment Listing'!A:E,4,FALSE)</f>
        <v>120T (in-die)</v>
      </c>
      <c r="AG63" s="73" t="str">
        <f>VLOOKUP(C63,'Equipment Listing'!A:E,5,FALSE)</f>
        <v>60-200</v>
      </c>
      <c r="AH63" s="19">
        <f t="shared" si="3"/>
        <v>1</v>
      </c>
      <c r="AI63" s="43">
        <f t="shared" si="4"/>
        <v>2720</v>
      </c>
      <c r="AJ63" s="102">
        <f t="shared" si="5"/>
        <v>134458.80000000002</v>
      </c>
      <c r="AK63" s="20">
        <f t="shared" si="6"/>
        <v>11204.900000000001</v>
      </c>
      <c r="AL63" s="21">
        <f t="shared" si="7"/>
        <v>6.8259313725490207</v>
      </c>
      <c r="AM63" s="21"/>
      <c r="AN63" s="103"/>
      <c r="AO63" s="103"/>
      <c r="AP63" s="17">
        <v>106594</v>
      </c>
    </row>
    <row r="64" spans="1:42" s="15" customFormat="1" ht="10.5" customHeight="1">
      <c r="A64" s="16">
        <v>107117</v>
      </c>
      <c r="B64" s="220" t="str">
        <f t="shared" si="0"/>
        <v>SOP</v>
      </c>
      <c r="C64" s="18" t="s">
        <v>316</v>
      </c>
      <c r="D64" s="19">
        <v>1</v>
      </c>
      <c r="E64" s="20">
        <v>2720</v>
      </c>
      <c r="F64" s="19">
        <v>0.5</v>
      </c>
      <c r="G64" s="19">
        <v>2</v>
      </c>
      <c r="H64" s="221" t="str">
        <f t="shared" si="1"/>
        <v>2015.01</v>
      </c>
      <c r="I64" s="221" t="str">
        <f t="shared" si="2"/>
        <v>2018.12</v>
      </c>
      <c r="J64" s="50">
        <v>1300000</v>
      </c>
      <c r="K64" s="224"/>
      <c r="L64" s="224"/>
      <c r="M64" s="224"/>
      <c r="N64" s="224"/>
      <c r="O64" s="19"/>
      <c r="P64" s="19"/>
      <c r="Q64" s="19"/>
      <c r="R64" s="19"/>
      <c r="S64" s="103"/>
      <c r="T64" s="103"/>
      <c r="U64" s="18" t="s">
        <v>2</v>
      </c>
      <c r="V64" s="103"/>
      <c r="W64" s="103"/>
      <c r="X64" s="17" t="str">
        <f>VLOOKUP(A64,'[1]Sales Data Table'!$A:$AF,4,FALSE)</f>
        <v>e27750a5240000 (273VD 3TA0A)</v>
      </c>
      <c r="Y64" s="17" t="str">
        <f>VLOOKUP(A64,'[1]Sales Data Table'!$A:$I,2,FALSE)</f>
        <v>Calsonic</v>
      </c>
      <c r="Z64" s="17"/>
      <c r="AA64" s="17" t="str">
        <f>VLOOKUP(A64,'[1]Sales Data Table'!$A:$I,4,FALSE)</f>
        <v>e27750a5240000 (273VD 3TA0A)</v>
      </c>
      <c r="AB64" s="17" t="str">
        <f>VLOOKUP(A64,'[1]Sales Data Table'!$A:$I,9,FALSE)</f>
        <v>L42L +  P32R (3 per)</v>
      </c>
      <c r="AC64" s="17"/>
      <c r="AD64" s="99">
        <f>VLOOKUP(A64,'[1]Sales Data Table'!$A:$Z,16,FALSE)</f>
        <v>43435</v>
      </c>
      <c r="AE64" s="18" t="str">
        <f>VLOOKUP(C64,'Equipment Listing'!A:E,3,FALSE)</f>
        <v>Bond</v>
      </c>
      <c r="AF64" s="19" t="str">
        <f>VLOOKUP(C64,'Equipment Listing'!A:E,4,FALSE)</f>
        <v>120T (in-die)</v>
      </c>
      <c r="AG64" s="73" t="str">
        <f>VLOOKUP(C64,'Equipment Listing'!A:E,5,FALSE)</f>
        <v>60-200</v>
      </c>
      <c r="AH64" s="19">
        <f t="shared" si="3"/>
        <v>1</v>
      </c>
      <c r="AI64" s="43">
        <f t="shared" si="4"/>
        <v>2720</v>
      </c>
      <c r="AJ64" s="102">
        <f t="shared" si="5"/>
        <v>1300000</v>
      </c>
      <c r="AK64" s="20">
        <f t="shared" si="6"/>
        <v>108333.33333333333</v>
      </c>
      <c r="AL64" s="21">
        <f t="shared" si="7"/>
        <v>54.437908496732028</v>
      </c>
      <c r="AM64" s="21"/>
      <c r="AN64" s="103"/>
      <c r="AO64" s="103"/>
      <c r="AP64" s="17">
        <v>107117</v>
      </c>
    </row>
    <row r="65" spans="1:42" s="15" customFormat="1" ht="10.5" customHeight="1">
      <c r="A65" s="16">
        <v>107118</v>
      </c>
      <c r="B65" s="220" t="str">
        <f t="shared" si="0"/>
        <v>SOP</v>
      </c>
      <c r="C65" s="18" t="s">
        <v>316</v>
      </c>
      <c r="D65" s="19">
        <v>1</v>
      </c>
      <c r="E65" s="20">
        <v>2720</v>
      </c>
      <c r="F65" s="19">
        <v>0.5</v>
      </c>
      <c r="G65" s="19">
        <v>2</v>
      </c>
      <c r="H65" s="221" t="str">
        <f t="shared" si="1"/>
        <v>2015.01</v>
      </c>
      <c r="I65" s="221" t="str">
        <f t="shared" si="2"/>
        <v>2018.12</v>
      </c>
      <c r="J65" s="50">
        <v>4125520</v>
      </c>
      <c r="K65" s="224"/>
      <c r="L65" s="224"/>
      <c r="M65" s="224"/>
      <c r="N65" s="224"/>
      <c r="O65" s="19"/>
      <c r="P65" s="19"/>
      <c r="Q65" s="19"/>
      <c r="R65" s="19"/>
      <c r="S65" s="103"/>
      <c r="T65" s="103"/>
      <c r="U65" s="18" t="s">
        <v>2</v>
      </c>
      <c r="V65" s="103"/>
      <c r="W65" s="103"/>
      <c r="X65" s="17" t="str">
        <f>VLOOKUP(A65,'[1]Sales Data Table'!$A:$AF,4,FALSE)</f>
        <v>E27752A5240000</v>
      </c>
      <c r="Y65" s="17" t="str">
        <f>VLOOKUP(A65,'[1]Sales Data Table'!$A:$I,2,FALSE)</f>
        <v>Calsonic</v>
      </c>
      <c r="Z65" s="17"/>
      <c r="AA65" s="17" t="str">
        <f>VLOOKUP(A65,'[1]Sales Data Table'!$A:$I,4,FALSE)</f>
        <v>E27752A5240000</v>
      </c>
      <c r="AB65" s="17" t="str">
        <f>VLOOKUP(A65,'[1]Sales Data Table'!$A:$I,9,FALSE)</f>
        <v>L42L +  P32R  (8 per)</v>
      </c>
      <c r="AC65" s="17"/>
      <c r="AD65" s="99">
        <f>VLOOKUP(A65,'[1]Sales Data Table'!$A:$Z,16,FALSE)</f>
        <v>43435</v>
      </c>
      <c r="AE65" s="18" t="str">
        <f>VLOOKUP(C65,'Equipment Listing'!A:E,3,FALSE)</f>
        <v>Bond</v>
      </c>
      <c r="AF65" s="19" t="str">
        <f>VLOOKUP(C65,'Equipment Listing'!A:E,4,FALSE)</f>
        <v>120T (in-die)</v>
      </c>
      <c r="AG65" s="73" t="str">
        <f>VLOOKUP(C65,'Equipment Listing'!A:E,5,FALSE)</f>
        <v>60-200</v>
      </c>
      <c r="AH65" s="19">
        <f t="shared" si="3"/>
        <v>1</v>
      </c>
      <c r="AI65" s="43">
        <f t="shared" si="4"/>
        <v>2720</v>
      </c>
      <c r="AJ65" s="102">
        <f t="shared" si="5"/>
        <v>4125520</v>
      </c>
      <c r="AK65" s="20">
        <f t="shared" si="6"/>
        <v>343793.33333333331</v>
      </c>
      <c r="AL65" s="21">
        <f t="shared" si="7"/>
        <v>169.859477124183</v>
      </c>
      <c r="AM65" s="21"/>
      <c r="AN65" s="103"/>
      <c r="AO65" s="103"/>
      <c r="AP65" s="17">
        <v>107118</v>
      </c>
    </row>
    <row r="66" spans="1:42" s="15" customFormat="1" ht="10.5" customHeight="1">
      <c r="A66" s="16">
        <v>107554</v>
      </c>
      <c r="B66" s="220" t="str">
        <f t="shared" si="0"/>
        <v>SOP</v>
      </c>
      <c r="C66" s="18" t="s">
        <v>316</v>
      </c>
      <c r="D66" s="19">
        <v>1</v>
      </c>
      <c r="E66" s="20">
        <v>1920</v>
      </c>
      <c r="F66" s="19">
        <v>0.5</v>
      </c>
      <c r="G66" s="19">
        <v>2</v>
      </c>
      <c r="H66" s="221" t="str">
        <f t="shared" si="1"/>
        <v>2015.01</v>
      </c>
      <c r="I66" s="221" t="str">
        <f t="shared" si="2"/>
        <v>2017.03</v>
      </c>
      <c r="J66" s="69">
        <v>190000</v>
      </c>
      <c r="K66" s="226"/>
      <c r="L66" s="226"/>
      <c r="M66" s="226"/>
      <c r="N66" s="226"/>
      <c r="O66" s="19"/>
      <c r="P66" s="19"/>
      <c r="Q66" s="19"/>
      <c r="R66" s="19"/>
      <c r="S66" s="103"/>
      <c r="T66" s="103"/>
      <c r="U66" s="18" t="s">
        <v>2</v>
      </c>
      <c r="V66" s="103"/>
      <c r="W66" s="103"/>
      <c r="X66" s="17">
        <f>VLOOKUP(A66,'[1]Sales Data Table'!$A:$AF,4,FALSE)</f>
        <v>1219600</v>
      </c>
      <c r="Y66" s="17" t="str">
        <f>VLOOKUP(A66,'[1]Sales Data Table'!$A:$I,2,FALSE)</f>
        <v>Corvac Composites</v>
      </c>
      <c r="Z66" s="17"/>
      <c r="AA66" s="17">
        <f>VLOOKUP(A66,'[1]Sales Data Table'!$A:$I,4,FALSE)</f>
        <v>1219600</v>
      </c>
      <c r="AB66" s="17" t="str">
        <f>VLOOKUP(A66,'[1]Sales Data Table'!$A:$I,9,FALSE)</f>
        <v>13 CHYSLER LIBERTY</v>
      </c>
      <c r="AC66" s="17"/>
      <c r="AD66" s="99">
        <f>VLOOKUP(A66,'[1]Sales Data Table'!$A:$Z,16,FALSE)</f>
        <v>42795</v>
      </c>
      <c r="AE66" s="18" t="str">
        <f>VLOOKUP(C66,'Equipment Listing'!A:E,3,FALSE)</f>
        <v>Bond</v>
      </c>
      <c r="AF66" s="19" t="str">
        <f>VLOOKUP(C66,'Equipment Listing'!A:E,4,FALSE)</f>
        <v>120T (in-die)</v>
      </c>
      <c r="AG66" s="73" t="str">
        <f>VLOOKUP(C66,'Equipment Listing'!A:E,5,FALSE)</f>
        <v>60-200</v>
      </c>
      <c r="AH66" s="19">
        <f t="shared" si="3"/>
        <v>1</v>
      </c>
      <c r="AI66" s="43">
        <f t="shared" si="4"/>
        <v>1920</v>
      </c>
      <c r="AJ66" s="102">
        <f t="shared" si="5"/>
        <v>190000</v>
      </c>
      <c r="AK66" s="20">
        <f t="shared" si="6"/>
        <v>15833.333333333334</v>
      </c>
      <c r="AL66" s="21">
        <f t="shared" si="7"/>
        <v>12.328703703703704</v>
      </c>
      <c r="AM66" s="21"/>
      <c r="AN66" s="103"/>
      <c r="AO66" s="103"/>
      <c r="AP66" s="17">
        <v>107554</v>
      </c>
    </row>
    <row r="67" spans="1:42" s="15" customFormat="1" ht="10.5" customHeight="1">
      <c r="A67" s="16">
        <v>104477</v>
      </c>
      <c r="B67" s="220" t="str">
        <f t="shared" si="0"/>
        <v>SOP</v>
      </c>
      <c r="C67" s="18" t="s">
        <v>317</v>
      </c>
      <c r="D67" s="19">
        <v>1</v>
      </c>
      <c r="E67" s="20">
        <v>3570</v>
      </c>
      <c r="F67" s="19">
        <v>0.5</v>
      </c>
      <c r="G67" s="19">
        <v>2</v>
      </c>
      <c r="H67" s="221" t="str">
        <f t="shared" si="1"/>
        <v>2015.01</v>
      </c>
      <c r="I67" s="221" t="str">
        <f t="shared" si="2"/>
        <v>2019.09</v>
      </c>
      <c r="J67" s="69">
        <v>46674</v>
      </c>
      <c r="K67" s="226"/>
      <c r="L67" s="226"/>
      <c r="M67" s="226"/>
      <c r="N67" s="226"/>
      <c r="O67" s="19"/>
      <c r="P67" s="19"/>
      <c r="Q67" s="19"/>
      <c r="R67" s="19"/>
      <c r="S67" s="103"/>
      <c r="T67" s="103"/>
      <c r="U67" s="18" t="s">
        <v>2</v>
      </c>
      <c r="V67" s="103"/>
      <c r="W67" s="103"/>
      <c r="X67" s="17">
        <f>VLOOKUP(A67,'[1]Sales Data Table'!$A:$AF,4,FALSE)</f>
        <v>20623</v>
      </c>
      <c r="Y67" s="17" t="str">
        <f>VLOOKUP(A67,'[1]Sales Data Table'!$A:$I,2,FALSE)</f>
        <v>AGC Automotive Americas</v>
      </c>
      <c r="Z67" s="17"/>
      <c r="AA67" s="17">
        <f>VLOOKUP(A67,'[1]Sales Data Table'!$A:$I,4,FALSE)</f>
        <v>20623</v>
      </c>
      <c r="AB67" s="17" t="str">
        <f>VLOOKUP(A67,'[1]Sales Data Table'!$A:$I,9,FALSE)</f>
        <v>Nissan WZW</v>
      </c>
      <c r="AC67" s="17"/>
      <c r="AD67" s="99">
        <f>VLOOKUP(A67,'[1]Sales Data Table'!$A:$Z,16,FALSE)</f>
        <v>43717</v>
      </c>
      <c r="AE67" s="18" t="str">
        <f>VLOOKUP(C67,'Equipment Listing'!A:E,3,FALSE)</f>
        <v>Bond</v>
      </c>
      <c r="AF67" s="19" t="str">
        <f>VLOOKUP(C67,'Equipment Listing'!A:E,4,FALSE)</f>
        <v>150T</v>
      </c>
      <c r="AG67" s="73" t="str">
        <f>VLOOKUP(C67,'Equipment Listing'!A:E,5,FALSE)</f>
        <v>60-200</v>
      </c>
      <c r="AH67" s="19">
        <f t="shared" si="3"/>
        <v>1</v>
      </c>
      <c r="AI67" s="43">
        <f t="shared" si="4"/>
        <v>3570</v>
      </c>
      <c r="AJ67" s="102">
        <f t="shared" si="5"/>
        <v>46674</v>
      </c>
      <c r="AK67" s="20">
        <f t="shared" si="6"/>
        <v>3889.5</v>
      </c>
      <c r="AL67" s="21">
        <f t="shared" si="7"/>
        <v>2.7859943977591031</v>
      </c>
      <c r="AM67" s="21"/>
      <c r="AN67" s="103"/>
      <c r="AO67" s="103"/>
      <c r="AP67" s="17" t="s">
        <v>325</v>
      </c>
    </row>
    <row r="68" spans="1:42" s="15" customFormat="1" ht="10.5" customHeight="1">
      <c r="A68" s="16">
        <v>104900</v>
      </c>
      <c r="B68" s="220" t="str">
        <f t="shared" si="0"/>
        <v>SOP</v>
      </c>
      <c r="C68" s="18" t="s">
        <v>317</v>
      </c>
      <c r="D68" s="19">
        <v>1</v>
      </c>
      <c r="E68" s="20">
        <v>3300</v>
      </c>
      <c r="F68" s="19">
        <v>0.5</v>
      </c>
      <c r="G68" s="19">
        <v>2</v>
      </c>
      <c r="H68" s="221" t="str">
        <f t="shared" si="1"/>
        <v>2015.01</v>
      </c>
      <c r="I68" s="221" t="str">
        <f t="shared" si="2"/>
        <v>2017.07</v>
      </c>
      <c r="J68" s="69">
        <v>88704.72</v>
      </c>
      <c r="K68" s="226"/>
      <c r="L68" s="226"/>
      <c r="M68" s="226"/>
      <c r="N68" s="226"/>
      <c r="O68" s="19"/>
      <c r="P68" s="19"/>
      <c r="Q68" s="19"/>
      <c r="R68" s="19"/>
      <c r="S68" s="103"/>
      <c r="T68" s="103"/>
      <c r="U68" s="18" t="s">
        <v>2</v>
      </c>
      <c r="V68" s="103"/>
      <c r="W68" s="103"/>
      <c r="X68" s="17" t="str">
        <f>VLOOKUP(A68,'[1]Sales Data Table'!$A:$AF,4,FALSE)</f>
        <v>24317 ZS00A</v>
      </c>
      <c r="Y68" s="17" t="str">
        <f>VLOOKUP(A68,'[1]Sales Data Table'!$A:$I,2,FALSE)</f>
        <v>Calsonic</v>
      </c>
      <c r="Z68" s="17"/>
      <c r="AA68" s="17" t="str">
        <f>VLOOKUP(A68,'[1]Sales Data Table'!$A:$I,4,FALSE)</f>
        <v>24317 ZS00A</v>
      </c>
      <c r="AB68" s="17" t="str">
        <f>VLOOKUP(A68,'[1]Sales Data Table'!$A:$I,9,FALSE)</f>
        <v>QW/WQW (P/H/N61B)</v>
      </c>
      <c r="AC68" s="17"/>
      <c r="AD68" s="99">
        <f>VLOOKUP(A68,'[1]Sales Data Table'!$A:$Z,16,FALSE)</f>
        <v>42917</v>
      </c>
      <c r="AE68" s="18" t="str">
        <f>VLOOKUP(C68,'Equipment Listing'!A:E,3,FALSE)</f>
        <v>Bond</v>
      </c>
      <c r="AF68" s="19" t="str">
        <f>VLOOKUP(C68,'Equipment Listing'!A:E,4,FALSE)</f>
        <v>150T</v>
      </c>
      <c r="AG68" s="73" t="str">
        <f>VLOOKUP(C68,'Equipment Listing'!A:E,5,FALSE)</f>
        <v>60-200</v>
      </c>
      <c r="AH68" s="19">
        <f t="shared" si="3"/>
        <v>1</v>
      </c>
      <c r="AI68" s="43">
        <f t="shared" si="4"/>
        <v>3300</v>
      </c>
      <c r="AJ68" s="102">
        <f t="shared" si="5"/>
        <v>88704.72</v>
      </c>
      <c r="AK68" s="20">
        <f t="shared" si="6"/>
        <v>7392.06</v>
      </c>
      <c r="AL68" s="21">
        <f t="shared" si="7"/>
        <v>4.3200242424242425</v>
      </c>
      <c r="AM68" s="21"/>
      <c r="AN68" s="103"/>
      <c r="AO68" s="103"/>
      <c r="AP68" s="17">
        <v>104900</v>
      </c>
    </row>
    <row r="69" spans="1:42" s="15" customFormat="1" ht="10.5" customHeight="1">
      <c r="A69" s="16">
        <v>104983</v>
      </c>
      <c r="B69" s="220" t="str">
        <f t="shared" ref="B69:B132" si="8">IF(I69="3000","EOP",IF(ISBLANK(AC69),"SOP",""))</f>
        <v>SOP</v>
      </c>
      <c r="C69" s="18" t="s">
        <v>317</v>
      </c>
      <c r="D69" s="19">
        <v>1</v>
      </c>
      <c r="E69" s="20">
        <v>3570</v>
      </c>
      <c r="F69" s="19">
        <v>0.5</v>
      </c>
      <c r="G69" s="19">
        <v>2</v>
      </c>
      <c r="H69" s="221" t="str">
        <f t="shared" ref="H69:H132" si="9">IF(AND(AC69&gt;=$AT$2,AC69&lt;=$AT$3), TEXT(AC69,"YYYY.MM"), IF(AC69&gt;=$AT$3, "2019", "2015.01"))</f>
        <v>2015.01</v>
      </c>
      <c r="I69" s="221" t="str">
        <f t="shared" ref="I69:I132" si="10">IF(AND(AD69&gt;=$AT$2,AD69&lt;=$AT$3), TEXT(AD69,"YYYY.MM"), IF(AD69&gt;=$AT$3, "2019", "3000"))</f>
        <v>2018.03</v>
      </c>
      <c r="J69" s="69">
        <v>43609.440000000002</v>
      </c>
      <c r="K69" s="226"/>
      <c r="L69" s="226"/>
      <c r="M69" s="226"/>
      <c r="N69" s="226"/>
      <c r="O69" s="19"/>
      <c r="P69" s="19"/>
      <c r="Q69" s="19"/>
      <c r="R69" s="19"/>
      <c r="S69" s="103"/>
      <c r="T69" s="103"/>
      <c r="U69" s="18" t="s">
        <v>2</v>
      </c>
      <c r="V69" s="103"/>
      <c r="W69" s="103"/>
      <c r="X69" s="17" t="str">
        <f>VLOOKUP(A69,'[1]Sales Data Table'!$A:$AF,4,FALSE)</f>
        <v>50790 7S001</v>
      </c>
      <c r="Y69" s="17" t="str">
        <f>VLOOKUP(A69,'[1]Sales Data Table'!$A:$I,2,FALSE)</f>
        <v>NISSAN</v>
      </c>
      <c r="Z69" s="17"/>
      <c r="AA69" s="17" t="str">
        <f>VLOOKUP(A69,'[1]Sales Data Table'!$A:$I,4,FALSE)</f>
        <v>50790 7S001</v>
      </c>
      <c r="AB69" s="17" t="str">
        <f>VLOOKUP(A69,'[1]Sales Data Table'!$A:$I,9,FALSE)</f>
        <v>ARMADA / WZW</v>
      </c>
      <c r="AC69" s="17"/>
      <c r="AD69" s="99">
        <f>VLOOKUP(A69,'[1]Sales Data Table'!$A:$Z,16,FALSE)</f>
        <v>43160</v>
      </c>
      <c r="AE69" s="18" t="str">
        <f>VLOOKUP(C69,'Equipment Listing'!A:E,3,FALSE)</f>
        <v>Bond</v>
      </c>
      <c r="AF69" s="19" t="str">
        <f>VLOOKUP(C69,'Equipment Listing'!A:E,4,FALSE)</f>
        <v>150T</v>
      </c>
      <c r="AG69" s="73" t="str">
        <f>VLOOKUP(C69,'Equipment Listing'!A:E,5,FALSE)</f>
        <v>60-200</v>
      </c>
      <c r="AH69" s="19">
        <f t="shared" ref="AH69:AH132" si="11">G69*F69</f>
        <v>1</v>
      </c>
      <c r="AI69" s="43">
        <f t="shared" ref="AI69:AI132" si="12">E69*D69</f>
        <v>3570</v>
      </c>
      <c r="AJ69" s="102">
        <f t="shared" ref="AJ69:AJ132" si="13">J69</f>
        <v>43609.440000000002</v>
      </c>
      <c r="AK69" s="20">
        <f t="shared" ref="AK69:AK132" si="14">J69/12</f>
        <v>3634.1200000000003</v>
      </c>
      <c r="AL69" s="21">
        <f t="shared" ref="AL69:AL132" si="15">(AK69/AI69+(AH69))/0.75</f>
        <v>2.6906143790849675</v>
      </c>
      <c r="AM69" s="21"/>
      <c r="AN69" s="103"/>
      <c r="AO69" s="103"/>
      <c r="AP69" s="17" t="s">
        <v>324</v>
      </c>
    </row>
    <row r="70" spans="1:42" s="15" customFormat="1" ht="10.5" customHeight="1">
      <c r="A70" s="56">
        <v>105060</v>
      </c>
      <c r="B70" s="220" t="str">
        <f t="shared" si="8"/>
        <v>SOP</v>
      </c>
      <c r="C70" s="51" t="s">
        <v>317</v>
      </c>
      <c r="D70" s="19">
        <v>1</v>
      </c>
      <c r="E70" s="55">
        <v>2280</v>
      </c>
      <c r="F70" s="19">
        <v>0.5</v>
      </c>
      <c r="G70" s="19">
        <v>2</v>
      </c>
      <c r="H70" s="221" t="str">
        <f t="shared" si="9"/>
        <v>2015.01</v>
      </c>
      <c r="I70" s="221" t="str">
        <f t="shared" si="10"/>
        <v>2019.09</v>
      </c>
      <c r="J70" s="69">
        <v>10762.5</v>
      </c>
      <c r="K70" s="226"/>
      <c r="L70" s="226"/>
      <c r="M70" s="226"/>
      <c r="N70" s="226"/>
      <c r="O70" s="54"/>
      <c r="P70" s="54"/>
      <c r="Q70" s="54"/>
      <c r="R70" s="54"/>
      <c r="S70" s="53"/>
      <c r="T70" s="104"/>
      <c r="U70" s="18" t="s">
        <v>2</v>
      </c>
      <c r="V70" s="104"/>
      <c r="W70" s="103"/>
      <c r="X70" s="17">
        <f>VLOOKUP(A70,'[1]Sales Data Table'!$A:$AF,4,FALSE)</f>
        <v>13004160</v>
      </c>
      <c r="Y70" s="17" t="str">
        <f>VLOOKUP(A70,'[1]Sales Data Table'!$A:$I,2,FALSE)</f>
        <v>Benteler</v>
      </c>
      <c r="Z70" s="17"/>
      <c r="AA70" s="17">
        <f>VLOOKUP(A70,'[1]Sales Data Table'!$A:$I,4,FALSE)</f>
        <v>13004160</v>
      </c>
      <c r="AB70" s="17" t="str">
        <f>VLOOKUP(A70,'[1]Sales Data Table'!$A:$I,9,FALSE)</f>
        <v>AUTO INDUSTRY</v>
      </c>
      <c r="AC70" s="17"/>
      <c r="AD70" s="99">
        <f>VLOOKUP(A70,'[1]Sales Data Table'!$A:$Z,16,FALSE)</f>
        <v>43717</v>
      </c>
      <c r="AE70" s="18" t="str">
        <f>VLOOKUP(C70,'Equipment Listing'!A:E,3,FALSE)</f>
        <v>Bond</v>
      </c>
      <c r="AF70" s="19" t="str">
        <f>VLOOKUP(C70,'Equipment Listing'!A:E,4,FALSE)</f>
        <v>150T</v>
      </c>
      <c r="AG70" s="73" t="str">
        <f>VLOOKUP(C70,'Equipment Listing'!A:E,5,FALSE)</f>
        <v>60-200</v>
      </c>
      <c r="AH70" s="19">
        <f t="shared" si="11"/>
        <v>1</v>
      </c>
      <c r="AI70" s="43">
        <f t="shared" si="12"/>
        <v>2280</v>
      </c>
      <c r="AJ70" s="102">
        <f t="shared" si="13"/>
        <v>10762.5</v>
      </c>
      <c r="AK70" s="20">
        <f t="shared" si="14"/>
        <v>896.875</v>
      </c>
      <c r="AL70" s="21">
        <f t="shared" si="15"/>
        <v>1.8578216374269008</v>
      </c>
      <c r="AM70" s="21"/>
      <c r="AN70" s="103"/>
      <c r="AO70" s="103"/>
      <c r="AP70" s="51" t="e">
        <f>VLOOKUP(A70,#REF!,2,FALSE)</f>
        <v>#REF!</v>
      </c>
    </row>
    <row r="71" spans="1:42" s="15" customFormat="1" ht="10.5" customHeight="1">
      <c r="A71" s="16">
        <v>106404</v>
      </c>
      <c r="B71" s="220" t="str">
        <f t="shared" si="8"/>
        <v>SOP</v>
      </c>
      <c r="C71" s="18" t="s">
        <v>317</v>
      </c>
      <c r="D71" s="19">
        <v>1</v>
      </c>
      <c r="E71" s="20">
        <v>1500</v>
      </c>
      <c r="F71" s="19">
        <v>0.5</v>
      </c>
      <c r="G71" s="19">
        <v>2</v>
      </c>
      <c r="H71" s="221" t="str">
        <f t="shared" si="9"/>
        <v>2015.01</v>
      </c>
      <c r="I71" s="221" t="str">
        <f t="shared" si="10"/>
        <v>2019.09</v>
      </c>
      <c r="J71" s="69">
        <v>17175.649546827794</v>
      </c>
      <c r="K71" s="226"/>
      <c r="L71" s="226"/>
      <c r="M71" s="226"/>
      <c r="N71" s="226"/>
      <c r="O71" s="19"/>
      <c r="P71" s="19"/>
      <c r="Q71" s="19"/>
      <c r="R71" s="19"/>
      <c r="S71" s="103"/>
      <c r="T71" s="103"/>
      <c r="U71" s="18" t="s">
        <v>2</v>
      </c>
      <c r="V71" s="103"/>
      <c r="W71" s="103"/>
      <c r="X71" s="17" t="str">
        <f>VLOOKUP(A71,'[1]Sales Data Table'!$A:$AF,4,FALSE)</f>
        <v>54314 1PA0A</v>
      </c>
      <c r="Y71" s="17" t="str">
        <f>VLOOKUP(A71,'[1]Sales Data Table'!$A:$I,2,FALSE)</f>
        <v>NISSAN</v>
      </c>
      <c r="Z71" s="17"/>
      <c r="AA71" s="17" t="str">
        <f>VLOOKUP(A71,'[1]Sales Data Table'!$A:$I,4,FALSE)</f>
        <v>54314 1PA0A</v>
      </c>
      <c r="AB71" s="17" t="str">
        <f>VLOOKUP(A71,'[1]Sales Data Table'!$A:$I,9,FALSE)</f>
        <v>X61F</v>
      </c>
      <c r="AC71" s="17"/>
      <c r="AD71" s="99">
        <f>VLOOKUP(A71,'[1]Sales Data Table'!$A:$Z,16,FALSE)</f>
        <v>43717</v>
      </c>
      <c r="AE71" s="18" t="str">
        <f>VLOOKUP(C71,'Equipment Listing'!A:E,3,FALSE)</f>
        <v>Bond</v>
      </c>
      <c r="AF71" s="19" t="str">
        <f>VLOOKUP(C71,'Equipment Listing'!A:E,4,FALSE)</f>
        <v>150T</v>
      </c>
      <c r="AG71" s="73" t="str">
        <f>VLOOKUP(C71,'Equipment Listing'!A:E,5,FALSE)</f>
        <v>60-200</v>
      </c>
      <c r="AH71" s="19">
        <f t="shared" si="11"/>
        <v>1</v>
      </c>
      <c r="AI71" s="43">
        <f t="shared" si="12"/>
        <v>1500</v>
      </c>
      <c r="AJ71" s="102">
        <f t="shared" si="13"/>
        <v>17175.649546827794</v>
      </c>
      <c r="AK71" s="20">
        <f t="shared" si="14"/>
        <v>1431.3041289023161</v>
      </c>
      <c r="AL71" s="21">
        <f t="shared" si="15"/>
        <v>2.6056036701353924</v>
      </c>
      <c r="AM71" s="21"/>
      <c r="AN71" s="103"/>
      <c r="AO71" s="103"/>
      <c r="AP71" s="17" t="s">
        <v>323</v>
      </c>
    </row>
    <row r="72" spans="1:42" s="15" customFormat="1" ht="10.5" customHeight="1">
      <c r="A72" s="16">
        <v>106407</v>
      </c>
      <c r="B72" s="220" t="str">
        <f t="shared" si="8"/>
        <v>SOP</v>
      </c>
      <c r="C72" s="18" t="s">
        <v>317</v>
      </c>
      <c r="D72" s="19">
        <v>1</v>
      </c>
      <c r="E72" s="20">
        <v>3900</v>
      </c>
      <c r="F72" s="19">
        <v>0.5</v>
      </c>
      <c r="G72" s="19">
        <v>2</v>
      </c>
      <c r="H72" s="221" t="str">
        <f t="shared" si="9"/>
        <v>2015.01</v>
      </c>
      <c r="I72" s="221" t="str">
        <f t="shared" si="10"/>
        <v>2019.09</v>
      </c>
      <c r="J72" s="69">
        <v>33822.16107034959</v>
      </c>
      <c r="K72" s="226"/>
      <c r="L72" s="226"/>
      <c r="M72" s="226"/>
      <c r="N72" s="226"/>
      <c r="O72" s="19"/>
      <c r="P72" s="19"/>
      <c r="Q72" s="19"/>
      <c r="R72" s="19"/>
      <c r="S72" s="103"/>
      <c r="T72" s="103"/>
      <c r="U72" s="18" t="s">
        <v>2</v>
      </c>
      <c r="V72" s="103"/>
      <c r="W72" s="103"/>
      <c r="X72" s="17" t="str">
        <f>VLOOKUP(A72,'[1]Sales Data Table'!$A:$AF,4,FALSE)</f>
        <v>56115 1PA0A</v>
      </c>
      <c r="Y72" s="17" t="str">
        <f>VLOOKUP(A72,'[1]Sales Data Table'!$A:$I,2,FALSE)</f>
        <v>NISSAN</v>
      </c>
      <c r="Z72" s="17"/>
      <c r="AA72" s="17" t="str">
        <f>VLOOKUP(A72,'[1]Sales Data Table'!$A:$I,4,FALSE)</f>
        <v>56115 1PA0A</v>
      </c>
      <c r="AB72" s="17" t="str">
        <f>VLOOKUP(A72,'[1]Sales Data Table'!$A:$I,9,FALSE)</f>
        <v>X61F</v>
      </c>
      <c r="AC72" s="17"/>
      <c r="AD72" s="99">
        <f>VLOOKUP(A72,'[1]Sales Data Table'!$A:$Z,16,FALSE)</f>
        <v>43717</v>
      </c>
      <c r="AE72" s="18" t="str">
        <f>VLOOKUP(C72,'Equipment Listing'!A:E,3,FALSE)</f>
        <v>Bond</v>
      </c>
      <c r="AF72" s="19" t="str">
        <f>VLOOKUP(C72,'Equipment Listing'!A:E,4,FALSE)</f>
        <v>150T</v>
      </c>
      <c r="AG72" s="73" t="str">
        <f>VLOOKUP(C72,'Equipment Listing'!A:E,5,FALSE)</f>
        <v>60-200</v>
      </c>
      <c r="AH72" s="19">
        <f t="shared" si="11"/>
        <v>1</v>
      </c>
      <c r="AI72" s="43">
        <f t="shared" si="12"/>
        <v>3900</v>
      </c>
      <c r="AJ72" s="102">
        <f t="shared" si="13"/>
        <v>33822.16107034959</v>
      </c>
      <c r="AK72" s="20">
        <f t="shared" si="14"/>
        <v>2818.5134225291326</v>
      </c>
      <c r="AL72" s="21">
        <f t="shared" si="15"/>
        <v>2.2969276658219258</v>
      </c>
      <c r="AM72" s="21"/>
      <c r="AN72" s="103"/>
      <c r="AO72" s="103"/>
      <c r="AP72" s="17" t="s">
        <v>322</v>
      </c>
    </row>
    <row r="73" spans="1:42" s="15" customFormat="1" ht="10.5" customHeight="1">
      <c r="A73" s="16">
        <v>106410</v>
      </c>
      <c r="B73" s="220" t="str">
        <f t="shared" si="8"/>
        <v>SOP</v>
      </c>
      <c r="C73" s="18" t="s">
        <v>317</v>
      </c>
      <c r="D73" s="19">
        <v>1</v>
      </c>
      <c r="E73" s="20">
        <v>3825</v>
      </c>
      <c r="F73" s="19">
        <v>0.5</v>
      </c>
      <c r="G73" s="19">
        <v>2</v>
      </c>
      <c r="H73" s="221" t="str">
        <f t="shared" si="9"/>
        <v>2015.01</v>
      </c>
      <c r="I73" s="221" t="str">
        <f t="shared" si="10"/>
        <v>2019.09</v>
      </c>
      <c r="J73" s="69">
        <v>98350.5</v>
      </c>
      <c r="K73" s="226"/>
      <c r="L73" s="226"/>
      <c r="M73" s="226"/>
      <c r="N73" s="226"/>
      <c r="O73" s="19"/>
      <c r="P73" s="19"/>
      <c r="Q73" s="19"/>
      <c r="R73" s="19"/>
      <c r="S73" s="103"/>
      <c r="T73" s="103"/>
      <c r="U73" s="18" t="s">
        <v>2</v>
      </c>
      <c r="V73" s="103"/>
      <c r="W73" s="103"/>
      <c r="X73" s="17" t="str">
        <f>VLOOKUP(A73,'[1]Sales Data Table'!$A:$AF,4,FALSE)</f>
        <v>54622 1PA0A</v>
      </c>
      <c r="Y73" s="17" t="str">
        <f>VLOOKUP(A73,'[1]Sales Data Table'!$A:$I,2,FALSE)</f>
        <v>NISSAN</v>
      </c>
      <c r="Z73" s="17"/>
      <c r="AA73" s="17" t="str">
        <f>VLOOKUP(A73,'[1]Sales Data Table'!$A:$I,4,FALSE)</f>
        <v>54622 1PA0A</v>
      </c>
      <c r="AB73" s="17" t="str">
        <f>VLOOKUP(A73,'[1]Sales Data Table'!$A:$I,9,FALSE)</f>
        <v>X61F</v>
      </c>
      <c r="AC73" s="17"/>
      <c r="AD73" s="99">
        <f>VLOOKUP(A73,'[1]Sales Data Table'!$A:$Z,16,FALSE)</f>
        <v>43717</v>
      </c>
      <c r="AE73" s="18" t="str">
        <f>VLOOKUP(C73,'Equipment Listing'!A:E,3,FALSE)</f>
        <v>Bond</v>
      </c>
      <c r="AF73" s="19" t="str">
        <f>VLOOKUP(C73,'Equipment Listing'!A:E,4,FALSE)</f>
        <v>150T</v>
      </c>
      <c r="AG73" s="73" t="str">
        <f>VLOOKUP(C73,'Equipment Listing'!A:E,5,FALSE)</f>
        <v>60-200</v>
      </c>
      <c r="AH73" s="19">
        <f t="shared" si="11"/>
        <v>1</v>
      </c>
      <c r="AI73" s="43">
        <f t="shared" si="12"/>
        <v>3825</v>
      </c>
      <c r="AJ73" s="102">
        <f t="shared" si="13"/>
        <v>98350.5</v>
      </c>
      <c r="AK73" s="20">
        <f t="shared" si="14"/>
        <v>8195.875</v>
      </c>
      <c r="AL73" s="21">
        <f t="shared" si="15"/>
        <v>4.1902832244008712</v>
      </c>
      <c r="AM73" s="21"/>
      <c r="AN73" s="103"/>
      <c r="AO73" s="103"/>
      <c r="AP73" s="17">
        <v>106410</v>
      </c>
    </row>
    <row r="74" spans="1:42" s="15" customFormat="1" ht="10.5" customHeight="1">
      <c r="A74" s="16">
        <v>106481</v>
      </c>
      <c r="B74" s="220" t="str">
        <f t="shared" si="8"/>
        <v>SOP</v>
      </c>
      <c r="C74" s="18" t="s">
        <v>317</v>
      </c>
      <c r="D74" s="19">
        <v>1</v>
      </c>
      <c r="E74" s="20">
        <v>4590</v>
      </c>
      <c r="F74" s="19">
        <v>0.5</v>
      </c>
      <c r="G74" s="19">
        <v>2</v>
      </c>
      <c r="H74" s="221" t="str">
        <f t="shared" si="9"/>
        <v>2015.01</v>
      </c>
      <c r="I74" s="221" t="str">
        <f t="shared" si="10"/>
        <v>2019.09</v>
      </c>
      <c r="J74" s="69">
        <v>7224.4409149762614</v>
      </c>
      <c r="K74" s="226"/>
      <c r="L74" s="226"/>
      <c r="M74" s="226"/>
      <c r="N74" s="226"/>
      <c r="O74" s="19"/>
      <c r="P74" s="19"/>
      <c r="Q74" s="19"/>
      <c r="R74" s="19"/>
      <c r="S74" s="103"/>
      <c r="T74" s="103"/>
      <c r="U74" s="18" t="s">
        <v>2</v>
      </c>
      <c r="V74" s="103"/>
      <c r="W74" s="103"/>
      <c r="X74" s="17" t="str">
        <f>VLOOKUP(A74,'[1]Sales Data Table'!$A:$AF,4,FALSE)</f>
        <v>59728AA</v>
      </c>
      <c r="Y74" s="17" t="str">
        <f>VLOOKUP(A74,'[1]Sales Data Table'!$A:$I,2,FALSE)</f>
        <v>MAGNA</v>
      </c>
      <c r="Z74" s="17"/>
      <c r="AA74" s="17" t="str">
        <f>VLOOKUP(A74,'[1]Sales Data Table'!$A:$I,4,FALSE)</f>
        <v>59728AA</v>
      </c>
      <c r="AB74" s="17" t="str">
        <f>VLOOKUP(A74,'[1]Sales Data Table'!$A:$I,9,FALSE)</f>
        <v>X61F</v>
      </c>
      <c r="AC74" s="17"/>
      <c r="AD74" s="99">
        <f>VLOOKUP(A74,'[1]Sales Data Table'!$A:$Z,16,FALSE)</f>
        <v>43717</v>
      </c>
      <c r="AE74" s="18" t="str">
        <f>VLOOKUP(C74,'Equipment Listing'!A:E,3,FALSE)</f>
        <v>Bond</v>
      </c>
      <c r="AF74" s="19" t="str">
        <f>VLOOKUP(C74,'Equipment Listing'!A:E,4,FALSE)</f>
        <v>150T</v>
      </c>
      <c r="AG74" s="73" t="str">
        <f>VLOOKUP(C74,'Equipment Listing'!A:E,5,FALSE)</f>
        <v>60-200</v>
      </c>
      <c r="AH74" s="19">
        <f t="shared" si="11"/>
        <v>1</v>
      </c>
      <c r="AI74" s="43">
        <f t="shared" si="12"/>
        <v>4590</v>
      </c>
      <c r="AJ74" s="102">
        <f t="shared" si="13"/>
        <v>7224.4409149762614</v>
      </c>
      <c r="AK74" s="20">
        <f t="shared" si="14"/>
        <v>602.03674291468849</v>
      </c>
      <c r="AL74" s="21">
        <f t="shared" si="15"/>
        <v>1.5082169187842231</v>
      </c>
      <c r="AM74" s="21"/>
      <c r="AN74" s="103"/>
      <c r="AO74" s="103"/>
      <c r="AP74" s="17">
        <v>106481</v>
      </c>
    </row>
    <row r="75" spans="1:42" s="15" customFormat="1" ht="10.5" customHeight="1">
      <c r="A75" s="56">
        <v>106702</v>
      </c>
      <c r="B75" s="220" t="str">
        <f t="shared" si="8"/>
        <v>EOP</v>
      </c>
      <c r="C75" s="51" t="s">
        <v>317</v>
      </c>
      <c r="D75" s="19">
        <v>1</v>
      </c>
      <c r="E75" s="55">
        <v>3300</v>
      </c>
      <c r="F75" s="19">
        <v>0.5</v>
      </c>
      <c r="G75" s="19">
        <v>2</v>
      </c>
      <c r="H75" s="221" t="str">
        <f t="shared" si="9"/>
        <v>2015.01</v>
      </c>
      <c r="I75" s="221" t="str">
        <f t="shared" si="10"/>
        <v>3000</v>
      </c>
      <c r="J75" s="69">
        <v>73913.202832153271</v>
      </c>
      <c r="K75" s="226"/>
      <c r="L75" s="226"/>
      <c r="M75" s="226"/>
      <c r="N75" s="226"/>
      <c r="O75" s="54"/>
      <c r="P75" s="54"/>
      <c r="Q75" s="54"/>
      <c r="R75" s="54"/>
      <c r="S75" s="53"/>
      <c r="T75" s="104"/>
      <c r="U75" s="18" t="s">
        <v>2</v>
      </c>
      <c r="V75" s="104"/>
      <c r="W75" s="103"/>
      <c r="X75" s="17" t="str">
        <f>VLOOKUP(A75,'[1]Sales Data Table'!$A:$AF,4,FALSE)</f>
        <v>50608-950</v>
      </c>
      <c r="Y75" s="17" t="str">
        <f>VLOOKUP(A75,'[1]Sales Data Table'!$A:$I,2,FALSE)</f>
        <v>Pilkington North America</v>
      </c>
      <c r="Z75" s="17"/>
      <c r="AA75" s="17" t="str">
        <f>VLOOKUP(A75,'[1]Sales Data Table'!$A:$I,4,FALSE)</f>
        <v>50608-950</v>
      </c>
      <c r="AB75" s="17" t="str">
        <f>VLOOKUP(A75,'[1]Sales Data Table'!$A:$I,9,FALSE)</f>
        <v>642L (lexus)</v>
      </c>
      <c r="AC75" s="17"/>
      <c r="AD75" s="99">
        <f>VLOOKUP(A75,'[1]Sales Data Table'!$A:$Z,16,FALSE)</f>
        <v>41883</v>
      </c>
      <c r="AE75" s="18" t="str">
        <f>VLOOKUP(C75,'Equipment Listing'!A:E,3,FALSE)</f>
        <v>Bond</v>
      </c>
      <c r="AF75" s="19" t="str">
        <f>VLOOKUP(C75,'Equipment Listing'!A:E,4,FALSE)</f>
        <v>150T</v>
      </c>
      <c r="AG75" s="73" t="str">
        <f>VLOOKUP(C75,'Equipment Listing'!A:E,5,FALSE)</f>
        <v>60-200</v>
      </c>
      <c r="AH75" s="19">
        <f t="shared" si="11"/>
        <v>1</v>
      </c>
      <c r="AI75" s="43">
        <f t="shared" si="12"/>
        <v>3300</v>
      </c>
      <c r="AJ75" s="102">
        <f t="shared" si="13"/>
        <v>73913.202832153271</v>
      </c>
      <c r="AK75" s="20">
        <f t="shared" si="14"/>
        <v>6159.4335693461062</v>
      </c>
      <c r="AL75" s="21">
        <f t="shared" si="15"/>
        <v>3.8219933613519621</v>
      </c>
      <c r="AM75" s="21"/>
      <c r="AN75" s="103"/>
      <c r="AO75" s="103"/>
      <c r="AP75" s="51" t="e">
        <f>VLOOKUP(A75,#REF!,2,FALSE)</f>
        <v>#REF!</v>
      </c>
    </row>
    <row r="76" spans="1:42" s="15" customFormat="1" ht="10.5" customHeight="1">
      <c r="A76" s="16">
        <v>106704</v>
      </c>
      <c r="B76" s="220" t="str">
        <f t="shared" si="8"/>
        <v>SOP</v>
      </c>
      <c r="C76" s="18" t="s">
        <v>317</v>
      </c>
      <c r="D76" s="19">
        <v>1</v>
      </c>
      <c r="E76" s="20">
        <v>3000</v>
      </c>
      <c r="F76" s="19">
        <v>0.5</v>
      </c>
      <c r="G76" s="19">
        <v>2</v>
      </c>
      <c r="H76" s="221" t="str">
        <f t="shared" si="9"/>
        <v>2015.01</v>
      </c>
      <c r="I76" s="221" t="str">
        <f t="shared" si="10"/>
        <v>2016.10</v>
      </c>
      <c r="J76" s="69">
        <v>151321.56429995567</v>
      </c>
      <c r="K76" s="226"/>
      <c r="L76" s="226"/>
      <c r="M76" s="226"/>
      <c r="N76" s="226"/>
      <c r="O76" s="19"/>
      <c r="P76" s="19"/>
      <c r="Q76" s="19"/>
      <c r="R76" s="19"/>
      <c r="S76" s="103"/>
      <c r="T76" s="103"/>
      <c r="U76" s="18" t="s">
        <v>2</v>
      </c>
      <c r="V76" s="103"/>
      <c r="W76" s="103"/>
      <c r="X76" s="17" t="str">
        <f>VLOOKUP(A76,'[1]Sales Data Table'!$A:$AF,4,FALSE)</f>
        <v>AA146511-1820</v>
      </c>
      <c r="Y76" s="17" t="str">
        <f>VLOOKUP(A76,'[1]Sales Data Table'!$A:$I,2,FALSE)</f>
        <v>Denso</v>
      </c>
      <c r="Z76" s="17"/>
      <c r="AA76" s="17" t="str">
        <f>VLOOKUP(A76,'[1]Sales Data Table'!$A:$I,4,FALSE)</f>
        <v>AA146511-1820</v>
      </c>
      <c r="AB76" s="17" t="str">
        <f>VLOOKUP(A76,'[1]Sales Data Table'!$A:$I,9,FALSE)</f>
        <v xml:space="preserve">Honda | Odyssey | UM              </v>
      </c>
      <c r="AC76" s="17"/>
      <c r="AD76" s="99">
        <f>VLOOKUP(A76,'[1]Sales Data Table'!$A:$Z,16,FALSE)</f>
        <v>42644</v>
      </c>
      <c r="AE76" s="18" t="str">
        <f>VLOOKUP(C76,'Equipment Listing'!A:E,3,FALSE)</f>
        <v>Bond</v>
      </c>
      <c r="AF76" s="19" t="str">
        <f>VLOOKUP(C76,'Equipment Listing'!A:E,4,FALSE)</f>
        <v>150T</v>
      </c>
      <c r="AG76" s="73" t="str">
        <f>VLOOKUP(C76,'Equipment Listing'!A:E,5,FALSE)</f>
        <v>60-200</v>
      </c>
      <c r="AH76" s="19">
        <f t="shared" si="11"/>
        <v>1</v>
      </c>
      <c r="AI76" s="43">
        <f t="shared" si="12"/>
        <v>3000</v>
      </c>
      <c r="AJ76" s="102">
        <f t="shared" si="13"/>
        <v>151321.56429995567</v>
      </c>
      <c r="AK76" s="20">
        <f t="shared" si="14"/>
        <v>12610.130358329639</v>
      </c>
      <c r="AL76" s="21">
        <f t="shared" si="15"/>
        <v>6.9378357148131728</v>
      </c>
      <c r="AM76" s="21"/>
      <c r="AN76" s="103"/>
      <c r="AO76" s="103"/>
      <c r="AP76" s="17">
        <v>106704</v>
      </c>
    </row>
    <row r="77" spans="1:42" s="15" customFormat="1" ht="10.5" customHeight="1">
      <c r="A77" s="16">
        <v>106734</v>
      </c>
      <c r="B77" s="220" t="str">
        <f t="shared" si="8"/>
        <v>SOP</v>
      </c>
      <c r="C77" s="18" t="s">
        <v>317</v>
      </c>
      <c r="D77" s="19">
        <v>1</v>
      </c>
      <c r="E77" s="20">
        <v>5100</v>
      </c>
      <c r="F77" s="19">
        <v>0.5</v>
      </c>
      <c r="G77" s="19">
        <v>2</v>
      </c>
      <c r="H77" s="221" t="str">
        <f t="shared" si="9"/>
        <v>2015.01</v>
      </c>
      <c r="I77" s="221" t="str">
        <f t="shared" si="10"/>
        <v>2016.09</v>
      </c>
      <c r="J77" s="69">
        <v>329202.51345198165</v>
      </c>
      <c r="K77" s="226"/>
      <c r="L77" s="226"/>
      <c r="M77" s="226"/>
      <c r="N77" s="226"/>
      <c r="O77" s="19"/>
      <c r="P77" s="19"/>
      <c r="Q77" s="19"/>
      <c r="R77" s="19"/>
      <c r="S77" s="103"/>
      <c r="T77" s="103"/>
      <c r="U77" s="18" t="s">
        <v>2</v>
      </c>
      <c r="V77" s="103"/>
      <c r="W77" s="103"/>
      <c r="X77" s="17" t="str">
        <f>VLOOKUP(A77,'[1]Sales Data Table'!$A:$AF,4,FALSE)</f>
        <v>21-3607521-2-00</v>
      </c>
      <c r="Y77" s="17" t="str">
        <f>VLOOKUP(A77,'[1]Sales Data Table'!$A:$I,2,FALSE)</f>
        <v>IB TECH</v>
      </c>
      <c r="Z77" s="17"/>
      <c r="AA77" s="17" t="str">
        <f>VLOOKUP(A77,'[1]Sales Data Table'!$A:$I,4,FALSE)</f>
        <v>21-3607521-2-00</v>
      </c>
      <c r="AB77" s="17" t="str">
        <f>VLOOKUP(A77,'[1]Sales Data Table'!$A:$I,9,FALSE)</f>
        <v xml:space="preserve">Honda | Civic | 2HC              </v>
      </c>
      <c r="AC77" s="17"/>
      <c r="AD77" s="99">
        <f>VLOOKUP(A77,'[1]Sales Data Table'!$A:$Z,16,FALSE)</f>
        <v>42614</v>
      </c>
      <c r="AE77" s="18" t="str">
        <f>VLOOKUP(C77,'Equipment Listing'!A:E,3,FALSE)</f>
        <v>Bond</v>
      </c>
      <c r="AF77" s="19" t="str">
        <f>VLOOKUP(C77,'Equipment Listing'!A:E,4,FALSE)</f>
        <v>150T</v>
      </c>
      <c r="AG77" s="73" t="str">
        <f>VLOOKUP(C77,'Equipment Listing'!A:E,5,FALSE)</f>
        <v>60-200</v>
      </c>
      <c r="AH77" s="19">
        <f t="shared" si="11"/>
        <v>1</v>
      </c>
      <c r="AI77" s="43">
        <f t="shared" si="12"/>
        <v>5100</v>
      </c>
      <c r="AJ77" s="102">
        <f t="shared" si="13"/>
        <v>329202.51345198165</v>
      </c>
      <c r="AK77" s="20">
        <f t="shared" si="14"/>
        <v>27433.542787665137</v>
      </c>
      <c r="AL77" s="21">
        <f t="shared" si="15"/>
        <v>8.5055013823961136</v>
      </c>
      <c r="AM77" s="21"/>
      <c r="AN77" s="103"/>
      <c r="AO77" s="103"/>
      <c r="AP77" s="17" t="s">
        <v>321</v>
      </c>
    </row>
    <row r="78" spans="1:42" s="15" customFormat="1" ht="10.5" customHeight="1">
      <c r="A78" s="16">
        <v>106834</v>
      </c>
      <c r="B78" s="220" t="str">
        <f t="shared" si="8"/>
        <v>SOP</v>
      </c>
      <c r="C78" s="18" t="s">
        <v>317</v>
      </c>
      <c r="D78" s="19">
        <v>1</v>
      </c>
      <c r="E78" s="20">
        <v>3000</v>
      </c>
      <c r="F78" s="19">
        <v>0.5</v>
      </c>
      <c r="G78" s="19">
        <v>2</v>
      </c>
      <c r="H78" s="221" t="str">
        <f t="shared" si="9"/>
        <v>2015.01</v>
      </c>
      <c r="I78" s="221" t="str">
        <f t="shared" si="10"/>
        <v>2019.09</v>
      </c>
      <c r="J78" s="50">
        <v>233578.6</v>
      </c>
      <c r="K78" s="224"/>
      <c r="L78" s="224"/>
      <c r="M78" s="224"/>
      <c r="N78" s="224"/>
      <c r="O78" s="19"/>
      <c r="P78" s="19"/>
      <c r="Q78" s="19"/>
      <c r="R78" s="19"/>
      <c r="S78" s="103"/>
      <c r="T78" s="103"/>
      <c r="U78" s="18" t="s">
        <v>2</v>
      </c>
      <c r="V78" s="103"/>
      <c r="W78" s="103"/>
      <c r="X78" s="17" t="str">
        <f>VLOOKUP(A78,'[1]Sales Data Table'!$A:$AF,4,FALSE)</f>
        <v xml:space="preserve">22650 3JA1A </v>
      </c>
      <c r="Y78" s="17" t="str">
        <f>VLOOKUP(A78,'[1]Sales Data Table'!$A:$I,2,FALSE)</f>
        <v>NISSAN</v>
      </c>
      <c r="Z78" s="17"/>
      <c r="AA78" s="17" t="str">
        <f>VLOOKUP(A78,'[1]Sales Data Table'!$A:$I,4,FALSE)</f>
        <v xml:space="preserve">22650 3JA1A </v>
      </c>
      <c r="AB78" s="67" t="str">
        <f>VLOOKUP(A78,'[1]Sales Data Table'!$A:$I,9,FALSE)</f>
        <v>TR2K1 ENGINE + P42M</v>
      </c>
      <c r="AC78" s="67"/>
      <c r="AD78" s="99">
        <f>VLOOKUP(A78,'[1]Sales Data Table'!$A:$Z,16,FALSE)</f>
        <v>43717</v>
      </c>
      <c r="AE78" s="18" t="str">
        <f>VLOOKUP(C78,'Equipment Listing'!A:E,3,FALSE)</f>
        <v>Bond</v>
      </c>
      <c r="AF78" s="19" t="str">
        <f>VLOOKUP(C78,'Equipment Listing'!A:E,4,FALSE)</f>
        <v>150T</v>
      </c>
      <c r="AG78" s="73" t="str">
        <f>VLOOKUP(C78,'Equipment Listing'!A:E,5,FALSE)</f>
        <v>60-200</v>
      </c>
      <c r="AH78" s="19">
        <f t="shared" si="11"/>
        <v>1</v>
      </c>
      <c r="AI78" s="43">
        <f t="shared" si="12"/>
        <v>3000</v>
      </c>
      <c r="AJ78" s="102">
        <f t="shared" si="13"/>
        <v>233578.6</v>
      </c>
      <c r="AK78" s="20">
        <f t="shared" si="14"/>
        <v>19464.883333333335</v>
      </c>
      <c r="AL78" s="21">
        <f t="shared" si="15"/>
        <v>9.9843925925925934</v>
      </c>
      <c r="AM78" s="21"/>
      <c r="AN78" s="103"/>
      <c r="AO78" s="103"/>
      <c r="AP78" s="17" t="s">
        <v>320</v>
      </c>
    </row>
    <row r="79" spans="1:42" s="15" customFormat="1" ht="10.5" customHeight="1">
      <c r="A79" s="16">
        <v>106875</v>
      </c>
      <c r="B79" s="220" t="str">
        <f t="shared" si="8"/>
        <v>SOP</v>
      </c>
      <c r="C79" s="18" t="s">
        <v>317</v>
      </c>
      <c r="D79" s="19">
        <v>1</v>
      </c>
      <c r="E79" s="20">
        <v>2760</v>
      </c>
      <c r="F79" s="19">
        <v>0.5</v>
      </c>
      <c r="G79" s="19">
        <v>2</v>
      </c>
      <c r="H79" s="221" t="str">
        <f t="shared" si="9"/>
        <v>2015.01</v>
      </c>
      <c r="I79" s="221" t="str">
        <f t="shared" si="10"/>
        <v>2019.09</v>
      </c>
      <c r="J79" s="69">
        <v>83521.2</v>
      </c>
      <c r="K79" s="226"/>
      <c r="L79" s="226"/>
      <c r="M79" s="226"/>
      <c r="N79" s="226"/>
      <c r="O79" s="19"/>
      <c r="P79" s="19"/>
      <c r="Q79" s="19"/>
      <c r="R79" s="19"/>
      <c r="S79" s="103"/>
      <c r="T79" s="103"/>
      <c r="U79" s="18" t="s">
        <v>2</v>
      </c>
      <c r="V79" s="103"/>
      <c r="W79" s="103"/>
      <c r="X79" s="17" t="str">
        <f>VLOOKUP(A79,'[1]Sales Data Table'!$A:$AF,4,FALSE)</f>
        <v>22650 1LA0B</v>
      </c>
      <c r="Y79" s="17" t="str">
        <f>VLOOKUP(A79,'[1]Sales Data Table'!$A:$I,2,FALSE)</f>
        <v>NISSAN</v>
      </c>
      <c r="Z79" s="17"/>
      <c r="AA79" s="17" t="str">
        <f>VLOOKUP(A79,'[1]Sales Data Table'!$A:$I,4,FALSE)</f>
        <v>22650 1LA0B</v>
      </c>
      <c r="AB79" s="17" t="str">
        <f>VLOOKUP(A79,'[1]Sales Data Table'!$A:$I,9,FALSE)</f>
        <v>XHK1 ENGINE</v>
      </c>
      <c r="AC79" s="17"/>
      <c r="AD79" s="99">
        <f>VLOOKUP(A79,'[1]Sales Data Table'!$A:$Z,16,FALSE)</f>
        <v>43717</v>
      </c>
      <c r="AE79" s="18" t="str">
        <f>VLOOKUP(C79,'Equipment Listing'!A:E,3,FALSE)</f>
        <v>Bond</v>
      </c>
      <c r="AF79" s="19" t="str">
        <f>VLOOKUP(C79,'Equipment Listing'!A:E,4,FALSE)</f>
        <v>150T</v>
      </c>
      <c r="AG79" s="73" t="str">
        <f>VLOOKUP(C79,'Equipment Listing'!A:E,5,FALSE)</f>
        <v>60-200</v>
      </c>
      <c r="AH79" s="19">
        <f t="shared" si="11"/>
        <v>1</v>
      </c>
      <c r="AI79" s="43">
        <f t="shared" si="12"/>
        <v>2760</v>
      </c>
      <c r="AJ79" s="102">
        <f t="shared" si="13"/>
        <v>83521.2</v>
      </c>
      <c r="AK79" s="20">
        <f t="shared" si="14"/>
        <v>6960.0999999999995</v>
      </c>
      <c r="AL79" s="21">
        <f t="shared" si="15"/>
        <v>4.6957004830917874</v>
      </c>
      <c r="AM79" s="21"/>
      <c r="AN79" s="103"/>
      <c r="AO79" s="103"/>
      <c r="AP79" s="17">
        <v>106875</v>
      </c>
    </row>
    <row r="80" spans="1:42" s="15" customFormat="1" ht="10.5" customHeight="1">
      <c r="A80" s="16">
        <v>107002</v>
      </c>
      <c r="B80" s="220" t="str">
        <f t="shared" si="8"/>
        <v>SOP</v>
      </c>
      <c r="C80" s="18" t="s">
        <v>317</v>
      </c>
      <c r="D80" s="19">
        <v>1</v>
      </c>
      <c r="E80" s="20">
        <v>3000</v>
      </c>
      <c r="F80" s="19">
        <v>0.5</v>
      </c>
      <c r="G80" s="19">
        <v>2</v>
      </c>
      <c r="H80" s="221" t="str">
        <f t="shared" si="9"/>
        <v>2015.01</v>
      </c>
      <c r="I80" s="221" t="str">
        <f t="shared" si="10"/>
        <v>2016.06</v>
      </c>
      <c r="J80" s="69">
        <v>201677.79782383249</v>
      </c>
      <c r="K80" s="226"/>
      <c r="L80" s="226"/>
      <c r="M80" s="226"/>
      <c r="N80" s="226"/>
      <c r="O80" s="19"/>
      <c r="P80" s="19"/>
      <c r="Q80" s="19"/>
      <c r="R80" s="19"/>
      <c r="S80" s="103"/>
      <c r="T80" s="103"/>
      <c r="U80" s="18" t="s">
        <v>2</v>
      </c>
      <c r="V80" s="103"/>
      <c r="W80" s="103"/>
      <c r="X80" s="17" t="str">
        <f>VLOOKUP(A80,'[1]Sales Data Table'!$A:$AF,4,FALSE)</f>
        <v>23-4619831-2-00</v>
      </c>
      <c r="Y80" s="17" t="str">
        <f>VLOOKUP(A80,'[1]Sales Data Table'!$A:$I,2,FALSE)</f>
        <v>IB TECH</v>
      </c>
      <c r="Z80" s="17"/>
      <c r="AA80" s="17" t="str">
        <f>VLOOKUP(A80,'[1]Sales Data Table'!$A:$I,4,FALSE)</f>
        <v>23-4619831-2-00</v>
      </c>
      <c r="AB80" s="17" t="str">
        <f>VLOOKUP(A80,'[1]Sales Data Table'!$A:$I,9,FALSE)</f>
        <v>'12 Honda CR-V</v>
      </c>
      <c r="AC80" s="17"/>
      <c r="AD80" s="99">
        <f>VLOOKUP(A80,'[1]Sales Data Table'!$A:$Z,16,FALSE)</f>
        <v>42522</v>
      </c>
      <c r="AE80" s="18" t="str">
        <f>VLOOKUP(C80,'Equipment Listing'!A:E,3,FALSE)</f>
        <v>Bond</v>
      </c>
      <c r="AF80" s="19" t="str">
        <f>VLOOKUP(C80,'Equipment Listing'!A:E,4,FALSE)</f>
        <v>150T</v>
      </c>
      <c r="AG80" s="73" t="str">
        <f>VLOOKUP(C80,'Equipment Listing'!A:E,5,FALSE)</f>
        <v>60-200</v>
      </c>
      <c r="AH80" s="19">
        <f t="shared" si="11"/>
        <v>1</v>
      </c>
      <c r="AI80" s="43">
        <f t="shared" si="12"/>
        <v>3000</v>
      </c>
      <c r="AJ80" s="102">
        <f t="shared" si="13"/>
        <v>201677.79782383249</v>
      </c>
      <c r="AK80" s="20">
        <f t="shared" si="14"/>
        <v>16806.483151986042</v>
      </c>
      <c r="AL80" s="21">
        <f t="shared" si="15"/>
        <v>8.8028814008826846</v>
      </c>
      <c r="AM80" s="21"/>
      <c r="AN80" s="103"/>
      <c r="AO80" s="103"/>
      <c r="AP80" s="17" t="s">
        <v>319</v>
      </c>
    </row>
    <row r="81" spans="1:42" s="15" customFormat="1" ht="10.5" customHeight="1">
      <c r="A81" s="16">
        <v>107024</v>
      </c>
      <c r="B81" s="220" t="str">
        <f t="shared" si="8"/>
        <v>SOP</v>
      </c>
      <c r="C81" s="18" t="s">
        <v>317</v>
      </c>
      <c r="D81" s="19">
        <v>1</v>
      </c>
      <c r="E81" s="20">
        <v>4335</v>
      </c>
      <c r="F81" s="19">
        <v>0.5</v>
      </c>
      <c r="G81" s="19">
        <v>2</v>
      </c>
      <c r="H81" s="221" t="str">
        <f t="shared" si="9"/>
        <v>2015.01</v>
      </c>
      <c r="I81" s="221" t="str">
        <f t="shared" si="10"/>
        <v>2018.06</v>
      </c>
      <c r="J81" s="69">
        <v>653049.59999999998</v>
      </c>
      <c r="K81" s="226"/>
      <c r="L81" s="226"/>
      <c r="M81" s="226"/>
      <c r="N81" s="226"/>
      <c r="O81" s="19"/>
      <c r="P81" s="19"/>
      <c r="Q81" s="19"/>
      <c r="R81" s="19"/>
      <c r="S81" s="103"/>
      <c r="T81" s="103"/>
      <c r="U81" s="18" t="s">
        <v>2</v>
      </c>
      <c r="V81" s="103"/>
      <c r="W81" s="103"/>
      <c r="X81" s="17" t="str">
        <f>VLOOKUP(A81,'[1]Sales Data Table'!$A:$AF,4,FALSE)</f>
        <v>AA116470-1481</v>
      </c>
      <c r="Y81" s="17" t="str">
        <f>VLOOKUP(A81,'[1]Sales Data Table'!$A:$I,2,FALSE)</f>
        <v>Denso</v>
      </c>
      <c r="Z81" s="17"/>
      <c r="AA81" s="17" t="str">
        <f>VLOOKUP(A81,'[1]Sales Data Table'!$A:$I,4,FALSE)</f>
        <v>AA116470-1481</v>
      </c>
      <c r="AB81" s="17" t="str">
        <f>VLOOKUP(A81,'[1]Sales Data Table'!$A:$I,9,FALSE)</f>
        <v>'10 Jeep Wr JK</v>
      </c>
      <c r="AC81" s="17"/>
      <c r="AD81" s="99">
        <f>VLOOKUP(A81,'[1]Sales Data Table'!$A:$Z,16,FALSE)</f>
        <v>43252</v>
      </c>
      <c r="AE81" s="18" t="str">
        <f>VLOOKUP(C81,'Equipment Listing'!A:E,3,FALSE)</f>
        <v>Bond</v>
      </c>
      <c r="AF81" s="19" t="str">
        <f>VLOOKUP(C81,'Equipment Listing'!A:E,4,FALSE)</f>
        <v>150T</v>
      </c>
      <c r="AG81" s="73" t="str">
        <f>VLOOKUP(C81,'Equipment Listing'!A:E,5,FALSE)</f>
        <v>60-200</v>
      </c>
      <c r="AH81" s="19">
        <f t="shared" si="11"/>
        <v>1</v>
      </c>
      <c r="AI81" s="43">
        <f t="shared" si="12"/>
        <v>4335</v>
      </c>
      <c r="AJ81" s="102">
        <f t="shared" si="13"/>
        <v>653049.59999999998</v>
      </c>
      <c r="AK81" s="20">
        <f t="shared" si="14"/>
        <v>54420.799999999996</v>
      </c>
      <c r="AL81" s="21">
        <f t="shared" si="15"/>
        <v>18.0717570165321</v>
      </c>
      <c r="AM81" s="21"/>
      <c r="AN81" s="103"/>
      <c r="AO81" s="103"/>
      <c r="AP81" s="17">
        <v>107024</v>
      </c>
    </row>
    <row r="82" spans="1:42" s="15" customFormat="1" ht="10.5" customHeight="1">
      <c r="A82" s="16">
        <v>107105</v>
      </c>
      <c r="B82" s="220" t="str">
        <f t="shared" si="8"/>
        <v>SOP</v>
      </c>
      <c r="C82" s="18" t="s">
        <v>317</v>
      </c>
      <c r="D82" s="19">
        <v>1</v>
      </c>
      <c r="E82" s="20">
        <v>2400</v>
      </c>
      <c r="F82" s="19">
        <v>0.5</v>
      </c>
      <c r="G82" s="19">
        <v>2</v>
      </c>
      <c r="H82" s="221" t="str">
        <f t="shared" si="9"/>
        <v>2015.01</v>
      </c>
      <c r="I82" s="221" t="str">
        <f t="shared" si="10"/>
        <v>2019.09</v>
      </c>
      <c r="J82" s="69">
        <v>66150</v>
      </c>
      <c r="K82" s="226"/>
      <c r="L82" s="226"/>
      <c r="M82" s="226"/>
      <c r="N82" s="226"/>
      <c r="O82" s="19"/>
      <c r="P82" s="19"/>
      <c r="Q82" s="19"/>
      <c r="R82" s="19"/>
      <c r="S82" s="103"/>
      <c r="T82" s="103"/>
      <c r="U82" s="18" t="s">
        <v>2</v>
      </c>
      <c r="V82" s="103"/>
      <c r="W82" s="103"/>
      <c r="X82" s="17" t="str">
        <f>VLOOKUP(A82,'[1]Sales Data Table'!$A:$AF,4,FALSE)</f>
        <v>n1zh-204772</v>
      </c>
      <c r="Y82" s="17" t="str">
        <f>VLOOKUP(A82,'[1]Sales Data Table'!$A:$I,2,FALSE)</f>
        <v>Benteler</v>
      </c>
      <c r="Z82" s="17"/>
      <c r="AA82" s="17" t="str">
        <f>VLOOKUP(A82,'[1]Sales Data Table'!$A:$I,4,FALSE)</f>
        <v>n1zh-204772</v>
      </c>
      <c r="AB82" s="17" t="str">
        <f>VLOOKUP(A82,'[1]Sales Data Table'!$A:$I,9,FALSE)</f>
        <v>Nissan zh2k0 Engine</v>
      </c>
      <c r="AC82" s="17"/>
      <c r="AD82" s="99">
        <f>VLOOKUP(A82,'[1]Sales Data Table'!$A:$Z,16,FALSE)</f>
        <v>43717</v>
      </c>
      <c r="AE82" s="18" t="str">
        <f>VLOOKUP(C82,'Equipment Listing'!A:E,3,FALSE)</f>
        <v>Bond</v>
      </c>
      <c r="AF82" s="19" t="str">
        <f>VLOOKUP(C82,'Equipment Listing'!A:E,4,FALSE)</f>
        <v>150T</v>
      </c>
      <c r="AG82" s="73" t="str">
        <f>VLOOKUP(C82,'Equipment Listing'!A:E,5,FALSE)</f>
        <v>60-200</v>
      </c>
      <c r="AH82" s="19">
        <f t="shared" si="11"/>
        <v>1</v>
      </c>
      <c r="AI82" s="43">
        <f t="shared" si="12"/>
        <v>2400</v>
      </c>
      <c r="AJ82" s="102">
        <f t="shared" si="13"/>
        <v>66150</v>
      </c>
      <c r="AK82" s="20">
        <f t="shared" si="14"/>
        <v>5512.5</v>
      </c>
      <c r="AL82" s="21">
        <f t="shared" si="15"/>
        <v>4.395833333333333</v>
      </c>
      <c r="AM82" s="21"/>
      <c r="AN82" s="103"/>
      <c r="AO82" s="103"/>
      <c r="AP82" s="17" t="s">
        <v>318</v>
      </c>
    </row>
    <row r="83" spans="1:42" s="15" customFormat="1" ht="10.5" customHeight="1">
      <c r="A83" s="23">
        <v>107233</v>
      </c>
      <c r="B83" s="220" t="str">
        <f t="shared" si="8"/>
        <v>SOP</v>
      </c>
      <c r="C83" s="23" t="s">
        <v>317</v>
      </c>
      <c r="D83" s="19">
        <v>1</v>
      </c>
      <c r="E83" s="23">
        <v>3000</v>
      </c>
      <c r="F83" s="19">
        <v>0.5</v>
      </c>
      <c r="G83" s="19">
        <v>2</v>
      </c>
      <c r="H83" s="221" t="str">
        <f t="shared" si="9"/>
        <v>2015.01</v>
      </c>
      <c r="I83" s="221" t="str">
        <f t="shared" si="10"/>
        <v>2019.09</v>
      </c>
      <c r="J83" s="69">
        <v>448500</v>
      </c>
      <c r="K83" s="226"/>
      <c r="L83" s="226"/>
      <c r="M83" s="226"/>
      <c r="N83" s="226"/>
      <c r="O83" s="19"/>
      <c r="P83" s="19"/>
      <c r="Q83" s="19"/>
      <c r="R83" s="19"/>
      <c r="S83" s="103"/>
      <c r="T83" s="103"/>
      <c r="U83" s="18" t="s">
        <v>2</v>
      </c>
      <c r="V83" s="103"/>
      <c r="W83" s="103"/>
      <c r="X83" s="17" t="str">
        <f>VLOOKUP(A83,'[1]Sales Data Table'!$A:$AF,4,FALSE)</f>
        <v>53879-68010</v>
      </c>
      <c r="Y83" s="17" t="str">
        <f>VLOOKUP(A83,'[1]Sales Data Table'!$A:$I,2,FALSE)</f>
        <v>HEMATITE MFG.</v>
      </c>
      <c r="Z83" s="17"/>
      <c r="AA83" s="17" t="str">
        <f>VLOOKUP(A83,'[1]Sales Data Table'!$A:$I,4,FALSE)</f>
        <v>53879-68010</v>
      </c>
      <c r="AB83" s="17" t="str">
        <f>VLOOKUP(A83,'[1]Sales Data Table'!$A:$I,9,FALSE)</f>
        <v>'13 RAV 4 420A</v>
      </c>
      <c r="AC83" s="17"/>
      <c r="AD83" s="99">
        <f>VLOOKUP(A83,'[1]Sales Data Table'!$A:$Z,16,FALSE)</f>
        <v>43717</v>
      </c>
      <c r="AE83" s="18" t="str">
        <f>VLOOKUP(C83,'Equipment Listing'!A:E,3,FALSE)</f>
        <v>Bond</v>
      </c>
      <c r="AF83" s="19" t="str">
        <f>VLOOKUP(C83,'Equipment Listing'!A:E,4,FALSE)</f>
        <v>150T</v>
      </c>
      <c r="AG83" s="73" t="str">
        <f>VLOOKUP(C83,'Equipment Listing'!A:E,5,FALSE)</f>
        <v>60-200</v>
      </c>
      <c r="AH83" s="19">
        <f t="shared" si="11"/>
        <v>1</v>
      </c>
      <c r="AI83" s="43">
        <f t="shared" si="12"/>
        <v>3000</v>
      </c>
      <c r="AJ83" s="102">
        <f t="shared" si="13"/>
        <v>448500</v>
      </c>
      <c r="AK83" s="20">
        <f t="shared" si="14"/>
        <v>37375</v>
      </c>
      <c r="AL83" s="21">
        <f t="shared" si="15"/>
        <v>17.944444444444446</v>
      </c>
      <c r="AM83" s="21"/>
      <c r="AN83" s="103"/>
      <c r="AO83" s="103"/>
      <c r="AP83" s="23" t="s">
        <v>418</v>
      </c>
    </row>
    <row r="84" spans="1:42" s="15" customFormat="1" ht="10.5" customHeight="1">
      <c r="A84" s="56">
        <v>107266</v>
      </c>
      <c r="B84" s="220" t="str">
        <f t="shared" si="8"/>
        <v>SOP</v>
      </c>
      <c r="C84" s="51" t="s">
        <v>317</v>
      </c>
      <c r="D84" s="19">
        <v>1</v>
      </c>
      <c r="E84" s="55">
        <v>3000</v>
      </c>
      <c r="F84" s="19">
        <v>0.5</v>
      </c>
      <c r="G84" s="19">
        <v>2</v>
      </c>
      <c r="H84" s="221" t="str">
        <f t="shared" si="9"/>
        <v>2015.01</v>
      </c>
      <c r="I84" s="221" t="str">
        <f t="shared" si="10"/>
        <v>2019.09</v>
      </c>
      <c r="J84" s="69">
        <v>9900</v>
      </c>
      <c r="K84" s="226"/>
      <c r="L84" s="226"/>
      <c r="M84" s="226"/>
      <c r="N84" s="226"/>
      <c r="O84" s="54"/>
      <c r="P84" s="54"/>
      <c r="Q84" s="54"/>
      <c r="R84" s="54"/>
      <c r="S84" s="53"/>
      <c r="T84" s="104"/>
      <c r="U84" s="18" t="s">
        <v>2</v>
      </c>
      <c r="V84" s="104"/>
      <c r="W84" s="103"/>
      <c r="X84" s="17" t="str">
        <f>VLOOKUP(A84,'[1]Sales Data Table'!$A:$AF,4,FALSE)</f>
        <v>AA124423-2720</v>
      </c>
      <c r="Y84" s="17" t="str">
        <f>VLOOKUP(A84,'[1]Sales Data Table'!$A:$I,2,FALSE)</f>
        <v>Denso</v>
      </c>
      <c r="Z84" s="17"/>
      <c r="AA84" s="17" t="str">
        <f>VLOOKUP(A84,'[1]Sales Data Table'!$A:$I,4,FALSE)</f>
        <v>AA124423-2720</v>
      </c>
      <c r="AB84" s="17" t="str">
        <f>VLOOKUP(A84,'[1]Sales Data Table'!$A:$I,9,FALSE)</f>
        <v>'12 GM ALPHA</v>
      </c>
      <c r="AC84" s="17"/>
      <c r="AD84" s="99">
        <f>VLOOKUP(A84,'[1]Sales Data Table'!$A:$Z,16,FALSE)</f>
        <v>43717</v>
      </c>
      <c r="AE84" s="18" t="str">
        <f>VLOOKUP(C84,'Equipment Listing'!A:E,3,FALSE)</f>
        <v>Bond</v>
      </c>
      <c r="AF84" s="19" t="str">
        <f>VLOOKUP(C84,'Equipment Listing'!A:E,4,FALSE)</f>
        <v>150T</v>
      </c>
      <c r="AG84" s="73" t="str">
        <f>VLOOKUP(C84,'Equipment Listing'!A:E,5,FALSE)</f>
        <v>60-200</v>
      </c>
      <c r="AH84" s="19">
        <f t="shared" si="11"/>
        <v>1</v>
      </c>
      <c r="AI84" s="43">
        <f t="shared" si="12"/>
        <v>3000</v>
      </c>
      <c r="AJ84" s="102">
        <f t="shared" si="13"/>
        <v>9900</v>
      </c>
      <c r="AK84" s="20">
        <f t="shared" si="14"/>
        <v>825</v>
      </c>
      <c r="AL84" s="21">
        <f t="shared" si="15"/>
        <v>1.7</v>
      </c>
      <c r="AM84" s="21"/>
      <c r="AN84" s="103"/>
      <c r="AO84" s="103"/>
      <c r="AP84" s="51" t="e">
        <f>VLOOKUP(A84,#REF!,2,FALSE)</f>
        <v>#REF!</v>
      </c>
    </row>
    <row r="85" spans="1:42" s="15" customFormat="1" ht="10.5" customHeight="1">
      <c r="A85" s="23">
        <v>107315</v>
      </c>
      <c r="B85" s="220" t="str">
        <f t="shared" si="8"/>
        <v>SOP</v>
      </c>
      <c r="C85" s="23" t="s">
        <v>317</v>
      </c>
      <c r="D85" s="19">
        <v>1</v>
      </c>
      <c r="E85" s="23">
        <v>2750</v>
      </c>
      <c r="F85" s="19">
        <v>0.5</v>
      </c>
      <c r="G85" s="19">
        <v>2</v>
      </c>
      <c r="H85" s="221" t="str">
        <f t="shared" si="9"/>
        <v>2015.01</v>
      </c>
      <c r="I85" s="221" t="str">
        <f t="shared" si="10"/>
        <v>2018.12</v>
      </c>
      <c r="J85" s="69">
        <v>14080</v>
      </c>
      <c r="K85" s="226"/>
      <c r="L85" s="226"/>
      <c r="M85" s="226"/>
      <c r="N85" s="226"/>
      <c r="O85" s="19"/>
      <c r="P85" s="19"/>
      <c r="Q85" s="19"/>
      <c r="R85" s="19"/>
      <c r="S85" s="103"/>
      <c r="T85" s="103"/>
      <c r="U85" s="18" t="s">
        <v>2</v>
      </c>
      <c r="V85" s="103"/>
      <c r="W85" s="103"/>
      <c r="X85" s="17" t="str">
        <f>VLOOKUP(A85,'[1]Sales Data Table'!$A:$AF,4,FALSE)</f>
        <v>74520 4BA1A</v>
      </c>
      <c r="Y85" s="17" t="str">
        <f>VLOOKUP(A85,'[1]Sales Data Table'!$A:$I,2,FALSE)</f>
        <v>NISSAN</v>
      </c>
      <c r="Z85" s="17"/>
      <c r="AA85" s="17" t="str">
        <f>VLOOKUP(A85,'[1]Sales Data Table'!$A:$I,4,FALSE)</f>
        <v>74520 4BA1A</v>
      </c>
      <c r="AB85" s="17" t="str">
        <f>VLOOKUP(A85,'[1]Sales Data Table'!$A:$I,9,FALSE)</f>
        <v>P32R ROGUE</v>
      </c>
      <c r="AC85" s="17"/>
      <c r="AD85" s="99">
        <f>VLOOKUP(A85,'[1]Sales Data Table'!$A:$Z,16,FALSE)</f>
        <v>43435</v>
      </c>
      <c r="AE85" s="18" t="str">
        <f>VLOOKUP(C85,'Equipment Listing'!A:E,3,FALSE)</f>
        <v>Bond</v>
      </c>
      <c r="AF85" s="19" t="str">
        <f>VLOOKUP(C85,'Equipment Listing'!A:E,4,FALSE)</f>
        <v>150T</v>
      </c>
      <c r="AG85" s="73" t="str">
        <f>VLOOKUP(C85,'Equipment Listing'!A:E,5,FALSE)</f>
        <v>60-200</v>
      </c>
      <c r="AH85" s="19">
        <f t="shared" si="11"/>
        <v>1</v>
      </c>
      <c r="AI85" s="43">
        <f t="shared" si="12"/>
        <v>2750</v>
      </c>
      <c r="AJ85" s="102">
        <f t="shared" si="13"/>
        <v>14080</v>
      </c>
      <c r="AK85" s="20">
        <f t="shared" si="14"/>
        <v>1173.3333333333333</v>
      </c>
      <c r="AL85" s="21">
        <f t="shared" si="15"/>
        <v>1.9022222222222223</v>
      </c>
      <c r="AM85" s="21"/>
      <c r="AN85" s="103"/>
      <c r="AO85" s="103"/>
      <c r="AP85" s="23" t="s">
        <v>419</v>
      </c>
    </row>
    <row r="86" spans="1:42" s="15" customFormat="1" ht="10.5" customHeight="1">
      <c r="A86" s="23">
        <v>107555</v>
      </c>
      <c r="B86" s="220" t="str">
        <f t="shared" si="8"/>
        <v>SOP</v>
      </c>
      <c r="C86" s="23" t="s">
        <v>317</v>
      </c>
      <c r="D86" s="19">
        <v>1</v>
      </c>
      <c r="E86" s="20">
        <v>5610</v>
      </c>
      <c r="F86" s="19">
        <v>0.5</v>
      </c>
      <c r="G86" s="19">
        <v>2</v>
      </c>
      <c r="H86" s="221" t="str">
        <f t="shared" si="9"/>
        <v>2015.01</v>
      </c>
      <c r="I86" s="221" t="str">
        <f t="shared" si="10"/>
        <v>2017.05</v>
      </c>
      <c r="J86" s="69">
        <v>280000</v>
      </c>
      <c r="K86" s="226"/>
      <c r="L86" s="226"/>
      <c r="M86" s="226"/>
      <c r="N86" s="226"/>
      <c r="O86" s="19"/>
      <c r="P86" s="19"/>
      <c r="Q86" s="19"/>
      <c r="R86" s="19"/>
      <c r="S86" s="103"/>
      <c r="T86" s="103"/>
      <c r="U86" s="18" t="s">
        <v>2</v>
      </c>
      <c r="V86" s="103"/>
      <c r="W86" s="103"/>
      <c r="X86" s="17" t="str">
        <f>VLOOKUP(A86,'[1]Sales Data Table'!$A:$AF,4,FALSE)</f>
        <v>F0C1-301746</v>
      </c>
      <c r="Y86" s="17" t="str">
        <f>VLOOKUP(A86,'[1]Sales Data Table'!$A:$I,2,FALSE)</f>
        <v>BENTELER</v>
      </c>
      <c r="Z86" s="17"/>
      <c r="AA86" s="17" t="str">
        <f>VLOOKUP(A86,'[1]Sales Data Table'!$A:$I,4,FALSE)</f>
        <v>F0C1-301746</v>
      </c>
      <c r="AB86" s="17" t="str">
        <f>VLOOKUP(A86,'[1]Sales Data Table'!$A:$I,9,FALSE)</f>
        <v>FORD FOCUS C346</v>
      </c>
      <c r="AC86" s="17"/>
      <c r="AD86" s="99">
        <f>VLOOKUP(A86,'[1]Sales Data Table'!$A:$Z,16,FALSE)</f>
        <v>42856</v>
      </c>
      <c r="AE86" s="18" t="str">
        <f>VLOOKUP(C86,'Equipment Listing'!A:E,3,FALSE)</f>
        <v>Bond</v>
      </c>
      <c r="AF86" s="19" t="str">
        <f>VLOOKUP(C86,'Equipment Listing'!A:E,4,FALSE)</f>
        <v>150T</v>
      </c>
      <c r="AG86" s="73" t="str">
        <f>VLOOKUP(C86,'Equipment Listing'!A:E,5,FALSE)</f>
        <v>60-200</v>
      </c>
      <c r="AH86" s="19">
        <f t="shared" si="11"/>
        <v>1</v>
      </c>
      <c r="AI86" s="43">
        <f t="shared" si="12"/>
        <v>5610</v>
      </c>
      <c r="AJ86" s="102">
        <f t="shared" si="13"/>
        <v>280000</v>
      </c>
      <c r="AK86" s="20">
        <f t="shared" si="14"/>
        <v>23333.333333333332</v>
      </c>
      <c r="AL86" s="21">
        <f t="shared" si="15"/>
        <v>6.8789859378094667</v>
      </c>
      <c r="AM86" s="21"/>
      <c r="AN86" s="103"/>
      <c r="AO86" s="103"/>
      <c r="AP86" s="23" t="s">
        <v>420</v>
      </c>
    </row>
    <row r="87" spans="1:42" s="15" customFormat="1" ht="10.5" customHeight="1">
      <c r="A87" s="58">
        <v>107649</v>
      </c>
      <c r="B87" s="220" t="str">
        <f t="shared" si="8"/>
        <v>SOP</v>
      </c>
      <c r="C87" s="51" t="s">
        <v>317</v>
      </c>
      <c r="D87" s="19">
        <v>1</v>
      </c>
      <c r="E87" s="20">
        <v>5100</v>
      </c>
      <c r="F87" s="19">
        <v>0.5</v>
      </c>
      <c r="G87" s="19">
        <v>2</v>
      </c>
      <c r="H87" s="221" t="str">
        <f t="shared" si="9"/>
        <v>2015.01</v>
      </c>
      <c r="I87" s="221" t="str">
        <f t="shared" si="10"/>
        <v>2019.08</v>
      </c>
      <c r="J87" s="69">
        <v>18000</v>
      </c>
      <c r="K87" s="226"/>
      <c r="L87" s="226"/>
      <c r="M87" s="226"/>
      <c r="N87" s="226"/>
      <c r="O87" s="54"/>
      <c r="P87" s="54"/>
      <c r="Q87" s="54"/>
      <c r="R87" s="54"/>
      <c r="S87" s="53"/>
      <c r="T87" s="104"/>
      <c r="U87" s="18" t="s">
        <v>2</v>
      </c>
      <c r="V87" s="104"/>
      <c r="W87" s="103"/>
      <c r="X87" s="17" t="str">
        <f>VLOOKUP(A87,'[1]Sales Data Table'!$A:$AF,4,FALSE)</f>
        <v>23-4619863-2</v>
      </c>
      <c r="Y87" s="17" t="str">
        <f>VLOOKUP(A87,'[1]Sales Data Table'!$A:$I,2,FALSE)</f>
        <v>IMASEN BUCYRUS TECH</v>
      </c>
      <c r="Z87" s="17"/>
      <c r="AA87" s="17" t="str">
        <f>VLOOKUP(A87,'[1]Sales Data Table'!$A:$I,4,FALSE)</f>
        <v>23-4619863-2</v>
      </c>
      <c r="AB87" s="17" t="str">
        <f>VLOOKUP(A87,'[1]Sales Data Table'!$A:$I,9,FALSE)</f>
        <v>Honda CRV 2WH</v>
      </c>
      <c r="AC87" s="17"/>
      <c r="AD87" s="99">
        <f>VLOOKUP(A87,'[1]Sales Data Table'!$A:$Z,16,FALSE)</f>
        <v>43678</v>
      </c>
      <c r="AE87" s="18" t="str">
        <f>VLOOKUP(C87,'Equipment Listing'!A:E,3,FALSE)</f>
        <v>Bond</v>
      </c>
      <c r="AF87" s="19" t="str">
        <f>VLOOKUP(C87,'Equipment Listing'!A:E,4,FALSE)</f>
        <v>150T</v>
      </c>
      <c r="AG87" s="73" t="str">
        <f>VLOOKUP(C87,'Equipment Listing'!A:E,5,FALSE)</f>
        <v>60-200</v>
      </c>
      <c r="AH87" s="19">
        <f t="shared" si="11"/>
        <v>1</v>
      </c>
      <c r="AI87" s="43">
        <f t="shared" si="12"/>
        <v>5100</v>
      </c>
      <c r="AJ87" s="102">
        <f t="shared" si="13"/>
        <v>18000</v>
      </c>
      <c r="AK87" s="20">
        <f t="shared" si="14"/>
        <v>1500</v>
      </c>
      <c r="AL87" s="21">
        <f t="shared" si="15"/>
        <v>1.7254901960784315</v>
      </c>
      <c r="AM87" s="21"/>
      <c r="AN87" s="103"/>
      <c r="AO87" s="103"/>
      <c r="AP87" s="51" t="e">
        <f>VLOOKUP(A87,#REF!,2,FALSE)</f>
        <v>#REF!</v>
      </c>
    </row>
    <row r="88" spans="1:42" s="15" customFormat="1" ht="10.5" customHeight="1">
      <c r="A88" s="16">
        <v>101559</v>
      </c>
      <c r="B88" s="220" t="str">
        <f t="shared" si="8"/>
        <v>SOP</v>
      </c>
      <c r="C88" s="18" t="s">
        <v>330</v>
      </c>
      <c r="D88" s="19">
        <v>1</v>
      </c>
      <c r="E88" s="20">
        <v>3500</v>
      </c>
      <c r="F88" s="19">
        <v>0.5</v>
      </c>
      <c r="G88" s="19">
        <v>2</v>
      </c>
      <c r="H88" s="221" t="str">
        <f t="shared" si="9"/>
        <v>2015.01</v>
      </c>
      <c r="I88" s="221" t="str">
        <f t="shared" si="10"/>
        <v>2019.09</v>
      </c>
      <c r="J88" s="69">
        <v>7800</v>
      </c>
      <c r="K88" s="226"/>
      <c r="L88" s="226"/>
      <c r="M88" s="226"/>
      <c r="N88" s="226"/>
      <c r="O88" s="19" t="e">
        <f>VLOOKUP(AP88,[2]Sheet1!$C$4:$J$54,4,FALSE)</f>
        <v>#N/A</v>
      </c>
      <c r="P88" s="19"/>
      <c r="Q88" s="19"/>
      <c r="R88" s="19"/>
      <c r="S88" s="103"/>
      <c r="T88" s="103"/>
      <c r="U88" s="18" t="s">
        <v>2</v>
      </c>
      <c r="V88" s="103"/>
      <c r="W88" s="103"/>
      <c r="X88" s="17" t="str">
        <f>VLOOKUP(A88,'[1]Sales Data Table'!$A:$AF,4,FALSE)</f>
        <v>AA017231-1400</v>
      </c>
      <c r="Y88" s="17" t="str">
        <f>VLOOKUP(A88,'[1]Sales Data Table'!$A:$I,2,FALSE)</f>
        <v>Denso</v>
      </c>
      <c r="Z88" s="17"/>
      <c r="AA88" s="17" t="str">
        <f>VLOOKUP(A88,'[1]Sales Data Table'!$A:$I,4,FALSE)</f>
        <v>AA017231-1400</v>
      </c>
      <c r="AB88" s="17" t="str">
        <f>VLOOKUP(A88,'[1]Sales Data Table'!$A:$I,9,FALSE)</f>
        <v>AUTO INDUSTRY</v>
      </c>
      <c r="AC88" s="17"/>
      <c r="AD88" s="99">
        <f>VLOOKUP(A88,'[1]Sales Data Table'!$A:$Z,16,FALSE)</f>
        <v>43717</v>
      </c>
      <c r="AE88" s="18" t="str">
        <f>VLOOKUP(C88,'Equipment Listing'!A:E,3,FALSE)</f>
        <v>Bond</v>
      </c>
      <c r="AF88" s="19" t="str">
        <f>VLOOKUP(C88,'Equipment Listing'!A:E,4,FALSE)</f>
        <v>160T</v>
      </c>
      <c r="AG88" s="73" t="str">
        <f>VLOOKUP(C88,'Equipment Listing'!A:E,5,FALSE)</f>
        <v>60-200</v>
      </c>
      <c r="AH88" s="19">
        <f t="shared" si="11"/>
        <v>1</v>
      </c>
      <c r="AI88" s="43">
        <f t="shared" si="12"/>
        <v>3500</v>
      </c>
      <c r="AJ88" s="102">
        <f t="shared" si="13"/>
        <v>7800</v>
      </c>
      <c r="AK88" s="20">
        <f t="shared" si="14"/>
        <v>650</v>
      </c>
      <c r="AL88" s="21">
        <f t="shared" si="15"/>
        <v>1.5809523809523809</v>
      </c>
      <c r="AM88" s="21"/>
      <c r="AN88" s="103"/>
      <c r="AO88" s="103"/>
      <c r="AP88" s="17">
        <v>101559</v>
      </c>
    </row>
    <row r="89" spans="1:42" s="15" customFormat="1" ht="10.5" customHeight="1">
      <c r="A89" s="23">
        <v>104529</v>
      </c>
      <c r="B89" s="220" t="str">
        <f t="shared" si="8"/>
        <v>SOP</v>
      </c>
      <c r="C89" s="23" t="s">
        <v>330</v>
      </c>
      <c r="D89" s="19">
        <v>1</v>
      </c>
      <c r="E89" s="23">
        <v>3000</v>
      </c>
      <c r="F89" s="19">
        <v>0.5</v>
      </c>
      <c r="G89" s="19">
        <v>2</v>
      </c>
      <c r="H89" s="221" t="str">
        <f t="shared" si="9"/>
        <v>2015.01</v>
      </c>
      <c r="I89" s="221" t="str">
        <f t="shared" si="10"/>
        <v>2019.09</v>
      </c>
      <c r="J89" s="69">
        <v>419574</v>
      </c>
      <c r="K89" s="226"/>
      <c r="L89" s="226"/>
      <c r="M89" s="226"/>
      <c r="N89" s="226"/>
      <c r="O89" s="19"/>
      <c r="P89" s="19"/>
      <c r="Q89" s="19"/>
      <c r="R89" s="19"/>
      <c r="S89" s="103"/>
      <c r="T89" s="103"/>
      <c r="U89" s="18" t="s">
        <v>2</v>
      </c>
      <c r="V89" s="103"/>
      <c r="W89" s="103"/>
      <c r="X89" s="17" t="str">
        <f>VLOOKUP(A89,'[1]Sales Data Table'!$A:$AF,4,FALSE)</f>
        <v>LNH185</v>
      </c>
      <c r="Y89" s="17" t="str">
        <f>VLOOKUP(A89,'[1]Sales Data Table'!$A:$I,2,FALSE)</f>
        <v>Alpha Technology Corp</v>
      </c>
      <c r="Z89" s="17"/>
      <c r="AA89" s="17" t="str">
        <f>VLOOKUP(A89,'[1]Sales Data Table'!$A:$I,4,FALSE)</f>
        <v>LNH185</v>
      </c>
      <c r="AB89" s="17" t="str">
        <f>VLOOKUP(A89,'[1]Sales Data Table'!$A:$I,9,FALSE)</f>
        <v>TBD</v>
      </c>
      <c r="AC89" s="17"/>
      <c r="AD89" s="99">
        <f>VLOOKUP(A89,'[1]Sales Data Table'!$A:$Z,16,FALSE)</f>
        <v>43717</v>
      </c>
      <c r="AE89" s="18" t="str">
        <f>VLOOKUP(C89,'Equipment Listing'!A:E,3,FALSE)</f>
        <v>Bond</v>
      </c>
      <c r="AF89" s="19" t="str">
        <f>VLOOKUP(C89,'Equipment Listing'!A:E,4,FALSE)</f>
        <v>160T</v>
      </c>
      <c r="AG89" s="73" t="str">
        <f>VLOOKUP(C89,'Equipment Listing'!A:E,5,FALSE)</f>
        <v>60-200</v>
      </c>
      <c r="AH89" s="19">
        <f t="shared" si="11"/>
        <v>1</v>
      </c>
      <c r="AI89" s="43">
        <f t="shared" si="12"/>
        <v>3000</v>
      </c>
      <c r="AJ89" s="102">
        <f t="shared" si="13"/>
        <v>419574</v>
      </c>
      <c r="AK89" s="20">
        <f t="shared" si="14"/>
        <v>34964.5</v>
      </c>
      <c r="AL89" s="21">
        <f t="shared" si="15"/>
        <v>16.873111111111111</v>
      </c>
      <c r="AM89" s="21"/>
      <c r="AN89" s="103"/>
      <c r="AO89" s="103"/>
      <c r="AP89" s="23" t="s">
        <v>414</v>
      </c>
    </row>
    <row r="90" spans="1:42" s="15" customFormat="1" ht="10.5" customHeight="1">
      <c r="A90" s="56">
        <v>104872</v>
      </c>
      <c r="B90" s="220" t="str">
        <f t="shared" si="8"/>
        <v>SOP</v>
      </c>
      <c r="C90" s="51" t="s">
        <v>330</v>
      </c>
      <c r="D90" s="19">
        <v>1</v>
      </c>
      <c r="E90" s="55">
        <v>3000</v>
      </c>
      <c r="F90" s="19">
        <v>0.5</v>
      </c>
      <c r="G90" s="19">
        <v>2</v>
      </c>
      <c r="H90" s="221" t="str">
        <f t="shared" si="9"/>
        <v>2015.01</v>
      </c>
      <c r="I90" s="221" t="str">
        <f t="shared" si="10"/>
        <v>2015.09</v>
      </c>
      <c r="J90" s="69">
        <v>5400</v>
      </c>
      <c r="K90" s="226"/>
      <c r="L90" s="226"/>
      <c r="M90" s="226"/>
      <c r="N90" s="226"/>
      <c r="O90" s="54"/>
      <c r="P90" s="54"/>
      <c r="Q90" s="54"/>
      <c r="R90" s="54"/>
      <c r="S90" s="53"/>
      <c r="T90" s="104"/>
      <c r="U90" s="18" t="s">
        <v>2</v>
      </c>
      <c r="V90" s="104"/>
      <c r="W90" s="103"/>
      <c r="X90" s="17" t="str">
        <f>VLOOKUP(A90,'[1]Sales Data Table'!$A:$AF,4,FALSE)</f>
        <v>84964 EA600</v>
      </c>
      <c r="Y90" s="17" t="str">
        <f>VLOOKUP(A90,'[1]Sales Data Table'!$A:$I,2,FALSE)</f>
        <v>NISSAN</v>
      </c>
      <c r="Z90" s="17"/>
      <c r="AA90" s="17" t="str">
        <f>VLOOKUP(A90,'[1]Sales Data Table'!$A:$I,4,FALSE)</f>
        <v>84964 EA600</v>
      </c>
      <c r="AB90" s="17" t="str">
        <f>VLOOKUP(A90,'[1]Sales Data Table'!$A:$I,9,FALSE)</f>
        <v xml:space="preserve">Nissan        | Frontier | H61B/D40        </v>
      </c>
      <c r="AC90" s="17"/>
      <c r="AD90" s="99">
        <f>VLOOKUP(A90,'[1]Sales Data Table'!$A:$Z,16,FALSE)</f>
        <v>42248</v>
      </c>
      <c r="AE90" s="18" t="str">
        <f>VLOOKUP(C90,'Equipment Listing'!A:E,3,FALSE)</f>
        <v>Bond</v>
      </c>
      <c r="AF90" s="19" t="str">
        <f>VLOOKUP(C90,'Equipment Listing'!A:E,4,FALSE)</f>
        <v>160T</v>
      </c>
      <c r="AG90" s="73" t="str">
        <f>VLOOKUP(C90,'Equipment Listing'!A:E,5,FALSE)</f>
        <v>60-200</v>
      </c>
      <c r="AH90" s="19">
        <f t="shared" si="11"/>
        <v>1</v>
      </c>
      <c r="AI90" s="43">
        <f t="shared" si="12"/>
        <v>3000</v>
      </c>
      <c r="AJ90" s="102">
        <f t="shared" si="13"/>
        <v>5400</v>
      </c>
      <c r="AK90" s="20">
        <f t="shared" si="14"/>
        <v>450</v>
      </c>
      <c r="AL90" s="21">
        <f t="shared" si="15"/>
        <v>1.5333333333333332</v>
      </c>
      <c r="AM90" s="21"/>
      <c r="AN90" s="103"/>
      <c r="AO90" s="103"/>
      <c r="AP90" s="51" t="e">
        <f>VLOOKUP(A90,#REF!,2,FALSE)</f>
        <v>#REF!</v>
      </c>
    </row>
    <row r="91" spans="1:42" s="15" customFormat="1" ht="10.5" customHeight="1">
      <c r="A91" s="56">
        <v>104887</v>
      </c>
      <c r="B91" s="220" t="str">
        <f t="shared" si="8"/>
        <v>SOP</v>
      </c>
      <c r="C91" s="51" t="s">
        <v>330</v>
      </c>
      <c r="D91" s="19">
        <v>1</v>
      </c>
      <c r="E91" s="55">
        <v>2700</v>
      </c>
      <c r="F91" s="19">
        <v>0.5</v>
      </c>
      <c r="G91" s="19">
        <v>2</v>
      </c>
      <c r="H91" s="221" t="str">
        <f t="shared" si="9"/>
        <v>2015.01</v>
      </c>
      <c r="I91" s="221" t="str">
        <f t="shared" si="10"/>
        <v>2015.09</v>
      </c>
      <c r="J91" s="69">
        <v>1125</v>
      </c>
      <c r="K91" s="226"/>
      <c r="L91" s="226"/>
      <c r="M91" s="226"/>
      <c r="N91" s="226"/>
      <c r="O91" s="52"/>
      <c r="P91" s="52"/>
      <c r="Q91" s="52"/>
      <c r="R91" s="52"/>
      <c r="S91" s="55"/>
      <c r="T91" s="105"/>
      <c r="U91" s="18" t="s">
        <v>2</v>
      </c>
      <c r="V91" s="105"/>
      <c r="W91" s="103"/>
      <c r="X91" s="17" t="str">
        <f>VLOOKUP(A91,'[1]Sales Data Table'!$A:$AF,4,FALSE)</f>
        <v>28169 EA600</v>
      </c>
      <c r="Y91" s="17" t="str">
        <f>VLOOKUP(A91,'[1]Sales Data Table'!$A:$I,2,FALSE)</f>
        <v>NISSAN</v>
      </c>
      <c r="Z91" s="17"/>
      <c r="AA91" s="17" t="str">
        <f>VLOOKUP(A91,'[1]Sales Data Table'!$A:$I,4,FALSE)</f>
        <v>28169 EA600</v>
      </c>
      <c r="AB91" s="17" t="str">
        <f>VLOOKUP(A91,'[1]Sales Data Table'!$A:$I,9,FALSE)</f>
        <v xml:space="preserve">Nissan        | Frontier | H61B/D40        </v>
      </c>
      <c r="AC91" s="17"/>
      <c r="AD91" s="99">
        <f>VLOOKUP(A91,'[1]Sales Data Table'!$A:$Z,16,FALSE)</f>
        <v>42248</v>
      </c>
      <c r="AE91" s="18" t="str">
        <f>VLOOKUP(C91,'Equipment Listing'!A:E,3,FALSE)</f>
        <v>Bond</v>
      </c>
      <c r="AF91" s="19" t="str">
        <f>VLOOKUP(C91,'Equipment Listing'!A:E,4,FALSE)</f>
        <v>160T</v>
      </c>
      <c r="AG91" s="73" t="str">
        <f>VLOOKUP(C91,'Equipment Listing'!A:E,5,FALSE)</f>
        <v>60-200</v>
      </c>
      <c r="AH91" s="19">
        <f t="shared" si="11"/>
        <v>1</v>
      </c>
      <c r="AI91" s="43">
        <f t="shared" si="12"/>
        <v>2700</v>
      </c>
      <c r="AJ91" s="102">
        <f t="shared" si="13"/>
        <v>1125</v>
      </c>
      <c r="AK91" s="20">
        <f t="shared" si="14"/>
        <v>93.75</v>
      </c>
      <c r="AL91" s="21">
        <f t="shared" si="15"/>
        <v>1.3796296296296298</v>
      </c>
      <c r="AM91" s="21"/>
      <c r="AN91" s="103"/>
      <c r="AO91" s="103"/>
      <c r="AP91" s="51" t="e">
        <f>VLOOKUP(A91,#REF!,2,FALSE)</f>
        <v>#REF!</v>
      </c>
    </row>
    <row r="92" spans="1:42" s="15" customFormat="1" ht="10.5" customHeight="1">
      <c r="A92" s="16">
        <v>105761</v>
      </c>
      <c r="B92" s="220" t="str">
        <f t="shared" si="8"/>
        <v>SOP</v>
      </c>
      <c r="C92" s="18" t="s">
        <v>330</v>
      </c>
      <c r="D92" s="19">
        <v>1</v>
      </c>
      <c r="E92" s="20">
        <v>3300</v>
      </c>
      <c r="F92" s="19">
        <v>0.5</v>
      </c>
      <c r="G92" s="19">
        <v>2</v>
      </c>
      <c r="H92" s="221" t="str">
        <f t="shared" si="9"/>
        <v>2015.01</v>
      </c>
      <c r="I92" s="221" t="str">
        <f t="shared" si="10"/>
        <v>2016.06</v>
      </c>
      <c r="J92" s="69">
        <v>74519.325000000012</v>
      </c>
      <c r="K92" s="226"/>
      <c r="L92" s="226"/>
      <c r="M92" s="226"/>
      <c r="N92" s="226"/>
      <c r="O92" s="19"/>
      <c r="P92" s="19"/>
      <c r="Q92" s="19"/>
      <c r="R92" s="19"/>
      <c r="S92" s="103"/>
      <c r="T92" s="103"/>
      <c r="U92" s="18" t="s">
        <v>2</v>
      </c>
      <c r="V92" s="103"/>
      <c r="W92" s="103"/>
      <c r="X92" s="17" t="str">
        <f>VLOOKUP(A92,'[1]Sales Data Table'!$A:$AF,4,FALSE)</f>
        <v>AA146541-7471</v>
      </c>
      <c r="Y92" s="17" t="str">
        <f>VLOOKUP(A92,'[1]Sales Data Table'!$A:$I,2,FALSE)</f>
        <v>Denso</v>
      </c>
      <c r="Z92" s="17"/>
      <c r="AA92" s="17" t="str">
        <f>VLOOKUP(A92,'[1]Sales Data Table'!$A:$I,4,FALSE)</f>
        <v>AA146541-7471</v>
      </c>
      <c r="AB92" s="17" t="str">
        <f>VLOOKUP(A92,'[1]Sales Data Table'!$A:$I,9,FALSE)</f>
        <v>Camry Hybrid</v>
      </c>
      <c r="AC92" s="17"/>
      <c r="AD92" s="99">
        <f>VLOOKUP(A92,'[1]Sales Data Table'!$A:$Z,16,FALSE)</f>
        <v>42522</v>
      </c>
      <c r="AE92" s="18" t="str">
        <f>VLOOKUP(C92,'Equipment Listing'!A:E,3,FALSE)</f>
        <v>Bond</v>
      </c>
      <c r="AF92" s="19" t="str">
        <f>VLOOKUP(C92,'Equipment Listing'!A:E,4,FALSE)</f>
        <v>160T</v>
      </c>
      <c r="AG92" s="73" t="str">
        <f>VLOOKUP(C92,'Equipment Listing'!A:E,5,FALSE)</f>
        <v>60-200</v>
      </c>
      <c r="AH92" s="19">
        <f t="shared" si="11"/>
        <v>1</v>
      </c>
      <c r="AI92" s="43">
        <f t="shared" si="12"/>
        <v>3300</v>
      </c>
      <c r="AJ92" s="102">
        <f t="shared" si="13"/>
        <v>74519.325000000012</v>
      </c>
      <c r="AK92" s="20">
        <f t="shared" si="14"/>
        <v>6209.9437500000013</v>
      </c>
      <c r="AL92" s="21">
        <f t="shared" si="15"/>
        <v>3.8424015151515154</v>
      </c>
      <c r="AM92" s="21"/>
      <c r="AN92" s="103"/>
      <c r="AO92" s="103"/>
      <c r="AP92" s="17">
        <v>105761</v>
      </c>
    </row>
    <row r="93" spans="1:42" s="15" customFormat="1" ht="10.5" customHeight="1">
      <c r="A93" s="16">
        <v>105887</v>
      </c>
      <c r="B93" s="220" t="str">
        <f t="shared" si="8"/>
        <v>SOP</v>
      </c>
      <c r="C93" s="18" t="s">
        <v>330</v>
      </c>
      <c r="D93" s="19">
        <v>1</v>
      </c>
      <c r="E93" s="20">
        <v>5100</v>
      </c>
      <c r="F93" s="19">
        <v>0.5</v>
      </c>
      <c r="G93" s="19">
        <v>2</v>
      </c>
      <c r="H93" s="221" t="str">
        <f t="shared" si="9"/>
        <v>2015.01</v>
      </c>
      <c r="I93" s="221" t="str">
        <f t="shared" si="10"/>
        <v>2019.09</v>
      </c>
      <c r="J93" s="69">
        <v>56000</v>
      </c>
      <c r="K93" s="226"/>
      <c r="L93" s="226"/>
      <c r="M93" s="226"/>
      <c r="N93" s="226"/>
      <c r="O93" s="19"/>
      <c r="P93" s="19"/>
      <c r="Q93" s="19"/>
      <c r="R93" s="19"/>
      <c r="S93" s="103"/>
      <c r="T93" s="103"/>
      <c r="U93" s="18" t="s">
        <v>2</v>
      </c>
      <c r="V93" s="103"/>
      <c r="W93" s="103"/>
      <c r="X93" s="17">
        <f>VLOOKUP(A93,'[1]Sales Data Table'!$A:$AF,4,FALSE)</f>
        <v>3382302100</v>
      </c>
      <c r="Y93" s="17" t="str">
        <f>VLOOKUP(A93,'[1]Sales Data Table'!$A:$I,2,FALSE)</f>
        <v>TOYOTA</v>
      </c>
      <c r="Z93" s="17"/>
      <c r="AA93" s="17">
        <f>VLOOKUP(A93,'[1]Sales Data Table'!$A:$I,4,FALSE)</f>
        <v>3382302100</v>
      </c>
      <c r="AB93" s="17" t="str">
        <f>VLOOKUP(A93,'[1]Sales Data Table'!$A:$I,9,FALSE)</f>
        <v>TOYOTA Transmission</v>
      </c>
      <c r="AC93" s="17"/>
      <c r="AD93" s="99">
        <f>VLOOKUP(A93,'[1]Sales Data Table'!$A:$Z,16,FALSE)</f>
        <v>43709</v>
      </c>
      <c r="AE93" s="18" t="str">
        <f>VLOOKUP(C93,'Equipment Listing'!A:E,3,FALSE)</f>
        <v>Bond</v>
      </c>
      <c r="AF93" s="19" t="str">
        <f>VLOOKUP(C93,'Equipment Listing'!A:E,4,FALSE)</f>
        <v>160T</v>
      </c>
      <c r="AG93" s="73" t="str">
        <f>VLOOKUP(C93,'Equipment Listing'!A:E,5,FALSE)</f>
        <v>60-200</v>
      </c>
      <c r="AH93" s="19">
        <f t="shared" si="11"/>
        <v>1</v>
      </c>
      <c r="AI93" s="43">
        <f t="shared" si="12"/>
        <v>5100</v>
      </c>
      <c r="AJ93" s="102">
        <f t="shared" si="13"/>
        <v>56000</v>
      </c>
      <c r="AK93" s="20">
        <f t="shared" si="14"/>
        <v>4666.666666666667</v>
      </c>
      <c r="AL93" s="21">
        <f t="shared" si="15"/>
        <v>2.5533769063180829</v>
      </c>
      <c r="AM93" s="21"/>
      <c r="AN93" s="103"/>
      <c r="AO93" s="103"/>
      <c r="AP93" s="17" t="s">
        <v>338</v>
      </c>
    </row>
    <row r="94" spans="1:42" s="15" customFormat="1" ht="10.5" customHeight="1">
      <c r="A94" s="56">
        <v>106011</v>
      </c>
      <c r="B94" s="220" t="str">
        <f t="shared" si="8"/>
        <v>SOP</v>
      </c>
      <c r="C94" s="51" t="s">
        <v>330</v>
      </c>
      <c r="D94" s="19">
        <v>1</v>
      </c>
      <c r="E94" s="55">
        <v>3300</v>
      </c>
      <c r="F94" s="19">
        <v>0.5</v>
      </c>
      <c r="G94" s="19">
        <v>2</v>
      </c>
      <c r="H94" s="221" t="str">
        <f t="shared" si="9"/>
        <v>2015.01</v>
      </c>
      <c r="I94" s="221" t="str">
        <f t="shared" si="10"/>
        <v>2017.06</v>
      </c>
      <c r="J94" s="69">
        <v>2250</v>
      </c>
      <c r="K94" s="226"/>
      <c r="L94" s="226"/>
      <c r="M94" s="226"/>
      <c r="N94" s="226"/>
      <c r="O94" s="54"/>
      <c r="P94" s="54"/>
      <c r="Q94" s="54"/>
      <c r="R94" s="54"/>
      <c r="S94" s="53"/>
      <c r="T94" s="104"/>
      <c r="U94" s="18" t="s">
        <v>2</v>
      </c>
      <c r="V94" s="104"/>
      <c r="W94" s="103"/>
      <c r="X94" s="17" t="str">
        <f>VLOOKUP(A94,'[1]Sales Data Table'!$A:$AF,4,FALSE)</f>
        <v>AW146542-3270</v>
      </c>
      <c r="Y94" s="17" t="str">
        <f>VLOOKUP(A94,'[1]Sales Data Table'!$A:$I,2,FALSE)</f>
        <v>ASMO Manufacturing Inc.</v>
      </c>
      <c r="Z94" s="17"/>
      <c r="AA94" s="17" t="str">
        <f>VLOOKUP(A94,'[1]Sales Data Table'!$A:$I,4,FALSE)</f>
        <v>AW146542-3270</v>
      </c>
      <c r="AB94" s="17" t="str">
        <f>VLOOKUP(A94,'[1]Sales Data Table'!$A:$I,9,FALSE)</f>
        <v>'12 ACCORD 2GA</v>
      </c>
      <c r="AC94" s="17"/>
      <c r="AD94" s="99">
        <f>VLOOKUP(A94,'[1]Sales Data Table'!$A:$Z,16,FALSE)</f>
        <v>42887</v>
      </c>
      <c r="AE94" s="18" t="str">
        <f>VLOOKUP(C94,'Equipment Listing'!A:E,3,FALSE)</f>
        <v>Bond</v>
      </c>
      <c r="AF94" s="19" t="str">
        <f>VLOOKUP(C94,'Equipment Listing'!A:E,4,FALSE)</f>
        <v>160T</v>
      </c>
      <c r="AG94" s="73" t="str">
        <f>VLOOKUP(C94,'Equipment Listing'!A:E,5,FALSE)</f>
        <v>60-200</v>
      </c>
      <c r="AH94" s="19">
        <f t="shared" si="11"/>
        <v>1</v>
      </c>
      <c r="AI94" s="43">
        <f t="shared" si="12"/>
        <v>3300</v>
      </c>
      <c r="AJ94" s="102">
        <f t="shared" si="13"/>
        <v>2250</v>
      </c>
      <c r="AK94" s="20">
        <f t="shared" si="14"/>
        <v>187.5</v>
      </c>
      <c r="AL94" s="21">
        <f t="shared" si="15"/>
        <v>1.4090909090909092</v>
      </c>
      <c r="AM94" s="21"/>
      <c r="AN94" s="103"/>
      <c r="AO94" s="103"/>
      <c r="AP94" s="51" t="e">
        <f>VLOOKUP(A94,#REF!,2,FALSE)</f>
        <v>#REF!</v>
      </c>
    </row>
    <row r="95" spans="1:42" s="15" customFormat="1" ht="10.5" customHeight="1">
      <c r="A95" s="56">
        <v>106171</v>
      </c>
      <c r="B95" s="220" t="str">
        <f t="shared" si="8"/>
        <v>SOP</v>
      </c>
      <c r="C95" s="51" t="s">
        <v>330</v>
      </c>
      <c r="D95" s="19">
        <v>1</v>
      </c>
      <c r="E95" s="55">
        <v>3240</v>
      </c>
      <c r="F95" s="19">
        <v>0.5</v>
      </c>
      <c r="G95" s="19">
        <v>2</v>
      </c>
      <c r="H95" s="221" t="str">
        <f t="shared" si="9"/>
        <v>2015.01</v>
      </c>
      <c r="I95" s="221" t="str">
        <f t="shared" si="10"/>
        <v>2017.12</v>
      </c>
      <c r="J95" s="69">
        <v>407.99999999999994</v>
      </c>
      <c r="K95" s="226"/>
      <c r="L95" s="226"/>
      <c r="M95" s="226"/>
      <c r="N95" s="226"/>
      <c r="O95" s="54"/>
      <c r="P95" s="54"/>
      <c r="Q95" s="54"/>
      <c r="R95" s="54"/>
      <c r="S95" s="53"/>
      <c r="T95" s="104"/>
      <c r="U95" s="18" t="s">
        <v>2</v>
      </c>
      <c r="V95" s="104"/>
      <c r="W95" s="103"/>
      <c r="X95" s="17" t="str">
        <f>VLOOKUP(A95,'[1]Sales Data Table'!$A:$AF,4,FALSE)</f>
        <v>758650R010</v>
      </c>
      <c r="Y95" s="17" t="str">
        <f>VLOOKUP(A95,'[1]Sales Data Table'!$A:$I,2,FALSE)</f>
        <v>TOYOTA</v>
      </c>
      <c r="Z95" s="17"/>
      <c r="AA95" s="17" t="str">
        <f>VLOOKUP(A95,'[1]Sales Data Table'!$A:$I,4,FALSE)</f>
        <v>758650R010</v>
      </c>
      <c r="AB95" s="17" t="str">
        <f>VLOOKUP(A95,'[1]Sales Data Table'!$A:$I,9,FALSE)</f>
        <v>RAV4  / 120L / 420</v>
      </c>
      <c r="AC95" s="17"/>
      <c r="AD95" s="99">
        <f>VLOOKUP(A95,'[1]Sales Data Table'!$A:$Z,16,FALSE)</f>
        <v>43070</v>
      </c>
      <c r="AE95" s="18" t="str">
        <f>VLOOKUP(C95,'Equipment Listing'!A:E,3,FALSE)</f>
        <v>Bond</v>
      </c>
      <c r="AF95" s="19" t="str">
        <f>VLOOKUP(C95,'Equipment Listing'!A:E,4,FALSE)</f>
        <v>160T</v>
      </c>
      <c r="AG95" s="73" t="str">
        <f>VLOOKUP(C95,'Equipment Listing'!A:E,5,FALSE)</f>
        <v>60-200</v>
      </c>
      <c r="AH95" s="19">
        <f t="shared" si="11"/>
        <v>1</v>
      </c>
      <c r="AI95" s="43">
        <f t="shared" si="12"/>
        <v>3240</v>
      </c>
      <c r="AJ95" s="102">
        <f t="shared" si="13"/>
        <v>407.99999999999994</v>
      </c>
      <c r="AK95" s="20">
        <f t="shared" si="14"/>
        <v>33.999999999999993</v>
      </c>
      <c r="AL95" s="21">
        <f t="shared" si="15"/>
        <v>1.3473251028806583</v>
      </c>
      <c r="AM95" s="21"/>
      <c r="AN95" s="103"/>
      <c r="AO95" s="103"/>
      <c r="AP95" s="51" t="e">
        <f>VLOOKUP(A95,#REF!,2,FALSE)</f>
        <v>#REF!</v>
      </c>
    </row>
    <row r="96" spans="1:42" s="15" customFormat="1" ht="10.5" customHeight="1">
      <c r="A96" s="56">
        <v>106172</v>
      </c>
      <c r="B96" s="220" t="str">
        <f t="shared" si="8"/>
        <v>SOP</v>
      </c>
      <c r="C96" s="51" t="s">
        <v>330</v>
      </c>
      <c r="D96" s="19">
        <v>1</v>
      </c>
      <c r="E96" s="55">
        <v>3000</v>
      </c>
      <c r="F96" s="19">
        <v>0.5</v>
      </c>
      <c r="G96" s="19">
        <v>2</v>
      </c>
      <c r="H96" s="221" t="str">
        <f t="shared" si="9"/>
        <v>2015.01</v>
      </c>
      <c r="I96" s="221" t="str">
        <f t="shared" si="10"/>
        <v>2017.12</v>
      </c>
      <c r="J96" s="69">
        <v>2167.5</v>
      </c>
      <c r="K96" s="226"/>
      <c r="L96" s="226"/>
      <c r="M96" s="226"/>
      <c r="N96" s="226"/>
      <c r="O96" s="54"/>
      <c r="P96" s="54"/>
      <c r="Q96" s="54"/>
      <c r="R96" s="54"/>
      <c r="S96" s="53"/>
      <c r="T96" s="104"/>
      <c r="U96" s="18" t="s">
        <v>2</v>
      </c>
      <c r="V96" s="104"/>
      <c r="W96" s="103"/>
      <c r="X96" s="17" t="str">
        <f>VLOOKUP(A96,'[1]Sales Data Table'!$A:$AF,4,FALSE)</f>
        <v>758610R020</v>
      </c>
      <c r="Y96" s="17" t="str">
        <f>VLOOKUP(A96,'[1]Sales Data Table'!$A:$I,2,FALSE)</f>
        <v>TOYOTA</v>
      </c>
      <c r="Z96" s="17"/>
      <c r="AA96" s="17" t="str">
        <f>VLOOKUP(A96,'[1]Sales Data Table'!$A:$I,4,FALSE)</f>
        <v>758610R020</v>
      </c>
      <c r="AB96" s="17" t="str">
        <f>VLOOKUP(A96,'[1]Sales Data Table'!$A:$I,9,FALSE)</f>
        <v>RAV4  / 120L / 420</v>
      </c>
      <c r="AC96" s="17"/>
      <c r="AD96" s="99">
        <f>VLOOKUP(A96,'[1]Sales Data Table'!$A:$Z,16,FALSE)</f>
        <v>43070</v>
      </c>
      <c r="AE96" s="18" t="str">
        <f>VLOOKUP(C96,'Equipment Listing'!A:E,3,FALSE)</f>
        <v>Bond</v>
      </c>
      <c r="AF96" s="19" t="str">
        <f>VLOOKUP(C96,'Equipment Listing'!A:E,4,FALSE)</f>
        <v>160T</v>
      </c>
      <c r="AG96" s="73" t="str">
        <f>VLOOKUP(C96,'Equipment Listing'!A:E,5,FALSE)</f>
        <v>60-200</v>
      </c>
      <c r="AH96" s="19">
        <f t="shared" si="11"/>
        <v>1</v>
      </c>
      <c r="AI96" s="43">
        <f t="shared" si="12"/>
        <v>3000</v>
      </c>
      <c r="AJ96" s="102">
        <f t="shared" si="13"/>
        <v>2167.5</v>
      </c>
      <c r="AK96" s="20">
        <f t="shared" si="14"/>
        <v>180.625</v>
      </c>
      <c r="AL96" s="21">
        <f t="shared" si="15"/>
        <v>1.4136111111111112</v>
      </c>
      <c r="AM96" s="21"/>
      <c r="AN96" s="103"/>
      <c r="AO96" s="103"/>
      <c r="AP96" s="51" t="e">
        <f>VLOOKUP(A96,#REF!,2,FALSE)</f>
        <v>#REF!</v>
      </c>
    </row>
    <row r="97" spans="1:42" s="15" customFormat="1" ht="10.5" customHeight="1">
      <c r="A97" s="16">
        <v>106196</v>
      </c>
      <c r="B97" s="220" t="str">
        <f t="shared" si="8"/>
        <v>SOP</v>
      </c>
      <c r="C97" s="18" t="s">
        <v>330</v>
      </c>
      <c r="D97" s="19">
        <v>1</v>
      </c>
      <c r="E97" s="20">
        <v>3300</v>
      </c>
      <c r="F97" s="19">
        <v>0.5</v>
      </c>
      <c r="G97" s="19">
        <v>2</v>
      </c>
      <c r="H97" s="221" t="str">
        <f t="shared" si="9"/>
        <v>2015.01</v>
      </c>
      <c r="I97" s="221" t="str">
        <f t="shared" si="10"/>
        <v>2017.12</v>
      </c>
      <c r="J97" s="69">
        <v>10860.624</v>
      </c>
      <c r="K97" s="226"/>
      <c r="L97" s="226"/>
      <c r="M97" s="226"/>
      <c r="N97" s="226"/>
      <c r="O97" s="19"/>
      <c r="P97" s="19"/>
      <c r="Q97" s="19"/>
      <c r="R97" s="19"/>
      <c r="S97" s="103"/>
      <c r="T97" s="103"/>
      <c r="U97" s="18" t="s">
        <v>2</v>
      </c>
      <c r="V97" s="103"/>
      <c r="W97" s="103"/>
      <c r="X97" s="17" t="str">
        <f>VLOOKUP(A97,'[1]Sales Data Table'!$A:$AF,4,FALSE)</f>
        <v>520850R020</v>
      </c>
      <c r="Y97" s="17" t="str">
        <f>VLOOKUP(A97,'[1]Sales Data Table'!$A:$I,2,FALSE)</f>
        <v>TOYOTA</v>
      </c>
      <c r="Z97" s="17"/>
      <c r="AA97" s="17" t="str">
        <f>VLOOKUP(A97,'[1]Sales Data Table'!$A:$I,4,FALSE)</f>
        <v>520850R020</v>
      </c>
      <c r="AB97" s="17" t="str">
        <f>VLOOKUP(A97,'[1]Sales Data Table'!$A:$I,9,FALSE)</f>
        <v>RAV4  / 120L / 420</v>
      </c>
      <c r="AC97" s="17"/>
      <c r="AD97" s="99">
        <f>VLOOKUP(A97,'[1]Sales Data Table'!$A:$Z,16,FALSE)</f>
        <v>43070</v>
      </c>
      <c r="AE97" s="18" t="str">
        <f>VLOOKUP(C97,'Equipment Listing'!A:E,3,FALSE)</f>
        <v>Bond</v>
      </c>
      <c r="AF97" s="19" t="str">
        <f>VLOOKUP(C97,'Equipment Listing'!A:E,4,FALSE)</f>
        <v>160T</v>
      </c>
      <c r="AG97" s="73" t="str">
        <f>VLOOKUP(C97,'Equipment Listing'!A:E,5,FALSE)</f>
        <v>60-200</v>
      </c>
      <c r="AH97" s="19">
        <f t="shared" si="11"/>
        <v>1</v>
      </c>
      <c r="AI97" s="43">
        <f t="shared" si="12"/>
        <v>3300</v>
      </c>
      <c r="AJ97" s="102">
        <f t="shared" si="13"/>
        <v>10860.624</v>
      </c>
      <c r="AK97" s="20">
        <f t="shared" si="14"/>
        <v>905.05200000000002</v>
      </c>
      <c r="AL97" s="21">
        <f t="shared" si="15"/>
        <v>1.6990109090909093</v>
      </c>
      <c r="AM97" s="21"/>
      <c r="AN97" s="103"/>
      <c r="AO97" s="103"/>
      <c r="AP97" s="17" t="s">
        <v>337</v>
      </c>
    </row>
    <row r="98" spans="1:42" s="15" customFormat="1" ht="10.5" customHeight="1">
      <c r="A98" s="16">
        <v>106233</v>
      </c>
      <c r="B98" s="220" t="str">
        <f t="shared" si="8"/>
        <v>EOP</v>
      </c>
      <c r="C98" s="18" t="s">
        <v>330</v>
      </c>
      <c r="D98" s="19">
        <v>1</v>
      </c>
      <c r="E98" s="20">
        <v>3300</v>
      </c>
      <c r="F98" s="19">
        <v>0.5</v>
      </c>
      <c r="G98" s="19">
        <v>2</v>
      </c>
      <c r="H98" s="221" t="str">
        <f t="shared" si="9"/>
        <v>2015.01</v>
      </c>
      <c r="I98" s="221" t="str">
        <f t="shared" si="10"/>
        <v>3000</v>
      </c>
      <c r="J98" s="69">
        <v>261318</v>
      </c>
      <c r="K98" s="226"/>
      <c r="L98" s="226"/>
      <c r="M98" s="226"/>
      <c r="N98" s="226"/>
      <c r="O98" s="19"/>
      <c r="P98" s="19"/>
      <c r="Q98" s="19"/>
      <c r="R98" s="19"/>
      <c r="S98" s="103"/>
      <c r="T98" s="103"/>
      <c r="U98" s="18" t="s">
        <v>2</v>
      </c>
      <c r="V98" s="103"/>
      <c r="W98" s="103"/>
      <c r="X98" s="17">
        <f>VLOOKUP(A98,'[1]Sales Data Table'!$A:$AF,4,FALSE)</f>
        <v>4.6500000000000001E+65</v>
      </c>
      <c r="Y98" s="17" t="str">
        <f>VLOOKUP(A98,'[1]Sales Data Table'!$A:$I,2,FALSE)</f>
        <v>TOYOTA</v>
      </c>
      <c r="Z98" s="17"/>
      <c r="AA98" s="17">
        <f>VLOOKUP(A98,'[1]Sales Data Table'!$A:$I,4,FALSE)</f>
        <v>4.6500000000000001E+65</v>
      </c>
      <c r="AB98" s="17" t="str">
        <f>VLOOKUP(A98,'[1]Sales Data Table'!$A:$I,9,FALSE)</f>
        <v>642L (lexus)</v>
      </c>
      <c r="AC98" s="17"/>
      <c r="AD98" s="99">
        <f>VLOOKUP(A98,'[1]Sales Data Table'!$A:$Z,16,FALSE)</f>
        <v>41883</v>
      </c>
      <c r="AE98" s="18" t="str">
        <f>VLOOKUP(C98,'Equipment Listing'!A:E,3,FALSE)</f>
        <v>Bond</v>
      </c>
      <c r="AF98" s="19" t="str">
        <f>VLOOKUP(C98,'Equipment Listing'!A:E,4,FALSE)</f>
        <v>160T</v>
      </c>
      <c r="AG98" s="73" t="str">
        <f>VLOOKUP(C98,'Equipment Listing'!A:E,5,FALSE)</f>
        <v>60-200</v>
      </c>
      <c r="AH98" s="19">
        <f t="shared" si="11"/>
        <v>1</v>
      </c>
      <c r="AI98" s="43">
        <f t="shared" si="12"/>
        <v>3300</v>
      </c>
      <c r="AJ98" s="102">
        <f t="shared" si="13"/>
        <v>261318</v>
      </c>
      <c r="AK98" s="20">
        <f t="shared" si="14"/>
        <v>21776.5</v>
      </c>
      <c r="AL98" s="21">
        <f t="shared" si="15"/>
        <v>10.131919191919192</v>
      </c>
      <c r="AM98" s="21"/>
      <c r="AN98" s="103"/>
      <c r="AO98" s="103"/>
      <c r="AP98" s="17">
        <v>106233</v>
      </c>
    </row>
    <row r="99" spans="1:42" s="15" customFormat="1" ht="10.5" customHeight="1">
      <c r="A99" s="16">
        <v>106238</v>
      </c>
      <c r="B99" s="220" t="str">
        <f t="shared" si="8"/>
        <v>EOP</v>
      </c>
      <c r="C99" s="18" t="s">
        <v>330</v>
      </c>
      <c r="D99" s="19">
        <v>1</v>
      </c>
      <c r="E99" s="20">
        <v>2750</v>
      </c>
      <c r="F99" s="19">
        <v>0.5</v>
      </c>
      <c r="G99" s="19">
        <v>2</v>
      </c>
      <c r="H99" s="221" t="str">
        <f t="shared" si="9"/>
        <v>2015.01</v>
      </c>
      <c r="I99" s="221" t="str">
        <f t="shared" si="10"/>
        <v>3000</v>
      </c>
      <c r="J99" s="69">
        <v>122703</v>
      </c>
      <c r="K99" s="226"/>
      <c r="L99" s="226"/>
      <c r="M99" s="226"/>
      <c r="N99" s="226"/>
      <c r="O99" s="19"/>
      <c r="P99" s="19"/>
      <c r="Q99" s="19"/>
      <c r="R99" s="19"/>
      <c r="S99" s="103"/>
      <c r="T99" s="103"/>
      <c r="U99" s="18" t="s">
        <v>2</v>
      </c>
      <c r="V99" s="103"/>
      <c r="W99" s="103"/>
      <c r="X99" s="17" t="str">
        <f>VLOOKUP(A99,'[1]Sales Data Table'!$A:$AF,4,FALSE)</f>
        <v xml:space="preserve">  33827 0E010 </v>
      </c>
      <c r="Y99" s="17" t="str">
        <f>VLOOKUP(A99,'[1]Sales Data Table'!$A:$I,2,FALSE)</f>
        <v>TOYOTA</v>
      </c>
      <c r="Z99" s="17"/>
      <c r="AA99" s="17" t="str">
        <f>VLOOKUP(A99,'[1]Sales Data Table'!$A:$I,4,FALSE)</f>
        <v xml:space="preserve">  33827 0E010 </v>
      </c>
      <c r="AB99" s="17" t="str">
        <f>VLOOKUP(A99,'[1]Sales Data Table'!$A:$I,9,FALSE)</f>
        <v>642L (lexus)</v>
      </c>
      <c r="AC99" s="17"/>
      <c r="AD99" s="99">
        <f>VLOOKUP(A99,'[1]Sales Data Table'!$A:$Z,16,FALSE)</f>
        <v>41883</v>
      </c>
      <c r="AE99" s="18" t="str">
        <f>VLOOKUP(C99,'Equipment Listing'!A:E,3,FALSE)</f>
        <v>Bond</v>
      </c>
      <c r="AF99" s="19" t="str">
        <f>VLOOKUP(C99,'Equipment Listing'!A:E,4,FALSE)</f>
        <v>160T</v>
      </c>
      <c r="AG99" s="73" t="str">
        <f>VLOOKUP(C99,'Equipment Listing'!A:E,5,FALSE)</f>
        <v>60-200</v>
      </c>
      <c r="AH99" s="19">
        <f t="shared" si="11"/>
        <v>1</v>
      </c>
      <c r="AI99" s="43">
        <f t="shared" si="12"/>
        <v>2750</v>
      </c>
      <c r="AJ99" s="102">
        <f t="shared" si="13"/>
        <v>122703</v>
      </c>
      <c r="AK99" s="20">
        <f t="shared" si="14"/>
        <v>10225.25</v>
      </c>
      <c r="AL99" s="21">
        <f t="shared" si="15"/>
        <v>6.2910303030303032</v>
      </c>
      <c r="AM99" s="21"/>
      <c r="AN99" s="103"/>
      <c r="AO99" s="103"/>
      <c r="AP99" s="17" t="s">
        <v>336</v>
      </c>
    </row>
    <row r="100" spans="1:42" s="15" customFormat="1" ht="10.5" customHeight="1">
      <c r="A100" s="16">
        <v>106318</v>
      </c>
      <c r="B100" s="220" t="str">
        <f t="shared" si="8"/>
        <v>EOP</v>
      </c>
      <c r="C100" s="18" t="s">
        <v>330</v>
      </c>
      <c r="D100" s="19">
        <v>1</v>
      </c>
      <c r="E100" s="20">
        <v>3000</v>
      </c>
      <c r="F100" s="19">
        <v>0.5</v>
      </c>
      <c r="G100" s="19">
        <v>2</v>
      </c>
      <c r="H100" s="221" t="str">
        <f t="shared" si="9"/>
        <v>2015.01</v>
      </c>
      <c r="I100" s="221" t="str">
        <f t="shared" si="10"/>
        <v>3000</v>
      </c>
      <c r="J100" s="69">
        <v>131485.5</v>
      </c>
      <c r="K100" s="226"/>
      <c r="L100" s="226"/>
      <c r="M100" s="226"/>
      <c r="N100" s="226"/>
      <c r="O100" s="19"/>
      <c r="P100" s="19"/>
      <c r="Q100" s="19"/>
      <c r="R100" s="19"/>
      <c r="S100" s="103"/>
      <c r="T100" s="103"/>
      <c r="U100" s="18" t="s">
        <v>2</v>
      </c>
      <c r="V100" s="103"/>
      <c r="W100" s="103"/>
      <c r="X100" s="17" t="str">
        <f>VLOOKUP(A100,'[1]Sales Data Table'!$A:$AF,4,FALSE)</f>
        <v>FIND OUT</v>
      </c>
      <c r="Y100" s="17" t="str">
        <f>VLOOKUP(A100,'[1]Sales Data Table'!$A:$I,2,FALSE)</f>
        <v>TOYOTA</v>
      </c>
      <c r="Z100" s="17"/>
      <c r="AA100" s="17" t="str">
        <f>VLOOKUP(A100,'[1]Sales Data Table'!$A:$I,4,FALSE)</f>
        <v>FIND OUT</v>
      </c>
      <c r="AB100" s="17" t="str">
        <f>VLOOKUP(A100,'[1]Sales Data Table'!$A:$I,9,FALSE)</f>
        <v>642L (lexus)</v>
      </c>
      <c r="AC100" s="17"/>
      <c r="AD100" s="99">
        <f>VLOOKUP(A100,'[1]Sales Data Table'!$A:$Z,16,FALSE)</f>
        <v>41883</v>
      </c>
      <c r="AE100" s="18" t="str">
        <f>VLOOKUP(C100,'Equipment Listing'!A:E,3,FALSE)</f>
        <v>Bond</v>
      </c>
      <c r="AF100" s="19" t="str">
        <f>VLOOKUP(C100,'Equipment Listing'!A:E,4,FALSE)</f>
        <v>160T</v>
      </c>
      <c r="AG100" s="73" t="str">
        <f>VLOOKUP(C100,'Equipment Listing'!A:E,5,FALSE)</f>
        <v>60-200</v>
      </c>
      <c r="AH100" s="19">
        <f t="shared" si="11"/>
        <v>1</v>
      </c>
      <c r="AI100" s="43">
        <f t="shared" si="12"/>
        <v>3000</v>
      </c>
      <c r="AJ100" s="102">
        <f t="shared" si="13"/>
        <v>131485.5</v>
      </c>
      <c r="AK100" s="20">
        <f t="shared" si="14"/>
        <v>10957.125</v>
      </c>
      <c r="AL100" s="21">
        <f t="shared" si="15"/>
        <v>6.2031666666666672</v>
      </c>
      <c r="AM100" s="21"/>
      <c r="AN100" s="103"/>
      <c r="AO100" s="103"/>
      <c r="AP100" s="17">
        <v>106318</v>
      </c>
    </row>
    <row r="101" spans="1:42" s="15" customFormat="1" ht="10.5" customHeight="1">
      <c r="A101" s="16">
        <v>106359</v>
      </c>
      <c r="B101" s="220" t="str">
        <f t="shared" si="8"/>
        <v>SOP</v>
      </c>
      <c r="C101" s="18" t="s">
        <v>330</v>
      </c>
      <c r="D101" s="19">
        <v>1</v>
      </c>
      <c r="E101" s="20">
        <v>2880</v>
      </c>
      <c r="F101" s="19">
        <v>0.5</v>
      </c>
      <c r="G101" s="19">
        <v>2</v>
      </c>
      <c r="H101" s="221" t="str">
        <f t="shared" si="9"/>
        <v>2015.01</v>
      </c>
      <c r="I101" s="221" t="str">
        <f t="shared" si="10"/>
        <v>2019.09</v>
      </c>
      <c r="J101" s="69">
        <v>162921.19999999998</v>
      </c>
      <c r="K101" s="226"/>
      <c r="L101" s="226"/>
      <c r="M101" s="226"/>
      <c r="N101" s="226"/>
      <c r="O101" s="19"/>
      <c r="P101" s="19"/>
      <c r="Q101" s="19"/>
      <c r="R101" s="19"/>
      <c r="S101" s="103"/>
      <c r="T101" s="103"/>
      <c r="U101" s="18" t="s">
        <v>2</v>
      </c>
      <c r="V101" s="103"/>
      <c r="W101" s="103"/>
      <c r="X101" s="17" t="str">
        <f>VLOOKUP(A101,'[1]Sales Data Table'!$A:$AF,4,FALSE)</f>
        <v>AA146542-8821</v>
      </c>
      <c r="Y101" s="17" t="str">
        <f>VLOOKUP(A101,'[1]Sales Data Table'!$A:$I,2,FALSE)</f>
        <v>Denso</v>
      </c>
      <c r="Z101" s="17"/>
      <c r="AA101" s="17" t="str">
        <f>VLOOKUP(A101,'[1]Sales Data Table'!$A:$I,4,FALSE)</f>
        <v>AA146542-8821</v>
      </c>
      <c r="AB101" s="17" t="str">
        <f>VLOOKUP(A101,'[1]Sales Data Table'!$A:$I,9,FALSE)</f>
        <v xml:space="preserve">FujiHeavyIndustries | Legacy/Outback (2) |                 </v>
      </c>
      <c r="AC101" s="17"/>
      <c r="AD101" s="99">
        <f>VLOOKUP(A101,'[1]Sales Data Table'!$A:$Z,16,FALSE)</f>
        <v>43717</v>
      </c>
      <c r="AE101" s="18" t="str">
        <f>VLOOKUP(C101,'Equipment Listing'!A:E,3,FALSE)</f>
        <v>Bond</v>
      </c>
      <c r="AF101" s="19" t="str">
        <f>VLOOKUP(C101,'Equipment Listing'!A:E,4,FALSE)</f>
        <v>160T</v>
      </c>
      <c r="AG101" s="73" t="str">
        <f>VLOOKUP(C101,'Equipment Listing'!A:E,5,FALSE)</f>
        <v>60-200</v>
      </c>
      <c r="AH101" s="19">
        <f t="shared" si="11"/>
        <v>1</v>
      </c>
      <c r="AI101" s="43">
        <f t="shared" si="12"/>
        <v>2880</v>
      </c>
      <c r="AJ101" s="102">
        <f t="shared" si="13"/>
        <v>162921.19999999998</v>
      </c>
      <c r="AK101" s="20">
        <f t="shared" si="14"/>
        <v>13576.766666666665</v>
      </c>
      <c r="AL101" s="21">
        <f t="shared" si="15"/>
        <v>7.6188734567901228</v>
      </c>
      <c r="AM101" s="21"/>
      <c r="AN101" s="103"/>
      <c r="AO101" s="103"/>
      <c r="AP101" s="17">
        <v>106359</v>
      </c>
    </row>
    <row r="102" spans="1:42" s="15" customFormat="1" ht="10.5" customHeight="1">
      <c r="A102" s="16">
        <v>106384</v>
      </c>
      <c r="B102" s="220" t="str">
        <f t="shared" si="8"/>
        <v>SOP</v>
      </c>
      <c r="C102" s="18" t="s">
        <v>330</v>
      </c>
      <c r="D102" s="19">
        <v>1</v>
      </c>
      <c r="E102" s="20">
        <v>3300</v>
      </c>
      <c r="F102" s="19">
        <v>0.5</v>
      </c>
      <c r="G102" s="19">
        <v>2</v>
      </c>
      <c r="H102" s="221" t="str">
        <f t="shared" si="9"/>
        <v>2015.01</v>
      </c>
      <c r="I102" s="221" t="str">
        <f t="shared" si="10"/>
        <v>2015.12</v>
      </c>
      <c r="J102" s="69">
        <v>146469.6624</v>
      </c>
      <c r="K102" s="226"/>
      <c r="L102" s="226"/>
      <c r="M102" s="226"/>
      <c r="N102" s="226"/>
      <c r="O102" s="19"/>
      <c r="P102" s="19"/>
      <c r="Q102" s="19"/>
      <c r="R102" s="19"/>
      <c r="S102" s="103"/>
      <c r="T102" s="103"/>
      <c r="U102" s="18" t="s">
        <v>2</v>
      </c>
      <c r="V102" s="103"/>
      <c r="W102" s="103"/>
      <c r="X102" s="17" t="str">
        <f>VLOOKUP(A102,'[1]Sales Data Table'!$A:$AF,4,FALSE)</f>
        <v>TN175531-9060</v>
      </c>
      <c r="Y102" s="17" t="str">
        <f>VLOOKUP(A102,'[1]Sales Data Table'!$A:$I,2,FALSE)</f>
        <v>Denso</v>
      </c>
      <c r="Z102" s="17"/>
      <c r="AA102" s="17" t="str">
        <f>VLOOKUP(A102,'[1]Sales Data Table'!$A:$I,4,FALSE)</f>
        <v>TN175531-9060</v>
      </c>
      <c r="AB102" s="17" t="str">
        <f>VLOOKUP(A102,'[1]Sales Data Table'!$A:$I,9,FALSE)</f>
        <v xml:space="preserve">Toyota | Sienna | 580L            </v>
      </c>
      <c r="AC102" s="17"/>
      <c r="AD102" s="99">
        <f>VLOOKUP(A102,'[1]Sales Data Table'!$A:$Z,16,FALSE)</f>
        <v>42339</v>
      </c>
      <c r="AE102" s="18" t="str">
        <f>VLOOKUP(C102,'Equipment Listing'!A:E,3,FALSE)</f>
        <v>Bond</v>
      </c>
      <c r="AF102" s="19" t="str">
        <f>VLOOKUP(C102,'Equipment Listing'!A:E,4,FALSE)</f>
        <v>160T</v>
      </c>
      <c r="AG102" s="73" t="str">
        <f>VLOOKUP(C102,'Equipment Listing'!A:E,5,FALSE)</f>
        <v>60-200</v>
      </c>
      <c r="AH102" s="19">
        <f t="shared" si="11"/>
        <v>1</v>
      </c>
      <c r="AI102" s="43">
        <f t="shared" si="12"/>
        <v>3300</v>
      </c>
      <c r="AJ102" s="102">
        <f t="shared" si="13"/>
        <v>146469.6624</v>
      </c>
      <c r="AK102" s="20">
        <f t="shared" si="14"/>
        <v>12205.805200000001</v>
      </c>
      <c r="AL102" s="21">
        <f t="shared" si="15"/>
        <v>6.2649717979797979</v>
      </c>
      <c r="AM102" s="21"/>
      <c r="AN102" s="103"/>
      <c r="AO102" s="103"/>
      <c r="AP102" s="17" t="s">
        <v>334</v>
      </c>
    </row>
    <row r="103" spans="1:42" s="15" customFormat="1" ht="10.5" customHeight="1">
      <c r="A103" s="16">
        <v>106389</v>
      </c>
      <c r="B103" s="220" t="str">
        <f t="shared" si="8"/>
        <v>SOP</v>
      </c>
      <c r="C103" s="18" t="s">
        <v>330</v>
      </c>
      <c r="D103" s="19">
        <v>1</v>
      </c>
      <c r="E103" s="20">
        <v>3000</v>
      </c>
      <c r="F103" s="19">
        <v>0.5</v>
      </c>
      <c r="G103" s="19">
        <v>2</v>
      </c>
      <c r="H103" s="221" t="str">
        <f t="shared" si="9"/>
        <v>2015.01</v>
      </c>
      <c r="I103" s="221" t="str">
        <f t="shared" si="10"/>
        <v>2015.12</v>
      </c>
      <c r="J103" s="69">
        <v>148366.22400000002</v>
      </c>
      <c r="K103" s="226"/>
      <c r="L103" s="226"/>
      <c r="M103" s="226"/>
      <c r="N103" s="226"/>
      <c r="O103" s="19"/>
      <c r="P103" s="19"/>
      <c r="Q103" s="19"/>
      <c r="R103" s="19"/>
      <c r="S103" s="103"/>
      <c r="T103" s="103"/>
      <c r="U103" s="18" t="s">
        <v>2</v>
      </c>
      <c r="V103" s="103"/>
      <c r="W103" s="103"/>
      <c r="X103" s="17" t="str">
        <f>VLOOKUP(A103,'[1]Sales Data Table'!$A:$AF,4,FALSE)</f>
        <v>171190P090</v>
      </c>
      <c r="Y103" s="17" t="str">
        <f>VLOOKUP(A103,'[1]Sales Data Table'!$A:$I,2,FALSE)</f>
        <v>TOYOTA</v>
      </c>
      <c r="Z103" s="17"/>
      <c r="AA103" s="17" t="str">
        <f>VLOOKUP(A103,'[1]Sales Data Table'!$A:$I,4,FALSE)</f>
        <v>171190P090</v>
      </c>
      <c r="AB103" s="17" t="str">
        <f>VLOOKUP(A103,'[1]Sales Data Table'!$A:$I,9,FALSE)</f>
        <v xml:space="preserve">Toyota | Sienna | 580L            </v>
      </c>
      <c r="AC103" s="17"/>
      <c r="AD103" s="99">
        <f>VLOOKUP(A103,'[1]Sales Data Table'!$A:$Z,16,FALSE)</f>
        <v>42339</v>
      </c>
      <c r="AE103" s="18" t="str">
        <f>VLOOKUP(C103,'Equipment Listing'!A:E,3,FALSE)</f>
        <v>Bond</v>
      </c>
      <c r="AF103" s="19" t="str">
        <f>VLOOKUP(C103,'Equipment Listing'!A:E,4,FALSE)</f>
        <v>160T</v>
      </c>
      <c r="AG103" s="73" t="str">
        <f>VLOOKUP(C103,'Equipment Listing'!A:E,5,FALSE)</f>
        <v>60-200</v>
      </c>
      <c r="AH103" s="19">
        <f t="shared" si="11"/>
        <v>1</v>
      </c>
      <c r="AI103" s="43">
        <f t="shared" si="12"/>
        <v>3000</v>
      </c>
      <c r="AJ103" s="102">
        <f t="shared" si="13"/>
        <v>148366.22400000002</v>
      </c>
      <c r="AK103" s="20">
        <f t="shared" si="14"/>
        <v>12363.852000000001</v>
      </c>
      <c r="AL103" s="21">
        <f t="shared" si="15"/>
        <v>6.8283786666666666</v>
      </c>
      <c r="AM103" s="21"/>
      <c r="AN103" s="103"/>
      <c r="AO103" s="103"/>
      <c r="AP103" s="17" t="s">
        <v>333</v>
      </c>
    </row>
    <row r="104" spans="1:42" s="15" customFormat="1" ht="10.5" customHeight="1">
      <c r="A104" s="16">
        <v>106403</v>
      </c>
      <c r="B104" s="220" t="str">
        <f t="shared" si="8"/>
        <v>SOP</v>
      </c>
      <c r="C104" s="18" t="s">
        <v>330</v>
      </c>
      <c r="D104" s="19">
        <v>1</v>
      </c>
      <c r="E104" s="20">
        <v>2940</v>
      </c>
      <c r="F104" s="19">
        <v>0.5</v>
      </c>
      <c r="G104" s="19">
        <v>2</v>
      </c>
      <c r="H104" s="221" t="str">
        <f t="shared" si="9"/>
        <v>2015.01</v>
      </c>
      <c r="I104" s="221" t="str">
        <f t="shared" si="10"/>
        <v>2015.12</v>
      </c>
      <c r="J104" s="69">
        <v>270000</v>
      </c>
      <c r="K104" s="226"/>
      <c r="L104" s="226"/>
      <c r="M104" s="226"/>
      <c r="N104" s="226"/>
      <c r="O104" s="19"/>
      <c r="P104" s="19"/>
      <c r="Q104" s="19"/>
      <c r="R104" s="19"/>
      <c r="S104" s="103"/>
      <c r="T104" s="103"/>
      <c r="U104" s="18" t="s">
        <v>2</v>
      </c>
      <c r="V104" s="103"/>
      <c r="W104" s="103"/>
      <c r="X104" s="17" t="str">
        <f>VLOOKUP(A104,'[1]Sales Data Table'!$A:$AF,4,FALSE)</f>
        <v>1219580 (53893-08010)</v>
      </c>
      <c r="Y104" s="17" t="str">
        <f>VLOOKUP(A104,'[1]Sales Data Table'!$A:$I,2,FALSE)</f>
        <v>Corvac Composites</v>
      </c>
      <c r="Z104" s="17"/>
      <c r="AA104" s="17" t="str">
        <f>VLOOKUP(A104,'[1]Sales Data Table'!$A:$I,4,FALSE)</f>
        <v>1219580 (53893-08010)</v>
      </c>
      <c r="AB104" s="17" t="str">
        <f>VLOOKUP(A104,'[1]Sales Data Table'!$A:$I,9,FALSE)</f>
        <v>580L Sienna</v>
      </c>
      <c r="AC104" s="17"/>
      <c r="AD104" s="99">
        <f>VLOOKUP(A104,'[1]Sales Data Table'!$A:$Z,16,FALSE)</f>
        <v>42339</v>
      </c>
      <c r="AE104" s="18" t="str">
        <f>VLOOKUP(C104,'Equipment Listing'!A:E,3,FALSE)</f>
        <v>Bond</v>
      </c>
      <c r="AF104" s="19" t="str">
        <f>VLOOKUP(C104,'Equipment Listing'!A:E,4,FALSE)</f>
        <v>160T</v>
      </c>
      <c r="AG104" s="73" t="str">
        <f>VLOOKUP(C104,'Equipment Listing'!A:E,5,FALSE)</f>
        <v>60-200</v>
      </c>
      <c r="AH104" s="19">
        <f t="shared" si="11"/>
        <v>1</v>
      </c>
      <c r="AI104" s="43">
        <f t="shared" si="12"/>
        <v>2940</v>
      </c>
      <c r="AJ104" s="102">
        <f t="shared" si="13"/>
        <v>270000</v>
      </c>
      <c r="AK104" s="20">
        <f t="shared" si="14"/>
        <v>22500</v>
      </c>
      <c r="AL104" s="21">
        <f t="shared" si="15"/>
        <v>11.537414965986395</v>
      </c>
      <c r="AM104" s="21"/>
      <c r="AN104" s="103"/>
      <c r="AO104" s="103"/>
      <c r="AP104" s="17">
        <v>106403</v>
      </c>
    </row>
    <row r="105" spans="1:42" s="15" customFormat="1" ht="10.5" customHeight="1">
      <c r="A105" s="16">
        <v>106878</v>
      </c>
      <c r="B105" s="220" t="str">
        <f t="shared" si="8"/>
        <v>SOP</v>
      </c>
      <c r="C105" s="18" t="s">
        <v>330</v>
      </c>
      <c r="D105" s="19">
        <v>1</v>
      </c>
      <c r="E105" s="20">
        <v>3000</v>
      </c>
      <c r="F105" s="19">
        <v>0.5</v>
      </c>
      <c r="G105" s="19">
        <v>2</v>
      </c>
      <c r="H105" s="221" t="str">
        <f t="shared" si="9"/>
        <v>2015.01</v>
      </c>
      <c r="I105" s="221" t="str">
        <f t="shared" si="10"/>
        <v>2018.06</v>
      </c>
      <c r="J105" s="69">
        <v>10705.5</v>
      </c>
      <c r="K105" s="226"/>
      <c r="L105" s="226"/>
      <c r="M105" s="226"/>
      <c r="N105" s="226"/>
      <c r="O105" s="19"/>
      <c r="P105" s="19"/>
      <c r="Q105" s="19"/>
      <c r="R105" s="19"/>
      <c r="S105" s="103"/>
      <c r="T105" s="103"/>
      <c r="U105" s="18" t="s">
        <v>2</v>
      </c>
      <c r="V105" s="103"/>
      <c r="W105" s="103"/>
      <c r="X105" s="17" t="str">
        <f>VLOOKUP(A105,'[1]Sales Data Table'!$A:$AF,4,FALSE)</f>
        <v>14049 JA00A</v>
      </c>
      <c r="Y105" s="17" t="str">
        <f>VLOOKUP(A105,'[1]Sales Data Table'!$A:$I,2,FALSE)</f>
        <v>NISSAN</v>
      </c>
      <c r="Z105" s="17"/>
      <c r="AA105" s="17" t="str">
        <f>VLOOKUP(A105,'[1]Sales Data Table'!$A:$I,4,FALSE)</f>
        <v>14049 JA00A</v>
      </c>
      <c r="AB105" s="17" t="str">
        <f>VLOOKUP(A105,'[1]Sales Data Table'!$A:$I,9,FALSE)</f>
        <v>10 altima L42A - export now</v>
      </c>
      <c r="AC105" s="17"/>
      <c r="AD105" s="99">
        <f>VLOOKUP(A105,'[1]Sales Data Table'!$A:$Z,16,FALSE)</f>
        <v>43252</v>
      </c>
      <c r="AE105" s="18" t="str">
        <f>VLOOKUP(C105,'Equipment Listing'!A:E,3,FALSE)</f>
        <v>Bond</v>
      </c>
      <c r="AF105" s="19" t="str">
        <f>VLOOKUP(C105,'Equipment Listing'!A:E,4,FALSE)</f>
        <v>160T</v>
      </c>
      <c r="AG105" s="73" t="str">
        <f>VLOOKUP(C105,'Equipment Listing'!A:E,5,FALSE)</f>
        <v>60-200</v>
      </c>
      <c r="AH105" s="19">
        <f t="shared" si="11"/>
        <v>1</v>
      </c>
      <c r="AI105" s="43">
        <f t="shared" si="12"/>
        <v>3000</v>
      </c>
      <c r="AJ105" s="102">
        <f t="shared" si="13"/>
        <v>10705.5</v>
      </c>
      <c r="AK105" s="20">
        <f t="shared" si="14"/>
        <v>892.125</v>
      </c>
      <c r="AL105" s="21">
        <f t="shared" si="15"/>
        <v>1.7298333333333333</v>
      </c>
      <c r="AM105" s="21"/>
      <c r="AN105" s="103"/>
      <c r="AO105" s="103"/>
      <c r="AP105" s="17" t="s">
        <v>332</v>
      </c>
    </row>
    <row r="106" spans="1:42" s="15" customFormat="1" ht="10.5" customHeight="1">
      <c r="A106" s="23">
        <v>107242</v>
      </c>
      <c r="B106" s="220" t="str">
        <f t="shared" si="8"/>
        <v>SOP</v>
      </c>
      <c r="C106" s="23" t="s">
        <v>330</v>
      </c>
      <c r="D106" s="19">
        <v>1</v>
      </c>
      <c r="E106" s="23">
        <v>2880</v>
      </c>
      <c r="F106" s="19">
        <v>0.5</v>
      </c>
      <c r="G106" s="19">
        <v>2</v>
      </c>
      <c r="H106" s="221" t="str">
        <f t="shared" si="9"/>
        <v>2015.01</v>
      </c>
      <c r="I106" s="221" t="str">
        <f t="shared" si="10"/>
        <v>2019.09</v>
      </c>
      <c r="J106" s="69">
        <v>8435.0210016155088</v>
      </c>
      <c r="K106" s="226"/>
      <c r="L106" s="226"/>
      <c r="M106" s="226"/>
      <c r="N106" s="226"/>
      <c r="O106" s="19"/>
      <c r="P106" s="19"/>
      <c r="Q106" s="19"/>
      <c r="R106" s="19"/>
      <c r="S106" s="103"/>
      <c r="T106" s="103"/>
      <c r="U106" s="18" t="s">
        <v>2</v>
      </c>
      <c r="V106" s="103"/>
      <c r="W106" s="103"/>
      <c r="X106" s="17" t="str">
        <f>VLOOKUP(A106,'[1]Sales Data Table'!$A:$AF,4,FALSE)</f>
        <v>AA222424-2290</v>
      </c>
      <c r="Y106" s="17" t="str">
        <f>VLOOKUP(A106,'[1]Sales Data Table'!$A:$I,2,FALSE)</f>
        <v>Denso</v>
      </c>
      <c r="Z106" s="17"/>
      <c r="AA106" s="17" t="str">
        <f>VLOOKUP(A106,'[1]Sales Data Table'!$A:$I,4,FALSE)</f>
        <v>AA222424-2290</v>
      </c>
      <c r="AB106" s="17" t="str">
        <f>VLOOKUP(A106,'[1]Sales Data Table'!$A:$I,9,FALSE)</f>
        <v>GMX521  CAMARO</v>
      </c>
      <c r="AC106" s="17"/>
      <c r="AD106" s="99">
        <f>VLOOKUP(A106,'[1]Sales Data Table'!$A:$Z,16,FALSE)</f>
        <v>43717</v>
      </c>
      <c r="AE106" s="18" t="str">
        <f>VLOOKUP(C106,'Equipment Listing'!A:E,3,FALSE)</f>
        <v>Bond</v>
      </c>
      <c r="AF106" s="19" t="str">
        <f>VLOOKUP(C106,'Equipment Listing'!A:E,4,FALSE)</f>
        <v>160T</v>
      </c>
      <c r="AG106" s="73" t="str">
        <f>VLOOKUP(C106,'Equipment Listing'!A:E,5,FALSE)</f>
        <v>60-200</v>
      </c>
      <c r="AH106" s="19">
        <f t="shared" si="11"/>
        <v>1</v>
      </c>
      <c r="AI106" s="43">
        <f t="shared" si="12"/>
        <v>2880</v>
      </c>
      <c r="AJ106" s="102">
        <f t="shared" si="13"/>
        <v>8435.0210016155088</v>
      </c>
      <c r="AK106" s="20">
        <f t="shared" si="14"/>
        <v>702.91841680129244</v>
      </c>
      <c r="AL106" s="21">
        <f t="shared" si="15"/>
        <v>1.6587585262968947</v>
      </c>
      <c r="AM106" s="21"/>
      <c r="AN106" s="103"/>
      <c r="AO106" s="103"/>
      <c r="AP106" s="23" t="s">
        <v>416</v>
      </c>
    </row>
    <row r="107" spans="1:42" s="15" customFormat="1" ht="10.5" customHeight="1">
      <c r="A107" s="23">
        <v>107243</v>
      </c>
      <c r="B107" s="220" t="str">
        <f t="shared" si="8"/>
        <v>SOP</v>
      </c>
      <c r="C107" s="23" t="s">
        <v>330</v>
      </c>
      <c r="D107" s="19">
        <v>1</v>
      </c>
      <c r="E107" s="23">
        <v>2880</v>
      </c>
      <c r="F107" s="19">
        <v>0.5</v>
      </c>
      <c r="G107" s="19">
        <v>2</v>
      </c>
      <c r="H107" s="221" t="str">
        <f t="shared" si="9"/>
        <v>2015.01</v>
      </c>
      <c r="I107" s="221" t="str">
        <f t="shared" si="10"/>
        <v>2019.09</v>
      </c>
      <c r="J107" s="69">
        <v>6375</v>
      </c>
      <c r="K107" s="226"/>
      <c r="L107" s="226"/>
      <c r="M107" s="226"/>
      <c r="N107" s="226"/>
      <c r="O107" s="19"/>
      <c r="P107" s="19"/>
      <c r="Q107" s="19"/>
      <c r="R107" s="19"/>
      <c r="S107" s="103"/>
      <c r="T107" s="103"/>
      <c r="U107" s="18" t="s">
        <v>2</v>
      </c>
      <c r="V107" s="103"/>
      <c r="W107" s="103"/>
      <c r="X107" s="17" t="str">
        <f>VLOOKUP(A107,'[1]Sales Data Table'!$A:$AF,4,FALSE)</f>
        <v>AA222424-2300</v>
      </c>
      <c r="Y107" s="17" t="str">
        <f>VLOOKUP(A107,'[1]Sales Data Table'!$A:$I,2,FALSE)</f>
        <v>Denso</v>
      </c>
      <c r="Z107" s="17"/>
      <c r="AA107" s="17" t="str">
        <f>VLOOKUP(A107,'[1]Sales Data Table'!$A:$I,4,FALSE)</f>
        <v>AA222424-2300</v>
      </c>
      <c r="AB107" s="17" t="str">
        <f>VLOOKUP(A107,'[1]Sales Data Table'!$A:$I,9,FALSE)</f>
        <v>GMX521  CAMARO</v>
      </c>
      <c r="AC107" s="17"/>
      <c r="AD107" s="99">
        <f>VLOOKUP(A107,'[1]Sales Data Table'!$A:$Z,16,FALSE)</f>
        <v>43717</v>
      </c>
      <c r="AE107" s="18" t="str">
        <f>VLOOKUP(C107,'Equipment Listing'!A:E,3,FALSE)</f>
        <v>Bond</v>
      </c>
      <c r="AF107" s="19" t="str">
        <f>VLOOKUP(C107,'Equipment Listing'!A:E,4,FALSE)</f>
        <v>160T</v>
      </c>
      <c r="AG107" s="73" t="str">
        <f>VLOOKUP(C107,'Equipment Listing'!A:E,5,FALSE)</f>
        <v>60-200</v>
      </c>
      <c r="AH107" s="19">
        <f t="shared" si="11"/>
        <v>1</v>
      </c>
      <c r="AI107" s="43">
        <f t="shared" si="12"/>
        <v>2880</v>
      </c>
      <c r="AJ107" s="102">
        <f t="shared" si="13"/>
        <v>6375</v>
      </c>
      <c r="AK107" s="20">
        <f t="shared" si="14"/>
        <v>531.25</v>
      </c>
      <c r="AL107" s="21">
        <f t="shared" si="15"/>
        <v>1.5792824074074074</v>
      </c>
      <c r="AM107" s="21"/>
      <c r="AN107" s="103"/>
      <c r="AO107" s="103"/>
      <c r="AP107" s="23" t="s">
        <v>417</v>
      </c>
    </row>
    <row r="108" spans="1:42" s="15" customFormat="1" ht="10.5" customHeight="1">
      <c r="A108" s="16">
        <v>107460</v>
      </c>
      <c r="B108" s="220" t="str">
        <f t="shared" si="8"/>
        <v>SOP</v>
      </c>
      <c r="C108" s="18" t="s">
        <v>330</v>
      </c>
      <c r="D108" s="19">
        <v>1</v>
      </c>
      <c r="E108" s="20">
        <v>1900</v>
      </c>
      <c r="F108" s="19">
        <v>0.5</v>
      </c>
      <c r="G108" s="19">
        <v>2</v>
      </c>
      <c r="H108" s="221" t="str">
        <f t="shared" si="9"/>
        <v>2015.01</v>
      </c>
      <c r="I108" s="221" t="str">
        <f t="shared" si="10"/>
        <v>2019.01</v>
      </c>
      <c r="J108" s="69">
        <v>14000</v>
      </c>
      <c r="K108" s="226"/>
      <c r="L108" s="226"/>
      <c r="M108" s="226"/>
      <c r="N108" s="226"/>
      <c r="O108" s="19"/>
      <c r="P108" s="19"/>
      <c r="Q108" s="19"/>
      <c r="R108" s="19"/>
      <c r="S108" s="103"/>
      <c r="T108" s="103"/>
      <c r="U108" s="18" t="s">
        <v>2</v>
      </c>
      <c r="V108" s="103"/>
      <c r="W108" s="103"/>
      <c r="X108" s="17" t="str">
        <f>VLOOKUP(A108,'[1]Sales Data Table'!$A:$AF,4,FALSE)</f>
        <v>AA116620-5530</v>
      </c>
      <c r="Y108" s="17" t="str">
        <f>VLOOKUP(A108,'[1]Sales Data Table'!$A:$I,2,FALSE)</f>
        <v>DENSO</v>
      </c>
      <c r="Z108" s="17"/>
      <c r="AA108" s="17" t="str">
        <f>VLOOKUP(A108,'[1]Sales Data Table'!$A:$I,4,FALSE)</f>
        <v>AA116620-5530</v>
      </c>
      <c r="AB108" s="17" t="str">
        <f>VLOOKUP(A108,'[1]Sales Data Table'!$A:$I,9,FALSE)</f>
        <v>14 TOY HIGH 440A</v>
      </c>
      <c r="AC108" s="17"/>
      <c r="AD108" s="99">
        <f>VLOOKUP(A108,'[1]Sales Data Table'!$A:$Z,16,FALSE)</f>
        <v>43495</v>
      </c>
      <c r="AE108" s="18" t="str">
        <f>VLOOKUP(C108,'Equipment Listing'!A:E,3,FALSE)</f>
        <v>Bond</v>
      </c>
      <c r="AF108" s="19" t="str">
        <f>VLOOKUP(C108,'Equipment Listing'!A:E,4,FALSE)</f>
        <v>160T</v>
      </c>
      <c r="AG108" s="73" t="str">
        <f>VLOOKUP(C108,'Equipment Listing'!A:E,5,FALSE)</f>
        <v>60-200</v>
      </c>
      <c r="AH108" s="19">
        <f t="shared" si="11"/>
        <v>1</v>
      </c>
      <c r="AI108" s="43">
        <f t="shared" si="12"/>
        <v>1900</v>
      </c>
      <c r="AJ108" s="102">
        <f t="shared" si="13"/>
        <v>14000</v>
      </c>
      <c r="AK108" s="20">
        <f t="shared" si="14"/>
        <v>1166.6666666666667</v>
      </c>
      <c r="AL108" s="21">
        <f t="shared" si="15"/>
        <v>2.1520467836257313</v>
      </c>
      <c r="AM108" s="21"/>
      <c r="AN108" s="103"/>
      <c r="AO108" s="103"/>
      <c r="AP108" s="17" t="s">
        <v>331</v>
      </c>
    </row>
    <row r="109" spans="1:42" s="15" customFormat="1" ht="10.5" customHeight="1">
      <c r="A109" s="57">
        <v>107563</v>
      </c>
      <c r="B109" s="220" t="str">
        <f t="shared" si="8"/>
        <v>SOP</v>
      </c>
      <c r="C109" s="60" t="s">
        <v>330</v>
      </c>
      <c r="D109" s="19">
        <v>1</v>
      </c>
      <c r="E109" s="55">
        <v>2100</v>
      </c>
      <c r="F109" s="19">
        <v>0.5</v>
      </c>
      <c r="G109" s="19">
        <v>2</v>
      </c>
      <c r="H109" s="221" t="str">
        <f t="shared" si="9"/>
        <v>2015.01</v>
      </c>
      <c r="I109" s="221" t="str">
        <f t="shared" si="10"/>
        <v>2019</v>
      </c>
      <c r="J109" s="69">
        <v>19310</v>
      </c>
      <c r="K109" s="226"/>
      <c r="L109" s="226"/>
      <c r="M109" s="226"/>
      <c r="N109" s="226"/>
      <c r="O109" s="54"/>
      <c r="P109" s="54"/>
      <c r="Q109" s="54"/>
      <c r="R109" s="54"/>
      <c r="S109" s="53"/>
      <c r="T109" s="104"/>
      <c r="U109" s="18" t="s">
        <v>2</v>
      </c>
      <c r="V109" s="104"/>
      <c r="W109" s="103"/>
      <c r="X109" s="61" t="str">
        <f>VLOOKUP(A109,'[1]Sales Data Table'!$A:$AF,4,FALSE)</f>
        <v>92552 EZ40B</v>
      </c>
      <c r="Y109" s="61" t="str">
        <f>VLOOKUP(A109,'[1]Sales Data Table'!$A:$I,2,FALSE)</f>
        <v>NISSAN</v>
      </c>
      <c r="Z109" s="61"/>
      <c r="AA109" s="61" t="str">
        <f>VLOOKUP(A109,'[1]Sales Data Table'!$A:$I,4,FALSE)</f>
        <v>92552 EZ40B</v>
      </c>
      <c r="AB109" s="61" t="str">
        <f>VLOOKUP(A109,'[1]Sales Data Table'!$A:$I,9,FALSE)</f>
        <v>H61L TITAN</v>
      </c>
      <c r="AC109" s="61"/>
      <c r="AD109" s="99">
        <f>VLOOKUP(A109,'[1]Sales Data Table'!$A:$Z,16,FALSE)</f>
        <v>44501</v>
      </c>
      <c r="AE109" s="18" t="str">
        <f>VLOOKUP(C109,'Equipment Listing'!A:E,3,FALSE)</f>
        <v>Bond</v>
      </c>
      <c r="AF109" s="19" t="str">
        <f>VLOOKUP(C109,'Equipment Listing'!A:E,4,FALSE)</f>
        <v>160T</v>
      </c>
      <c r="AG109" s="73" t="str">
        <f>VLOOKUP(C109,'Equipment Listing'!A:E,5,FALSE)</f>
        <v>60-200</v>
      </c>
      <c r="AH109" s="19">
        <f t="shared" si="11"/>
        <v>1</v>
      </c>
      <c r="AI109" s="43">
        <f t="shared" si="12"/>
        <v>2100</v>
      </c>
      <c r="AJ109" s="102">
        <f t="shared" si="13"/>
        <v>19310</v>
      </c>
      <c r="AK109" s="20">
        <f t="shared" si="14"/>
        <v>1609.1666666666667</v>
      </c>
      <c r="AL109" s="21">
        <f t="shared" si="15"/>
        <v>2.3550264550264548</v>
      </c>
      <c r="AM109" s="21"/>
      <c r="AN109" s="103"/>
      <c r="AO109" s="103"/>
      <c r="AP109" s="60">
        <v>107563</v>
      </c>
    </row>
    <row r="110" spans="1:42" s="15" customFormat="1" ht="10.5" customHeight="1">
      <c r="A110" s="57">
        <v>107564</v>
      </c>
      <c r="B110" s="220" t="str">
        <f t="shared" si="8"/>
        <v>SOP</v>
      </c>
      <c r="C110" s="60" t="s">
        <v>330</v>
      </c>
      <c r="D110" s="19">
        <v>1</v>
      </c>
      <c r="E110" s="55">
        <v>2100</v>
      </c>
      <c r="F110" s="19">
        <v>0.5</v>
      </c>
      <c r="G110" s="19">
        <v>2</v>
      </c>
      <c r="H110" s="221" t="str">
        <f t="shared" si="9"/>
        <v>2015.01</v>
      </c>
      <c r="I110" s="221" t="str">
        <f t="shared" si="10"/>
        <v>2019</v>
      </c>
      <c r="J110" s="69">
        <v>19310</v>
      </c>
      <c r="K110" s="226"/>
      <c r="L110" s="226"/>
      <c r="M110" s="226"/>
      <c r="N110" s="226"/>
      <c r="O110" s="54"/>
      <c r="P110" s="54"/>
      <c r="Q110" s="54"/>
      <c r="R110" s="54"/>
      <c r="S110" s="53"/>
      <c r="T110" s="104"/>
      <c r="U110" s="18" t="s">
        <v>2</v>
      </c>
      <c r="V110" s="104"/>
      <c r="W110" s="103"/>
      <c r="X110" s="61" t="str">
        <f>VLOOKUP(A110,'[1]Sales Data Table'!$A:$AF,4,FALSE)</f>
        <v>92552 EZ40C</v>
      </c>
      <c r="Y110" s="61" t="str">
        <f>VLOOKUP(A110,'[1]Sales Data Table'!$A:$I,2,FALSE)</f>
        <v>NISSAN</v>
      </c>
      <c r="Z110" s="61"/>
      <c r="AA110" s="61" t="str">
        <f>VLOOKUP(A110,'[1]Sales Data Table'!$A:$I,4,FALSE)</f>
        <v>92552 EZ40C</v>
      </c>
      <c r="AB110" s="61" t="str">
        <f>VLOOKUP(A110,'[1]Sales Data Table'!$A:$I,9,FALSE)</f>
        <v>H61L TITAN</v>
      </c>
      <c r="AC110" s="61"/>
      <c r="AD110" s="99">
        <f>VLOOKUP(A110,'[1]Sales Data Table'!$A:$Z,16,FALSE)</f>
        <v>44501</v>
      </c>
      <c r="AE110" s="18" t="str">
        <f>VLOOKUP(C110,'Equipment Listing'!A:E,3,FALSE)</f>
        <v>Bond</v>
      </c>
      <c r="AF110" s="19" t="str">
        <f>VLOOKUP(C110,'Equipment Listing'!A:E,4,FALSE)</f>
        <v>160T</v>
      </c>
      <c r="AG110" s="73" t="str">
        <f>VLOOKUP(C110,'Equipment Listing'!A:E,5,FALSE)</f>
        <v>60-200</v>
      </c>
      <c r="AH110" s="19">
        <f t="shared" si="11"/>
        <v>1</v>
      </c>
      <c r="AI110" s="43">
        <f t="shared" si="12"/>
        <v>2100</v>
      </c>
      <c r="AJ110" s="102">
        <f t="shared" si="13"/>
        <v>19310</v>
      </c>
      <c r="AK110" s="20">
        <f t="shared" si="14"/>
        <v>1609.1666666666667</v>
      </c>
      <c r="AL110" s="21">
        <f t="shared" si="15"/>
        <v>2.3550264550264548</v>
      </c>
      <c r="AM110" s="21"/>
      <c r="AN110" s="103"/>
      <c r="AO110" s="103"/>
      <c r="AP110" s="60">
        <v>107564</v>
      </c>
    </row>
    <row r="111" spans="1:42" s="15" customFormat="1" ht="10.5" customHeight="1">
      <c r="A111" s="22" t="s">
        <v>335</v>
      </c>
      <c r="B111" s="220" t="str">
        <f t="shared" si="8"/>
        <v>SOP</v>
      </c>
      <c r="C111" s="18" t="s">
        <v>330</v>
      </c>
      <c r="D111" s="19">
        <v>1</v>
      </c>
      <c r="E111" s="20">
        <v>2700</v>
      </c>
      <c r="F111" s="19">
        <v>0.5</v>
      </c>
      <c r="G111" s="19">
        <v>2</v>
      </c>
      <c r="H111" s="221" t="str">
        <f t="shared" si="9"/>
        <v>2015.01</v>
      </c>
      <c r="I111" s="221" t="str">
        <f t="shared" si="10"/>
        <v>2017.12</v>
      </c>
      <c r="J111" s="69">
        <v>205000</v>
      </c>
      <c r="K111" s="226"/>
      <c r="L111" s="226"/>
      <c r="M111" s="226"/>
      <c r="N111" s="226"/>
      <c r="O111" s="19"/>
      <c r="P111" s="19"/>
      <c r="Q111" s="19"/>
      <c r="R111" s="19"/>
      <c r="S111" s="103"/>
      <c r="T111" s="103"/>
      <c r="U111" s="18" t="s">
        <v>2</v>
      </c>
      <c r="V111" s="103"/>
      <c r="W111" s="103"/>
      <c r="X111" s="17" t="str">
        <f>VLOOKUP(A111,'[1]Sales Data Table'!$A:$AF,4,FALSE)</f>
        <v>AA146542-8611</v>
      </c>
      <c r="Y111" s="17" t="str">
        <f>VLOOKUP(A111,'[1]Sales Data Table'!$A:$I,2,FALSE)</f>
        <v>Denso</v>
      </c>
      <c r="Z111" s="17"/>
      <c r="AA111" s="17" t="str">
        <f>VLOOKUP(A111,'[1]Sales Data Table'!$A:$I,4,FALSE)</f>
        <v>AA146542-8611</v>
      </c>
      <c r="AB111" s="17" t="str">
        <f>VLOOKUP(A111,'[1]Sales Data Table'!$A:$I,9,FALSE)</f>
        <v>RAV4  / 120L / 420</v>
      </c>
      <c r="AC111" s="17"/>
      <c r="AD111" s="99">
        <f>VLOOKUP(A111,'[1]Sales Data Table'!$A:$Z,16,FALSE)</f>
        <v>43070</v>
      </c>
      <c r="AE111" s="18" t="str">
        <f>VLOOKUP(C111,'Equipment Listing'!A:E,3,FALSE)</f>
        <v>Bond</v>
      </c>
      <c r="AF111" s="19" t="str">
        <f>VLOOKUP(C111,'Equipment Listing'!A:E,4,FALSE)</f>
        <v>160T</v>
      </c>
      <c r="AG111" s="73" t="str">
        <f>VLOOKUP(C111,'Equipment Listing'!A:E,5,FALSE)</f>
        <v>60-200</v>
      </c>
      <c r="AH111" s="19">
        <f t="shared" si="11"/>
        <v>1</v>
      </c>
      <c r="AI111" s="43">
        <f t="shared" si="12"/>
        <v>2700</v>
      </c>
      <c r="AJ111" s="102">
        <f t="shared" si="13"/>
        <v>205000</v>
      </c>
      <c r="AK111" s="20">
        <f t="shared" si="14"/>
        <v>17083.333333333332</v>
      </c>
      <c r="AL111" s="21">
        <f t="shared" si="15"/>
        <v>9.769547325102879</v>
      </c>
      <c r="AM111" s="21"/>
      <c r="AN111" s="103"/>
      <c r="AO111" s="103"/>
      <c r="AP111" s="17" t="s">
        <v>335</v>
      </c>
    </row>
    <row r="112" spans="1:42" s="15" customFormat="1" ht="10.5" customHeight="1">
      <c r="A112" s="23" t="s">
        <v>464</v>
      </c>
      <c r="B112" s="220" t="str">
        <f t="shared" si="8"/>
        <v>SOP</v>
      </c>
      <c r="C112" s="23" t="s">
        <v>330</v>
      </c>
      <c r="D112" s="19">
        <v>1</v>
      </c>
      <c r="E112" s="23">
        <v>2700</v>
      </c>
      <c r="F112" s="19">
        <v>0.5</v>
      </c>
      <c r="G112" s="19">
        <v>2</v>
      </c>
      <c r="H112" s="221" t="str">
        <f t="shared" si="9"/>
        <v>2015.01</v>
      </c>
      <c r="I112" s="221" t="str">
        <f t="shared" si="10"/>
        <v>2017.12</v>
      </c>
      <c r="J112" s="69">
        <v>205000</v>
      </c>
      <c r="K112" s="226"/>
      <c r="L112" s="226"/>
      <c r="M112" s="226"/>
      <c r="N112" s="226"/>
      <c r="O112" s="19"/>
      <c r="P112" s="19"/>
      <c r="Q112" s="19"/>
      <c r="R112" s="19"/>
      <c r="S112" s="103"/>
      <c r="T112" s="103"/>
      <c r="U112" s="18" t="s">
        <v>2</v>
      </c>
      <c r="V112" s="103"/>
      <c r="W112" s="103"/>
      <c r="X112" s="17" t="str">
        <f>VLOOKUP(A112,'[1]Sales Data Table'!$A:$AF,4,FALSE)</f>
        <v>AA146542-8611</v>
      </c>
      <c r="Y112" s="17" t="str">
        <f>VLOOKUP(A112,'[1]Sales Data Table'!$A:$I,2,FALSE)</f>
        <v>Denso</v>
      </c>
      <c r="Z112" s="17"/>
      <c r="AA112" s="17" t="str">
        <f>VLOOKUP(A112,'[1]Sales Data Table'!$A:$I,4,FALSE)</f>
        <v>AA146542-8611</v>
      </c>
      <c r="AB112" s="17" t="str">
        <f>VLOOKUP(A112,'[1]Sales Data Table'!$A:$I,9,FALSE)</f>
        <v>RAV4  / 120L / 420</v>
      </c>
      <c r="AC112" s="17"/>
      <c r="AD112" s="99">
        <f>VLOOKUP(A112,'[1]Sales Data Table'!$A:$Z,16,FALSE)</f>
        <v>43070</v>
      </c>
      <c r="AE112" s="18" t="str">
        <f>VLOOKUP(C112,'Equipment Listing'!A:E,3,FALSE)</f>
        <v>Bond</v>
      </c>
      <c r="AF112" s="19" t="str">
        <f>VLOOKUP(C112,'Equipment Listing'!A:E,4,FALSE)</f>
        <v>160T</v>
      </c>
      <c r="AG112" s="73" t="str">
        <f>VLOOKUP(C112,'Equipment Listing'!A:E,5,FALSE)</f>
        <v>60-200</v>
      </c>
      <c r="AH112" s="19">
        <f t="shared" si="11"/>
        <v>1</v>
      </c>
      <c r="AI112" s="43">
        <f t="shared" si="12"/>
        <v>2700</v>
      </c>
      <c r="AJ112" s="102">
        <f t="shared" si="13"/>
        <v>205000</v>
      </c>
      <c r="AK112" s="20">
        <f t="shared" si="14"/>
        <v>17083.333333333332</v>
      </c>
      <c r="AL112" s="21">
        <f t="shared" si="15"/>
        <v>9.769547325102879</v>
      </c>
      <c r="AM112" s="21"/>
      <c r="AN112" s="103"/>
      <c r="AO112" s="103"/>
      <c r="AP112" s="23" t="s">
        <v>415</v>
      </c>
    </row>
    <row r="113" spans="1:42" s="15" customFormat="1" ht="10.5" customHeight="1">
      <c r="A113" s="56">
        <v>103648</v>
      </c>
      <c r="B113" s="220" t="str">
        <f t="shared" si="8"/>
        <v>SOP</v>
      </c>
      <c r="C113" s="51" t="s">
        <v>327</v>
      </c>
      <c r="D113" s="19">
        <v>1</v>
      </c>
      <c r="E113" s="55">
        <v>2400</v>
      </c>
      <c r="F113" s="19">
        <v>0.5</v>
      </c>
      <c r="G113" s="19">
        <v>2</v>
      </c>
      <c r="H113" s="221" t="str">
        <f t="shared" si="9"/>
        <v>2015.01</v>
      </c>
      <c r="I113" s="221" t="str">
        <f t="shared" si="10"/>
        <v>2019.09</v>
      </c>
      <c r="J113" s="69">
        <v>757.5</v>
      </c>
      <c r="K113" s="226"/>
      <c r="L113" s="226"/>
      <c r="M113" s="226"/>
      <c r="N113" s="226"/>
      <c r="O113" s="54"/>
      <c r="P113" s="54"/>
      <c r="Q113" s="54"/>
      <c r="R113" s="54"/>
      <c r="S113" s="53"/>
      <c r="T113" s="104"/>
      <c r="U113" s="18" t="s">
        <v>2</v>
      </c>
      <c r="V113" s="104"/>
      <c r="W113" s="103"/>
      <c r="X113" s="17" t="str">
        <f>VLOOKUP(A113,'[1]Sales Data Table'!$A:$AF,4,FALSE)</f>
        <v>56233AA</v>
      </c>
      <c r="Y113" s="17" t="str">
        <f>VLOOKUP(A113,'[1]Sales Data Table'!$A:$I,2,FALSE)</f>
        <v>MAGNA</v>
      </c>
      <c r="Z113" s="17"/>
      <c r="AA113" s="17" t="str">
        <f>VLOOKUP(A113,'[1]Sales Data Table'!$A:$I,4,FALSE)</f>
        <v>56233AA</v>
      </c>
      <c r="AB113" s="17" t="str">
        <f>VLOOKUP(A113,'[1]Sales Data Table'!$A:$I,9,FALSE)</f>
        <v>FORD</v>
      </c>
      <c r="AC113" s="17"/>
      <c r="AD113" s="99">
        <f>VLOOKUP(A113,'[1]Sales Data Table'!$A:$Z,16,FALSE)</f>
        <v>43717</v>
      </c>
      <c r="AE113" s="18" t="str">
        <f>VLOOKUP(C113,'Equipment Listing'!A:E,3,FALSE)</f>
        <v>Bond</v>
      </c>
      <c r="AF113" s="19" t="str">
        <f>VLOOKUP(C113,'Equipment Listing'!A:E,4,FALSE)</f>
        <v>160T</v>
      </c>
      <c r="AG113" s="73" t="str">
        <f>VLOOKUP(C113,'Equipment Listing'!A:E,5,FALSE)</f>
        <v>60-200</v>
      </c>
      <c r="AH113" s="19">
        <f t="shared" si="11"/>
        <v>1</v>
      </c>
      <c r="AI113" s="43">
        <f t="shared" si="12"/>
        <v>2400</v>
      </c>
      <c r="AJ113" s="102">
        <f t="shared" si="13"/>
        <v>757.5</v>
      </c>
      <c r="AK113" s="20">
        <f t="shared" si="14"/>
        <v>63.125</v>
      </c>
      <c r="AL113" s="21">
        <f t="shared" si="15"/>
        <v>1.3684027777777779</v>
      </c>
      <c r="AM113" s="21"/>
      <c r="AN113" s="103"/>
      <c r="AO113" s="103"/>
      <c r="AP113" s="51" t="e">
        <f>VLOOKUP(A113,#REF!,2,FALSE)</f>
        <v>#REF!</v>
      </c>
    </row>
    <row r="114" spans="1:42" s="15" customFormat="1" ht="10.5" customHeight="1">
      <c r="A114" s="16">
        <v>104910</v>
      </c>
      <c r="B114" s="220" t="str">
        <f t="shared" si="8"/>
        <v>SOP</v>
      </c>
      <c r="C114" s="18" t="s">
        <v>327</v>
      </c>
      <c r="D114" s="19">
        <v>1</v>
      </c>
      <c r="E114" s="20">
        <v>2700</v>
      </c>
      <c r="F114" s="19">
        <v>0.5</v>
      </c>
      <c r="G114" s="19">
        <v>2</v>
      </c>
      <c r="H114" s="221" t="str">
        <f t="shared" si="9"/>
        <v>2015.01</v>
      </c>
      <c r="I114" s="221" t="str">
        <f t="shared" si="10"/>
        <v>2015.12</v>
      </c>
      <c r="J114" s="69">
        <v>6986.3760000000002</v>
      </c>
      <c r="K114" s="226"/>
      <c r="L114" s="226"/>
      <c r="M114" s="226"/>
      <c r="N114" s="226"/>
      <c r="O114" s="19"/>
      <c r="P114" s="19"/>
      <c r="Q114" s="19"/>
      <c r="R114" s="19"/>
      <c r="S114" s="103"/>
      <c r="T114" s="103"/>
      <c r="U114" s="18" t="s">
        <v>2</v>
      </c>
      <c r="V114" s="103"/>
      <c r="W114" s="103"/>
      <c r="X114" s="17" t="str">
        <f>VLOOKUP(A114,'[1]Sales Data Table'!$A:$AF,4,FALSE)</f>
        <v>31484-04020</v>
      </c>
      <c r="Y114" s="17" t="str">
        <f>VLOOKUP(A114,'[1]Sales Data Table'!$A:$I,2,FALSE)</f>
        <v>TOYOTA</v>
      </c>
      <c r="Z114" s="17"/>
      <c r="AA114" s="17" t="str">
        <f>VLOOKUP(A114,'[1]Sales Data Table'!$A:$I,4,FALSE)</f>
        <v>31484-04020</v>
      </c>
      <c r="AB114" s="17" t="str">
        <f>VLOOKUP(A114,'[1]Sales Data Table'!$A:$I,9,FALSE)</f>
        <v xml:space="preserve">Toyota | Tacoma | 635N            </v>
      </c>
      <c r="AC114" s="17"/>
      <c r="AD114" s="99">
        <f>VLOOKUP(A114,'[1]Sales Data Table'!$A:$Z,16,FALSE)</f>
        <v>42369</v>
      </c>
      <c r="AE114" s="18" t="str">
        <f>VLOOKUP(C114,'Equipment Listing'!A:E,3,FALSE)</f>
        <v>Bond</v>
      </c>
      <c r="AF114" s="19" t="str">
        <f>VLOOKUP(C114,'Equipment Listing'!A:E,4,FALSE)</f>
        <v>160T</v>
      </c>
      <c r="AG114" s="73" t="str">
        <f>VLOOKUP(C114,'Equipment Listing'!A:E,5,FALSE)</f>
        <v>60-200</v>
      </c>
      <c r="AH114" s="19">
        <f t="shared" si="11"/>
        <v>1</v>
      </c>
      <c r="AI114" s="43">
        <f t="shared" si="12"/>
        <v>2700</v>
      </c>
      <c r="AJ114" s="102">
        <f t="shared" si="13"/>
        <v>6986.3760000000002</v>
      </c>
      <c r="AK114" s="20">
        <f t="shared" si="14"/>
        <v>582.19799999999998</v>
      </c>
      <c r="AL114" s="21">
        <f t="shared" si="15"/>
        <v>1.6208385185185186</v>
      </c>
      <c r="AM114" s="21"/>
      <c r="AN114" s="103"/>
      <c r="AO114" s="103"/>
      <c r="AP114" s="17" t="s">
        <v>329</v>
      </c>
    </row>
    <row r="115" spans="1:42" s="15" customFormat="1" ht="10.5" customHeight="1">
      <c r="A115" s="56">
        <v>105816</v>
      </c>
      <c r="B115" s="220" t="str">
        <f t="shared" si="8"/>
        <v>EOP</v>
      </c>
      <c r="C115" s="51" t="s">
        <v>327</v>
      </c>
      <c r="D115" s="19">
        <v>1</v>
      </c>
      <c r="E115" s="55">
        <v>3180</v>
      </c>
      <c r="F115" s="19">
        <v>0.5</v>
      </c>
      <c r="G115" s="19">
        <v>2</v>
      </c>
      <c r="H115" s="221" t="str">
        <f t="shared" si="9"/>
        <v>2015.01</v>
      </c>
      <c r="I115" s="221" t="str">
        <f t="shared" si="10"/>
        <v>3000</v>
      </c>
      <c r="J115" s="69">
        <v>8892</v>
      </c>
      <c r="K115" s="226"/>
      <c r="L115" s="226"/>
      <c r="M115" s="226"/>
      <c r="N115" s="226"/>
      <c r="O115" s="54"/>
      <c r="P115" s="54"/>
      <c r="Q115" s="54"/>
      <c r="R115" s="54"/>
      <c r="S115" s="53"/>
      <c r="T115" s="104"/>
      <c r="U115" s="18" t="s">
        <v>2</v>
      </c>
      <c r="V115" s="104"/>
      <c r="W115" s="103"/>
      <c r="X115" s="17" t="str">
        <f>VLOOKUP(A115,'[1]Sales Data Table'!$A:$AF,4,FALSE)</f>
        <v>AA146541-9720</v>
      </c>
      <c r="Y115" s="17" t="str">
        <f>VLOOKUP(A115,'[1]Sales Data Table'!$A:$I,2,FALSE)</f>
        <v>Denso</v>
      </c>
      <c r="Z115" s="17"/>
      <c r="AA115" s="17" t="str">
        <f>VLOOKUP(A115,'[1]Sales Data Table'!$A:$I,4,FALSE)</f>
        <v>AA146541-9720</v>
      </c>
      <c r="AB115" s="17" t="str">
        <f>VLOOKUP(A115,'[1]Sales Data Table'!$A:$I,9,FALSE)</f>
        <v>GM</v>
      </c>
      <c r="AC115" s="17"/>
      <c r="AD115" s="99">
        <f>VLOOKUP(A115,'[1]Sales Data Table'!$A:$Z,16,FALSE)</f>
        <v>41792</v>
      </c>
      <c r="AE115" s="18" t="str">
        <f>VLOOKUP(C115,'Equipment Listing'!A:E,3,FALSE)</f>
        <v>Bond</v>
      </c>
      <c r="AF115" s="19" t="str">
        <f>VLOOKUP(C115,'Equipment Listing'!A:E,4,FALSE)</f>
        <v>160T</v>
      </c>
      <c r="AG115" s="73" t="str">
        <f>VLOOKUP(C115,'Equipment Listing'!A:E,5,FALSE)</f>
        <v>60-200</v>
      </c>
      <c r="AH115" s="19">
        <f t="shared" si="11"/>
        <v>1</v>
      </c>
      <c r="AI115" s="43">
        <f t="shared" si="12"/>
        <v>3180</v>
      </c>
      <c r="AJ115" s="102">
        <f t="shared" si="13"/>
        <v>8892</v>
      </c>
      <c r="AK115" s="20">
        <f t="shared" si="14"/>
        <v>741</v>
      </c>
      <c r="AL115" s="21">
        <f t="shared" si="15"/>
        <v>1.6440251572327043</v>
      </c>
      <c r="AM115" s="21"/>
      <c r="AN115" s="103"/>
      <c r="AO115" s="103"/>
      <c r="AP115" s="51" t="e">
        <f>VLOOKUP(A115,#REF!,2,FALSE)</f>
        <v>#REF!</v>
      </c>
    </row>
    <row r="116" spans="1:42" s="15" customFormat="1" ht="10.5" customHeight="1">
      <c r="A116" s="56">
        <v>106292</v>
      </c>
      <c r="B116" s="220" t="str">
        <f t="shared" si="8"/>
        <v>SOP</v>
      </c>
      <c r="C116" s="51" t="s">
        <v>327</v>
      </c>
      <c r="D116" s="19">
        <v>1</v>
      </c>
      <c r="E116" s="55">
        <v>2700</v>
      </c>
      <c r="F116" s="19">
        <v>0.5</v>
      </c>
      <c r="G116" s="19">
        <v>2</v>
      </c>
      <c r="H116" s="221" t="str">
        <f t="shared" si="9"/>
        <v>2015.01</v>
      </c>
      <c r="I116" s="221" t="str">
        <f t="shared" si="10"/>
        <v>2019.09</v>
      </c>
      <c r="J116" s="69">
        <v>2184</v>
      </c>
      <c r="K116" s="226"/>
      <c r="L116" s="226"/>
      <c r="M116" s="226"/>
      <c r="N116" s="226"/>
      <c r="O116" s="54"/>
      <c r="P116" s="54"/>
      <c r="Q116" s="54"/>
      <c r="R116" s="54"/>
      <c r="S116" s="53"/>
      <c r="T116" s="104"/>
      <c r="U116" s="18" t="s">
        <v>2</v>
      </c>
      <c r="V116" s="104"/>
      <c r="W116" s="103"/>
      <c r="X116" s="17" t="str">
        <f>VLOOKUP(A116,'[1]Sales Data Table'!$A:$AF,4,FALSE)</f>
        <v>AA246790-4020</v>
      </c>
      <c r="Y116" s="17" t="str">
        <f>VLOOKUP(A116,'[1]Sales Data Table'!$A:$I,2,FALSE)</f>
        <v>Denso</v>
      </c>
      <c r="Z116" s="17"/>
      <c r="AA116" s="17" t="str">
        <f>VLOOKUP(A116,'[1]Sales Data Table'!$A:$I,4,FALSE)</f>
        <v>AA246790-4020</v>
      </c>
      <c r="AB116" s="17" t="str">
        <f>VLOOKUP(A116,'[1]Sales Data Table'!$A:$I,9,FALSE)</f>
        <v>GM</v>
      </c>
      <c r="AC116" s="17"/>
      <c r="AD116" s="99">
        <f>VLOOKUP(A116,'[1]Sales Data Table'!$A:$Z,16,FALSE)</f>
        <v>43717</v>
      </c>
      <c r="AE116" s="18" t="str">
        <f>VLOOKUP(C116,'Equipment Listing'!A:E,3,FALSE)</f>
        <v>Bond</v>
      </c>
      <c r="AF116" s="19" t="str">
        <f>VLOOKUP(C116,'Equipment Listing'!A:E,4,FALSE)</f>
        <v>160T</v>
      </c>
      <c r="AG116" s="73" t="str">
        <f>VLOOKUP(C116,'Equipment Listing'!A:E,5,FALSE)</f>
        <v>60-200</v>
      </c>
      <c r="AH116" s="19">
        <f t="shared" si="11"/>
        <v>1</v>
      </c>
      <c r="AI116" s="43">
        <f t="shared" si="12"/>
        <v>2700</v>
      </c>
      <c r="AJ116" s="102">
        <f t="shared" si="13"/>
        <v>2184</v>
      </c>
      <c r="AK116" s="20">
        <f t="shared" si="14"/>
        <v>182</v>
      </c>
      <c r="AL116" s="21">
        <f t="shared" si="15"/>
        <v>1.4232098765432097</v>
      </c>
      <c r="AM116" s="21"/>
      <c r="AN116" s="103"/>
      <c r="AO116" s="103"/>
      <c r="AP116" s="51" t="e">
        <f>VLOOKUP(A116,#REF!,2,FALSE)</f>
        <v>#REF!</v>
      </c>
    </row>
    <row r="117" spans="1:42" s="15" customFormat="1" ht="10.5" customHeight="1">
      <c r="A117" s="16">
        <v>106355</v>
      </c>
      <c r="B117" s="220" t="str">
        <f t="shared" si="8"/>
        <v>SOP</v>
      </c>
      <c r="C117" s="18" t="s">
        <v>327</v>
      </c>
      <c r="D117" s="19">
        <v>1</v>
      </c>
      <c r="E117" s="20">
        <v>3300</v>
      </c>
      <c r="F117" s="19">
        <v>0.5</v>
      </c>
      <c r="G117" s="19">
        <v>2</v>
      </c>
      <c r="H117" s="221" t="str">
        <f t="shared" si="9"/>
        <v>2015.01</v>
      </c>
      <c r="I117" s="221" t="str">
        <f t="shared" si="10"/>
        <v>2019.09</v>
      </c>
      <c r="J117" s="69">
        <v>112500</v>
      </c>
      <c r="K117" s="226"/>
      <c r="L117" s="226"/>
      <c r="M117" s="226"/>
      <c r="N117" s="226"/>
      <c r="O117" s="19"/>
      <c r="P117" s="19"/>
      <c r="Q117" s="19"/>
      <c r="R117" s="19"/>
      <c r="S117" s="103"/>
      <c r="T117" s="103"/>
      <c r="U117" s="18" t="s">
        <v>2</v>
      </c>
      <c r="V117" s="103"/>
      <c r="W117" s="103"/>
      <c r="X117" s="17" t="str">
        <f>VLOOKUP(A117,'[1]Sales Data Table'!$A:$AF,4,FALSE)</f>
        <v>AA047792-0170</v>
      </c>
      <c r="Y117" s="17" t="str">
        <f>VLOOKUP(A117,'[1]Sales Data Table'!$A:$I,2,FALSE)</f>
        <v>Denso</v>
      </c>
      <c r="Z117" s="17"/>
      <c r="AA117" s="17" t="str">
        <f>VLOOKUP(A117,'[1]Sales Data Table'!$A:$I,4,FALSE)</f>
        <v>AA047792-0170</v>
      </c>
      <c r="AB117" s="17" t="str">
        <f>VLOOKUP(A117,'[1]Sales Data Table'!$A:$I,9,FALSE)</f>
        <v>180L  - CO to 480L Tundra</v>
      </c>
      <c r="AC117" s="17"/>
      <c r="AD117" s="99">
        <f>VLOOKUP(A117,'[1]Sales Data Table'!$A:$Z,16,FALSE)</f>
        <v>43717</v>
      </c>
      <c r="AE117" s="18" t="str">
        <f>VLOOKUP(C117,'Equipment Listing'!A:E,3,FALSE)</f>
        <v>Bond</v>
      </c>
      <c r="AF117" s="19" t="str">
        <f>VLOOKUP(C117,'Equipment Listing'!A:E,4,FALSE)</f>
        <v>160T</v>
      </c>
      <c r="AG117" s="73" t="str">
        <f>VLOOKUP(C117,'Equipment Listing'!A:E,5,FALSE)</f>
        <v>60-200</v>
      </c>
      <c r="AH117" s="19">
        <f t="shared" si="11"/>
        <v>1</v>
      </c>
      <c r="AI117" s="43">
        <f t="shared" si="12"/>
        <v>3300</v>
      </c>
      <c r="AJ117" s="102">
        <f t="shared" si="13"/>
        <v>112500</v>
      </c>
      <c r="AK117" s="20">
        <f t="shared" si="14"/>
        <v>9375</v>
      </c>
      <c r="AL117" s="21">
        <f t="shared" si="15"/>
        <v>5.1212121212121211</v>
      </c>
      <c r="AM117" s="21"/>
      <c r="AN117" s="103"/>
      <c r="AO117" s="103"/>
      <c r="AP117" s="17">
        <v>106355</v>
      </c>
    </row>
    <row r="118" spans="1:42" s="15" customFormat="1" ht="10.5" customHeight="1">
      <c r="A118" s="16">
        <v>106465</v>
      </c>
      <c r="B118" s="220" t="str">
        <f t="shared" si="8"/>
        <v>SOP</v>
      </c>
      <c r="C118" s="18" t="s">
        <v>327</v>
      </c>
      <c r="D118" s="19">
        <v>1</v>
      </c>
      <c r="E118" s="20">
        <v>5610</v>
      </c>
      <c r="F118" s="19">
        <v>0.5</v>
      </c>
      <c r="G118" s="19">
        <v>2</v>
      </c>
      <c r="H118" s="221" t="str">
        <f t="shared" si="9"/>
        <v>2015.01</v>
      </c>
      <c r="I118" s="221" t="str">
        <f t="shared" si="10"/>
        <v>2019.09</v>
      </c>
      <c r="J118" s="69">
        <v>438060</v>
      </c>
      <c r="K118" s="226"/>
      <c r="L118" s="226"/>
      <c r="M118" s="226"/>
      <c r="N118" s="226"/>
      <c r="O118" s="19"/>
      <c r="P118" s="19"/>
      <c r="Q118" s="19"/>
      <c r="R118" s="19"/>
      <c r="S118" s="103"/>
      <c r="T118" s="103"/>
      <c r="U118" s="18" t="s">
        <v>2</v>
      </c>
      <c r="V118" s="103"/>
      <c r="W118" s="103"/>
      <c r="X118" s="17" t="str">
        <f>VLOOKUP(A118,'[1]Sales Data Table'!$A:$AF,4,FALSE)</f>
        <v>AA047792-0350</v>
      </c>
      <c r="Y118" s="17" t="str">
        <f>VLOOKUP(A118,'[1]Sales Data Table'!$A:$I,2,FALSE)</f>
        <v>Denso</v>
      </c>
      <c r="Z118" s="17"/>
      <c r="AA118" s="17" t="str">
        <f>VLOOKUP(A118,'[1]Sales Data Table'!$A:$I,4,FALSE)</f>
        <v>AA047792-0350</v>
      </c>
      <c r="AB118" s="17" t="str">
        <f>VLOOKUP(A118,'[1]Sales Data Table'!$A:$I,9,FALSE)</f>
        <v>FORD</v>
      </c>
      <c r="AC118" s="17"/>
      <c r="AD118" s="99">
        <f>VLOOKUP(A118,'[1]Sales Data Table'!$A:$Z,16,FALSE)</f>
        <v>43717</v>
      </c>
      <c r="AE118" s="18" t="str">
        <f>VLOOKUP(C118,'Equipment Listing'!A:E,3,FALSE)</f>
        <v>Bond</v>
      </c>
      <c r="AF118" s="19" t="str">
        <f>VLOOKUP(C118,'Equipment Listing'!A:E,4,FALSE)</f>
        <v>160T</v>
      </c>
      <c r="AG118" s="73" t="str">
        <f>VLOOKUP(C118,'Equipment Listing'!A:E,5,FALSE)</f>
        <v>60-200</v>
      </c>
      <c r="AH118" s="19">
        <f t="shared" si="11"/>
        <v>1</v>
      </c>
      <c r="AI118" s="43">
        <f t="shared" si="12"/>
        <v>5610</v>
      </c>
      <c r="AJ118" s="102">
        <f t="shared" si="13"/>
        <v>438060</v>
      </c>
      <c r="AK118" s="20">
        <f t="shared" si="14"/>
        <v>36505</v>
      </c>
      <c r="AL118" s="21">
        <f t="shared" si="15"/>
        <v>10.009506833036244</v>
      </c>
      <c r="AM118" s="21"/>
      <c r="AN118" s="103"/>
      <c r="AO118" s="103"/>
      <c r="AP118" s="17">
        <v>106465</v>
      </c>
    </row>
    <row r="119" spans="1:42" s="15" customFormat="1" ht="10.5" customHeight="1">
      <c r="A119" s="16">
        <v>106467</v>
      </c>
      <c r="B119" s="220" t="str">
        <f t="shared" si="8"/>
        <v>EOP</v>
      </c>
      <c r="C119" s="18" t="s">
        <v>327</v>
      </c>
      <c r="D119" s="19">
        <v>1</v>
      </c>
      <c r="E119" s="20">
        <v>5916</v>
      </c>
      <c r="F119" s="19">
        <v>0.5</v>
      </c>
      <c r="G119" s="19">
        <v>2</v>
      </c>
      <c r="H119" s="221" t="str">
        <f t="shared" si="9"/>
        <v>2015.01</v>
      </c>
      <c r="I119" s="221" t="str">
        <f t="shared" si="10"/>
        <v>3000</v>
      </c>
      <c r="J119" s="69">
        <v>188978.25599999999</v>
      </c>
      <c r="K119" s="226"/>
      <c r="L119" s="226"/>
      <c r="M119" s="226"/>
      <c r="N119" s="226"/>
      <c r="O119" s="19"/>
      <c r="P119" s="19"/>
      <c r="Q119" s="19"/>
      <c r="R119" s="19"/>
      <c r="S119" s="103"/>
      <c r="T119" s="103"/>
      <c r="U119" s="18" t="s">
        <v>2</v>
      </c>
      <c r="V119" s="103"/>
      <c r="W119" s="103"/>
      <c r="X119" s="17" t="str">
        <f>VLOOKUP(A119,'[1]Sales Data Table'!$A:$AF,4,FALSE)</f>
        <v>AA047792-0140</v>
      </c>
      <c r="Y119" s="17" t="str">
        <f>VLOOKUP(A119,'[1]Sales Data Table'!$A:$I,2,FALSE)</f>
        <v>Denso</v>
      </c>
      <c r="Z119" s="17"/>
      <c r="AA119" s="17" t="str">
        <f>VLOOKUP(A119,'[1]Sales Data Table'!$A:$I,4,FALSE)</f>
        <v>AA047792-0140</v>
      </c>
      <c r="AB119" s="17" t="str">
        <f>VLOOKUP(A119,'[1]Sales Data Table'!$A:$I,9,FALSE)</f>
        <v>U38X Ford</v>
      </c>
      <c r="AC119" s="17"/>
      <c r="AD119" s="99">
        <f>VLOOKUP(A119,'[1]Sales Data Table'!$A:$Z,16,FALSE)</f>
        <v>41852</v>
      </c>
      <c r="AE119" s="18" t="str">
        <f>VLOOKUP(C119,'Equipment Listing'!A:E,3,FALSE)</f>
        <v>Bond</v>
      </c>
      <c r="AF119" s="19" t="str">
        <f>VLOOKUP(C119,'Equipment Listing'!A:E,4,FALSE)</f>
        <v>160T</v>
      </c>
      <c r="AG119" s="73" t="str">
        <f>VLOOKUP(C119,'Equipment Listing'!A:E,5,FALSE)</f>
        <v>60-200</v>
      </c>
      <c r="AH119" s="19">
        <f t="shared" si="11"/>
        <v>1</v>
      </c>
      <c r="AI119" s="43">
        <f t="shared" si="12"/>
        <v>5916</v>
      </c>
      <c r="AJ119" s="102">
        <f t="shared" si="13"/>
        <v>188978.25599999999</v>
      </c>
      <c r="AK119" s="20">
        <f t="shared" si="14"/>
        <v>15748.188</v>
      </c>
      <c r="AL119" s="21">
        <f t="shared" si="15"/>
        <v>4.8826206896551723</v>
      </c>
      <c r="AM119" s="21"/>
      <c r="AN119" s="103"/>
      <c r="AO119" s="103"/>
      <c r="AP119" s="17">
        <v>106467</v>
      </c>
    </row>
    <row r="120" spans="1:42" s="15" customFormat="1" ht="10.5" customHeight="1">
      <c r="A120" s="16">
        <v>106587</v>
      </c>
      <c r="B120" s="220" t="str">
        <f t="shared" si="8"/>
        <v>SOP</v>
      </c>
      <c r="C120" s="18" t="s">
        <v>327</v>
      </c>
      <c r="D120" s="19">
        <v>1</v>
      </c>
      <c r="E120" s="20">
        <v>1980</v>
      </c>
      <c r="F120" s="19">
        <v>0.5</v>
      </c>
      <c r="G120" s="19">
        <v>2</v>
      </c>
      <c r="H120" s="221" t="str">
        <f t="shared" si="9"/>
        <v>2015.01</v>
      </c>
      <c r="I120" s="221" t="str">
        <f t="shared" si="10"/>
        <v>2019.09</v>
      </c>
      <c r="J120" s="69">
        <v>7308</v>
      </c>
      <c r="K120" s="226"/>
      <c r="L120" s="226"/>
      <c r="M120" s="226"/>
      <c r="N120" s="226"/>
      <c r="O120" s="19"/>
      <c r="P120" s="19"/>
      <c r="Q120" s="19"/>
      <c r="R120" s="19"/>
      <c r="S120" s="103"/>
      <c r="T120" s="103"/>
      <c r="U120" s="18" t="s">
        <v>2</v>
      </c>
      <c r="V120" s="103"/>
      <c r="W120" s="103"/>
      <c r="X120" s="17" t="str">
        <f>VLOOKUP(A120,'[1]Sales Data Table'!$A:$AF,4,FALSE)</f>
        <v>11112 1PD0A</v>
      </c>
      <c r="Y120" s="17" t="str">
        <f>VLOOKUP(A120,'[1]Sales Data Table'!$A:$I,2,FALSE)</f>
        <v>NISSAN</v>
      </c>
      <c r="Z120" s="17"/>
      <c r="AA120" s="17" t="str">
        <f>VLOOKUP(A120,'[1]Sales Data Table'!$A:$I,4,FALSE)</f>
        <v>11112 1PD0A</v>
      </c>
      <c r="AB120" s="17" t="str">
        <f>VLOOKUP(A120,'[1]Sales Data Table'!$A:$I,9,FALSE)</f>
        <v>ZH2k1 ENGINE</v>
      </c>
      <c r="AC120" s="17"/>
      <c r="AD120" s="99">
        <f>VLOOKUP(A120,'[1]Sales Data Table'!$A:$Z,16,FALSE)</f>
        <v>43717</v>
      </c>
      <c r="AE120" s="18" t="str">
        <f>VLOOKUP(C120,'Equipment Listing'!A:E,3,FALSE)</f>
        <v>Bond</v>
      </c>
      <c r="AF120" s="19" t="str">
        <f>VLOOKUP(C120,'Equipment Listing'!A:E,4,FALSE)</f>
        <v>160T</v>
      </c>
      <c r="AG120" s="73" t="str">
        <f>VLOOKUP(C120,'Equipment Listing'!A:E,5,FALSE)</f>
        <v>60-200</v>
      </c>
      <c r="AH120" s="19">
        <f t="shared" si="11"/>
        <v>1</v>
      </c>
      <c r="AI120" s="43">
        <f t="shared" si="12"/>
        <v>1980</v>
      </c>
      <c r="AJ120" s="102">
        <f t="shared" si="13"/>
        <v>7308</v>
      </c>
      <c r="AK120" s="20">
        <f t="shared" si="14"/>
        <v>609</v>
      </c>
      <c r="AL120" s="21">
        <f t="shared" si="15"/>
        <v>1.7434343434343436</v>
      </c>
      <c r="AM120" s="21"/>
      <c r="AN120" s="103"/>
      <c r="AO120" s="103"/>
      <c r="AP120" s="17">
        <v>106587</v>
      </c>
    </row>
    <row r="121" spans="1:42" s="15" customFormat="1" ht="10.5" customHeight="1">
      <c r="A121" s="16">
        <v>106630</v>
      </c>
      <c r="B121" s="220" t="str">
        <f t="shared" si="8"/>
        <v>SOP</v>
      </c>
      <c r="C121" s="18" t="s">
        <v>327</v>
      </c>
      <c r="D121" s="19">
        <v>1</v>
      </c>
      <c r="E121" s="20">
        <v>3300</v>
      </c>
      <c r="F121" s="19">
        <v>0.5</v>
      </c>
      <c r="G121" s="19">
        <v>2</v>
      </c>
      <c r="H121" s="221" t="str">
        <f t="shared" si="9"/>
        <v>2015.01</v>
      </c>
      <c r="I121" s="221" t="str">
        <f t="shared" si="10"/>
        <v>2015.03</v>
      </c>
      <c r="J121" s="69">
        <v>281221.5</v>
      </c>
      <c r="K121" s="226"/>
      <c r="L121" s="226"/>
      <c r="M121" s="226"/>
      <c r="N121" s="226"/>
      <c r="O121" s="19"/>
      <c r="P121" s="19"/>
      <c r="Q121" s="19"/>
      <c r="R121" s="19"/>
      <c r="S121" s="103"/>
      <c r="T121" s="103"/>
      <c r="U121" s="18" t="s">
        <v>2</v>
      </c>
      <c r="V121" s="103"/>
      <c r="W121" s="103"/>
      <c r="X121" s="17" t="str">
        <f>VLOOKUP(A121,'[1]Sales Data Table'!$A:$AF,4,FALSE)</f>
        <v xml:space="preserve">33823-02200 </v>
      </c>
      <c r="Y121" s="17" t="str">
        <f>VLOOKUP(A121,'[1]Sales Data Table'!$A:$I,2,FALSE)</f>
        <v>TOYOTA</v>
      </c>
      <c r="Z121" s="17"/>
      <c r="AA121" s="17" t="str">
        <f>VLOOKUP(A121,'[1]Sales Data Table'!$A:$I,4,FALSE)</f>
        <v xml:space="preserve">33823-02200 </v>
      </c>
      <c r="AB121" s="17" t="str">
        <f>VLOOKUP(A121,'[1]Sales Data Table'!$A:$I,9,FALSE)</f>
        <v>061 COROLLA</v>
      </c>
      <c r="AC121" s="17"/>
      <c r="AD121" s="99">
        <f>VLOOKUP(A121,'[1]Sales Data Table'!$A:$Z,16,FALSE)</f>
        <v>42064</v>
      </c>
      <c r="AE121" s="18" t="str">
        <f>VLOOKUP(C121,'Equipment Listing'!A:E,3,FALSE)</f>
        <v>Bond</v>
      </c>
      <c r="AF121" s="19" t="str">
        <f>VLOOKUP(C121,'Equipment Listing'!A:E,4,FALSE)</f>
        <v>160T</v>
      </c>
      <c r="AG121" s="73" t="str">
        <f>VLOOKUP(C121,'Equipment Listing'!A:E,5,FALSE)</f>
        <v>60-200</v>
      </c>
      <c r="AH121" s="19">
        <f t="shared" si="11"/>
        <v>1</v>
      </c>
      <c r="AI121" s="43">
        <f t="shared" si="12"/>
        <v>3300</v>
      </c>
      <c r="AJ121" s="102">
        <f t="shared" si="13"/>
        <v>281221.5</v>
      </c>
      <c r="AK121" s="20">
        <f t="shared" si="14"/>
        <v>23435.125</v>
      </c>
      <c r="AL121" s="21">
        <f t="shared" si="15"/>
        <v>10.802070707070706</v>
      </c>
      <c r="AM121" s="21"/>
      <c r="AN121" s="103"/>
      <c r="AO121" s="103"/>
      <c r="AP121" s="17" t="s">
        <v>328</v>
      </c>
    </row>
    <row r="122" spans="1:42" s="15" customFormat="1" ht="10.5" customHeight="1">
      <c r="A122" s="16">
        <v>106680</v>
      </c>
      <c r="B122" s="220" t="str">
        <f t="shared" si="8"/>
        <v>SOP</v>
      </c>
      <c r="C122" s="18" t="s">
        <v>327</v>
      </c>
      <c r="D122" s="19">
        <v>1</v>
      </c>
      <c r="E122" s="20">
        <v>3300</v>
      </c>
      <c r="F122" s="19">
        <v>0.5</v>
      </c>
      <c r="G122" s="19">
        <v>2</v>
      </c>
      <c r="H122" s="221" t="str">
        <f t="shared" si="9"/>
        <v>2015.01</v>
      </c>
      <c r="I122" s="221" t="str">
        <f t="shared" si="10"/>
        <v>2018.06</v>
      </c>
      <c r="J122" s="69">
        <v>9656.0640000000003</v>
      </c>
      <c r="K122" s="226"/>
      <c r="L122" s="226"/>
      <c r="M122" s="226"/>
      <c r="N122" s="226"/>
      <c r="O122" s="19"/>
      <c r="P122" s="19"/>
      <c r="Q122" s="19"/>
      <c r="R122" s="19"/>
      <c r="S122" s="103"/>
      <c r="T122" s="103"/>
      <c r="U122" s="18" t="s">
        <v>2</v>
      </c>
      <c r="V122" s="103"/>
      <c r="W122" s="103"/>
      <c r="X122" s="17" t="str">
        <f>VLOOKUP(A122,'[1]Sales Data Table'!$A:$AF,4,FALSE)</f>
        <v>AA146511-1710</v>
      </c>
      <c r="Y122" s="17" t="str">
        <f>VLOOKUP(A122,'[1]Sales Data Table'!$A:$I,2,FALSE)</f>
        <v>Denso</v>
      </c>
      <c r="Z122" s="17"/>
      <c r="AA122" s="17" t="str">
        <f>VLOOKUP(A122,'[1]Sales Data Table'!$A:$I,4,FALSE)</f>
        <v>AA146511-1710</v>
      </c>
      <c r="AB122" s="17" t="str">
        <f>VLOOKUP(A122,'[1]Sales Data Table'!$A:$I,9,FALSE)</f>
        <v>200L SEQUIA</v>
      </c>
      <c r="AC122" s="17"/>
      <c r="AD122" s="99">
        <f>VLOOKUP(A122,'[1]Sales Data Table'!$A:$Z,16,FALSE)</f>
        <v>43252</v>
      </c>
      <c r="AE122" s="18" t="str">
        <f>VLOOKUP(C122,'Equipment Listing'!A:E,3,FALSE)</f>
        <v>Bond</v>
      </c>
      <c r="AF122" s="19" t="str">
        <f>VLOOKUP(C122,'Equipment Listing'!A:E,4,FALSE)</f>
        <v>160T</v>
      </c>
      <c r="AG122" s="73" t="str">
        <f>VLOOKUP(C122,'Equipment Listing'!A:E,5,FALSE)</f>
        <v>60-200</v>
      </c>
      <c r="AH122" s="19">
        <f t="shared" si="11"/>
        <v>1</v>
      </c>
      <c r="AI122" s="43">
        <f t="shared" si="12"/>
        <v>3300</v>
      </c>
      <c r="AJ122" s="102">
        <f t="shared" si="13"/>
        <v>9656.0640000000003</v>
      </c>
      <c r="AK122" s="20">
        <f t="shared" si="14"/>
        <v>804.67200000000003</v>
      </c>
      <c r="AL122" s="21">
        <f t="shared" si="15"/>
        <v>1.6584533333333333</v>
      </c>
      <c r="AM122" s="21"/>
      <c r="AN122" s="103"/>
      <c r="AO122" s="103"/>
      <c r="AP122" s="17">
        <v>106680</v>
      </c>
    </row>
    <row r="123" spans="1:42" s="15" customFormat="1" ht="10.5" customHeight="1">
      <c r="A123" s="16">
        <v>106742</v>
      </c>
      <c r="B123" s="220" t="str">
        <f t="shared" si="8"/>
        <v>SOP</v>
      </c>
      <c r="C123" s="18" t="s">
        <v>327</v>
      </c>
      <c r="D123" s="19">
        <v>1</v>
      </c>
      <c r="E123" s="20">
        <v>3480</v>
      </c>
      <c r="F123" s="19">
        <v>0.5</v>
      </c>
      <c r="G123" s="19">
        <v>2</v>
      </c>
      <c r="H123" s="221" t="str">
        <f t="shared" si="9"/>
        <v>2015.01</v>
      </c>
      <c r="I123" s="221" t="str">
        <f t="shared" si="10"/>
        <v>2019.09</v>
      </c>
      <c r="J123" s="69">
        <v>350000</v>
      </c>
      <c r="K123" s="226"/>
      <c r="L123" s="226"/>
      <c r="M123" s="226"/>
      <c r="N123" s="226"/>
      <c r="O123" s="19"/>
      <c r="P123" s="19"/>
      <c r="Q123" s="19"/>
      <c r="R123" s="19"/>
      <c r="S123" s="103"/>
      <c r="T123" s="103"/>
      <c r="U123" s="18" t="s">
        <v>2</v>
      </c>
      <c r="V123" s="103"/>
      <c r="W123" s="103"/>
      <c r="X123" s="17" t="str">
        <f>VLOOKUP(A123,'[1]Sales Data Table'!$A:$AF,4,FALSE)</f>
        <v>AA047792-1510</v>
      </c>
      <c r="Y123" s="17" t="str">
        <f>VLOOKUP(A123,'[1]Sales Data Table'!$A:$I,2,FALSE)</f>
        <v>Denso</v>
      </c>
      <c r="Z123" s="17"/>
      <c r="AA123" s="17" t="str">
        <f>VLOOKUP(A123,'[1]Sales Data Table'!$A:$I,4,FALSE)</f>
        <v>AA047792-1510</v>
      </c>
      <c r="AB123" s="17" t="str">
        <f>VLOOKUP(A123,'[1]Sales Data Table'!$A:$I,9,FALSE)</f>
        <v>AUTO INDUSTRY</v>
      </c>
      <c r="AC123" s="17"/>
      <c r="AD123" s="99">
        <f>VLOOKUP(A123,'[1]Sales Data Table'!$A:$Z,16,FALSE)</f>
        <v>43717</v>
      </c>
      <c r="AE123" s="18" t="str">
        <f>VLOOKUP(C123,'Equipment Listing'!A:E,3,FALSE)</f>
        <v>Bond</v>
      </c>
      <c r="AF123" s="19" t="str">
        <f>VLOOKUP(C123,'Equipment Listing'!A:E,4,FALSE)</f>
        <v>160T</v>
      </c>
      <c r="AG123" s="73" t="str">
        <f>VLOOKUP(C123,'Equipment Listing'!A:E,5,FALSE)</f>
        <v>60-200</v>
      </c>
      <c r="AH123" s="19">
        <f t="shared" si="11"/>
        <v>1</v>
      </c>
      <c r="AI123" s="43">
        <f t="shared" si="12"/>
        <v>3480</v>
      </c>
      <c r="AJ123" s="102">
        <f t="shared" si="13"/>
        <v>350000</v>
      </c>
      <c r="AK123" s="20">
        <f t="shared" si="14"/>
        <v>29166.666666666668</v>
      </c>
      <c r="AL123" s="21">
        <f t="shared" si="15"/>
        <v>12.50830140485313</v>
      </c>
      <c r="AM123" s="21"/>
      <c r="AN123" s="103"/>
      <c r="AO123" s="103"/>
      <c r="AP123" s="17">
        <v>106742</v>
      </c>
    </row>
    <row r="124" spans="1:42" s="15" customFormat="1" ht="10.5" customHeight="1">
      <c r="A124" s="16">
        <v>106745</v>
      </c>
      <c r="B124" s="220" t="str">
        <f t="shared" si="8"/>
        <v>SOP</v>
      </c>
      <c r="C124" s="18" t="s">
        <v>327</v>
      </c>
      <c r="D124" s="19">
        <v>1</v>
      </c>
      <c r="E124" s="20">
        <v>3300</v>
      </c>
      <c r="F124" s="19">
        <v>0.5</v>
      </c>
      <c r="G124" s="19">
        <v>2</v>
      </c>
      <c r="H124" s="221" t="str">
        <f t="shared" si="9"/>
        <v>2015.01</v>
      </c>
      <c r="I124" s="221" t="str">
        <f t="shared" si="10"/>
        <v>2016.12</v>
      </c>
      <c r="J124" s="69">
        <v>360000</v>
      </c>
      <c r="K124" s="226"/>
      <c r="L124" s="226"/>
      <c r="M124" s="226"/>
      <c r="N124" s="226"/>
      <c r="O124" s="19"/>
      <c r="P124" s="19"/>
      <c r="Q124" s="19"/>
      <c r="R124" s="19"/>
      <c r="S124" s="103"/>
      <c r="T124" s="103"/>
      <c r="U124" s="18" t="s">
        <v>2</v>
      </c>
      <c r="V124" s="103"/>
      <c r="W124" s="103"/>
      <c r="X124" s="17" t="str">
        <f>VLOOKUP(A124,'[1]Sales Data Table'!$A:$AF,4,FALSE)</f>
        <v>AA047792-1240</v>
      </c>
      <c r="Y124" s="17" t="str">
        <f>VLOOKUP(A124,'[1]Sales Data Table'!$A:$I,2,FALSE)</f>
        <v>Denso</v>
      </c>
      <c r="Z124" s="17"/>
      <c r="AA124" s="17" t="str">
        <f>VLOOKUP(A124,'[1]Sales Data Table'!$A:$I,4,FALSE)</f>
        <v>AA047792-1240</v>
      </c>
      <c r="AB124" s="17" t="str">
        <f>VLOOKUP(A124,'[1]Sales Data Table'!$A:$I,9,FALSE)</f>
        <v>RAM 1500</v>
      </c>
      <c r="AC124" s="17"/>
      <c r="AD124" s="99">
        <f>VLOOKUP(A124,'[1]Sales Data Table'!$A:$Z,16,FALSE)</f>
        <v>42705</v>
      </c>
      <c r="AE124" s="18" t="str">
        <f>VLOOKUP(C124,'Equipment Listing'!A:E,3,FALSE)</f>
        <v>Bond</v>
      </c>
      <c r="AF124" s="19" t="str">
        <f>VLOOKUP(C124,'Equipment Listing'!A:E,4,FALSE)</f>
        <v>160T</v>
      </c>
      <c r="AG124" s="73" t="str">
        <f>VLOOKUP(C124,'Equipment Listing'!A:E,5,FALSE)</f>
        <v>60-200</v>
      </c>
      <c r="AH124" s="19">
        <f t="shared" si="11"/>
        <v>1</v>
      </c>
      <c r="AI124" s="43">
        <f t="shared" si="12"/>
        <v>3300</v>
      </c>
      <c r="AJ124" s="102">
        <f t="shared" si="13"/>
        <v>360000</v>
      </c>
      <c r="AK124" s="20">
        <f t="shared" si="14"/>
        <v>30000</v>
      </c>
      <c r="AL124" s="21">
        <f t="shared" si="15"/>
        <v>13.454545454545455</v>
      </c>
      <c r="AM124" s="21"/>
      <c r="AN124" s="103"/>
      <c r="AO124" s="103"/>
      <c r="AP124" s="17">
        <v>106745</v>
      </c>
    </row>
    <row r="125" spans="1:42" s="15" customFormat="1" ht="10.5" customHeight="1">
      <c r="A125" s="16">
        <v>106877</v>
      </c>
      <c r="B125" s="220" t="str">
        <f t="shared" si="8"/>
        <v>SOP</v>
      </c>
      <c r="C125" s="18" t="s">
        <v>327</v>
      </c>
      <c r="D125" s="19">
        <v>1</v>
      </c>
      <c r="E125" s="20">
        <v>3300</v>
      </c>
      <c r="F125" s="19">
        <v>0.5</v>
      </c>
      <c r="G125" s="19">
        <v>2</v>
      </c>
      <c r="H125" s="221" t="str">
        <f t="shared" si="9"/>
        <v>2015.01</v>
      </c>
      <c r="I125" s="221" t="str">
        <f t="shared" si="10"/>
        <v>2019.09</v>
      </c>
      <c r="J125" s="69">
        <v>362801.28</v>
      </c>
      <c r="K125" s="226"/>
      <c r="L125" s="226"/>
      <c r="M125" s="226"/>
      <c r="N125" s="226"/>
      <c r="O125" s="19"/>
      <c r="P125" s="19"/>
      <c r="Q125" s="19"/>
      <c r="R125" s="19"/>
      <c r="S125" s="103"/>
      <c r="T125" s="103"/>
      <c r="U125" s="18" t="s">
        <v>2</v>
      </c>
      <c r="V125" s="103"/>
      <c r="W125" s="103"/>
      <c r="X125" s="17" t="str">
        <f>VLOOKUP(A125,'[1]Sales Data Table'!$A:$AF,4,FALSE)</f>
        <v>53893-04010</v>
      </c>
      <c r="Y125" s="17" t="str">
        <f>VLOOKUP(A125,'[1]Sales Data Table'!$A:$I,2,FALSE)</f>
        <v>Corvac Composites</v>
      </c>
      <c r="Z125" s="17"/>
      <c r="AA125" s="17" t="str">
        <f>VLOOKUP(A125,'[1]Sales Data Table'!$A:$I,4,FALSE)</f>
        <v>53893-04010</v>
      </c>
      <c r="AB125" s="17" t="str">
        <f>VLOOKUP(A125,'[1]Sales Data Table'!$A:$I,9,FALSE)</f>
        <v>'12 Tacoma-516W</v>
      </c>
      <c r="AC125" s="17"/>
      <c r="AD125" s="99">
        <f>VLOOKUP(A125,'[1]Sales Data Table'!$A:$Z,16,FALSE)</f>
        <v>43717</v>
      </c>
      <c r="AE125" s="18" t="str">
        <f>VLOOKUP(C125,'Equipment Listing'!A:E,3,FALSE)</f>
        <v>Bond</v>
      </c>
      <c r="AF125" s="19" t="str">
        <f>VLOOKUP(C125,'Equipment Listing'!A:E,4,FALSE)</f>
        <v>160T</v>
      </c>
      <c r="AG125" s="73" t="str">
        <f>VLOOKUP(C125,'Equipment Listing'!A:E,5,FALSE)</f>
        <v>60-200</v>
      </c>
      <c r="AH125" s="19">
        <f t="shared" si="11"/>
        <v>1</v>
      </c>
      <c r="AI125" s="43">
        <f t="shared" si="12"/>
        <v>3300</v>
      </c>
      <c r="AJ125" s="102">
        <f t="shared" si="13"/>
        <v>362801.28</v>
      </c>
      <c r="AK125" s="20">
        <f t="shared" si="14"/>
        <v>30233.440000000002</v>
      </c>
      <c r="AL125" s="21">
        <f t="shared" si="15"/>
        <v>13.548864646464649</v>
      </c>
      <c r="AM125" s="21"/>
      <c r="AN125" s="103"/>
      <c r="AO125" s="103"/>
      <c r="AP125" s="17">
        <v>106877</v>
      </c>
    </row>
    <row r="126" spans="1:42" s="15" customFormat="1" ht="10.5" customHeight="1">
      <c r="A126" s="16">
        <v>107114</v>
      </c>
      <c r="B126" s="220" t="str">
        <f t="shared" si="8"/>
        <v>SOP</v>
      </c>
      <c r="C126" s="18" t="s">
        <v>327</v>
      </c>
      <c r="D126" s="19">
        <v>1</v>
      </c>
      <c r="E126" s="20">
        <v>5406</v>
      </c>
      <c r="F126" s="19">
        <v>0.5</v>
      </c>
      <c r="G126" s="19">
        <v>2</v>
      </c>
      <c r="H126" s="221" t="str">
        <f t="shared" si="9"/>
        <v>2015.01</v>
      </c>
      <c r="I126" s="221" t="str">
        <f t="shared" si="10"/>
        <v>2018.12</v>
      </c>
      <c r="J126" s="50">
        <v>480000</v>
      </c>
      <c r="K126" s="224"/>
      <c r="L126" s="224"/>
      <c r="M126" s="224"/>
      <c r="N126" s="224"/>
      <c r="O126" s="19"/>
      <c r="P126" s="19"/>
      <c r="Q126" s="19"/>
      <c r="R126" s="19"/>
      <c r="S126" s="103"/>
      <c r="T126" s="103"/>
      <c r="U126" s="18" t="s">
        <v>2</v>
      </c>
      <c r="V126" s="103"/>
      <c r="W126" s="103"/>
      <c r="X126" s="17" t="str">
        <f>VLOOKUP(A126,'[1]Sales Data Table'!$A:$AF,4,FALSE)</f>
        <v>e27781a5240000    ( ref #273VA 3TAOA-00)</v>
      </c>
      <c r="Y126" s="17" t="str">
        <f>VLOOKUP(A126,'[1]Sales Data Table'!$A:$I,2,FALSE)</f>
        <v>Calsonic</v>
      </c>
      <c r="Z126" s="17"/>
      <c r="AA126" s="17" t="str">
        <f>VLOOKUP(A126,'[1]Sales Data Table'!$A:$I,4,FALSE)</f>
        <v>e27781a5240000    ( ref #273VA 3TAOA-00)</v>
      </c>
      <c r="AB126" s="17" t="str">
        <f>VLOOKUP(A126,'[1]Sales Data Table'!$A:$I,9,FALSE)</f>
        <v>L42L +  P32R</v>
      </c>
      <c r="AC126" s="17"/>
      <c r="AD126" s="99">
        <f>VLOOKUP(A126,'[1]Sales Data Table'!$A:$Z,16,FALSE)</f>
        <v>43435</v>
      </c>
      <c r="AE126" s="18" t="str">
        <f>VLOOKUP(C126,'Equipment Listing'!A:E,3,FALSE)</f>
        <v>Bond</v>
      </c>
      <c r="AF126" s="19" t="str">
        <f>VLOOKUP(C126,'Equipment Listing'!A:E,4,FALSE)</f>
        <v>160T</v>
      </c>
      <c r="AG126" s="73" t="str">
        <f>VLOOKUP(C126,'Equipment Listing'!A:E,5,FALSE)</f>
        <v>60-200</v>
      </c>
      <c r="AH126" s="19">
        <f t="shared" si="11"/>
        <v>1</v>
      </c>
      <c r="AI126" s="43">
        <f t="shared" si="12"/>
        <v>5406</v>
      </c>
      <c r="AJ126" s="102">
        <f t="shared" si="13"/>
        <v>480000</v>
      </c>
      <c r="AK126" s="20">
        <f t="shared" si="14"/>
        <v>40000</v>
      </c>
      <c r="AL126" s="21">
        <f t="shared" si="15"/>
        <v>11.1989147860402</v>
      </c>
      <c r="AM126" s="21"/>
      <c r="AN126" s="103"/>
      <c r="AO126" s="103"/>
      <c r="AP126" s="17">
        <v>107114</v>
      </c>
    </row>
    <row r="127" spans="1:42" s="15" customFormat="1" ht="10.5" customHeight="1">
      <c r="A127" s="16">
        <v>107115</v>
      </c>
      <c r="B127" s="220" t="str">
        <f t="shared" si="8"/>
        <v>SOP</v>
      </c>
      <c r="C127" s="18" t="s">
        <v>327</v>
      </c>
      <c r="D127" s="19">
        <v>1</v>
      </c>
      <c r="E127" s="20">
        <v>5406</v>
      </c>
      <c r="F127" s="19">
        <v>0.5</v>
      </c>
      <c r="G127" s="19">
        <v>2</v>
      </c>
      <c r="H127" s="221" t="str">
        <f t="shared" si="9"/>
        <v>2015.01</v>
      </c>
      <c r="I127" s="221" t="str">
        <f t="shared" si="10"/>
        <v>2018.12</v>
      </c>
      <c r="J127" s="50">
        <v>480000</v>
      </c>
      <c r="K127" s="224"/>
      <c r="L127" s="224"/>
      <c r="M127" s="224"/>
      <c r="N127" s="224"/>
      <c r="O127" s="19"/>
      <c r="P127" s="19"/>
      <c r="Q127" s="19"/>
      <c r="R127" s="19"/>
      <c r="S127" s="103"/>
      <c r="T127" s="103"/>
      <c r="U127" s="18" t="s">
        <v>2</v>
      </c>
      <c r="V127" s="103"/>
      <c r="W127" s="103"/>
      <c r="X127" s="17" t="str">
        <f>VLOOKUP(A127,'[1]Sales Data Table'!$A:$AF,4,FALSE)</f>
        <v>E27733A5240100 (273VC 3TA0A)</v>
      </c>
      <c r="Y127" s="17" t="str">
        <f>VLOOKUP(A127,'[1]Sales Data Table'!$A:$I,2,FALSE)</f>
        <v>Calsonic</v>
      </c>
      <c r="Z127" s="17"/>
      <c r="AA127" s="17" t="str">
        <f>VLOOKUP(A127,'[1]Sales Data Table'!$A:$I,4,FALSE)</f>
        <v>E27733A5240100 (273VC 3TA0A)</v>
      </c>
      <c r="AB127" s="17" t="str">
        <f>VLOOKUP(A127,'[1]Sales Data Table'!$A:$I,9,FALSE)</f>
        <v>L42L +  P32R</v>
      </c>
      <c r="AC127" s="17"/>
      <c r="AD127" s="99">
        <f>VLOOKUP(A127,'[1]Sales Data Table'!$A:$Z,16,FALSE)</f>
        <v>43435</v>
      </c>
      <c r="AE127" s="18" t="str">
        <f>VLOOKUP(C127,'Equipment Listing'!A:E,3,FALSE)</f>
        <v>Bond</v>
      </c>
      <c r="AF127" s="19" t="str">
        <f>VLOOKUP(C127,'Equipment Listing'!A:E,4,FALSE)</f>
        <v>160T</v>
      </c>
      <c r="AG127" s="73" t="str">
        <f>VLOOKUP(C127,'Equipment Listing'!A:E,5,FALSE)</f>
        <v>60-200</v>
      </c>
      <c r="AH127" s="19">
        <f t="shared" si="11"/>
        <v>1</v>
      </c>
      <c r="AI127" s="43">
        <f t="shared" si="12"/>
        <v>5406</v>
      </c>
      <c r="AJ127" s="102">
        <f t="shared" si="13"/>
        <v>480000</v>
      </c>
      <c r="AK127" s="20">
        <f t="shared" si="14"/>
        <v>40000</v>
      </c>
      <c r="AL127" s="21">
        <f t="shared" si="15"/>
        <v>11.1989147860402</v>
      </c>
      <c r="AM127" s="21"/>
      <c r="AN127" s="103"/>
      <c r="AO127" s="103"/>
      <c r="AP127" s="17">
        <v>107115</v>
      </c>
    </row>
    <row r="128" spans="1:42" s="15" customFormat="1" ht="10.5" customHeight="1">
      <c r="A128" s="16">
        <v>107116</v>
      </c>
      <c r="B128" s="220" t="str">
        <f t="shared" si="8"/>
        <v>SOP</v>
      </c>
      <c r="C128" s="18" t="s">
        <v>327</v>
      </c>
      <c r="D128" s="19">
        <v>1</v>
      </c>
      <c r="E128" s="20">
        <v>5610</v>
      </c>
      <c r="F128" s="19">
        <v>0.5</v>
      </c>
      <c r="G128" s="19">
        <v>2</v>
      </c>
      <c r="H128" s="221" t="str">
        <f t="shared" si="9"/>
        <v>2015.01</v>
      </c>
      <c r="I128" s="221" t="str">
        <f t="shared" si="10"/>
        <v>2018.12</v>
      </c>
      <c r="J128" s="50">
        <v>480000</v>
      </c>
      <c r="K128" s="224"/>
      <c r="L128" s="224"/>
      <c r="M128" s="224"/>
      <c r="N128" s="224"/>
      <c r="O128" s="19"/>
      <c r="P128" s="19"/>
      <c r="Q128" s="19"/>
      <c r="R128" s="19"/>
      <c r="S128" s="103"/>
      <c r="T128" s="103"/>
      <c r="U128" s="18" t="s">
        <v>2</v>
      </c>
      <c r="V128" s="103"/>
      <c r="W128" s="103"/>
      <c r="X128" s="17" t="str">
        <f>VLOOKUP(A128,'[1]Sales Data Table'!$A:$AF,4,FALSE)</f>
        <v>E27734A5240100</v>
      </c>
      <c r="Y128" s="17" t="str">
        <f>VLOOKUP(A128,'[1]Sales Data Table'!$A:$I,2,FALSE)</f>
        <v>Calsonic</v>
      </c>
      <c r="Z128" s="17"/>
      <c r="AA128" s="17" t="str">
        <f>VLOOKUP(A128,'[1]Sales Data Table'!$A:$I,4,FALSE)</f>
        <v>E27734A5240100</v>
      </c>
      <c r="AB128" s="17" t="str">
        <f>VLOOKUP(A128,'[1]Sales Data Table'!$A:$I,9,FALSE)</f>
        <v>L42L +  P32R</v>
      </c>
      <c r="AC128" s="17"/>
      <c r="AD128" s="99">
        <f>VLOOKUP(A128,'[1]Sales Data Table'!$A:$Z,16,FALSE)</f>
        <v>43435</v>
      </c>
      <c r="AE128" s="18" t="str">
        <f>VLOOKUP(C128,'Equipment Listing'!A:E,3,FALSE)</f>
        <v>Bond</v>
      </c>
      <c r="AF128" s="19" t="str">
        <f>VLOOKUP(C128,'Equipment Listing'!A:E,4,FALSE)</f>
        <v>160T</v>
      </c>
      <c r="AG128" s="73" t="str">
        <f>VLOOKUP(C128,'Equipment Listing'!A:E,5,FALSE)</f>
        <v>60-200</v>
      </c>
      <c r="AH128" s="19">
        <f t="shared" si="11"/>
        <v>1</v>
      </c>
      <c r="AI128" s="43">
        <f t="shared" si="12"/>
        <v>5610</v>
      </c>
      <c r="AJ128" s="102">
        <f t="shared" si="13"/>
        <v>480000</v>
      </c>
      <c r="AK128" s="20">
        <f t="shared" si="14"/>
        <v>40000</v>
      </c>
      <c r="AL128" s="21">
        <f t="shared" si="15"/>
        <v>10.840166369578133</v>
      </c>
      <c r="AM128" s="21"/>
      <c r="AN128" s="103"/>
      <c r="AO128" s="103"/>
      <c r="AP128" s="17">
        <v>107116</v>
      </c>
    </row>
    <row r="129" spans="1:42" s="15" customFormat="1" ht="10.5" customHeight="1">
      <c r="A129" s="57">
        <v>107546</v>
      </c>
      <c r="B129" s="220" t="str">
        <f t="shared" si="8"/>
        <v>SOP</v>
      </c>
      <c r="C129" s="51" t="s">
        <v>327</v>
      </c>
      <c r="D129" s="19">
        <v>1</v>
      </c>
      <c r="E129" s="55">
        <v>3000</v>
      </c>
      <c r="F129" s="19">
        <v>0.5</v>
      </c>
      <c r="G129" s="19">
        <v>2</v>
      </c>
      <c r="H129" s="221" t="str">
        <f t="shared" si="9"/>
        <v>2015.01</v>
      </c>
      <c r="I129" s="221" t="str">
        <f t="shared" si="10"/>
        <v>2018.08</v>
      </c>
      <c r="J129" s="69">
        <v>32000</v>
      </c>
      <c r="K129" s="226"/>
      <c r="L129" s="226"/>
      <c r="M129" s="226"/>
      <c r="N129" s="226"/>
      <c r="O129" s="54"/>
      <c r="P129" s="54"/>
      <c r="Q129" s="54"/>
      <c r="R129" s="54"/>
      <c r="S129" s="53"/>
      <c r="T129" s="104"/>
      <c r="U129" s="18" t="s">
        <v>2</v>
      </c>
      <c r="V129" s="104"/>
      <c r="W129" s="103"/>
      <c r="X129" s="17" t="str">
        <f>VLOOKUP(A129,'[1]Sales Data Table'!$A:$AF,4,FALSE)</f>
        <v>53651 02070</v>
      </c>
      <c r="Y129" s="17" t="str">
        <f>VLOOKUP(A129,'[1]Sales Data Table'!$A:$I,2,FALSE)</f>
        <v>Toyota Motor Mfg., N.A.</v>
      </c>
      <c r="Z129" s="17"/>
      <c r="AA129" s="17" t="str">
        <f>VLOOKUP(A129,'[1]Sales Data Table'!$A:$I,4,FALSE)</f>
        <v>53651 02070</v>
      </c>
      <c r="AB129" s="17" t="str">
        <f>VLOOKUP(A129,'[1]Sales Data Table'!$A:$I,9,FALSE)</f>
        <v>14 TOYOTA CORROLA 130A</v>
      </c>
      <c r="AC129" s="17"/>
      <c r="AD129" s="99">
        <f>VLOOKUP(A129,'[1]Sales Data Table'!$A:$Z,16,FALSE)</f>
        <v>43313</v>
      </c>
      <c r="AE129" s="18" t="str">
        <f>VLOOKUP(C129,'Equipment Listing'!A:E,3,FALSE)</f>
        <v>Bond</v>
      </c>
      <c r="AF129" s="19" t="str">
        <f>VLOOKUP(C129,'Equipment Listing'!A:E,4,FALSE)</f>
        <v>160T</v>
      </c>
      <c r="AG129" s="73" t="str">
        <f>VLOOKUP(C129,'Equipment Listing'!A:E,5,FALSE)</f>
        <v>60-200</v>
      </c>
      <c r="AH129" s="19">
        <f t="shared" si="11"/>
        <v>1</v>
      </c>
      <c r="AI129" s="43">
        <f t="shared" si="12"/>
        <v>3000</v>
      </c>
      <c r="AJ129" s="102">
        <f t="shared" si="13"/>
        <v>32000</v>
      </c>
      <c r="AK129" s="20">
        <f t="shared" si="14"/>
        <v>2666.6666666666665</v>
      </c>
      <c r="AL129" s="21">
        <f t="shared" si="15"/>
        <v>2.5185185185185186</v>
      </c>
      <c r="AM129" s="21"/>
      <c r="AN129" s="103"/>
      <c r="AO129" s="103"/>
      <c r="AP129" s="51" t="e">
        <f>VLOOKUP(A129,#REF!,2,FALSE)</f>
        <v>#REF!</v>
      </c>
    </row>
    <row r="130" spans="1:42" s="15" customFormat="1" ht="10.5" customHeight="1">
      <c r="A130" s="58">
        <v>107644</v>
      </c>
      <c r="B130" s="220" t="str">
        <f t="shared" si="8"/>
        <v>SOP</v>
      </c>
      <c r="C130" s="51" t="s">
        <v>327</v>
      </c>
      <c r="D130" s="19">
        <v>1</v>
      </c>
      <c r="E130" s="55">
        <v>2400</v>
      </c>
      <c r="F130" s="19">
        <v>0.5</v>
      </c>
      <c r="G130" s="19">
        <v>2</v>
      </c>
      <c r="H130" s="221" t="str">
        <f t="shared" si="9"/>
        <v>2015.01</v>
      </c>
      <c r="I130" s="221" t="str">
        <f t="shared" si="10"/>
        <v>2018.07</v>
      </c>
      <c r="J130" s="69">
        <v>138000</v>
      </c>
      <c r="K130" s="226"/>
      <c r="L130" s="226"/>
      <c r="M130" s="226"/>
      <c r="N130" s="226"/>
      <c r="O130" s="54"/>
      <c r="P130" s="54"/>
      <c r="Q130" s="54"/>
      <c r="R130" s="54"/>
      <c r="S130" s="53"/>
      <c r="T130" s="104"/>
      <c r="U130" s="18" t="s">
        <v>2</v>
      </c>
      <c r="V130" s="104"/>
      <c r="W130" s="103"/>
      <c r="X130" s="17" t="str">
        <f>VLOOKUP(A130,'[1]Sales Data Table'!$A:$AF,4,FALSE)</f>
        <v>AA047792-6710</v>
      </c>
      <c r="Y130" s="17" t="str">
        <f>VLOOKUP(A130,'[1]Sales Data Table'!$A:$I,2,FALSE)</f>
        <v>Denso Manufacturing</v>
      </c>
      <c r="Z130" s="17"/>
      <c r="AA130" s="17" t="str">
        <f>VLOOKUP(A130,'[1]Sales Data Table'!$A:$I,4,FALSE)</f>
        <v>AA047792-6710</v>
      </c>
      <c r="AB130" s="17" t="str">
        <f>VLOOKUP(A130,'[1]Sales Data Table'!$A:$I,9,FALSE)</f>
        <v>15 Hyundai Sonata   Program Length:  4 yrs</v>
      </c>
      <c r="AC130" s="17"/>
      <c r="AD130" s="99">
        <f>VLOOKUP(A130,'[1]Sales Data Table'!$A:$Z,16,FALSE)</f>
        <v>43288</v>
      </c>
      <c r="AE130" s="18" t="str">
        <f>VLOOKUP(C130,'Equipment Listing'!A:E,3,FALSE)</f>
        <v>Bond</v>
      </c>
      <c r="AF130" s="19" t="str">
        <f>VLOOKUP(C130,'Equipment Listing'!A:E,4,FALSE)</f>
        <v>160T</v>
      </c>
      <c r="AG130" s="73" t="str">
        <f>VLOOKUP(C130,'Equipment Listing'!A:E,5,FALSE)</f>
        <v>60-200</v>
      </c>
      <c r="AH130" s="19">
        <f t="shared" si="11"/>
        <v>1</v>
      </c>
      <c r="AI130" s="43">
        <f t="shared" si="12"/>
        <v>2400</v>
      </c>
      <c r="AJ130" s="102">
        <f t="shared" si="13"/>
        <v>138000</v>
      </c>
      <c r="AK130" s="20">
        <f t="shared" si="14"/>
        <v>11500</v>
      </c>
      <c r="AL130" s="21">
        <f t="shared" si="15"/>
        <v>7.7222222222222223</v>
      </c>
      <c r="AM130" s="21"/>
      <c r="AN130" s="103"/>
      <c r="AO130" s="103"/>
      <c r="AP130" s="51" t="e">
        <f>VLOOKUP(A130,#REF!,2,FALSE)</f>
        <v>#REF!</v>
      </c>
    </row>
    <row r="131" spans="1:42" s="15" customFormat="1" ht="10.5" customHeight="1">
      <c r="A131" s="58">
        <v>107645</v>
      </c>
      <c r="B131" s="220" t="str">
        <f t="shared" si="8"/>
        <v>SOP</v>
      </c>
      <c r="C131" s="51" t="s">
        <v>327</v>
      </c>
      <c r="D131" s="19">
        <v>1</v>
      </c>
      <c r="E131" s="55">
        <v>3120</v>
      </c>
      <c r="F131" s="19">
        <v>0.5</v>
      </c>
      <c r="G131" s="19">
        <v>2</v>
      </c>
      <c r="H131" s="221" t="str">
        <f t="shared" si="9"/>
        <v>2015.01</v>
      </c>
      <c r="I131" s="221" t="str">
        <f t="shared" si="10"/>
        <v>2018.07</v>
      </c>
      <c r="J131" s="69">
        <v>46000</v>
      </c>
      <c r="K131" s="226"/>
      <c r="L131" s="226"/>
      <c r="M131" s="226"/>
      <c r="N131" s="226"/>
      <c r="O131" s="54"/>
      <c r="P131" s="54"/>
      <c r="Q131" s="54"/>
      <c r="R131" s="54"/>
      <c r="S131" s="53"/>
      <c r="T131" s="104"/>
      <c r="U131" s="18" t="s">
        <v>2</v>
      </c>
      <c r="V131" s="104"/>
      <c r="W131" s="103"/>
      <c r="X131" s="17" t="str">
        <f>VLOOKUP(A131,'[1]Sales Data Table'!$A:$AF,4,FALSE)</f>
        <v>AA047792-6720</v>
      </c>
      <c r="Y131" s="17" t="str">
        <f>VLOOKUP(A131,'[1]Sales Data Table'!$A:$I,2,FALSE)</f>
        <v>Denso Manufacturing</v>
      </c>
      <c r="Z131" s="17"/>
      <c r="AA131" s="17" t="str">
        <f>VLOOKUP(A131,'[1]Sales Data Table'!$A:$I,4,FALSE)</f>
        <v>AA047792-6720</v>
      </c>
      <c r="AB131" s="17" t="str">
        <f>VLOOKUP(A131,'[1]Sales Data Table'!$A:$I,9,FALSE)</f>
        <v>15 Hyundai Sonata   Program Length:  4 yrs</v>
      </c>
      <c r="AC131" s="17"/>
      <c r="AD131" s="99">
        <f>VLOOKUP(A131,'[1]Sales Data Table'!$A:$Z,16,FALSE)</f>
        <v>43288</v>
      </c>
      <c r="AE131" s="18" t="str">
        <f>VLOOKUP(C131,'Equipment Listing'!A:E,3,FALSE)</f>
        <v>Bond</v>
      </c>
      <c r="AF131" s="19" t="str">
        <f>VLOOKUP(C131,'Equipment Listing'!A:E,4,FALSE)</f>
        <v>160T</v>
      </c>
      <c r="AG131" s="73" t="str">
        <f>VLOOKUP(C131,'Equipment Listing'!A:E,5,FALSE)</f>
        <v>60-200</v>
      </c>
      <c r="AH131" s="19">
        <f t="shared" si="11"/>
        <v>1</v>
      </c>
      <c r="AI131" s="43">
        <f t="shared" si="12"/>
        <v>3120</v>
      </c>
      <c r="AJ131" s="102">
        <f t="shared" si="13"/>
        <v>46000</v>
      </c>
      <c r="AK131" s="20">
        <f t="shared" si="14"/>
        <v>3833.3333333333335</v>
      </c>
      <c r="AL131" s="21">
        <f t="shared" si="15"/>
        <v>2.9715099715099718</v>
      </c>
      <c r="AM131" s="21"/>
      <c r="AN131" s="103"/>
      <c r="AO131" s="103"/>
      <c r="AP131" s="51" t="e">
        <f>VLOOKUP(A131,#REF!,2,FALSE)</f>
        <v>#REF!</v>
      </c>
    </row>
    <row r="132" spans="1:42" s="15" customFormat="1" ht="10.5" customHeight="1">
      <c r="A132" s="22">
        <v>107708</v>
      </c>
      <c r="B132" s="220" t="str">
        <f t="shared" si="8"/>
        <v>SOP</v>
      </c>
      <c r="C132" s="26" t="s">
        <v>327</v>
      </c>
      <c r="D132" s="19">
        <v>1</v>
      </c>
      <c r="E132" s="66">
        <v>3300</v>
      </c>
      <c r="F132" s="19">
        <v>0.5</v>
      </c>
      <c r="G132" s="19">
        <v>2</v>
      </c>
      <c r="H132" s="221" t="str">
        <f t="shared" si="9"/>
        <v>2015.01</v>
      </c>
      <c r="I132" s="221" t="str">
        <f t="shared" si="10"/>
        <v>2018.09</v>
      </c>
      <c r="J132" s="69">
        <v>145000</v>
      </c>
      <c r="K132" s="226"/>
      <c r="L132" s="226"/>
      <c r="M132" s="226"/>
      <c r="N132" s="226"/>
      <c r="O132" s="19"/>
      <c r="P132" s="19"/>
      <c r="Q132" s="19"/>
      <c r="R132" s="19"/>
      <c r="S132" s="103"/>
      <c r="T132" s="103"/>
      <c r="U132" s="18" t="s">
        <v>2</v>
      </c>
      <c r="V132" s="103"/>
      <c r="W132" s="103"/>
      <c r="X132" s="17" t="str">
        <f>VLOOKUP(A132,'[1]Sales Data Table'!$A:$AF,4,FALSE)</f>
        <v>AA047792-6370</v>
      </c>
      <c r="Y132" s="17" t="str">
        <f>VLOOKUP(A132,'[1]Sales Data Table'!$A:$I,2,FALSE)</f>
        <v>DENSO</v>
      </c>
      <c r="Z132" s="17"/>
      <c r="AA132" s="17" t="str">
        <f>VLOOKUP(A132,'[1]Sales Data Table'!$A:$I,4,FALSE)</f>
        <v>AA047792-6370</v>
      </c>
      <c r="AB132" s="17" t="str">
        <f>VLOOKUP(A132,'[1]Sales Data Table'!$A:$I,9,FALSE)</f>
        <v>15 FORD CD4.3</v>
      </c>
      <c r="AC132" s="17"/>
      <c r="AD132" s="99">
        <f>VLOOKUP(A132,'[1]Sales Data Table'!$A:$Z,16,FALSE)</f>
        <v>43344</v>
      </c>
      <c r="AE132" s="18" t="str">
        <f>VLOOKUP(C132,'Equipment Listing'!A:E,3,FALSE)</f>
        <v>Bond</v>
      </c>
      <c r="AF132" s="19" t="str">
        <f>VLOOKUP(C132,'Equipment Listing'!A:E,4,FALSE)</f>
        <v>160T</v>
      </c>
      <c r="AG132" s="73" t="str">
        <f>VLOOKUP(C132,'Equipment Listing'!A:E,5,FALSE)</f>
        <v>60-200</v>
      </c>
      <c r="AH132" s="19">
        <f t="shared" si="11"/>
        <v>1</v>
      </c>
      <c r="AI132" s="43">
        <f t="shared" si="12"/>
        <v>3300</v>
      </c>
      <c r="AJ132" s="102">
        <f t="shared" si="13"/>
        <v>145000</v>
      </c>
      <c r="AK132" s="20">
        <f t="shared" si="14"/>
        <v>12083.333333333334</v>
      </c>
      <c r="AL132" s="21">
        <f t="shared" si="15"/>
        <v>6.2154882154882154</v>
      </c>
      <c r="AM132" s="21"/>
      <c r="AN132" s="103"/>
      <c r="AO132" s="103"/>
      <c r="AP132" s="22">
        <v>107708</v>
      </c>
    </row>
    <row r="133" spans="1:42" s="15" customFormat="1" ht="10.5" customHeight="1">
      <c r="A133" s="22">
        <v>107710</v>
      </c>
      <c r="B133" s="220" t="str">
        <f t="shared" ref="B133:B196" si="16">IF(I133="3000","EOP",IF(ISBLANK(AC133),"SOP",""))</f>
        <v>SOP</v>
      </c>
      <c r="C133" s="26" t="s">
        <v>327</v>
      </c>
      <c r="D133" s="19">
        <v>1</v>
      </c>
      <c r="E133" s="66">
        <v>2800</v>
      </c>
      <c r="F133" s="19">
        <v>0.5</v>
      </c>
      <c r="G133" s="19">
        <v>2</v>
      </c>
      <c r="H133" s="221" t="str">
        <f t="shared" ref="H133:H196" si="17">IF(AND(AC133&gt;=$AT$2,AC133&lt;=$AT$3), TEXT(AC133,"YYYY.MM"), IF(AC133&gt;=$AT$3, "2019", "2015.01"))</f>
        <v>2015.01</v>
      </c>
      <c r="I133" s="221" t="str">
        <f t="shared" ref="I133:I196" si="18">IF(AND(AD133&gt;=$AT$2,AD133&lt;=$AT$3), TEXT(AD133,"YYYY.MM"), IF(AD133&gt;=$AT$3, "2019", "3000"))</f>
        <v>2018.09</v>
      </c>
      <c r="J133" s="69">
        <v>208000</v>
      </c>
      <c r="K133" s="226"/>
      <c r="L133" s="226"/>
      <c r="M133" s="226"/>
      <c r="N133" s="226"/>
      <c r="O133" s="19"/>
      <c r="P133" s="19"/>
      <c r="Q133" s="19"/>
      <c r="R133" s="19"/>
      <c r="S133" s="103"/>
      <c r="T133" s="103"/>
      <c r="U133" s="18" t="s">
        <v>2</v>
      </c>
      <c r="V133" s="103"/>
      <c r="W133" s="103"/>
      <c r="X133" s="17" t="str">
        <f>VLOOKUP(A133,'[1]Sales Data Table'!$A:$AF,4,FALSE)</f>
        <v>AA047792-6390</v>
      </c>
      <c r="Y133" s="17" t="str">
        <f>VLOOKUP(A133,'[1]Sales Data Table'!$A:$I,2,FALSE)</f>
        <v>DENSO</v>
      </c>
      <c r="Z133" s="17"/>
      <c r="AA133" s="17" t="str">
        <f>VLOOKUP(A133,'[1]Sales Data Table'!$A:$I,4,FALSE)</f>
        <v>AA047792-6390</v>
      </c>
      <c r="AB133" s="17" t="str">
        <f>VLOOKUP(A133,'[1]Sales Data Table'!$A:$I,9,FALSE)</f>
        <v>15 FORD CD4.3</v>
      </c>
      <c r="AC133" s="17"/>
      <c r="AD133" s="99">
        <f>VLOOKUP(A133,'[1]Sales Data Table'!$A:$Z,16,FALSE)</f>
        <v>43344</v>
      </c>
      <c r="AE133" s="18" t="str">
        <f>VLOOKUP(C133,'Equipment Listing'!A:E,3,FALSE)</f>
        <v>Bond</v>
      </c>
      <c r="AF133" s="19" t="str">
        <f>VLOOKUP(C133,'Equipment Listing'!A:E,4,FALSE)</f>
        <v>160T</v>
      </c>
      <c r="AG133" s="73" t="str">
        <f>VLOOKUP(C133,'Equipment Listing'!A:E,5,FALSE)</f>
        <v>60-200</v>
      </c>
      <c r="AH133" s="19">
        <f t="shared" ref="AH133:AH196" si="19">G133*F133</f>
        <v>1</v>
      </c>
      <c r="AI133" s="43">
        <f t="shared" ref="AI133:AI196" si="20">E133*D133</f>
        <v>2800</v>
      </c>
      <c r="AJ133" s="102">
        <f t="shared" ref="AJ133:AJ196" si="21">J133</f>
        <v>208000</v>
      </c>
      <c r="AK133" s="20">
        <f t="shared" ref="AK133:AK196" si="22">J133/12</f>
        <v>17333.333333333332</v>
      </c>
      <c r="AL133" s="21">
        <f t="shared" ref="AL133:AL196" si="23">(AK133/AI133+(AH133))/0.75</f>
        <v>9.587301587301587</v>
      </c>
      <c r="AM133" s="21"/>
      <c r="AN133" s="103"/>
      <c r="AO133" s="103"/>
      <c r="AP133" s="22">
        <v>107710</v>
      </c>
    </row>
    <row r="134" spans="1:42" s="15" customFormat="1" ht="10.5" customHeight="1">
      <c r="A134" s="22">
        <v>107711</v>
      </c>
      <c r="B134" s="220" t="str">
        <f t="shared" si="16"/>
        <v>SOP</v>
      </c>
      <c r="C134" s="26" t="s">
        <v>327</v>
      </c>
      <c r="D134" s="19">
        <v>1</v>
      </c>
      <c r="E134" s="66">
        <v>2800</v>
      </c>
      <c r="F134" s="19">
        <v>0.5</v>
      </c>
      <c r="G134" s="19">
        <v>2</v>
      </c>
      <c r="H134" s="221" t="str">
        <f t="shared" si="17"/>
        <v>2015.01</v>
      </c>
      <c r="I134" s="221" t="str">
        <f t="shared" si="18"/>
        <v>2018.09</v>
      </c>
      <c r="J134" s="69">
        <v>353000</v>
      </c>
      <c r="K134" s="226"/>
      <c r="L134" s="226"/>
      <c r="M134" s="226"/>
      <c r="N134" s="226"/>
      <c r="O134" s="19"/>
      <c r="P134" s="19"/>
      <c r="Q134" s="19"/>
      <c r="R134" s="19"/>
      <c r="S134" s="103"/>
      <c r="T134" s="103"/>
      <c r="U134" s="18" t="s">
        <v>2</v>
      </c>
      <c r="V134" s="103"/>
      <c r="W134" s="103"/>
      <c r="X134" s="17" t="str">
        <f>VLOOKUP(A134,'[1]Sales Data Table'!$A:$AF,4,FALSE)</f>
        <v>AA047792-6400</v>
      </c>
      <c r="Y134" s="17" t="str">
        <f>VLOOKUP(A134,'[1]Sales Data Table'!$A:$I,2,FALSE)</f>
        <v>DENSO</v>
      </c>
      <c r="Z134" s="17"/>
      <c r="AA134" s="17" t="str">
        <f>VLOOKUP(A134,'[1]Sales Data Table'!$A:$I,4,FALSE)</f>
        <v>AA047792-6400</v>
      </c>
      <c r="AB134" s="17" t="str">
        <f>VLOOKUP(A134,'[1]Sales Data Table'!$A:$I,9,FALSE)</f>
        <v>15 FORD CD4.3</v>
      </c>
      <c r="AC134" s="17"/>
      <c r="AD134" s="99">
        <f>VLOOKUP(A134,'[1]Sales Data Table'!$A:$Z,16,FALSE)</f>
        <v>43344</v>
      </c>
      <c r="AE134" s="18" t="str">
        <f>VLOOKUP(C134,'Equipment Listing'!A:E,3,FALSE)</f>
        <v>Bond</v>
      </c>
      <c r="AF134" s="19" t="str">
        <f>VLOOKUP(C134,'Equipment Listing'!A:E,4,FALSE)</f>
        <v>160T</v>
      </c>
      <c r="AG134" s="73" t="str">
        <f>VLOOKUP(C134,'Equipment Listing'!A:E,5,FALSE)</f>
        <v>60-200</v>
      </c>
      <c r="AH134" s="19">
        <f t="shared" si="19"/>
        <v>1</v>
      </c>
      <c r="AI134" s="43">
        <f t="shared" si="20"/>
        <v>2800</v>
      </c>
      <c r="AJ134" s="102">
        <f t="shared" si="21"/>
        <v>353000</v>
      </c>
      <c r="AK134" s="20">
        <f t="shared" si="22"/>
        <v>29416.666666666668</v>
      </c>
      <c r="AL134" s="21">
        <f t="shared" si="23"/>
        <v>15.341269841269842</v>
      </c>
      <c r="AM134" s="21"/>
      <c r="AN134" s="103"/>
      <c r="AO134" s="103"/>
      <c r="AP134" s="22">
        <v>107711</v>
      </c>
    </row>
    <row r="135" spans="1:42" s="15" customFormat="1" ht="10.5" customHeight="1">
      <c r="A135" s="16">
        <v>105835</v>
      </c>
      <c r="B135" s="220" t="str">
        <f t="shared" si="16"/>
        <v>SOP</v>
      </c>
      <c r="C135" s="18" t="s">
        <v>340</v>
      </c>
      <c r="D135" s="19">
        <v>1</v>
      </c>
      <c r="E135" s="20">
        <v>3000</v>
      </c>
      <c r="F135" s="19">
        <v>0.5</v>
      </c>
      <c r="G135" s="19">
        <v>2</v>
      </c>
      <c r="H135" s="221" t="str">
        <f t="shared" si="17"/>
        <v>2015.01</v>
      </c>
      <c r="I135" s="221" t="str">
        <f t="shared" si="18"/>
        <v>2018.03</v>
      </c>
      <c r="J135" s="69">
        <v>605456.15082824754</v>
      </c>
      <c r="K135" s="226"/>
      <c r="L135" s="226"/>
      <c r="M135" s="226"/>
      <c r="N135" s="226"/>
      <c r="O135" s="19"/>
      <c r="P135" s="19"/>
      <c r="Q135" s="19"/>
      <c r="R135" s="19"/>
      <c r="S135" s="103"/>
      <c r="T135" s="103"/>
      <c r="U135" s="18" t="s">
        <v>2</v>
      </c>
      <c r="V135" s="103"/>
      <c r="W135" s="103"/>
      <c r="X135" s="17" t="str">
        <f>VLOOKUP(A135,'[1]Sales Data Table'!$A:$AF,4,FALSE)</f>
        <v>AA146541-2452</v>
      </c>
      <c r="Y135" s="17" t="str">
        <f>VLOOKUP(A135,'[1]Sales Data Table'!$A:$I,2,FALSE)</f>
        <v>Denso</v>
      </c>
      <c r="Z135" s="17"/>
      <c r="AA135" s="17" t="str">
        <f>VLOOKUP(A135,'[1]Sales Data Table'!$A:$I,4,FALSE)</f>
        <v>AA146541-2452</v>
      </c>
      <c r="AB135" s="17" t="str">
        <f>VLOOKUP(A135,'[1]Sales Data Table'!$A:$I,9,FALSE)</f>
        <v>Corolla 150A</v>
      </c>
      <c r="AC135" s="17"/>
      <c r="AD135" s="99">
        <f>VLOOKUP(A135,'[1]Sales Data Table'!$A:$Z,16,FALSE)</f>
        <v>43160</v>
      </c>
      <c r="AE135" s="18" t="str">
        <f>VLOOKUP(C135,'Equipment Listing'!A:E,3,FALSE)</f>
        <v>Bond</v>
      </c>
      <c r="AF135" s="19" t="str">
        <f>VLOOKUP(C135,'Equipment Listing'!A:E,4,FALSE)</f>
        <v>175T</v>
      </c>
      <c r="AG135" s="73" t="str">
        <f>VLOOKUP(C135,'Equipment Listing'!A:E,5,FALSE)</f>
        <v>60-200</v>
      </c>
      <c r="AH135" s="19">
        <f t="shared" si="19"/>
        <v>1</v>
      </c>
      <c r="AI135" s="43">
        <f t="shared" si="20"/>
        <v>3000</v>
      </c>
      <c r="AJ135" s="102">
        <f t="shared" si="21"/>
        <v>605456.15082824754</v>
      </c>
      <c r="AK135" s="20">
        <f t="shared" si="22"/>
        <v>50454.679235687297</v>
      </c>
      <c r="AL135" s="21">
        <f t="shared" si="23"/>
        <v>23.757635215861018</v>
      </c>
      <c r="AM135" s="21"/>
      <c r="AN135" s="103"/>
      <c r="AO135" s="103"/>
      <c r="AP135" s="17">
        <v>105835</v>
      </c>
    </row>
    <row r="136" spans="1:42" s="15" customFormat="1" ht="10.5" customHeight="1">
      <c r="A136" s="56">
        <v>106010</v>
      </c>
      <c r="B136" s="220" t="str">
        <f t="shared" si="16"/>
        <v>SOP</v>
      </c>
      <c r="C136" s="51" t="s">
        <v>340</v>
      </c>
      <c r="D136" s="19">
        <v>1</v>
      </c>
      <c r="E136" s="55">
        <v>2400</v>
      </c>
      <c r="F136" s="19">
        <v>0.5</v>
      </c>
      <c r="G136" s="19">
        <v>2</v>
      </c>
      <c r="H136" s="221" t="str">
        <f t="shared" si="17"/>
        <v>2015.01</v>
      </c>
      <c r="I136" s="221" t="str">
        <f t="shared" si="18"/>
        <v>2017.06</v>
      </c>
      <c r="J136" s="69">
        <v>2375.7465437669134</v>
      </c>
      <c r="K136" s="226"/>
      <c r="L136" s="226"/>
      <c r="M136" s="226"/>
      <c r="N136" s="226"/>
      <c r="O136" s="54"/>
      <c r="P136" s="54"/>
      <c r="Q136" s="54"/>
      <c r="R136" s="54"/>
      <c r="S136" s="53"/>
      <c r="T136" s="104"/>
      <c r="U136" s="18" t="s">
        <v>2</v>
      </c>
      <c r="V136" s="104"/>
      <c r="W136" s="103"/>
      <c r="X136" s="17" t="str">
        <f>VLOOKUP(A136,'[1]Sales Data Table'!$A:$AF,4,FALSE)</f>
        <v>AW146542-3100</v>
      </c>
      <c r="Y136" s="17" t="str">
        <f>VLOOKUP(A136,'[1]Sales Data Table'!$A:$I,2,FALSE)</f>
        <v>ASMO Manufacturing Inc.</v>
      </c>
      <c r="Z136" s="17"/>
      <c r="AA136" s="17" t="str">
        <f>VLOOKUP(A136,'[1]Sales Data Table'!$A:$I,4,FALSE)</f>
        <v>AW146542-3100</v>
      </c>
      <c r="AB136" s="17" t="str">
        <f>VLOOKUP(A136,'[1]Sales Data Table'!$A:$I,9,FALSE)</f>
        <v>'12 ACCORD 2GA</v>
      </c>
      <c r="AC136" s="17"/>
      <c r="AD136" s="99">
        <f>VLOOKUP(A136,'[1]Sales Data Table'!$A:$Z,16,FALSE)</f>
        <v>42887</v>
      </c>
      <c r="AE136" s="18" t="str">
        <f>VLOOKUP(C136,'Equipment Listing'!A:E,3,FALSE)</f>
        <v>Bond</v>
      </c>
      <c r="AF136" s="19" t="str">
        <f>VLOOKUP(C136,'Equipment Listing'!A:E,4,FALSE)</f>
        <v>175T</v>
      </c>
      <c r="AG136" s="73" t="str">
        <f>VLOOKUP(C136,'Equipment Listing'!A:E,5,FALSE)</f>
        <v>60-200</v>
      </c>
      <c r="AH136" s="19">
        <f t="shared" si="19"/>
        <v>1</v>
      </c>
      <c r="AI136" s="43">
        <f t="shared" si="20"/>
        <v>2400</v>
      </c>
      <c r="AJ136" s="102">
        <f t="shared" si="21"/>
        <v>2375.7465437669134</v>
      </c>
      <c r="AK136" s="20">
        <f t="shared" si="22"/>
        <v>197.97887864724279</v>
      </c>
      <c r="AL136" s="21">
        <f t="shared" si="23"/>
        <v>1.443321599248468</v>
      </c>
      <c r="AM136" s="21"/>
      <c r="AN136" s="103"/>
      <c r="AO136" s="103"/>
      <c r="AP136" s="51" t="e">
        <f>VLOOKUP(A136,#REF!,2,FALSE)</f>
        <v>#REF!</v>
      </c>
    </row>
    <row r="137" spans="1:42" s="15" customFormat="1" ht="10.5" customHeight="1">
      <c r="A137" s="56">
        <v>106105</v>
      </c>
      <c r="B137" s="220" t="str">
        <f t="shared" si="16"/>
        <v>SOP</v>
      </c>
      <c r="C137" s="51" t="s">
        <v>340</v>
      </c>
      <c r="D137" s="19">
        <v>1</v>
      </c>
      <c r="E137" s="55">
        <v>3400</v>
      </c>
      <c r="F137" s="19">
        <v>0.5</v>
      </c>
      <c r="G137" s="19">
        <v>2</v>
      </c>
      <c r="H137" s="221" t="str">
        <f t="shared" si="17"/>
        <v>2015.01</v>
      </c>
      <c r="I137" s="221" t="str">
        <f t="shared" si="18"/>
        <v>2018.03</v>
      </c>
      <c r="J137" s="69">
        <v>1250</v>
      </c>
      <c r="K137" s="226"/>
      <c r="L137" s="226"/>
      <c r="M137" s="226"/>
      <c r="N137" s="226"/>
      <c r="O137" s="52"/>
      <c r="P137" s="52"/>
      <c r="Q137" s="52"/>
      <c r="R137" s="52"/>
      <c r="S137" s="55"/>
      <c r="T137" s="105"/>
      <c r="U137" s="18" t="s">
        <v>2</v>
      </c>
      <c r="V137" s="105"/>
      <c r="W137" s="103"/>
      <c r="X137" s="17" t="str">
        <f>VLOOKUP(A137,'[1]Sales Data Table'!$A:$AF,4,FALSE)</f>
        <v>AA146542-3980</v>
      </c>
      <c r="Y137" s="17" t="str">
        <f>VLOOKUP(A137,'[1]Sales Data Table'!$A:$I,2,FALSE)</f>
        <v>Denso</v>
      </c>
      <c r="Z137" s="17"/>
      <c r="AA137" s="17" t="str">
        <f>VLOOKUP(A137,'[1]Sales Data Table'!$A:$I,4,FALSE)</f>
        <v>AA146542-3980</v>
      </c>
      <c r="AB137" s="17" t="str">
        <f>VLOOKUP(A137,'[1]Sales Data Table'!$A:$I,9,FALSE)</f>
        <v>Corolla 150A</v>
      </c>
      <c r="AC137" s="17"/>
      <c r="AD137" s="99">
        <f>VLOOKUP(A137,'[1]Sales Data Table'!$A:$Z,16,FALSE)</f>
        <v>43160</v>
      </c>
      <c r="AE137" s="18" t="str">
        <f>VLOOKUP(C137,'Equipment Listing'!A:E,3,FALSE)</f>
        <v>Bond</v>
      </c>
      <c r="AF137" s="19" t="str">
        <f>VLOOKUP(C137,'Equipment Listing'!A:E,4,FALSE)</f>
        <v>175T</v>
      </c>
      <c r="AG137" s="73" t="str">
        <f>VLOOKUP(C137,'Equipment Listing'!A:E,5,FALSE)</f>
        <v>60-200</v>
      </c>
      <c r="AH137" s="19">
        <f t="shared" si="19"/>
        <v>1</v>
      </c>
      <c r="AI137" s="43">
        <f t="shared" si="20"/>
        <v>3400</v>
      </c>
      <c r="AJ137" s="102">
        <f t="shared" si="21"/>
        <v>1250</v>
      </c>
      <c r="AK137" s="20">
        <f t="shared" si="22"/>
        <v>104.16666666666667</v>
      </c>
      <c r="AL137" s="21">
        <f t="shared" si="23"/>
        <v>1.3741830065359479</v>
      </c>
      <c r="AM137" s="21"/>
      <c r="AN137" s="103"/>
      <c r="AO137" s="103"/>
      <c r="AP137" s="51" t="e">
        <f>VLOOKUP(A137,#REF!,2,FALSE)</f>
        <v>#REF!</v>
      </c>
    </row>
    <row r="138" spans="1:42" s="15" customFormat="1" ht="10.5" customHeight="1">
      <c r="A138" s="57">
        <v>106122</v>
      </c>
      <c r="B138" s="220" t="str">
        <f t="shared" si="16"/>
        <v>SOP</v>
      </c>
      <c r="C138" s="51" t="s">
        <v>340</v>
      </c>
      <c r="D138" s="19">
        <v>1</v>
      </c>
      <c r="E138" s="55">
        <v>2700</v>
      </c>
      <c r="F138" s="19">
        <v>0.5</v>
      </c>
      <c r="G138" s="19">
        <v>2</v>
      </c>
      <c r="H138" s="221" t="str">
        <f t="shared" si="17"/>
        <v>2015.01</v>
      </c>
      <c r="I138" s="221" t="str">
        <f t="shared" si="18"/>
        <v>2019.09</v>
      </c>
      <c r="J138" s="69">
        <v>11710.5</v>
      </c>
      <c r="K138" s="226"/>
      <c r="L138" s="226"/>
      <c r="M138" s="226"/>
      <c r="N138" s="226"/>
      <c r="O138" s="54"/>
      <c r="P138" s="54"/>
      <c r="Q138" s="54"/>
      <c r="R138" s="54"/>
      <c r="S138" s="53"/>
      <c r="T138" s="104"/>
      <c r="U138" s="18" t="s">
        <v>2</v>
      </c>
      <c r="V138" s="104"/>
      <c r="W138" s="103"/>
      <c r="X138" s="17" t="str">
        <f>VLOOKUP(A138,'[1]Sales Data Table'!$A:$AF,4,FALSE)</f>
        <v>AA422424-4271 / 419895B</v>
      </c>
      <c r="Y138" s="17" t="str">
        <f>VLOOKUP(A138,'[1]Sales Data Table'!$A:$I,2,FALSE)</f>
        <v>FLAMBEAU</v>
      </c>
      <c r="Z138" s="17"/>
      <c r="AA138" s="17" t="str">
        <f>VLOOKUP(A138,'[1]Sales Data Table'!$A:$I,4,FALSE)</f>
        <v>AA422424-4271 / 419895B</v>
      </c>
      <c r="AB138" s="17" t="str">
        <f>VLOOKUP(A138,'[1]Sales Data Table'!$A:$I,9,FALSE)</f>
        <v>No Information</v>
      </c>
      <c r="AC138" s="17"/>
      <c r="AD138" s="99">
        <f>VLOOKUP(A138,'[1]Sales Data Table'!$A:$Z,16,FALSE)</f>
        <v>43717</v>
      </c>
      <c r="AE138" s="18" t="str">
        <f>VLOOKUP(C138,'Equipment Listing'!A:E,3,FALSE)</f>
        <v>Bond</v>
      </c>
      <c r="AF138" s="19" t="str">
        <f>VLOOKUP(C138,'Equipment Listing'!A:E,4,FALSE)</f>
        <v>175T</v>
      </c>
      <c r="AG138" s="73" t="str">
        <f>VLOOKUP(C138,'Equipment Listing'!A:E,5,FALSE)</f>
        <v>60-200</v>
      </c>
      <c r="AH138" s="19">
        <f t="shared" si="19"/>
        <v>1</v>
      </c>
      <c r="AI138" s="43">
        <f t="shared" si="20"/>
        <v>2700</v>
      </c>
      <c r="AJ138" s="102">
        <f t="shared" si="21"/>
        <v>11710.5</v>
      </c>
      <c r="AK138" s="20">
        <f t="shared" si="22"/>
        <v>975.875</v>
      </c>
      <c r="AL138" s="21">
        <f t="shared" si="23"/>
        <v>1.8152469135802469</v>
      </c>
      <c r="AM138" s="21"/>
      <c r="AN138" s="103"/>
      <c r="AO138" s="103"/>
      <c r="AP138" s="51" t="e">
        <f>VLOOKUP(A138,#REF!,2,FALSE)</f>
        <v>#REF!</v>
      </c>
    </row>
    <row r="139" spans="1:42" s="15" customFormat="1" ht="10.5" customHeight="1">
      <c r="A139" s="16">
        <v>106483</v>
      </c>
      <c r="B139" s="220" t="str">
        <f t="shared" si="16"/>
        <v>SOP</v>
      </c>
      <c r="C139" s="18" t="s">
        <v>340</v>
      </c>
      <c r="D139" s="19">
        <v>1</v>
      </c>
      <c r="E139" s="20">
        <v>2400</v>
      </c>
      <c r="F139" s="19">
        <v>0.5</v>
      </c>
      <c r="G139" s="19">
        <v>2</v>
      </c>
      <c r="H139" s="221" t="str">
        <f t="shared" si="17"/>
        <v>2015.01</v>
      </c>
      <c r="I139" s="221" t="str">
        <f t="shared" si="18"/>
        <v>2019.09</v>
      </c>
      <c r="J139" s="69">
        <v>211680</v>
      </c>
      <c r="K139" s="226"/>
      <c r="L139" s="226"/>
      <c r="M139" s="226"/>
      <c r="N139" s="226"/>
      <c r="O139" s="19"/>
      <c r="P139" s="19"/>
      <c r="Q139" s="19"/>
      <c r="R139" s="19"/>
      <c r="S139" s="103"/>
      <c r="T139" s="103"/>
      <c r="U139" s="18" t="s">
        <v>2</v>
      </c>
      <c r="V139" s="103"/>
      <c r="W139" s="103"/>
      <c r="X139" s="17" t="str">
        <f>VLOOKUP(A139,'[1]Sales Data Table'!$A:$AF,4,FALSE)</f>
        <v>AA047792-0361</v>
      </c>
      <c r="Y139" s="17" t="str">
        <f>VLOOKUP(A139,'[1]Sales Data Table'!$A:$I,2,FALSE)</f>
        <v>Denso</v>
      </c>
      <c r="Z139" s="17"/>
      <c r="AA139" s="17" t="str">
        <f>VLOOKUP(A139,'[1]Sales Data Table'!$A:$I,4,FALSE)</f>
        <v>AA047792-0361</v>
      </c>
      <c r="AB139" s="17" t="str">
        <f>VLOOKUP(A139,'[1]Sales Data Table'!$A:$I,9,FALSE)</f>
        <v>FORD</v>
      </c>
      <c r="AC139" s="17"/>
      <c r="AD139" s="99">
        <f>VLOOKUP(A139,'[1]Sales Data Table'!$A:$Z,16,FALSE)</f>
        <v>43717</v>
      </c>
      <c r="AE139" s="18" t="str">
        <f>VLOOKUP(C139,'Equipment Listing'!A:E,3,FALSE)</f>
        <v>Bond</v>
      </c>
      <c r="AF139" s="19" t="str">
        <f>VLOOKUP(C139,'Equipment Listing'!A:E,4,FALSE)</f>
        <v>175T</v>
      </c>
      <c r="AG139" s="73" t="str">
        <f>VLOOKUP(C139,'Equipment Listing'!A:E,5,FALSE)</f>
        <v>60-200</v>
      </c>
      <c r="AH139" s="19">
        <f t="shared" si="19"/>
        <v>1</v>
      </c>
      <c r="AI139" s="43">
        <f t="shared" si="20"/>
        <v>2400</v>
      </c>
      <c r="AJ139" s="102">
        <f t="shared" si="21"/>
        <v>211680</v>
      </c>
      <c r="AK139" s="20">
        <f t="shared" si="22"/>
        <v>17640</v>
      </c>
      <c r="AL139" s="21">
        <f t="shared" si="23"/>
        <v>11.133333333333333</v>
      </c>
      <c r="AM139" s="21"/>
      <c r="AN139" s="103"/>
      <c r="AO139" s="103"/>
      <c r="AP139" s="17">
        <v>106483</v>
      </c>
    </row>
    <row r="140" spans="1:42" s="15" customFormat="1" ht="10.5" customHeight="1">
      <c r="A140" s="16">
        <v>106678</v>
      </c>
      <c r="B140" s="220" t="str">
        <f t="shared" si="16"/>
        <v>SOP</v>
      </c>
      <c r="C140" s="18" t="s">
        <v>340</v>
      </c>
      <c r="D140" s="19">
        <v>1</v>
      </c>
      <c r="E140" s="20">
        <v>1800</v>
      </c>
      <c r="F140" s="19">
        <v>0.5</v>
      </c>
      <c r="G140" s="19">
        <v>2</v>
      </c>
      <c r="H140" s="221" t="str">
        <f t="shared" si="17"/>
        <v>2015.01</v>
      </c>
      <c r="I140" s="221" t="str">
        <f t="shared" si="18"/>
        <v>2018.06</v>
      </c>
      <c r="J140" s="69">
        <v>9070.848</v>
      </c>
      <c r="K140" s="226"/>
      <c r="L140" s="226"/>
      <c r="M140" s="226"/>
      <c r="N140" s="226"/>
      <c r="O140" s="19"/>
      <c r="P140" s="19"/>
      <c r="Q140" s="19"/>
      <c r="R140" s="19"/>
      <c r="S140" s="103"/>
      <c r="T140" s="103"/>
      <c r="U140" s="18" t="s">
        <v>2</v>
      </c>
      <c r="V140" s="103"/>
      <c r="W140" s="103"/>
      <c r="X140" s="17" t="str">
        <f>VLOOKUP(A140,'[1]Sales Data Table'!$A:$AF,4,FALSE)</f>
        <v>AA146510-3130</v>
      </c>
      <c r="Y140" s="17" t="str">
        <f>VLOOKUP(A140,'[1]Sales Data Table'!$A:$I,2,FALSE)</f>
        <v>Denso</v>
      </c>
      <c r="Z140" s="17"/>
      <c r="AA140" s="17" t="str">
        <f>VLOOKUP(A140,'[1]Sales Data Table'!$A:$I,4,FALSE)</f>
        <v>AA146510-3130</v>
      </c>
      <c r="AB140" s="17" t="str">
        <f>VLOOKUP(A140,'[1]Sales Data Table'!$A:$I,9,FALSE)</f>
        <v>200L SEQUIA</v>
      </c>
      <c r="AC140" s="17"/>
      <c r="AD140" s="99">
        <f>VLOOKUP(A140,'[1]Sales Data Table'!$A:$Z,16,FALSE)</f>
        <v>43252</v>
      </c>
      <c r="AE140" s="18" t="str">
        <f>VLOOKUP(C140,'Equipment Listing'!A:E,3,FALSE)</f>
        <v>Bond</v>
      </c>
      <c r="AF140" s="19" t="str">
        <f>VLOOKUP(C140,'Equipment Listing'!A:E,4,FALSE)</f>
        <v>175T</v>
      </c>
      <c r="AG140" s="73" t="str">
        <f>VLOOKUP(C140,'Equipment Listing'!A:E,5,FALSE)</f>
        <v>60-200</v>
      </c>
      <c r="AH140" s="19">
        <f t="shared" si="19"/>
        <v>1</v>
      </c>
      <c r="AI140" s="43">
        <f t="shared" si="20"/>
        <v>1800</v>
      </c>
      <c r="AJ140" s="102">
        <f t="shared" si="21"/>
        <v>9070.848</v>
      </c>
      <c r="AK140" s="20">
        <f t="shared" si="22"/>
        <v>755.904</v>
      </c>
      <c r="AL140" s="21">
        <f t="shared" si="23"/>
        <v>1.8932622222222222</v>
      </c>
      <c r="AM140" s="21"/>
      <c r="AN140" s="103"/>
      <c r="AO140" s="103"/>
      <c r="AP140" s="17">
        <v>106678</v>
      </c>
    </row>
    <row r="141" spans="1:42" s="15" customFormat="1" ht="10.5" customHeight="1">
      <c r="A141" s="16">
        <v>106815</v>
      </c>
      <c r="B141" s="220" t="str">
        <f t="shared" si="16"/>
        <v>SOP</v>
      </c>
      <c r="C141" s="18" t="s">
        <v>340</v>
      </c>
      <c r="D141" s="19">
        <v>1</v>
      </c>
      <c r="E141" s="20">
        <v>2400</v>
      </c>
      <c r="F141" s="19">
        <v>0.5</v>
      </c>
      <c r="G141" s="19">
        <v>2</v>
      </c>
      <c r="H141" s="221" t="str">
        <f t="shared" si="17"/>
        <v>2015.01</v>
      </c>
      <c r="I141" s="221" t="str">
        <f t="shared" si="18"/>
        <v>2016.09</v>
      </c>
      <c r="J141" s="69">
        <v>335000</v>
      </c>
      <c r="K141" s="226"/>
      <c r="L141" s="226"/>
      <c r="M141" s="226"/>
      <c r="N141" s="226"/>
      <c r="O141" s="19"/>
      <c r="P141" s="19"/>
      <c r="Q141" s="19"/>
      <c r="R141" s="19"/>
      <c r="S141" s="103"/>
      <c r="T141" s="103"/>
      <c r="U141" s="18" t="s">
        <v>2</v>
      </c>
      <c r="V141" s="103"/>
      <c r="W141" s="103"/>
      <c r="X141" s="17" t="str">
        <f>VLOOKUP(A141,'[1]Sales Data Table'!$A:$AF,4,FALSE)</f>
        <v>21-3671812-2-00</v>
      </c>
      <c r="Y141" s="17" t="str">
        <f>VLOOKUP(A141,'[1]Sales Data Table'!$A:$I,2,FALSE)</f>
        <v>IB TECH</v>
      </c>
      <c r="Z141" s="17"/>
      <c r="AA141" s="17" t="str">
        <f>VLOOKUP(A141,'[1]Sales Data Table'!$A:$I,4,FALSE)</f>
        <v>21-3671812-2-00</v>
      </c>
      <c r="AB141" s="17" t="str">
        <f>VLOOKUP(A141,'[1]Sales Data Table'!$A:$I,9,FALSE)</f>
        <v xml:space="preserve">Honda | Civic | 2HC              </v>
      </c>
      <c r="AC141" s="17"/>
      <c r="AD141" s="99">
        <f>VLOOKUP(A141,'[1]Sales Data Table'!$A:$Z,16,FALSE)</f>
        <v>42614</v>
      </c>
      <c r="AE141" s="18" t="str">
        <f>VLOOKUP(C141,'Equipment Listing'!A:E,3,FALSE)</f>
        <v>Bond</v>
      </c>
      <c r="AF141" s="19" t="str">
        <f>VLOOKUP(C141,'Equipment Listing'!A:E,4,FALSE)</f>
        <v>175T</v>
      </c>
      <c r="AG141" s="73" t="str">
        <f>VLOOKUP(C141,'Equipment Listing'!A:E,5,FALSE)</f>
        <v>60-200</v>
      </c>
      <c r="AH141" s="19">
        <f t="shared" si="19"/>
        <v>1</v>
      </c>
      <c r="AI141" s="43">
        <f t="shared" si="20"/>
        <v>2400</v>
      </c>
      <c r="AJ141" s="102">
        <f t="shared" si="21"/>
        <v>335000</v>
      </c>
      <c r="AK141" s="20">
        <f t="shared" si="22"/>
        <v>27916.666666666668</v>
      </c>
      <c r="AL141" s="21">
        <f t="shared" si="23"/>
        <v>16.842592592592592</v>
      </c>
      <c r="AM141" s="21"/>
      <c r="AN141" s="103"/>
      <c r="AO141" s="103"/>
      <c r="AP141" s="17">
        <v>106815</v>
      </c>
    </row>
    <row r="142" spans="1:42" s="15" customFormat="1" ht="10.5" customHeight="1">
      <c r="A142" s="16">
        <v>107073</v>
      </c>
      <c r="B142" s="220" t="str">
        <f t="shared" si="16"/>
        <v>SOP</v>
      </c>
      <c r="C142" s="18" t="s">
        <v>340</v>
      </c>
      <c r="D142" s="19">
        <v>1</v>
      </c>
      <c r="E142" s="20">
        <v>2400</v>
      </c>
      <c r="F142" s="19">
        <v>0.5</v>
      </c>
      <c r="G142" s="19">
        <v>2</v>
      </c>
      <c r="H142" s="221" t="str">
        <f t="shared" si="17"/>
        <v>2015.01</v>
      </c>
      <c r="I142" s="221" t="str">
        <f t="shared" si="18"/>
        <v>2019.09</v>
      </c>
      <c r="J142" s="69">
        <v>188712.92084006465</v>
      </c>
      <c r="K142" s="226"/>
      <c r="L142" s="226"/>
      <c r="M142" s="226"/>
      <c r="N142" s="226"/>
      <c r="O142" s="19"/>
      <c r="P142" s="19"/>
      <c r="Q142" s="19"/>
      <c r="R142" s="19"/>
      <c r="S142" s="103"/>
      <c r="T142" s="103"/>
      <c r="U142" s="18" t="s">
        <v>2</v>
      </c>
      <c r="V142" s="103"/>
      <c r="W142" s="103"/>
      <c r="X142" s="17" t="str">
        <f>VLOOKUP(A142,'[1]Sales Data Table'!$A:$AF,4,FALSE)</f>
        <v>AA222424-1790</v>
      </c>
      <c r="Y142" s="17" t="str">
        <f>VLOOKUP(A142,'[1]Sales Data Table'!$A:$I,2,FALSE)</f>
        <v>Denso</v>
      </c>
      <c r="Z142" s="17"/>
      <c r="AA142" s="17" t="str">
        <f>VLOOKUP(A142,'[1]Sales Data Table'!$A:$I,4,FALSE)</f>
        <v>AA222424-1790</v>
      </c>
      <c r="AB142" s="17" t="str">
        <f>VLOOKUP(A142,'[1]Sales Data Table'!$A:$I,9,FALSE)</f>
        <v>GMX521  CAMARO</v>
      </c>
      <c r="AC142" s="17"/>
      <c r="AD142" s="99">
        <f>VLOOKUP(A142,'[1]Sales Data Table'!$A:$Z,16,FALSE)</f>
        <v>43717</v>
      </c>
      <c r="AE142" s="18" t="str">
        <f>VLOOKUP(C142,'Equipment Listing'!A:E,3,FALSE)</f>
        <v>Bond</v>
      </c>
      <c r="AF142" s="19" t="str">
        <f>VLOOKUP(C142,'Equipment Listing'!A:E,4,FALSE)</f>
        <v>175T</v>
      </c>
      <c r="AG142" s="73" t="str">
        <f>VLOOKUP(C142,'Equipment Listing'!A:E,5,FALSE)</f>
        <v>60-200</v>
      </c>
      <c r="AH142" s="19">
        <f t="shared" si="19"/>
        <v>1</v>
      </c>
      <c r="AI142" s="43">
        <f t="shared" si="20"/>
        <v>2400</v>
      </c>
      <c r="AJ142" s="102">
        <f t="shared" si="21"/>
        <v>188712.92084006465</v>
      </c>
      <c r="AK142" s="20">
        <f t="shared" si="22"/>
        <v>15726.076736672054</v>
      </c>
      <c r="AL142" s="21">
        <f t="shared" si="23"/>
        <v>10.070042631484474</v>
      </c>
      <c r="AM142" s="21"/>
      <c r="AN142" s="103"/>
      <c r="AO142" s="103"/>
      <c r="AP142" s="17" t="s">
        <v>343</v>
      </c>
    </row>
    <row r="143" spans="1:42" s="15" customFormat="1" ht="10.5" customHeight="1">
      <c r="A143" s="23">
        <v>107254</v>
      </c>
      <c r="B143" s="220" t="str">
        <f t="shared" si="16"/>
        <v>SOP</v>
      </c>
      <c r="C143" s="23" t="s">
        <v>340</v>
      </c>
      <c r="D143" s="19">
        <v>1</v>
      </c>
      <c r="E143" s="23">
        <v>2400</v>
      </c>
      <c r="F143" s="19">
        <v>0.5</v>
      </c>
      <c r="G143" s="19">
        <v>2</v>
      </c>
      <c r="H143" s="221" t="str">
        <f t="shared" si="17"/>
        <v>2015.01</v>
      </c>
      <c r="I143" s="221" t="str">
        <f t="shared" si="18"/>
        <v>2019.09</v>
      </c>
      <c r="J143" s="69">
        <v>12112.500000000002</v>
      </c>
      <c r="K143" s="226"/>
      <c r="L143" s="226"/>
      <c r="M143" s="226"/>
      <c r="N143" s="226"/>
      <c r="O143" s="19"/>
      <c r="P143" s="19"/>
      <c r="Q143" s="19"/>
      <c r="R143" s="19"/>
      <c r="S143" s="103"/>
      <c r="T143" s="103"/>
      <c r="U143" s="18" t="s">
        <v>2</v>
      </c>
      <c r="V143" s="103"/>
      <c r="W143" s="103"/>
      <c r="X143" s="17" t="str">
        <f>VLOOKUP(A143,'[1]Sales Data Table'!$A:$AF,4,FALSE)</f>
        <v>AA047792-2460</v>
      </c>
      <c r="Y143" s="17" t="str">
        <f>VLOOKUP(A143,'[1]Sales Data Table'!$A:$I,2,FALSE)</f>
        <v>Denso</v>
      </c>
      <c r="Z143" s="17"/>
      <c r="AA143" s="17" t="str">
        <f>VLOOKUP(A143,'[1]Sales Data Table'!$A:$I,4,FALSE)</f>
        <v>AA047792-2460</v>
      </c>
      <c r="AB143" s="17" t="str">
        <f>VLOOKUP(A143,'[1]Sales Data Table'!$A:$I,9,FALSE)</f>
        <v>GMX521  CAMARO</v>
      </c>
      <c r="AC143" s="17"/>
      <c r="AD143" s="99">
        <f>VLOOKUP(A143,'[1]Sales Data Table'!$A:$Z,16,FALSE)</f>
        <v>43717</v>
      </c>
      <c r="AE143" s="18" t="str">
        <f>VLOOKUP(C143,'Equipment Listing'!A:E,3,FALSE)</f>
        <v>Bond</v>
      </c>
      <c r="AF143" s="19" t="str">
        <f>VLOOKUP(C143,'Equipment Listing'!A:E,4,FALSE)</f>
        <v>175T</v>
      </c>
      <c r="AG143" s="73" t="str">
        <f>VLOOKUP(C143,'Equipment Listing'!A:E,5,FALSE)</f>
        <v>60-200</v>
      </c>
      <c r="AH143" s="19">
        <f t="shared" si="19"/>
        <v>1</v>
      </c>
      <c r="AI143" s="43">
        <f t="shared" si="20"/>
        <v>2400</v>
      </c>
      <c r="AJ143" s="102">
        <f t="shared" si="21"/>
        <v>12112.500000000002</v>
      </c>
      <c r="AK143" s="20">
        <f t="shared" si="22"/>
        <v>1009.3750000000001</v>
      </c>
      <c r="AL143" s="21">
        <f t="shared" si="23"/>
        <v>1.8940972222222223</v>
      </c>
      <c r="AM143" s="21"/>
      <c r="AN143" s="103"/>
      <c r="AO143" s="103"/>
      <c r="AP143" s="23" t="s">
        <v>413</v>
      </c>
    </row>
    <row r="144" spans="1:42" s="15" customFormat="1" ht="10.5" customHeight="1">
      <c r="A144" s="22">
        <v>107431</v>
      </c>
      <c r="B144" s="220" t="str">
        <f t="shared" si="16"/>
        <v>SOP</v>
      </c>
      <c r="C144" s="18" t="s">
        <v>340</v>
      </c>
      <c r="D144" s="19">
        <v>1</v>
      </c>
      <c r="E144" s="20">
        <v>2400</v>
      </c>
      <c r="F144" s="19">
        <v>0.5</v>
      </c>
      <c r="G144" s="19">
        <v>2</v>
      </c>
      <c r="H144" s="221" t="str">
        <f t="shared" si="17"/>
        <v>2015.01</v>
      </c>
      <c r="I144" s="221" t="str">
        <f t="shared" si="18"/>
        <v>2017.12</v>
      </c>
      <c r="J144" s="69">
        <v>15000</v>
      </c>
      <c r="K144" s="226"/>
      <c r="L144" s="226"/>
      <c r="M144" s="226"/>
      <c r="N144" s="226"/>
      <c r="O144" s="19"/>
      <c r="P144" s="19"/>
      <c r="Q144" s="19"/>
      <c r="R144" s="19"/>
      <c r="S144" s="103"/>
      <c r="T144" s="103"/>
      <c r="U144" s="18" t="s">
        <v>2</v>
      </c>
      <c r="V144" s="103"/>
      <c r="W144" s="103"/>
      <c r="X144" s="17" t="str">
        <f>VLOOKUP(A144,'[1]Sales Data Table'!$A:$AF,4,FALSE)</f>
        <v>AA146511-8510</v>
      </c>
      <c r="Y144" s="17" t="str">
        <f>VLOOKUP(A144,'[1]Sales Data Table'!$A:$I,2,FALSE)</f>
        <v>DENSO</v>
      </c>
      <c r="Z144" s="17"/>
      <c r="AA144" s="17" t="str">
        <f>VLOOKUP(A144,'[1]Sales Data Table'!$A:$I,4,FALSE)</f>
        <v>AA146511-8510</v>
      </c>
      <c r="AB144" s="17" t="str">
        <f>VLOOKUP(A144,'[1]Sales Data Table'!$A:$I,9,FALSE)</f>
        <v>14 TOY HIGH 440A</v>
      </c>
      <c r="AC144" s="17"/>
      <c r="AD144" s="99">
        <f>VLOOKUP(A144,'[1]Sales Data Table'!$A:$Z,16,FALSE)</f>
        <v>43070</v>
      </c>
      <c r="AE144" s="18" t="str">
        <f>VLOOKUP(C144,'Equipment Listing'!A:E,3,FALSE)</f>
        <v>Bond</v>
      </c>
      <c r="AF144" s="19" t="str">
        <f>VLOOKUP(C144,'Equipment Listing'!A:E,4,FALSE)</f>
        <v>175T</v>
      </c>
      <c r="AG144" s="73" t="str">
        <f>VLOOKUP(C144,'Equipment Listing'!A:E,5,FALSE)</f>
        <v>60-200</v>
      </c>
      <c r="AH144" s="19">
        <f t="shared" si="19"/>
        <v>1</v>
      </c>
      <c r="AI144" s="43">
        <f t="shared" si="20"/>
        <v>2400</v>
      </c>
      <c r="AJ144" s="102">
        <f t="shared" si="21"/>
        <v>15000</v>
      </c>
      <c r="AK144" s="20">
        <f t="shared" si="22"/>
        <v>1250</v>
      </c>
      <c r="AL144" s="21">
        <f t="shared" si="23"/>
        <v>2.0277777777777781</v>
      </c>
      <c r="AM144" s="21"/>
      <c r="AN144" s="103"/>
      <c r="AO144" s="103"/>
      <c r="AP144" s="17" t="s">
        <v>342</v>
      </c>
    </row>
    <row r="145" spans="1:42" s="15" customFormat="1" ht="10.5" customHeight="1">
      <c r="A145" s="16">
        <v>107437</v>
      </c>
      <c r="B145" s="220" t="str">
        <f t="shared" si="16"/>
        <v>SOP</v>
      </c>
      <c r="C145" s="18" t="s">
        <v>340</v>
      </c>
      <c r="D145" s="19">
        <v>1</v>
      </c>
      <c r="E145" s="20">
        <v>2400</v>
      </c>
      <c r="F145" s="19">
        <v>0.5</v>
      </c>
      <c r="G145" s="19">
        <v>2</v>
      </c>
      <c r="H145" s="221" t="str">
        <f t="shared" si="17"/>
        <v>2015.01</v>
      </c>
      <c r="I145" s="221" t="str">
        <f t="shared" si="18"/>
        <v>2017.10</v>
      </c>
      <c r="J145" s="69">
        <v>5000</v>
      </c>
      <c r="K145" s="226"/>
      <c r="L145" s="226"/>
      <c r="M145" s="226"/>
      <c r="N145" s="226"/>
      <c r="O145" s="19"/>
      <c r="P145" s="19"/>
      <c r="Q145" s="19"/>
      <c r="R145" s="19"/>
      <c r="S145" s="103"/>
      <c r="T145" s="103"/>
      <c r="U145" s="18" t="s">
        <v>2</v>
      </c>
      <c r="V145" s="103"/>
      <c r="W145" s="103"/>
      <c r="X145" s="17" t="str">
        <f>VLOOKUP(A145,'[1]Sales Data Table'!$A:$AF,4,FALSE)</f>
        <v>AA422424-2730</v>
      </c>
      <c r="Y145" s="17" t="str">
        <f>VLOOKUP(A145,'[1]Sales Data Table'!$A:$I,2,FALSE)</f>
        <v>DENSO</v>
      </c>
      <c r="Z145" s="17"/>
      <c r="AA145" s="17" t="str">
        <f>VLOOKUP(A145,'[1]Sales Data Table'!$A:$I,4,FALSE)</f>
        <v>AA422424-2730</v>
      </c>
      <c r="AB145" s="17" t="str">
        <f>VLOOKUP(A145,'[1]Sales Data Table'!$A:$I,9,FALSE)</f>
        <v>14 GM G6</v>
      </c>
      <c r="AC145" s="17"/>
      <c r="AD145" s="99">
        <f>VLOOKUP(A145,'[1]Sales Data Table'!$A:$Z,16,FALSE)</f>
        <v>43009</v>
      </c>
      <c r="AE145" s="18" t="str">
        <f>VLOOKUP(C145,'Equipment Listing'!A:E,3,FALSE)</f>
        <v>Bond</v>
      </c>
      <c r="AF145" s="19" t="str">
        <f>VLOOKUP(C145,'Equipment Listing'!A:E,4,FALSE)</f>
        <v>175T</v>
      </c>
      <c r="AG145" s="73" t="str">
        <f>VLOOKUP(C145,'Equipment Listing'!A:E,5,FALSE)</f>
        <v>60-200</v>
      </c>
      <c r="AH145" s="19">
        <f t="shared" si="19"/>
        <v>1</v>
      </c>
      <c r="AI145" s="43">
        <f t="shared" si="20"/>
        <v>2400</v>
      </c>
      <c r="AJ145" s="102">
        <f t="shared" si="21"/>
        <v>5000</v>
      </c>
      <c r="AK145" s="20">
        <f t="shared" si="22"/>
        <v>416.66666666666669</v>
      </c>
      <c r="AL145" s="21">
        <f t="shared" si="23"/>
        <v>1.5648148148148149</v>
      </c>
      <c r="AM145" s="21"/>
      <c r="AN145" s="103"/>
      <c r="AO145" s="103"/>
      <c r="AP145" s="17" t="s">
        <v>341</v>
      </c>
    </row>
    <row r="146" spans="1:42" s="15" customFormat="1" ht="10.5" customHeight="1">
      <c r="A146" s="56">
        <v>107642</v>
      </c>
      <c r="B146" s="220" t="str">
        <f t="shared" si="16"/>
        <v>SOP</v>
      </c>
      <c r="C146" s="51" t="s">
        <v>340</v>
      </c>
      <c r="D146" s="19">
        <v>1</v>
      </c>
      <c r="E146" s="55">
        <v>2700</v>
      </c>
      <c r="F146" s="19">
        <v>0.5</v>
      </c>
      <c r="G146" s="19">
        <v>2</v>
      </c>
      <c r="H146" s="221" t="str">
        <f t="shared" si="17"/>
        <v>2015.01</v>
      </c>
      <c r="I146" s="221" t="str">
        <f t="shared" si="18"/>
        <v>2019.07</v>
      </c>
      <c r="J146" s="69">
        <v>228000</v>
      </c>
      <c r="K146" s="226"/>
      <c r="L146" s="226"/>
      <c r="M146" s="226"/>
      <c r="N146" s="226"/>
      <c r="O146" s="54"/>
      <c r="P146" s="54"/>
      <c r="Q146" s="54"/>
      <c r="R146" s="54"/>
      <c r="S146" s="53"/>
      <c r="T146" s="104"/>
      <c r="U146" s="18" t="s">
        <v>2</v>
      </c>
      <c r="V146" s="104"/>
      <c r="W146" s="103"/>
      <c r="X146" s="17" t="str">
        <f>VLOOKUP(A146,'[1]Sales Data Table'!$A:$AF,4,FALSE)</f>
        <v>AA047792-6760</v>
      </c>
      <c r="Y146" s="17" t="str">
        <f>VLOOKUP(A146,'[1]Sales Data Table'!$A:$I,2,FALSE)</f>
        <v>Denso Manufacturing</v>
      </c>
      <c r="Z146" s="17"/>
      <c r="AA146" s="17" t="str">
        <f>VLOOKUP(A146,'[1]Sales Data Table'!$A:$I,4,FALSE)</f>
        <v>AA047792-6760</v>
      </c>
      <c r="AB146" s="17" t="str">
        <f>VLOOKUP(A146,'[1]Sales Data Table'!$A:$I,9,FALSE)</f>
        <v>14 GMX511 Zeta V8  (5 YR PROGRAM)</v>
      </c>
      <c r="AC146" s="17"/>
      <c r="AD146" s="99">
        <f>VLOOKUP(A146,'[1]Sales Data Table'!$A:$Z,16,FALSE)</f>
        <v>43647</v>
      </c>
      <c r="AE146" s="18" t="str">
        <f>VLOOKUP(C146,'Equipment Listing'!A:E,3,FALSE)</f>
        <v>Bond</v>
      </c>
      <c r="AF146" s="19" t="str">
        <f>VLOOKUP(C146,'Equipment Listing'!A:E,4,FALSE)</f>
        <v>175T</v>
      </c>
      <c r="AG146" s="73" t="str">
        <f>VLOOKUP(C146,'Equipment Listing'!A:E,5,FALSE)</f>
        <v>60-200</v>
      </c>
      <c r="AH146" s="19">
        <f t="shared" si="19"/>
        <v>1</v>
      </c>
      <c r="AI146" s="43">
        <f t="shared" si="20"/>
        <v>2700</v>
      </c>
      <c r="AJ146" s="102">
        <f t="shared" si="21"/>
        <v>228000</v>
      </c>
      <c r="AK146" s="20">
        <f t="shared" si="22"/>
        <v>19000</v>
      </c>
      <c r="AL146" s="21">
        <f t="shared" si="23"/>
        <v>10.716049382716051</v>
      </c>
      <c r="AM146" s="21"/>
      <c r="AN146" s="103"/>
      <c r="AO146" s="103"/>
      <c r="AP146" s="51" t="e">
        <f>VLOOKUP(A146,#REF!,2,FALSE)</f>
        <v>#REF!</v>
      </c>
    </row>
    <row r="147" spans="1:42" s="15" customFormat="1" ht="10.5" customHeight="1">
      <c r="A147" s="22">
        <v>107709</v>
      </c>
      <c r="B147" s="220" t="str">
        <f t="shared" si="16"/>
        <v>SOP</v>
      </c>
      <c r="C147" s="26" t="s">
        <v>340</v>
      </c>
      <c r="D147" s="26">
        <v>2</v>
      </c>
      <c r="E147" s="66">
        <v>2400</v>
      </c>
      <c r="F147" s="19">
        <v>0.5</v>
      </c>
      <c r="G147" s="19">
        <v>2</v>
      </c>
      <c r="H147" s="221" t="str">
        <f t="shared" si="17"/>
        <v>2015.01</v>
      </c>
      <c r="I147" s="221" t="str">
        <f t="shared" si="18"/>
        <v>2018.09</v>
      </c>
      <c r="J147" s="69">
        <v>417000</v>
      </c>
      <c r="K147" s="226"/>
      <c r="L147" s="226"/>
      <c r="M147" s="226"/>
      <c r="N147" s="226"/>
      <c r="O147" s="19"/>
      <c r="P147" s="19"/>
      <c r="Q147" s="19"/>
      <c r="R147" s="19"/>
      <c r="S147" s="103"/>
      <c r="T147" s="103"/>
      <c r="U147" s="18" t="s">
        <v>2</v>
      </c>
      <c r="V147" s="103"/>
      <c r="W147" s="103"/>
      <c r="X147" s="17" t="str">
        <f>VLOOKUP(A147,'[1]Sales Data Table'!$A:$AF,4,FALSE)</f>
        <v>AA047792-6380</v>
      </c>
      <c r="Y147" s="17" t="str">
        <f>VLOOKUP(A147,'[1]Sales Data Table'!$A:$I,2,FALSE)</f>
        <v>DENSO</v>
      </c>
      <c r="Z147" s="17"/>
      <c r="AA147" s="17" t="str">
        <f>VLOOKUP(A147,'[1]Sales Data Table'!$A:$I,4,FALSE)</f>
        <v>AA047792-6380</v>
      </c>
      <c r="AB147" s="17" t="str">
        <f>VLOOKUP(A147,'[1]Sales Data Table'!$A:$I,9,FALSE)</f>
        <v>15 FORD CD4.3</v>
      </c>
      <c r="AC147" s="17"/>
      <c r="AD147" s="99">
        <f>VLOOKUP(A147,'[1]Sales Data Table'!$A:$Z,16,FALSE)</f>
        <v>43344</v>
      </c>
      <c r="AE147" s="18" t="str">
        <f>VLOOKUP(C147,'Equipment Listing'!A:E,3,FALSE)</f>
        <v>Bond</v>
      </c>
      <c r="AF147" s="19" t="str">
        <f>VLOOKUP(C147,'Equipment Listing'!A:E,4,FALSE)</f>
        <v>175T</v>
      </c>
      <c r="AG147" s="73" t="str">
        <f>VLOOKUP(C147,'Equipment Listing'!A:E,5,FALSE)</f>
        <v>60-200</v>
      </c>
      <c r="AH147" s="19">
        <f t="shared" si="19"/>
        <v>1</v>
      </c>
      <c r="AI147" s="43">
        <f t="shared" si="20"/>
        <v>4800</v>
      </c>
      <c r="AJ147" s="102">
        <f t="shared" si="21"/>
        <v>417000</v>
      </c>
      <c r="AK147" s="20">
        <f t="shared" si="22"/>
        <v>34750</v>
      </c>
      <c r="AL147" s="21">
        <f t="shared" si="23"/>
        <v>10.986111111111109</v>
      </c>
      <c r="AM147" s="21"/>
      <c r="AN147" s="103"/>
      <c r="AO147" s="103"/>
      <c r="AP147" s="22">
        <v>107709</v>
      </c>
    </row>
    <row r="148" spans="1:42" s="15" customFormat="1" ht="10.5" customHeight="1">
      <c r="A148" s="56">
        <v>107719</v>
      </c>
      <c r="B148" s="220" t="str">
        <f t="shared" si="16"/>
        <v>SOP</v>
      </c>
      <c r="C148" s="51" t="s">
        <v>340</v>
      </c>
      <c r="D148" s="19">
        <v>1</v>
      </c>
      <c r="E148" s="55">
        <v>2600</v>
      </c>
      <c r="F148" s="19">
        <v>0.5</v>
      </c>
      <c r="G148" s="19">
        <v>2</v>
      </c>
      <c r="H148" s="221" t="str">
        <f t="shared" si="17"/>
        <v>2015.01</v>
      </c>
      <c r="I148" s="221" t="str">
        <f t="shared" si="18"/>
        <v>2019.02</v>
      </c>
      <c r="J148" s="69">
        <v>54000</v>
      </c>
      <c r="K148" s="226"/>
      <c r="L148" s="226"/>
      <c r="M148" s="226"/>
      <c r="N148" s="226"/>
      <c r="O148" s="54"/>
      <c r="P148" s="54"/>
      <c r="Q148" s="54"/>
      <c r="R148" s="54"/>
      <c r="S148" s="53"/>
      <c r="T148" s="104"/>
      <c r="U148" s="18" t="s">
        <v>2</v>
      </c>
      <c r="V148" s="104"/>
      <c r="W148" s="103"/>
      <c r="X148" s="17" t="str">
        <f>VLOOKUP(A148,'[1]Sales Data Table'!$A:$AF,4,FALSE)</f>
        <v>AA222424-3470</v>
      </c>
      <c r="Y148" s="17" t="str">
        <f>VLOOKUP(A148,'[1]Sales Data Table'!$A:$I,2,FALSE)</f>
        <v>Denso</v>
      </c>
      <c r="Z148" s="17"/>
      <c r="AA148" s="17" t="str">
        <f>VLOOKUP(A148,'[1]Sales Data Table'!$A:$I,4,FALSE)</f>
        <v>AA222424-3470</v>
      </c>
      <c r="AB148" s="17" t="str">
        <f>VLOOKUP(A148,'[1]Sales Data Table'!$A:$I,9,FALSE)</f>
        <v>R &amp; A</v>
      </c>
      <c r="AC148" s="17"/>
      <c r="AD148" s="99">
        <f>VLOOKUP(A148,'[1]Sales Data Table'!$A:$Z,16,FALSE)</f>
        <v>43513</v>
      </c>
      <c r="AE148" s="18" t="str">
        <f>VLOOKUP(C148,'Equipment Listing'!A:E,3,FALSE)</f>
        <v>Bond</v>
      </c>
      <c r="AF148" s="19" t="str">
        <f>VLOOKUP(C148,'Equipment Listing'!A:E,4,FALSE)</f>
        <v>175T</v>
      </c>
      <c r="AG148" s="73" t="str">
        <f>VLOOKUP(C148,'Equipment Listing'!A:E,5,FALSE)</f>
        <v>60-200</v>
      </c>
      <c r="AH148" s="19">
        <f t="shared" si="19"/>
        <v>1</v>
      </c>
      <c r="AI148" s="43">
        <f t="shared" si="20"/>
        <v>2600</v>
      </c>
      <c r="AJ148" s="102">
        <f t="shared" si="21"/>
        <v>54000</v>
      </c>
      <c r="AK148" s="20">
        <f t="shared" si="22"/>
        <v>4500</v>
      </c>
      <c r="AL148" s="21">
        <f t="shared" si="23"/>
        <v>3.641025641025641</v>
      </c>
      <c r="AM148" s="21"/>
      <c r="AN148" s="103"/>
      <c r="AO148" s="103"/>
      <c r="AP148" s="51" t="e">
        <f>VLOOKUP(A148,#REF!,2,FALSE)</f>
        <v>#REF!</v>
      </c>
    </row>
    <row r="149" spans="1:42" s="15" customFormat="1" ht="10.5" customHeight="1">
      <c r="A149" s="16">
        <v>103738</v>
      </c>
      <c r="B149" s="220" t="str">
        <f t="shared" si="16"/>
        <v>SOP</v>
      </c>
      <c r="C149" s="18" t="s">
        <v>264</v>
      </c>
      <c r="D149" s="19">
        <v>1</v>
      </c>
      <c r="E149" s="20">
        <v>2160</v>
      </c>
      <c r="F149" s="19">
        <v>0.5</v>
      </c>
      <c r="G149" s="19">
        <v>2</v>
      </c>
      <c r="H149" s="221" t="str">
        <f t="shared" si="17"/>
        <v>2015.01</v>
      </c>
      <c r="I149" s="221" t="str">
        <f t="shared" si="18"/>
        <v>2019.09</v>
      </c>
      <c r="J149" s="69">
        <v>265000</v>
      </c>
      <c r="K149" s="226"/>
      <c r="L149" s="226"/>
      <c r="M149" s="226"/>
      <c r="N149" s="226"/>
      <c r="O149" s="19"/>
      <c r="P149" s="19"/>
      <c r="Q149" s="19"/>
      <c r="R149" s="19"/>
      <c r="S149" s="103"/>
      <c r="T149" s="103"/>
      <c r="U149" s="18" t="s">
        <v>2</v>
      </c>
      <c r="V149" s="103"/>
      <c r="W149" s="103"/>
      <c r="X149" s="17" t="str">
        <f>VLOOKUP(A149,'[1]Sales Data Table'!$A:$AF,4,FALSE)</f>
        <v>5A12015A5</v>
      </c>
      <c r="Y149" s="17" t="str">
        <f>VLOOKUP(A149,'[1]Sales Data Table'!$A:$I,2,FALSE)</f>
        <v>IACNA</v>
      </c>
      <c r="Z149" s="17"/>
      <c r="AA149" s="17" t="str">
        <f>VLOOKUP(A149,'[1]Sales Data Table'!$A:$I,4,FALSE)</f>
        <v>5A12015A5</v>
      </c>
      <c r="AB149" s="17" t="str">
        <f>VLOOKUP(A149,'[1]Sales Data Table'!$A:$I,9,FALSE)</f>
        <v xml:space="preserve">Ford | Taurus | D258(2)         </v>
      </c>
      <c r="AC149" s="17"/>
      <c r="AD149" s="99">
        <f>VLOOKUP(A149,'[1]Sales Data Table'!$A:$Z,16,FALSE)</f>
        <v>43717</v>
      </c>
      <c r="AE149" s="18" t="str">
        <f>VLOOKUP(C149,'Equipment Listing'!A:E,3,FALSE)</f>
        <v>Bond</v>
      </c>
      <c r="AF149" s="19" t="str">
        <f>VLOOKUP(C149,'Equipment Listing'!A:E,4,FALSE)</f>
        <v>200T</v>
      </c>
      <c r="AG149" s="73" t="str">
        <f>VLOOKUP(C149,'Equipment Listing'!A:E,5,FALSE)</f>
        <v>60-200</v>
      </c>
      <c r="AH149" s="19">
        <f t="shared" si="19"/>
        <v>1</v>
      </c>
      <c r="AI149" s="43">
        <f t="shared" si="20"/>
        <v>2160</v>
      </c>
      <c r="AJ149" s="102">
        <f t="shared" si="21"/>
        <v>265000</v>
      </c>
      <c r="AK149" s="20">
        <f t="shared" si="22"/>
        <v>22083.333333333332</v>
      </c>
      <c r="AL149" s="21">
        <f t="shared" si="23"/>
        <v>14.965020576131685</v>
      </c>
      <c r="AM149" s="21"/>
      <c r="AN149" s="103"/>
      <c r="AO149" s="103"/>
      <c r="AP149" s="17">
        <v>103738</v>
      </c>
    </row>
    <row r="150" spans="1:42" s="15" customFormat="1" ht="10.5" customHeight="1">
      <c r="A150" s="16">
        <v>103740</v>
      </c>
      <c r="B150" s="220" t="str">
        <f t="shared" si="16"/>
        <v>SOP</v>
      </c>
      <c r="C150" s="18" t="s">
        <v>264</v>
      </c>
      <c r="D150" s="19">
        <v>1</v>
      </c>
      <c r="E150" s="20">
        <v>2280</v>
      </c>
      <c r="F150" s="19">
        <v>0.5</v>
      </c>
      <c r="G150" s="19">
        <v>2</v>
      </c>
      <c r="H150" s="221" t="str">
        <f t="shared" si="17"/>
        <v>2015.01</v>
      </c>
      <c r="I150" s="221" t="str">
        <f t="shared" si="18"/>
        <v>2019.09</v>
      </c>
      <c r="J150" s="69">
        <v>1250000</v>
      </c>
      <c r="K150" s="226"/>
      <c r="L150" s="226"/>
      <c r="M150" s="226"/>
      <c r="N150" s="226"/>
      <c r="O150" s="19"/>
      <c r="P150" s="19"/>
      <c r="Q150" s="19"/>
      <c r="R150" s="19"/>
      <c r="S150" s="103"/>
      <c r="T150" s="103"/>
      <c r="U150" s="18" t="s">
        <v>2</v>
      </c>
      <c r="V150" s="103"/>
      <c r="W150" s="103"/>
      <c r="X150" s="17" t="str">
        <f>VLOOKUP(A150,'[1]Sales Data Table'!$A:$AF,4,FALSE)</f>
        <v>5A12215A5</v>
      </c>
      <c r="Y150" s="17" t="str">
        <f>VLOOKUP(A150,'[1]Sales Data Table'!$A:$I,2,FALSE)</f>
        <v>IACNA</v>
      </c>
      <c r="Z150" s="17"/>
      <c r="AA150" s="17" t="str">
        <f>VLOOKUP(A150,'[1]Sales Data Table'!$A:$I,4,FALSE)</f>
        <v>5A12215A5</v>
      </c>
      <c r="AB150" s="17" t="str">
        <f>VLOOKUP(A150,'[1]Sales Data Table'!$A:$I,9,FALSE)</f>
        <v>FORD</v>
      </c>
      <c r="AC150" s="17"/>
      <c r="AD150" s="99">
        <f>VLOOKUP(A150,'[1]Sales Data Table'!$A:$Z,16,FALSE)</f>
        <v>43717</v>
      </c>
      <c r="AE150" s="18" t="str">
        <f>VLOOKUP(C150,'Equipment Listing'!A:E,3,FALSE)</f>
        <v>Bond</v>
      </c>
      <c r="AF150" s="19" t="str">
        <f>VLOOKUP(C150,'Equipment Listing'!A:E,4,FALSE)</f>
        <v>200T</v>
      </c>
      <c r="AG150" s="73" t="str">
        <f>VLOOKUP(C150,'Equipment Listing'!A:E,5,FALSE)</f>
        <v>60-200</v>
      </c>
      <c r="AH150" s="19">
        <f t="shared" si="19"/>
        <v>1</v>
      </c>
      <c r="AI150" s="43">
        <f t="shared" si="20"/>
        <v>2280</v>
      </c>
      <c r="AJ150" s="102">
        <f t="shared" si="21"/>
        <v>1250000</v>
      </c>
      <c r="AK150" s="20">
        <f t="shared" si="22"/>
        <v>104166.66666666667</v>
      </c>
      <c r="AL150" s="21">
        <f t="shared" si="23"/>
        <v>62.249512670565309</v>
      </c>
      <c r="AM150" s="21"/>
      <c r="AN150" s="103"/>
      <c r="AO150" s="103"/>
      <c r="AP150" s="17">
        <v>103740</v>
      </c>
    </row>
    <row r="151" spans="1:42" s="15" customFormat="1" ht="10.5" customHeight="1">
      <c r="A151" s="56">
        <v>105632</v>
      </c>
      <c r="B151" s="220" t="str">
        <f t="shared" si="16"/>
        <v>SOP</v>
      </c>
      <c r="C151" s="51" t="s">
        <v>264</v>
      </c>
      <c r="D151" s="19">
        <v>1</v>
      </c>
      <c r="E151" s="55">
        <v>2400</v>
      </c>
      <c r="F151" s="19">
        <v>0.5</v>
      </c>
      <c r="G151" s="19">
        <v>2</v>
      </c>
      <c r="H151" s="221" t="str">
        <f t="shared" si="17"/>
        <v>2015.01</v>
      </c>
      <c r="I151" s="221" t="str">
        <f t="shared" si="18"/>
        <v>2019.09</v>
      </c>
      <c r="J151" s="69">
        <v>45000</v>
      </c>
      <c r="K151" s="226"/>
      <c r="L151" s="226"/>
      <c r="M151" s="226"/>
      <c r="N151" s="226"/>
      <c r="O151" s="54"/>
      <c r="P151" s="54"/>
      <c r="Q151" s="54"/>
      <c r="R151" s="54"/>
      <c r="S151" s="53"/>
      <c r="T151" s="104"/>
      <c r="U151" s="18" t="s">
        <v>2</v>
      </c>
      <c r="V151" s="104"/>
      <c r="W151" s="103"/>
      <c r="X151" s="17" t="str">
        <f>VLOOKUP(A151,'[1]Sales Data Table'!$A:$AF,4,FALSE)</f>
        <v>MZ6765</v>
      </c>
      <c r="Y151" s="17" t="str">
        <f>VLOOKUP(A151,'[1]Sales Data Table'!$A:$I,2,FALSE)</f>
        <v>Chicago Miniature Lighting, LLC</v>
      </c>
      <c r="Z151" s="17"/>
      <c r="AA151" s="17" t="str">
        <f>VLOOKUP(A151,'[1]Sales Data Table'!$A:$I,4,FALSE)</f>
        <v>MZ6765</v>
      </c>
      <c r="AB151" s="17" t="str">
        <f>VLOOKUP(A151,'[1]Sales Data Table'!$A:$I,9,FALSE)</f>
        <v>AUTO INDUSTRY</v>
      </c>
      <c r="AC151" s="17"/>
      <c r="AD151" s="99">
        <f>VLOOKUP(A151,'[1]Sales Data Table'!$A:$Z,16,FALSE)</f>
        <v>43717</v>
      </c>
      <c r="AE151" s="18" t="str">
        <f>VLOOKUP(C151,'Equipment Listing'!A:E,3,FALSE)</f>
        <v>Bond</v>
      </c>
      <c r="AF151" s="19" t="str">
        <f>VLOOKUP(C151,'Equipment Listing'!A:E,4,FALSE)</f>
        <v>200T</v>
      </c>
      <c r="AG151" s="73" t="str">
        <f>VLOOKUP(C151,'Equipment Listing'!A:E,5,FALSE)</f>
        <v>60-200</v>
      </c>
      <c r="AH151" s="19">
        <f t="shared" si="19"/>
        <v>1</v>
      </c>
      <c r="AI151" s="43">
        <f t="shared" si="20"/>
        <v>2400</v>
      </c>
      <c r="AJ151" s="102">
        <f t="shared" si="21"/>
        <v>45000</v>
      </c>
      <c r="AK151" s="20">
        <f t="shared" si="22"/>
        <v>3750</v>
      </c>
      <c r="AL151" s="21">
        <f t="shared" si="23"/>
        <v>3.4166666666666665</v>
      </c>
      <c r="AM151" s="21"/>
      <c r="AN151" s="103"/>
      <c r="AO151" s="103"/>
      <c r="AP151" s="51" t="e">
        <f>VLOOKUP(A151,#REF!,2,FALSE)</f>
        <v>#REF!</v>
      </c>
    </row>
    <row r="152" spans="1:42" s="15" customFormat="1" ht="10.5" customHeight="1">
      <c r="A152" s="56">
        <v>105633</v>
      </c>
      <c r="B152" s="220" t="str">
        <f t="shared" si="16"/>
        <v>SOP</v>
      </c>
      <c r="C152" s="51" t="s">
        <v>264</v>
      </c>
      <c r="D152" s="19">
        <v>1</v>
      </c>
      <c r="E152" s="55">
        <v>2400</v>
      </c>
      <c r="F152" s="19">
        <v>0.5</v>
      </c>
      <c r="G152" s="19">
        <v>2</v>
      </c>
      <c r="H152" s="221" t="str">
        <f t="shared" si="17"/>
        <v>2015.01</v>
      </c>
      <c r="I152" s="221" t="str">
        <f t="shared" si="18"/>
        <v>2019.09</v>
      </c>
      <c r="J152" s="69">
        <v>45000</v>
      </c>
      <c r="K152" s="226"/>
      <c r="L152" s="226"/>
      <c r="M152" s="226"/>
      <c r="N152" s="226"/>
      <c r="O152" s="54"/>
      <c r="P152" s="54"/>
      <c r="Q152" s="54"/>
      <c r="R152" s="54"/>
      <c r="S152" s="53"/>
      <c r="T152" s="104"/>
      <c r="U152" s="18" t="s">
        <v>2</v>
      </c>
      <c r="V152" s="104"/>
      <c r="W152" s="103"/>
      <c r="X152" s="17" t="str">
        <f>VLOOKUP(A152,'[1]Sales Data Table'!$A:$AF,4,FALSE)</f>
        <v>MZ6816</v>
      </c>
      <c r="Y152" s="17" t="str">
        <f>VLOOKUP(A152,'[1]Sales Data Table'!$A:$I,2,FALSE)</f>
        <v>Chicago Miniature Lighting, LLC</v>
      </c>
      <c r="Z152" s="17"/>
      <c r="AA152" s="17" t="str">
        <f>VLOOKUP(A152,'[1]Sales Data Table'!$A:$I,4,FALSE)</f>
        <v>MZ6816</v>
      </c>
      <c r="AB152" s="17" t="str">
        <f>VLOOKUP(A152,'[1]Sales Data Table'!$A:$I,9,FALSE)</f>
        <v>AUTO INDUSTRY</v>
      </c>
      <c r="AC152" s="17"/>
      <c r="AD152" s="99">
        <f>VLOOKUP(A152,'[1]Sales Data Table'!$A:$Z,16,FALSE)</f>
        <v>43717</v>
      </c>
      <c r="AE152" s="18" t="str">
        <f>VLOOKUP(C152,'Equipment Listing'!A:E,3,FALSE)</f>
        <v>Bond</v>
      </c>
      <c r="AF152" s="19" t="str">
        <f>VLOOKUP(C152,'Equipment Listing'!A:E,4,FALSE)</f>
        <v>200T</v>
      </c>
      <c r="AG152" s="73" t="str">
        <f>VLOOKUP(C152,'Equipment Listing'!A:E,5,FALSE)</f>
        <v>60-200</v>
      </c>
      <c r="AH152" s="19">
        <f t="shared" si="19"/>
        <v>1</v>
      </c>
      <c r="AI152" s="43">
        <f t="shared" si="20"/>
        <v>2400</v>
      </c>
      <c r="AJ152" s="102">
        <f t="shared" si="21"/>
        <v>45000</v>
      </c>
      <c r="AK152" s="20">
        <f t="shared" si="22"/>
        <v>3750</v>
      </c>
      <c r="AL152" s="21">
        <f t="shared" si="23"/>
        <v>3.4166666666666665</v>
      </c>
      <c r="AM152" s="21"/>
      <c r="AN152" s="103"/>
      <c r="AO152" s="103"/>
      <c r="AP152" s="51" t="e">
        <f>VLOOKUP(A152,#REF!,2,FALSE)</f>
        <v>#REF!</v>
      </c>
    </row>
    <row r="153" spans="1:42" s="15" customFormat="1" ht="10.5" customHeight="1">
      <c r="A153" s="56">
        <v>105716</v>
      </c>
      <c r="B153" s="220" t="str">
        <f t="shared" si="16"/>
        <v>SOP</v>
      </c>
      <c r="C153" s="51" t="s">
        <v>264</v>
      </c>
      <c r="D153" s="19">
        <v>1</v>
      </c>
      <c r="E153" s="55">
        <v>1200</v>
      </c>
      <c r="F153" s="19">
        <v>0.5</v>
      </c>
      <c r="G153" s="19">
        <v>2</v>
      </c>
      <c r="H153" s="221" t="str">
        <f t="shared" si="17"/>
        <v>2015.01</v>
      </c>
      <c r="I153" s="221" t="str">
        <f t="shared" si="18"/>
        <v>2019.09</v>
      </c>
      <c r="J153" s="69">
        <v>197316</v>
      </c>
      <c r="K153" s="226"/>
      <c r="L153" s="226"/>
      <c r="M153" s="226"/>
      <c r="N153" s="226"/>
      <c r="O153" s="52"/>
      <c r="P153" s="52"/>
      <c r="Q153" s="52"/>
      <c r="R153" s="52"/>
      <c r="S153" s="55"/>
      <c r="T153" s="105"/>
      <c r="U153" s="18" t="s">
        <v>2</v>
      </c>
      <c r="V153" s="105"/>
      <c r="W153" s="103"/>
      <c r="X153" s="17" t="str">
        <f>VLOOKUP(A153,'[1]Sales Data Table'!$A:$AF,4,FALSE)</f>
        <v>MZ6846</v>
      </c>
      <c r="Y153" s="17" t="str">
        <f>VLOOKUP(A153,'[1]Sales Data Table'!$A:$I,2,FALSE)</f>
        <v>Ventura</v>
      </c>
      <c r="Z153" s="17"/>
      <c r="AA153" s="17" t="str">
        <f>VLOOKUP(A153,'[1]Sales Data Table'!$A:$I,4,FALSE)</f>
        <v>MZ6846</v>
      </c>
      <c r="AB153" s="17" t="str">
        <f>VLOOKUP(A153,'[1]Sales Data Table'!$A:$I,9,FALSE)</f>
        <v>AUTO INDUSTRY</v>
      </c>
      <c r="AC153" s="17"/>
      <c r="AD153" s="99">
        <f>VLOOKUP(A153,'[1]Sales Data Table'!$A:$Z,16,FALSE)</f>
        <v>43717</v>
      </c>
      <c r="AE153" s="18" t="str">
        <f>VLOOKUP(C153,'Equipment Listing'!A:E,3,FALSE)</f>
        <v>Bond</v>
      </c>
      <c r="AF153" s="19" t="str">
        <f>VLOOKUP(C153,'Equipment Listing'!A:E,4,FALSE)</f>
        <v>200T</v>
      </c>
      <c r="AG153" s="73" t="str">
        <f>VLOOKUP(C153,'Equipment Listing'!A:E,5,FALSE)</f>
        <v>60-200</v>
      </c>
      <c r="AH153" s="19">
        <f t="shared" si="19"/>
        <v>1</v>
      </c>
      <c r="AI153" s="43">
        <f t="shared" si="20"/>
        <v>1200</v>
      </c>
      <c r="AJ153" s="102">
        <f t="shared" si="21"/>
        <v>197316</v>
      </c>
      <c r="AK153" s="20">
        <f t="shared" si="22"/>
        <v>16443</v>
      </c>
      <c r="AL153" s="21">
        <f t="shared" si="23"/>
        <v>19.603333333333335</v>
      </c>
      <c r="AM153" s="21"/>
      <c r="AN153" s="103"/>
      <c r="AO153" s="103"/>
      <c r="AP153" s="51" t="e">
        <f>VLOOKUP(A153,#REF!,2,FALSE)</f>
        <v>#REF!</v>
      </c>
    </row>
    <row r="154" spans="1:42" s="15" customFormat="1" ht="10.5" customHeight="1">
      <c r="A154" s="56">
        <v>106080</v>
      </c>
      <c r="B154" s="220" t="str">
        <f t="shared" si="16"/>
        <v>SOP</v>
      </c>
      <c r="C154" s="51" t="s">
        <v>264</v>
      </c>
      <c r="D154" s="19">
        <v>1</v>
      </c>
      <c r="E154" s="55">
        <v>2500</v>
      </c>
      <c r="F154" s="19">
        <v>0.5</v>
      </c>
      <c r="G154" s="19">
        <v>2</v>
      </c>
      <c r="H154" s="221" t="str">
        <f t="shared" si="17"/>
        <v>2015.01</v>
      </c>
      <c r="I154" s="221" t="str">
        <f t="shared" si="18"/>
        <v>2018.03</v>
      </c>
      <c r="J154" s="69">
        <v>3240</v>
      </c>
      <c r="K154" s="226"/>
      <c r="L154" s="226"/>
      <c r="M154" s="226"/>
      <c r="N154" s="226"/>
      <c r="O154" s="54"/>
      <c r="P154" s="54"/>
      <c r="Q154" s="54"/>
      <c r="R154" s="54"/>
      <c r="S154" s="53"/>
      <c r="T154" s="104"/>
      <c r="U154" s="18" t="s">
        <v>2</v>
      </c>
      <c r="V154" s="104"/>
      <c r="W154" s="103"/>
      <c r="X154" s="17" t="str">
        <f>VLOOKUP(A154,'[1]Sales Data Table'!$A:$AF,4,FALSE)</f>
        <v>AA122424-5150</v>
      </c>
      <c r="Y154" s="17" t="str">
        <f>VLOOKUP(A154,'[1]Sales Data Table'!$A:$I,2,FALSE)</f>
        <v>Denso</v>
      </c>
      <c r="Z154" s="17"/>
      <c r="AA154" s="17" t="str">
        <f>VLOOKUP(A154,'[1]Sales Data Table'!$A:$I,4,FALSE)</f>
        <v>AA122424-5150</v>
      </c>
      <c r="AB154" s="17" t="str">
        <f>VLOOKUP(A154,'[1]Sales Data Table'!$A:$I,9,FALSE)</f>
        <v>Corolla 150A</v>
      </c>
      <c r="AC154" s="17"/>
      <c r="AD154" s="99">
        <f>VLOOKUP(A154,'[1]Sales Data Table'!$A:$Z,16,FALSE)</f>
        <v>43160</v>
      </c>
      <c r="AE154" s="18" t="str">
        <f>VLOOKUP(C154,'Equipment Listing'!A:E,3,FALSE)</f>
        <v>Bond</v>
      </c>
      <c r="AF154" s="19" t="str">
        <f>VLOOKUP(C154,'Equipment Listing'!A:E,4,FALSE)</f>
        <v>200T</v>
      </c>
      <c r="AG154" s="73" t="str">
        <f>VLOOKUP(C154,'Equipment Listing'!A:E,5,FALSE)</f>
        <v>60-200</v>
      </c>
      <c r="AH154" s="19">
        <f t="shared" si="19"/>
        <v>1</v>
      </c>
      <c r="AI154" s="43">
        <f t="shared" si="20"/>
        <v>2500</v>
      </c>
      <c r="AJ154" s="102">
        <f t="shared" si="21"/>
        <v>3240</v>
      </c>
      <c r="AK154" s="20">
        <f t="shared" si="22"/>
        <v>270</v>
      </c>
      <c r="AL154" s="21">
        <f t="shared" si="23"/>
        <v>1.4773333333333334</v>
      </c>
      <c r="AM154" s="21"/>
      <c r="AN154" s="103"/>
      <c r="AO154" s="103"/>
      <c r="AP154" s="51" t="e">
        <f>VLOOKUP(A154,#REF!,2,FALSE)</f>
        <v>#REF!</v>
      </c>
    </row>
    <row r="155" spans="1:42" s="15" customFormat="1" ht="10.5" customHeight="1">
      <c r="A155" s="16">
        <v>106338</v>
      </c>
      <c r="B155" s="220" t="str">
        <f t="shared" si="16"/>
        <v>EOP</v>
      </c>
      <c r="C155" s="18" t="s">
        <v>264</v>
      </c>
      <c r="D155" s="19">
        <v>1</v>
      </c>
      <c r="E155" s="20">
        <v>3000</v>
      </c>
      <c r="F155" s="19">
        <v>0.5</v>
      </c>
      <c r="G155" s="19">
        <v>2</v>
      </c>
      <c r="H155" s="221" t="str">
        <f t="shared" si="17"/>
        <v>2015.01</v>
      </c>
      <c r="I155" s="221" t="str">
        <f t="shared" si="18"/>
        <v>3000</v>
      </c>
      <c r="J155" s="69">
        <v>90729.434164336286</v>
      </c>
      <c r="K155" s="226"/>
      <c r="L155" s="226"/>
      <c r="M155" s="226"/>
      <c r="N155" s="226"/>
      <c r="O155" s="19"/>
      <c r="P155" s="19"/>
      <c r="Q155" s="19"/>
      <c r="R155" s="19"/>
      <c r="S155" s="103"/>
      <c r="T155" s="103"/>
      <c r="U155" s="18" t="s">
        <v>2</v>
      </c>
      <c r="V155" s="103"/>
      <c r="W155" s="103"/>
      <c r="X155" s="17" t="str">
        <f>VLOOKUP(A155,'[1]Sales Data Table'!$A:$AF,4,FALSE)</f>
        <v>AA246760-8722</v>
      </c>
      <c r="Y155" s="17" t="str">
        <f>VLOOKUP(A155,'[1]Sales Data Table'!$A:$I,2,FALSE)</f>
        <v>Denso</v>
      </c>
      <c r="Z155" s="17"/>
      <c r="AA155" s="17" t="str">
        <f>VLOOKUP(A155,'[1]Sales Data Table'!$A:$I,4,FALSE)</f>
        <v>AA246760-8722</v>
      </c>
      <c r="AB155" s="17" t="str">
        <f>VLOOKUP(A155,'[1]Sales Data Table'!$A:$I,9,FALSE)</f>
        <v>642L (lexus)</v>
      </c>
      <c r="AC155" s="17"/>
      <c r="AD155" s="99">
        <f>VLOOKUP(A155,'[1]Sales Data Table'!$A:$Z,16,FALSE)</f>
        <v>41883</v>
      </c>
      <c r="AE155" s="18" t="str">
        <f>VLOOKUP(C155,'Equipment Listing'!A:E,3,FALSE)</f>
        <v>Bond</v>
      </c>
      <c r="AF155" s="19" t="str">
        <f>VLOOKUP(C155,'Equipment Listing'!A:E,4,FALSE)</f>
        <v>200T</v>
      </c>
      <c r="AG155" s="73" t="str">
        <f>VLOOKUP(C155,'Equipment Listing'!A:E,5,FALSE)</f>
        <v>60-200</v>
      </c>
      <c r="AH155" s="19">
        <f t="shared" si="19"/>
        <v>1</v>
      </c>
      <c r="AI155" s="43">
        <f t="shared" si="20"/>
        <v>3000</v>
      </c>
      <c r="AJ155" s="102">
        <f t="shared" si="21"/>
        <v>90729.434164336286</v>
      </c>
      <c r="AK155" s="20">
        <f t="shared" si="22"/>
        <v>7560.7861803613569</v>
      </c>
      <c r="AL155" s="21">
        <f t="shared" si="23"/>
        <v>4.6936827468272702</v>
      </c>
      <c r="AM155" s="21"/>
      <c r="AN155" s="103"/>
      <c r="AO155" s="103"/>
      <c r="AP155" s="17">
        <v>106338</v>
      </c>
    </row>
    <row r="156" spans="1:42" s="15" customFormat="1" ht="10.5" customHeight="1">
      <c r="A156" s="23">
        <v>106559</v>
      </c>
      <c r="B156" s="220" t="str">
        <f t="shared" si="16"/>
        <v>SOP</v>
      </c>
      <c r="C156" s="23" t="s">
        <v>264</v>
      </c>
      <c r="D156" s="19">
        <v>1</v>
      </c>
      <c r="E156" s="23">
        <v>2100</v>
      </c>
      <c r="F156" s="19">
        <v>0.5</v>
      </c>
      <c r="G156" s="19">
        <v>2</v>
      </c>
      <c r="H156" s="221" t="str">
        <f t="shared" si="17"/>
        <v>2015.01</v>
      </c>
      <c r="I156" s="221" t="str">
        <f t="shared" si="18"/>
        <v>2017.12</v>
      </c>
      <c r="J156" s="69">
        <v>282825.60000000003</v>
      </c>
      <c r="K156" s="226"/>
      <c r="L156" s="226"/>
      <c r="M156" s="226"/>
      <c r="N156" s="226"/>
      <c r="O156" s="19"/>
      <c r="P156" s="19"/>
      <c r="Q156" s="19"/>
      <c r="R156" s="19"/>
      <c r="S156" s="103"/>
      <c r="T156" s="103"/>
      <c r="U156" s="18" t="s">
        <v>2</v>
      </c>
      <c r="V156" s="103"/>
      <c r="W156" s="103"/>
      <c r="X156" s="17" t="str">
        <f>VLOOKUP(A156,'[1]Sales Data Table'!$A:$AF,4,FALSE)</f>
        <v>MZ7294R-B</v>
      </c>
      <c r="Y156" s="17" t="str">
        <f>VLOOKUP(A156,'[1]Sales Data Table'!$A:$I,2,FALSE)</f>
        <v>Chicago Miniature Lighting, LLC</v>
      </c>
      <c r="Z156" s="17"/>
      <c r="AA156" s="17" t="str">
        <f>VLOOKUP(A156,'[1]Sales Data Table'!$A:$I,4,FALSE)</f>
        <v>MZ7294R-B</v>
      </c>
      <c r="AB156" s="17" t="str">
        <f>VLOOKUP(A156,'[1]Sales Data Table'!$A:$I,9,FALSE)</f>
        <v>JK CHRYS.</v>
      </c>
      <c r="AC156" s="17"/>
      <c r="AD156" s="99">
        <f>VLOOKUP(A156,'[1]Sales Data Table'!$A:$Z,16,FALSE)</f>
        <v>43070</v>
      </c>
      <c r="AE156" s="18" t="str">
        <f>VLOOKUP(C156,'Equipment Listing'!A:E,3,FALSE)</f>
        <v>Bond</v>
      </c>
      <c r="AF156" s="19" t="str">
        <f>VLOOKUP(C156,'Equipment Listing'!A:E,4,FALSE)</f>
        <v>200T</v>
      </c>
      <c r="AG156" s="73" t="str">
        <f>VLOOKUP(C156,'Equipment Listing'!A:E,5,FALSE)</f>
        <v>60-200</v>
      </c>
      <c r="AH156" s="19">
        <f t="shared" si="19"/>
        <v>1</v>
      </c>
      <c r="AI156" s="43">
        <f t="shared" si="20"/>
        <v>2100</v>
      </c>
      <c r="AJ156" s="102">
        <f t="shared" si="21"/>
        <v>282825.60000000003</v>
      </c>
      <c r="AK156" s="20">
        <f t="shared" si="22"/>
        <v>23568.800000000003</v>
      </c>
      <c r="AL156" s="21">
        <f t="shared" si="23"/>
        <v>16.297650793650796</v>
      </c>
      <c r="AM156" s="21"/>
      <c r="AN156" s="103"/>
      <c r="AO156" s="103"/>
      <c r="AP156" s="23" t="s">
        <v>425</v>
      </c>
    </row>
    <row r="157" spans="1:42" s="15" customFormat="1" ht="10.5" customHeight="1">
      <c r="A157" s="56">
        <v>106876</v>
      </c>
      <c r="B157" s="220" t="str">
        <f t="shared" si="16"/>
        <v>SOP</v>
      </c>
      <c r="C157" s="51" t="s">
        <v>264</v>
      </c>
      <c r="D157" s="19">
        <v>1</v>
      </c>
      <c r="E157" s="55">
        <v>1800</v>
      </c>
      <c r="F157" s="19">
        <v>0.5</v>
      </c>
      <c r="G157" s="19">
        <v>2</v>
      </c>
      <c r="H157" s="221" t="str">
        <f t="shared" si="17"/>
        <v>2015.01</v>
      </c>
      <c r="I157" s="221" t="str">
        <f t="shared" si="18"/>
        <v>2019.09</v>
      </c>
      <c r="J157" s="69">
        <v>22711.5</v>
      </c>
      <c r="K157" s="226"/>
      <c r="L157" s="226"/>
      <c r="M157" s="226"/>
      <c r="N157" s="226"/>
      <c r="O157" s="54"/>
      <c r="P157" s="54"/>
      <c r="Q157" s="54"/>
      <c r="R157" s="54"/>
      <c r="S157" s="53"/>
      <c r="T157" s="104"/>
      <c r="U157" s="18" t="s">
        <v>2</v>
      </c>
      <c r="V157" s="104"/>
      <c r="W157" s="103"/>
      <c r="X157" s="17" t="str">
        <f>VLOOKUP(A157,'[1]Sales Data Table'!$A:$AF,4,FALSE)</f>
        <v>226501LA0C</v>
      </c>
      <c r="Y157" s="17" t="str">
        <f>VLOOKUP(A157,'[1]Sales Data Table'!$A:$I,2,FALSE)</f>
        <v>NISSAN</v>
      </c>
      <c r="Z157" s="17"/>
      <c r="AA157" s="17" t="str">
        <f>VLOOKUP(A157,'[1]Sales Data Table'!$A:$I,4,FALSE)</f>
        <v>226501LA0C</v>
      </c>
      <c r="AB157" s="17" t="str">
        <f>VLOOKUP(A157,'[1]Sales Data Table'!$A:$I,9,FALSE)</f>
        <v>XHK1 ENGINE</v>
      </c>
      <c r="AC157" s="17"/>
      <c r="AD157" s="99">
        <f>VLOOKUP(A157,'[1]Sales Data Table'!$A:$Z,16,FALSE)</f>
        <v>43717</v>
      </c>
      <c r="AE157" s="18" t="str">
        <f>VLOOKUP(C157,'Equipment Listing'!A:E,3,FALSE)</f>
        <v>Bond</v>
      </c>
      <c r="AF157" s="19" t="str">
        <f>VLOOKUP(C157,'Equipment Listing'!A:E,4,FALSE)</f>
        <v>200T</v>
      </c>
      <c r="AG157" s="73" t="str">
        <f>VLOOKUP(C157,'Equipment Listing'!A:E,5,FALSE)</f>
        <v>60-200</v>
      </c>
      <c r="AH157" s="19">
        <f t="shared" si="19"/>
        <v>1</v>
      </c>
      <c r="AI157" s="43">
        <f t="shared" si="20"/>
        <v>1800</v>
      </c>
      <c r="AJ157" s="102">
        <f t="shared" si="21"/>
        <v>22711.5</v>
      </c>
      <c r="AK157" s="20">
        <f t="shared" si="22"/>
        <v>1892.625</v>
      </c>
      <c r="AL157" s="21">
        <f t="shared" si="23"/>
        <v>2.7352777777777781</v>
      </c>
      <c r="AM157" s="21"/>
      <c r="AN157" s="103"/>
      <c r="AO157" s="103"/>
      <c r="AP157" s="51" t="e">
        <f>VLOOKUP(A157,#REF!,2,FALSE)</f>
        <v>#REF!</v>
      </c>
    </row>
    <row r="158" spans="1:42" s="15" customFormat="1" ht="10.5" customHeight="1">
      <c r="A158" s="56">
        <v>107435</v>
      </c>
      <c r="B158" s="220" t="str">
        <f t="shared" si="16"/>
        <v>SOP</v>
      </c>
      <c r="C158" s="51" t="s">
        <v>264</v>
      </c>
      <c r="D158" s="19">
        <v>1</v>
      </c>
      <c r="E158" s="55">
        <v>1800</v>
      </c>
      <c r="F158" s="19">
        <v>0.5</v>
      </c>
      <c r="G158" s="19">
        <v>2</v>
      </c>
      <c r="H158" s="221" t="str">
        <f t="shared" si="17"/>
        <v>2015.01</v>
      </c>
      <c r="I158" s="221" t="str">
        <f t="shared" si="18"/>
        <v>2017.12</v>
      </c>
      <c r="J158" s="69">
        <v>165600</v>
      </c>
      <c r="K158" s="226"/>
      <c r="L158" s="226"/>
      <c r="M158" s="226"/>
      <c r="N158" s="226"/>
      <c r="O158" s="54"/>
      <c r="P158" s="54"/>
      <c r="Q158" s="54"/>
      <c r="R158" s="54"/>
      <c r="S158" s="53"/>
      <c r="T158" s="104"/>
      <c r="U158" s="18" t="s">
        <v>2</v>
      </c>
      <c r="V158" s="104"/>
      <c r="W158" s="103"/>
      <c r="X158" s="17" t="str">
        <f>VLOOKUP(A158,'[1]Sales Data Table'!$A:$AF,4,FALSE)</f>
        <v>AA246750-2260</v>
      </c>
      <c r="Y158" s="17" t="str">
        <f>VLOOKUP(A158,'[1]Sales Data Table'!$A:$I,2,FALSE)</f>
        <v>DENSO</v>
      </c>
      <c r="Z158" s="17"/>
      <c r="AA158" s="17" t="str">
        <f>VLOOKUP(A158,'[1]Sales Data Table'!$A:$I,4,FALSE)</f>
        <v>AA246750-2260</v>
      </c>
      <c r="AB158" s="17" t="str">
        <f>VLOOKUP(A158,'[1]Sales Data Table'!$A:$I,9,FALSE)</f>
        <v>14 TOY HIGH 440A</v>
      </c>
      <c r="AC158" s="17"/>
      <c r="AD158" s="99">
        <f>VLOOKUP(A158,'[1]Sales Data Table'!$A:$Z,16,FALSE)</f>
        <v>43070</v>
      </c>
      <c r="AE158" s="18" t="str">
        <f>VLOOKUP(C158,'Equipment Listing'!A:E,3,FALSE)</f>
        <v>Bond</v>
      </c>
      <c r="AF158" s="19" t="str">
        <f>VLOOKUP(C158,'Equipment Listing'!A:E,4,FALSE)</f>
        <v>200T</v>
      </c>
      <c r="AG158" s="73" t="str">
        <f>VLOOKUP(C158,'Equipment Listing'!A:E,5,FALSE)</f>
        <v>60-200</v>
      </c>
      <c r="AH158" s="19">
        <f t="shared" si="19"/>
        <v>1</v>
      </c>
      <c r="AI158" s="43">
        <f t="shared" si="20"/>
        <v>1800</v>
      </c>
      <c r="AJ158" s="102">
        <f t="shared" si="21"/>
        <v>165600</v>
      </c>
      <c r="AK158" s="20">
        <f t="shared" si="22"/>
        <v>13800</v>
      </c>
      <c r="AL158" s="21">
        <f t="shared" si="23"/>
        <v>11.555555555555557</v>
      </c>
      <c r="AM158" s="21"/>
      <c r="AN158" s="103"/>
      <c r="AO158" s="103"/>
      <c r="AP158" s="51" t="e">
        <f>VLOOKUP(A158,#REF!,2,FALSE)</f>
        <v>#REF!</v>
      </c>
    </row>
    <row r="159" spans="1:42" s="15" customFormat="1" ht="10.5" customHeight="1">
      <c r="A159" s="56">
        <v>107632</v>
      </c>
      <c r="B159" s="220" t="str">
        <f t="shared" si="16"/>
        <v>SOP</v>
      </c>
      <c r="C159" s="51" t="s">
        <v>264</v>
      </c>
      <c r="D159" s="19">
        <v>1</v>
      </c>
      <c r="E159" s="55">
        <v>2400</v>
      </c>
      <c r="F159" s="19">
        <v>0.5</v>
      </c>
      <c r="G159" s="19">
        <v>2</v>
      </c>
      <c r="H159" s="221" t="str">
        <f t="shared" si="17"/>
        <v>2015.01</v>
      </c>
      <c r="I159" s="221" t="str">
        <f t="shared" si="18"/>
        <v>2017.10</v>
      </c>
      <c r="J159" s="69">
        <v>156000</v>
      </c>
      <c r="K159" s="226"/>
      <c r="L159" s="226"/>
      <c r="M159" s="226"/>
      <c r="N159" s="226"/>
      <c r="O159" s="54"/>
      <c r="P159" s="54"/>
      <c r="Q159" s="54"/>
      <c r="R159" s="54"/>
      <c r="S159" s="53"/>
      <c r="T159" s="104"/>
      <c r="U159" s="18" t="s">
        <v>2</v>
      </c>
      <c r="V159" s="104"/>
      <c r="W159" s="103"/>
      <c r="X159" s="17" t="str">
        <f>VLOOKUP(A159,'[1]Sales Data Table'!$A:$AF,4,FALSE)</f>
        <v>AA246760-5650</v>
      </c>
      <c r="Y159" s="17" t="str">
        <f>VLOOKUP(A159,'[1]Sales Data Table'!$A:$I,2,FALSE)</f>
        <v>Denso</v>
      </c>
      <c r="Z159" s="17"/>
      <c r="AA159" s="17" t="str">
        <f>VLOOKUP(A159,'[1]Sales Data Table'!$A:$I,4,FALSE)</f>
        <v>AA246760-5650</v>
      </c>
      <c r="AB159" s="17" t="str">
        <f>VLOOKUP(A159,'[1]Sales Data Table'!$A:$I,9,FALSE)</f>
        <v>ODYSSEY</v>
      </c>
      <c r="AC159" s="17"/>
      <c r="AD159" s="99">
        <f>VLOOKUP(A159,'[1]Sales Data Table'!$A:$Z,16,FALSE)</f>
        <v>43039</v>
      </c>
      <c r="AE159" s="18" t="str">
        <f>VLOOKUP(C159,'Equipment Listing'!A:E,3,FALSE)</f>
        <v>Bond</v>
      </c>
      <c r="AF159" s="19" t="str">
        <f>VLOOKUP(C159,'Equipment Listing'!A:E,4,FALSE)</f>
        <v>200T</v>
      </c>
      <c r="AG159" s="73" t="str">
        <f>VLOOKUP(C159,'Equipment Listing'!A:E,5,FALSE)</f>
        <v>60-200</v>
      </c>
      <c r="AH159" s="19">
        <f t="shared" si="19"/>
        <v>1</v>
      </c>
      <c r="AI159" s="43">
        <f t="shared" si="20"/>
        <v>2400</v>
      </c>
      <c r="AJ159" s="102">
        <f t="shared" si="21"/>
        <v>156000</v>
      </c>
      <c r="AK159" s="20">
        <f t="shared" si="22"/>
        <v>13000</v>
      </c>
      <c r="AL159" s="21">
        <f t="shared" si="23"/>
        <v>8.5555555555555554</v>
      </c>
      <c r="AM159" s="21"/>
      <c r="AN159" s="103"/>
      <c r="AO159" s="103"/>
      <c r="AP159" s="51" t="e">
        <f>VLOOKUP(A159,#REF!,2,FALSE)</f>
        <v>#REF!</v>
      </c>
    </row>
    <row r="160" spans="1:42" s="15" customFormat="1" ht="10.5" customHeight="1">
      <c r="A160" s="16">
        <v>104475</v>
      </c>
      <c r="B160" s="220" t="str">
        <f t="shared" si="16"/>
        <v>SOP</v>
      </c>
      <c r="C160" s="18" t="s">
        <v>245</v>
      </c>
      <c r="D160" s="19">
        <v>1</v>
      </c>
      <c r="E160" s="20">
        <v>3600</v>
      </c>
      <c r="F160" s="19">
        <v>0.5</v>
      </c>
      <c r="G160" s="19">
        <v>2</v>
      </c>
      <c r="H160" s="221" t="str">
        <f t="shared" si="17"/>
        <v>2015.01</v>
      </c>
      <c r="I160" s="221" t="str">
        <f t="shared" si="18"/>
        <v>2019.09</v>
      </c>
      <c r="J160" s="69">
        <v>26242.5</v>
      </c>
      <c r="K160" s="226"/>
      <c r="L160" s="226"/>
      <c r="M160" s="226"/>
      <c r="N160" s="226"/>
      <c r="O160" s="19"/>
      <c r="P160" s="19"/>
      <c r="Q160" s="19"/>
      <c r="R160" s="19"/>
      <c r="S160" s="103"/>
      <c r="T160" s="103"/>
      <c r="U160" s="18" t="s">
        <v>2</v>
      </c>
      <c r="V160" s="103"/>
      <c r="W160" s="103"/>
      <c r="X160" s="17">
        <f>VLOOKUP(A160,'[1]Sales Data Table'!$A:$AF,4,FALSE)</f>
        <v>95159</v>
      </c>
      <c r="Y160" s="17" t="str">
        <f>VLOOKUP(A160,'[1]Sales Data Table'!$A:$I,2,FALSE)</f>
        <v>AGC Automotive Americas</v>
      </c>
      <c r="Z160" s="17"/>
      <c r="AA160" s="17">
        <f>VLOOKUP(A160,'[1]Sales Data Table'!$A:$I,4,FALSE)</f>
        <v>95159</v>
      </c>
      <c r="AB160" s="17" t="str">
        <f>VLOOKUP(A160,'[1]Sales Data Table'!$A:$I,9,FALSE)</f>
        <v>WZW L/G</v>
      </c>
      <c r="AC160" s="17"/>
      <c r="AD160" s="99">
        <f>VLOOKUP(A160,'[1]Sales Data Table'!$A:$Z,16,FALSE)</f>
        <v>43717</v>
      </c>
      <c r="AE160" s="18" t="str">
        <f>VLOOKUP(C160,'Equipment Listing'!A:E,3,FALSE)</f>
        <v>Bond</v>
      </c>
      <c r="AF160" s="19" t="str">
        <f>VLOOKUP(C160,'Equipment Listing'!A:E,4,FALSE)</f>
        <v>200T</v>
      </c>
      <c r="AG160" s="73" t="str">
        <f>VLOOKUP(C160,'Equipment Listing'!A:E,5,FALSE)</f>
        <v>60-200</v>
      </c>
      <c r="AH160" s="19">
        <f t="shared" si="19"/>
        <v>1</v>
      </c>
      <c r="AI160" s="43">
        <f t="shared" si="20"/>
        <v>3600</v>
      </c>
      <c r="AJ160" s="102">
        <f t="shared" si="21"/>
        <v>26242.5</v>
      </c>
      <c r="AK160" s="20">
        <f t="shared" si="22"/>
        <v>2186.875</v>
      </c>
      <c r="AL160" s="21">
        <f t="shared" si="23"/>
        <v>2.1432870370370369</v>
      </c>
      <c r="AM160" s="21"/>
      <c r="AN160" s="103"/>
      <c r="AO160" s="103"/>
      <c r="AP160" s="17" t="s">
        <v>263</v>
      </c>
    </row>
    <row r="161" spans="1:42" s="15" customFormat="1" ht="10.5" customHeight="1">
      <c r="A161" s="56">
        <v>104674</v>
      </c>
      <c r="B161" s="220" t="str">
        <f t="shared" si="16"/>
        <v>SOP</v>
      </c>
      <c r="C161" s="51" t="s">
        <v>245</v>
      </c>
      <c r="D161" s="19">
        <v>1</v>
      </c>
      <c r="E161" s="20">
        <v>8160</v>
      </c>
      <c r="F161" s="19">
        <v>0.5</v>
      </c>
      <c r="G161" s="19">
        <v>2</v>
      </c>
      <c r="H161" s="221" t="str">
        <f t="shared" si="17"/>
        <v>2015.01</v>
      </c>
      <c r="I161" s="221" t="str">
        <f t="shared" si="18"/>
        <v>2019.09</v>
      </c>
      <c r="J161" s="69">
        <v>7200</v>
      </c>
      <c r="K161" s="226"/>
      <c r="L161" s="226"/>
      <c r="M161" s="226"/>
      <c r="N161" s="226"/>
      <c r="O161" s="54"/>
      <c r="P161" s="54"/>
      <c r="Q161" s="54"/>
      <c r="R161" s="54"/>
      <c r="S161" s="53"/>
      <c r="T161" s="104"/>
      <c r="U161" s="18" t="s">
        <v>2</v>
      </c>
      <c r="V161" s="104"/>
      <c r="W161" s="103"/>
      <c r="X161" s="17">
        <f>VLOOKUP(A161,'[1]Sales Data Table'!$A:$AF,4,FALSE)</f>
        <v>13004272</v>
      </c>
      <c r="Y161" s="17" t="str">
        <f>VLOOKUP(A161,'[1]Sales Data Table'!$A:$I,2,FALSE)</f>
        <v>Benteler</v>
      </c>
      <c r="Z161" s="17"/>
      <c r="AA161" s="17">
        <f>VLOOKUP(A161,'[1]Sales Data Table'!$A:$I,4,FALSE)</f>
        <v>13004272</v>
      </c>
      <c r="AB161" s="17" t="str">
        <f>VLOOKUP(A161,'[1]Sales Data Table'!$A:$I,9,FALSE)</f>
        <v>TOYOTA</v>
      </c>
      <c r="AC161" s="17"/>
      <c r="AD161" s="99">
        <f>VLOOKUP(A161,'[1]Sales Data Table'!$A:$Z,16,FALSE)</f>
        <v>43717</v>
      </c>
      <c r="AE161" s="18" t="str">
        <f>VLOOKUP(C161,'Equipment Listing'!A:E,3,FALSE)</f>
        <v>Bond</v>
      </c>
      <c r="AF161" s="19" t="str">
        <f>VLOOKUP(C161,'Equipment Listing'!A:E,4,FALSE)</f>
        <v>200T</v>
      </c>
      <c r="AG161" s="73" t="str">
        <f>VLOOKUP(C161,'Equipment Listing'!A:E,5,FALSE)</f>
        <v>60-200</v>
      </c>
      <c r="AH161" s="19">
        <f t="shared" si="19"/>
        <v>1</v>
      </c>
      <c r="AI161" s="43">
        <f t="shared" si="20"/>
        <v>8160</v>
      </c>
      <c r="AJ161" s="102">
        <f t="shared" si="21"/>
        <v>7200</v>
      </c>
      <c r="AK161" s="20">
        <f t="shared" si="22"/>
        <v>600</v>
      </c>
      <c r="AL161" s="21">
        <f t="shared" si="23"/>
        <v>1.4313725490196079</v>
      </c>
      <c r="AM161" s="21"/>
      <c r="AN161" s="103"/>
      <c r="AO161" s="103"/>
      <c r="AP161" s="51" t="e">
        <f>VLOOKUP(A161,#REF!,2,FALSE)</f>
        <v>#REF!</v>
      </c>
    </row>
    <row r="162" spans="1:42" s="15" customFormat="1" ht="10.5" customHeight="1">
      <c r="A162" s="23">
        <v>104814</v>
      </c>
      <c r="B162" s="220" t="str">
        <f t="shared" si="16"/>
        <v>SOP</v>
      </c>
      <c r="C162" s="23" t="s">
        <v>245</v>
      </c>
      <c r="D162" s="19">
        <v>1</v>
      </c>
      <c r="E162" s="23">
        <v>2400</v>
      </c>
      <c r="F162" s="19">
        <v>0.5</v>
      </c>
      <c r="G162" s="19">
        <v>2</v>
      </c>
      <c r="H162" s="221" t="str">
        <f t="shared" si="17"/>
        <v>2015.01</v>
      </c>
      <c r="I162" s="221" t="str">
        <f t="shared" si="18"/>
        <v>2018.03</v>
      </c>
      <c r="J162" s="69">
        <v>19624.248</v>
      </c>
      <c r="K162" s="226"/>
      <c r="L162" s="226"/>
      <c r="M162" s="226"/>
      <c r="N162" s="226"/>
      <c r="O162" s="19"/>
      <c r="P162" s="19"/>
      <c r="Q162" s="19"/>
      <c r="R162" s="19"/>
      <c r="S162" s="103"/>
      <c r="T162" s="103"/>
      <c r="U162" s="18" t="s">
        <v>2</v>
      </c>
      <c r="V162" s="103"/>
      <c r="W162" s="103"/>
      <c r="X162" s="17" t="str">
        <f>VLOOKUP(A162,'[1]Sales Data Table'!$A:$AF,4,FALSE)</f>
        <v>93556 7S205</v>
      </c>
      <c r="Y162" s="17" t="str">
        <f>VLOOKUP(A162,'[1]Sales Data Table'!$A:$I,2,FALSE)</f>
        <v>NISSAN</v>
      </c>
      <c r="Z162" s="17"/>
      <c r="AA162" s="17" t="str">
        <f>VLOOKUP(A162,'[1]Sales Data Table'!$A:$I,4,FALSE)</f>
        <v>93556 7S205</v>
      </c>
      <c r="AB162" s="17" t="str">
        <f>VLOOKUP(A162,'[1]Sales Data Table'!$A:$I,9,FALSE)</f>
        <v>ARMADA / WZW</v>
      </c>
      <c r="AC162" s="17"/>
      <c r="AD162" s="99">
        <f>VLOOKUP(A162,'[1]Sales Data Table'!$A:$Z,16,FALSE)</f>
        <v>43160</v>
      </c>
      <c r="AE162" s="18" t="str">
        <f>VLOOKUP(C162,'Equipment Listing'!A:E,3,FALSE)</f>
        <v>Bond</v>
      </c>
      <c r="AF162" s="19" t="str">
        <f>VLOOKUP(C162,'Equipment Listing'!A:E,4,FALSE)</f>
        <v>200T</v>
      </c>
      <c r="AG162" s="73" t="str">
        <f>VLOOKUP(C162,'Equipment Listing'!A:E,5,FALSE)</f>
        <v>60-200</v>
      </c>
      <c r="AH162" s="19">
        <f t="shared" si="19"/>
        <v>1</v>
      </c>
      <c r="AI162" s="43">
        <f t="shared" si="20"/>
        <v>2400</v>
      </c>
      <c r="AJ162" s="102">
        <f t="shared" si="21"/>
        <v>19624.248</v>
      </c>
      <c r="AK162" s="20">
        <f t="shared" si="22"/>
        <v>1635.354</v>
      </c>
      <c r="AL162" s="21">
        <f t="shared" si="23"/>
        <v>2.2418633333333333</v>
      </c>
      <c r="AM162" s="21"/>
      <c r="AN162" s="103"/>
      <c r="AO162" s="103"/>
      <c r="AP162" s="23" t="s">
        <v>426</v>
      </c>
    </row>
    <row r="163" spans="1:42" s="15" customFormat="1" ht="10.5" customHeight="1">
      <c r="A163" s="16">
        <v>104830</v>
      </c>
      <c r="B163" s="220" t="str">
        <f t="shared" si="16"/>
        <v>SOP</v>
      </c>
      <c r="C163" s="18" t="s">
        <v>245</v>
      </c>
      <c r="D163" s="19">
        <v>1</v>
      </c>
      <c r="E163" s="20">
        <v>3900</v>
      </c>
      <c r="F163" s="19">
        <v>0.5</v>
      </c>
      <c r="G163" s="19">
        <v>2</v>
      </c>
      <c r="H163" s="221" t="str">
        <f t="shared" si="17"/>
        <v>2015.01</v>
      </c>
      <c r="I163" s="221" t="str">
        <f t="shared" si="18"/>
        <v>2015.12</v>
      </c>
      <c r="J163" s="69">
        <v>325000</v>
      </c>
      <c r="K163" s="226"/>
      <c r="L163" s="226"/>
      <c r="M163" s="226"/>
      <c r="N163" s="226"/>
      <c r="O163" s="19"/>
      <c r="P163" s="19"/>
      <c r="Q163" s="19"/>
      <c r="R163" s="19"/>
      <c r="S163" s="103"/>
      <c r="T163" s="103"/>
      <c r="U163" s="18" t="s">
        <v>2</v>
      </c>
      <c r="V163" s="103"/>
      <c r="W163" s="103"/>
      <c r="X163" s="17">
        <f>VLOOKUP(A163,'[1]Sales Data Table'!$A:$AF,4,FALSE)</f>
        <v>611000000000</v>
      </c>
      <c r="Y163" s="17" t="str">
        <f>VLOOKUP(A163,'[1]Sales Data Table'!$A:$I,2,FALSE)</f>
        <v>TABC, Inc.</v>
      </c>
      <c r="Z163" s="17"/>
      <c r="AA163" s="17">
        <f>VLOOKUP(A163,'[1]Sales Data Table'!$A:$I,4,FALSE)</f>
        <v>611000000000</v>
      </c>
      <c r="AB163" s="17" t="str">
        <f>VLOOKUP(A163,'[1]Sales Data Table'!$A:$I,9,FALSE)</f>
        <v xml:space="preserve">Toyota | Tacoma | 635N            </v>
      </c>
      <c r="AC163" s="17"/>
      <c r="AD163" s="99">
        <f>VLOOKUP(A163,'[1]Sales Data Table'!$A:$Z,16,FALSE)</f>
        <v>42369</v>
      </c>
      <c r="AE163" s="18" t="str">
        <f>VLOOKUP(C163,'Equipment Listing'!A:E,3,FALSE)</f>
        <v>Bond</v>
      </c>
      <c r="AF163" s="19" t="str">
        <f>VLOOKUP(C163,'Equipment Listing'!A:E,4,FALSE)</f>
        <v>200T</v>
      </c>
      <c r="AG163" s="73" t="str">
        <f>VLOOKUP(C163,'Equipment Listing'!A:E,5,FALSE)</f>
        <v>60-200</v>
      </c>
      <c r="AH163" s="19">
        <f t="shared" si="19"/>
        <v>1</v>
      </c>
      <c r="AI163" s="43">
        <f t="shared" si="20"/>
        <v>3900</v>
      </c>
      <c r="AJ163" s="102">
        <f t="shared" si="21"/>
        <v>325000</v>
      </c>
      <c r="AK163" s="20">
        <f t="shared" si="22"/>
        <v>27083.333333333332</v>
      </c>
      <c r="AL163" s="21">
        <f t="shared" si="23"/>
        <v>10.592592592592592</v>
      </c>
      <c r="AM163" s="21"/>
      <c r="AN163" s="103"/>
      <c r="AO163" s="103"/>
      <c r="AP163" s="17">
        <v>104830</v>
      </c>
    </row>
    <row r="164" spans="1:42" s="15" customFormat="1" ht="10.5" customHeight="1">
      <c r="A164" s="16">
        <v>104850</v>
      </c>
      <c r="B164" s="220" t="str">
        <f t="shared" si="16"/>
        <v>SOP</v>
      </c>
      <c r="C164" s="18" t="s">
        <v>245</v>
      </c>
      <c r="D164" s="19">
        <v>1</v>
      </c>
      <c r="E164" s="20">
        <v>2880</v>
      </c>
      <c r="F164" s="19">
        <v>0.5</v>
      </c>
      <c r="G164" s="19">
        <v>2</v>
      </c>
      <c r="H164" s="221" t="str">
        <f t="shared" si="17"/>
        <v>2015.01</v>
      </c>
      <c r="I164" s="221" t="str">
        <f t="shared" si="18"/>
        <v>2015.12</v>
      </c>
      <c r="J164" s="69">
        <v>5650.3848000000007</v>
      </c>
      <c r="K164" s="226"/>
      <c r="L164" s="226"/>
      <c r="M164" s="226"/>
      <c r="N164" s="226"/>
      <c r="O164" s="19"/>
      <c r="P164" s="19"/>
      <c r="Q164" s="19"/>
      <c r="R164" s="19"/>
      <c r="S164" s="103"/>
      <c r="T164" s="103"/>
      <c r="U164" s="18" t="s">
        <v>2</v>
      </c>
      <c r="V164" s="103"/>
      <c r="W164" s="103"/>
      <c r="X164" s="17">
        <f>VLOOKUP(A164,'[1]Sales Data Table'!$A:$AF,4,FALSE)</f>
        <v>5327304020</v>
      </c>
      <c r="Y164" s="17" t="str">
        <f>VLOOKUP(A164,'[1]Sales Data Table'!$A:$I,2,FALSE)</f>
        <v>TOYOTA</v>
      </c>
      <c r="Z164" s="17"/>
      <c r="AA164" s="17">
        <f>VLOOKUP(A164,'[1]Sales Data Table'!$A:$I,4,FALSE)</f>
        <v>5327304020</v>
      </c>
      <c r="AB164" s="17" t="str">
        <f>VLOOKUP(A164,'[1]Sales Data Table'!$A:$I,9,FALSE)</f>
        <v xml:space="preserve">Toyota | Tacoma | 635N            </v>
      </c>
      <c r="AC164" s="17"/>
      <c r="AD164" s="99">
        <f>VLOOKUP(A164,'[1]Sales Data Table'!$A:$Z,16,FALSE)</f>
        <v>42369</v>
      </c>
      <c r="AE164" s="18" t="str">
        <f>VLOOKUP(C164,'Equipment Listing'!A:E,3,FALSE)</f>
        <v>Bond</v>
      </c>
      <c r="AF164" s="19" t="str">
        <f>VLOOKUP(C164,'Equipment Listing'!A:E,4,FALSE)</f>
        <v>200T</v>
      </c>
      <c r="AG164" s="73" t="str">
        <f>VLOOKUP(C164,'Equipment Listing'!A:E,5,FALSE)</f>
        <v>60-200</v>
      </c>
      <c r="AH164" s="19">
        <f t="shared" si="19"/>
        <v>1</v>
      </c>
      <c r="AI164" s="43">
        <f t="shared" si="20"/>
        <v>2880</v>
      </c>
      <c r="AJ164" s="102">
        <f t="shared" si="21"/>
        <v>5650.3848000000007</v>
      </c>
      <c r="AK164" s="20">
        <f t="shared" si="22"/>
        <v>470.86540000000008</v>
      </c>
      <c r="AL164" s="21">
        <f t="shared" si="23"/>
        <v>1.551326574074074</v>
      </c>
      <c r="AM164" s="21"/>
      <c r="AN164" s="103"/>
      <c r="AO164" s="103"/>
      <c r="AP164" s="17" t="s">
        <v>262</v>
      </c>
    </row>
    <row r="165" spans="1:42" s="15" customFormat="1" ht="10.5" customHeight="1">
      <c r="A165" s="16">
        <v>104947</v>
      </c>
      <c r="B165" s="220" t="str">
        <f t="shared" si="16"/>
        <v>SOP</v>
      </c>
      <c r="C165" s="18" t="s">
        <v>245</v>
      </c>
      <c r="D165" s="19">
        <v>1</v>
      </c>
      <c r="E165" s="20">
        <v>3300</v>
      </c>
      <c r="F165" s="19">
        <v>0.5</v>
      </c>
      <c r="G165" s="19">
        <v>2</v>
      </c>
      <c r="H165" s="221" t="str">
        <f t="shared" si="17"/>
        <v>2015.01</v>
      </c>
      <c r="I165" s="221" t="str">
        <f t="shared" si="18"/>
        <v>2015.12</v>
      </c>
      <c r="J165" s="69">
        <v>899.99999999999989</v>
      </c>
      <c r="K165" s="226"/>
      <c r="L165" s="226"/>
      <c r="M165" s="226"/>
      <c r="N165" s="226"/>
      <c r="O165" s="19"/>
      <c r="P165" s="19"/>
      <c r="Q165" s="19"/>
      <c r="R165" s="19"/>
      <c r="S165" s="103"/>
      <c r="T165" s="103"/>
      <c r="U165" s="18" t="s">
        <v>2</v>
      </c>
      <c r="V165" s="103"/>
      <c r="W165" s="103"/>
      <c r="X165" s="17">
        <f>VLOOKUP(A165,'[1]Sales Data Table'!$A:$AF,4,FALSE)</f>
        <v>5332304010</v>
      </c>
      <c r="Y165" s="17" t="str">
        <f>VLOOKUP(A165,'[1]Sales Data Table'!$A:$I,2,FALSE)</f>
        <v>TOYOTA</v>
      </c>
      <c r="Z165" s="17"/>
      <c r="AA165" s="17">
        <f>VLOOKUP(A165,'[1]Sales Data Table'!$A:$I,4,FALSE)</f>
        <v>5332304010</v>
      </c>
      <c r="AB165" s="17" t="str">
        <f>VLOOKUP(A165,'[1]Sales Data Table'!$A:$I,9,FALSE)</f>
        <v xml:space="preserve">Toyota | Tacoma | 635N            </v>
      </c>
      <c r="AC165" s="17"/>
      <c r="AD165" s="99">
        <f>VLOOKUP(A165,'[1]Sales Data Table'!$A:$Z,16,FALSE)</f>
        <v>42369</v>
      </c>
      <c r="AE165" s="18" t="str">
        <f>VLOOKUP(C165,'Equipment Listing'!A:E,3,FALSE)</f>
        <v>Bond</v>
      </c>
      <c r="AF165" s="19" t="str">
        <f>VLOOKUP(C165,'Equipment Listing'!A:E,4,FALSE)</f>
        <v>200T</v>
      </c>
      <c r="AG165" s="73" t="str">
        <f>VLOOKUP(C165,'Equipment Listing'!A:E,5,FALSE)</f>
        <v>60-200</v>
      </c>
      <c r="AH165" s="19">
        <f t="shared" si="19"/>
        <v>1</v>
      </c>
      <c r="AI165" s="43">
        <f t="shared" si="20"/>
        <v>3300</v>
      </c>
      <c r="AJ165" s="102">
        <f t="shared" si="21"/>
        <v>899.99999999999989</v>
      </c>
      <c r="AK165" s="20">
        <f t="shared" si="22"/>
        <v>74.999999999999986</v>
      </c>
      <c r="AL165" s="21">
        <f t="shared" si="23"/>
        <v>1.3636363636363635</v>
      </c>
      <c r="AM165" s="21"/>
      <c r="AN165" s="103"/>
      <c r="AO165" s="103"/>
      <c r="AP165" s="17">
        <v>104947</v>
      </c>
    </row>
    <row r="166" spans="1:42" s="15" customFormat="1" ht="10.5" customHeight="1">
      <c r="A166" s="16">
        <v>104948</v>
      </c>
      <c r="B166" s="220" t="str">
        <f t="shared" si="16"/>
        <v>SOP</v>
      </c>
      <c r="C166" s="18" t="s">
        <v>245</v>
      </c>
      <c r="D166" s="19">
        <v>1</v>
      </c>
      <c r="E166" s="20">
        <v>3468</v>
      </c>
      <c r="F166" s="19">
        <v>0.5</v>
      </c>
      <c r="G166" s="19">
        <v>2</v>
      </c>
      <c r="H166" s="221" t="str">
        <f t="shared" si="17"/>
        <v>2015.01</v>
      </c>
      <c r="I166" s="221" t="str">
        <f t="shared" si="18"/>
        <v>2015.12</v>
      </c>
      <c r="J166" s="69">
        <v>159888.38880000002</v>
      </c>
      <c r="K166" s="226"/>
      <c r="L166" s="226"/>
      <c r="M166" s="226"/>
      <c r="N166" s="226"/>
      <c r="O166" s="19"/>
      <c r="P166" s="19"/>
      <c r="Q166" s="19"/>
      <c r="R166" s="19"/>
      <c r="S166" s="103"/>
      <c r="T166" s="103"/>
      <c r="U166" s="18" t="s">
        <v>2</v>
      </c>
      <c r="V166" s="103"/>
      <c r="W166" s="103"/>
      <c r="X166" s="17" t="str">
        <f>VLOOKUP(A166,'[1]Sales Data Table'!$A:$AF,4,FALSE)</f>
        <v>4735301010-3</v>
      </c>
      <c r="Y166" s="17" t="str">
        <f>VLOOKUP(A166,'[1]Sales Data Table'!$A:$I,2,FALSE)</f>
        <v>TOYOTA</v>
      </c>
      <c r="Z166" s="17"/>
      <c r="AA166" s="17" t="str">
        <f>VLOOKUP(A166,'[1]Sales Data Table'!$A:$I,4,FALSE)</f>
        <v>4735301010-3</v>
      </c>
      <c r="AB166" s="17" t="str">
        <f>VLOOKUP(A166,'[1]Sales Data Table'!$A:$I,9,FALSE)</f>
        <v>TOYOTA SIENNA</v>
      </c>
      <c r="AC166" s="17"/>
      <c r="AD166" s="99">
        <f>VLOOKUP(A166,'[1]Sales Data Table'!$A:$Z,16,FALSE)</f>
        <v>42339</v>
      </c>
      <c r="AE166" s="18" t="str">
        <f>VLOOKUP(C166,'Equipment Listing'!A:E,3,FALSE)</f>
        <v>Bond</v>
      </c>
      <c r="AF166" s="19" t="str">
        <f>VLOOKUP(C166,'Equipment Listing'!A:E,4,FALSE)</f>
        <v>200T</v>
      </c>
      <c r="AG166" s="73" t="str">
        <f>VLOOKUP(C166,'Equipment Listing'!A:E,5,FALSE)</f>
        <v>60-200</v>
      </c>
      <c r="AH166" s="19">
        <f t="shared" si="19"/>
        <v>1</v>
      </c>
      <c r="AI166" s="43">
        <f t="shared" si="20"/>
        <v>3468</v>
      </c>
      <c r="AJ166" s="102">
        <f t="shared" si="21"/>
        <v>159888.38880000002</v>
      </c>
      <c r="AK166" s="20">
        <f t="shared" si="22"/>
        <v>13324.032400000002</v>
      </c>
      <c r="AL166" s="21">
        <f t="shared" si="23"/>
        <v>6.4559909265667059</v>
      </c>
      <c r="AM166" s="21"/>
      <c r="AN166" s="103"/>
      <c r="AO166" s="103"/>
      <c r="AP166" s="17" t="s">
        <v>261</v>
      </c>
    </row>
    <row r="167" spans="1:42" s="15" customFormat="1" ht="10.5" customHeight="1">
      <c r="A167" s="16">
        <v>104989</v>
      </c>
      <c r="B167" s="220" t="str">
        <f t="shared" si="16"/>
        <v>SOP</v>
      </c>
      <c r="C167" s="18" t="s">
        <v>245</v>
      </c>
      <c r="D167" s="19">
        <v>1</v>
      </c>
      <c r="E167" s="20">
        <v>6800</v>
      </c>
      <c r="F167" s="19">
        <v>0.5</v>
      </c>
      <c r="G167" s="19">
        <v>2</v>
      </c>
      <c r="H167" s="221" t="str">
        <f t="shared" si="17"/>
        <v>2015.01</v>
      </c>
      <c r="I167" s="221" t="str">
        <f t="shared" si="18"/>
        <v>2018.03</v>
      </c>
      <c r="J167" s="69">
        <v>9137.2160000000003</v>
      </c>
      <c r="K167" s="226"/>
      <c r="L167" s="226"/>
      <c r="M167" s="226"/>
      <c r="N167" s="226"/>
      <c r="O167" s="19"/>
      <c r="P167" s="19"/>
      <c r="Q167" s="19"/>
      <c r="R167" s="19"/>
      <c r="S167" s="103"/>
      <c r="T167" s="103"/>
      <c r="U167" s="18" t="s">
        <v>2</v>
      </c>
      <c r="V167" s="103"/>
      <c r="W167" s="103"/>
      <c r="X167" s="17">
        <f>VLOOKUP(A167,'[1]Sales Data Table'!$A:$AF,4,FALSE)</f>
        <v>1407874</v>
      </c>
      <c r="Y167" s="17" t="str">
        <f>VLOOKUP(A167,'[1]Sales Data Table'!$A:$I,2,FALSE)</f>
        <v>NISSAN</v>
      </c>
      <c r="Z167" s="17"/>
      <c r="AA167" s="17">
        <f>VLOOKUP(A167,'[1]Sales Data Table'!$A:$I,4,FALSE)</f>
        <v>1407874</v>
      </c>
      <c r="AB167" s="17" t="str">
        <f>VLOOKUP(A167,'[1]Sales Data Table'!$A:$I,9,FALSE)</f>
        <v>ARMADA / WZW</v>
      </c>
      <c r="AC167" s="17"/>
      <c r="AD167" s="99">
        <f>VLOOKUP(A167,'[1]Sales Data Table'!$A:$Z,16,FALSE)</f>
        <v>43160</v>
      </c>
      <c r="AE167" s="18" t="str">
        <f>VLOOKUP(C167,'Equipment Listing'!A:E,3,FALSE)</f>
        <v>Bond</v>
      </c>
      <c r="AF167" s="19" t="str">
        <f>VLOOKUP(C167,'Equipment Listing'!A:E,4,FALSE)</f>
        <v>200T</v>
      </c>
      <c r="AG167" s="73" t="str">
        <f>VLOOKUP(C167,'Equipment Listing'!A:E,5,FALSE)</f>
        <v>60-200</v>
      </c>
      <c r="AH167" s="19">
        <f t="shared" si="19"/>
        <v>1</v>
      </c>
      <c r="AI167" s="43">
        <f t="shared" si="20"/>
        <v>6800</v>
      </c>
      <c r="AJ167" s="102">
        <f t="shared" si="21"/>
        <v>9137.2160000000003</v>
      </c>
      <c r="AK167" s="20">
        <f t="shared" si="22"/>
        <v>761.43466666666666</v>
      </c>
      <c r="AL167" s="21">
        <f t="shared" si="23"/>
        <v>1.4826342483660131</v>
      </c>
      <c r="AM167" s="21"/>
      <c r="AN167" s="103"/>
      <c r="AO167" s="103"/>
      <c r="AP167" s="17" t="s">
        <v>260</v>
      </c>
    </row>
    <row r="168" spans="1:42" s="15" customFormat="1" ht="10.5" customHeight="1">
      <c r="A168" s="16">
        <v>105182</v>
      </c>
      <c r="B168" s="220" t="str">
        <f t="shared" si="16"/>
        <v>SOP</v>
      </c>
      <c r="C168" s="18" t="s">
        <v>245</v>
      </c>
      <c r="D168" s="19">
        <v>1</v>
      </c>
      <c r="E168" s="20">
        <v>2750</v>
      </c>
      <c r="F168" s="19">
        <v>0.5</v>
      </c>
      <c r="G168" s="19">
        <v>2</v>
      </c>
      <c r="H168" s="221" t="str">
        <f t="shared" si="17"/>
        <v>2015.01</v>
      </c>
      <c r="I168" s="221" t="str">
        <f t="shared" si="18"/>
        <v>2015.09</v>
      </c>
      <c r="J168" s="69">
        <v>10080</v>
      </c>
      <c r="K168" s="226"/>
      <c r="L168" s="226"/>
      <c r="M168" s="226"/>
      <c r="N168" s="226"/>
      <c r="O168" s="19"/>
      <c r="P168" s="19"/>
      <c r="Q168" s="19"/>
      <c r="R168" s="19"/>
      <c r="S168" s="103"/>
      <c r="T168" s="103"/>
      <c r="U168" s="18" t="s">
        <v>2</v>
      </c>
      <c r="V168" s="103"/>
      <c r="W168" s="103"/>
      <c r="X168" s="17" t="str">
        <f>VLOOKUP(A168,'[1]Sales Data Table'!$A:$AF,4,FALSE)</f>
        <v>28163 EB000</v>
      </c>
      <c r="Y168" s="17" t="str">
        <f>VLOOKUP(A168,'[1]Sales Data Table'!$A:$I,2,FALSE)</f>
        <v>NISSAN</v>
      </c>
      <c r="Z168" s="17"/>
      <c r="AA168" s="17" t="str">
        <f>VLOOKUP(A168,'[1]Sales Data Table'!$A:$I,4,FALSE)</f>
        <v>28163 EB000</v>
      </c>
      <c r="AB168" s="17" t="str">
        <f>VLOOKUP(A168,'[1]Sales Data Table'!$A:$I,9,FALSE)</f>
        <v xml:space="preserve">Nissan        | Frontier | H61B/D40        </v>
      </c>
      <c r="AC168" s="17"/>
      <c r="AD168" s="99">
        <f>VLOOKUP(A168,'[1]Sales Data Table'!$A:$Z,16,FALSE)</f>
        <v>42248</v>
      </c>
      <c r="AE168" s="18" t="str">
        <f>VLOOKUP(C168,'Equipment Listing'!A:E,3,FALSE)</f>
        <v>Bond</v>
      </c>
      <c r="AF168" s="19" t="str">
        <f>VLOOKUP(C168,'Equipment Listing'!A:E,4,FALSE)</f>
        <v>200T</v>
      </c>
      <c r="AG168" s="73" t="str">
        <f>VLOOKUP(C168,'Equipment Listing'!A:E,5,FALSE)</f>
        <v>60-200</v>
      </c>
      <c r="AH168" s="19">
        <f t="shared" si="19"/>
        <v>1</v>
      </c>
      <c r="AI168" s="43">
        <f t="shared" si="20"/>
        <v>2750</v>
      </c>
      <c r="AJ168" s="102">
        <f t="shared" si="21"/>
        <v>10080</v>
      </c>
      <c r="AK168" s="20">
        <f t="shared" si="22"/>
        <v>840</v>
      </c>
      <c r="AL168" s="21">
        <f t="shared" si="23"/>
        <v>1.7406060606060605</v>
      </c>
      <c r="AM168" s="21"/>
      <c r="AN168" s="103"/>
      <c r="AO168" s="103"/>
      <c r="AP168" s="17" t="s">
        <v>259</v>
      </c>
    </row>
    <row r="169" spans="1:42" s="15" customFormat="1" ht="10.5" customHeight="1">
      <c r="A169" s="16">
        <v>105405</v>
      </c>
      <c r="B169" s="220" t="str">
        <f t="shared" si="16"/>
        <v>SOP</v>
      </c>
      <c r="C169" s="18" t="s">
        <v>245</v>
      </c>
      <c r="D169" s="19">
        <v>1</v>
      </c>
      <c r="E169" s="20">
        <v>3570</v>
      </c>
      <c r="F169" s="19">
        <v>0.5</v>
      </c>
      <c r="G169" s="19">
        <v>2</v>
      </c>
      <c r="H169" s="221" t="str">
        <f t="shared" si="17"/>
        <v>2015.01</v>
      </c>
      <c r="I169" s="221" t="str">
        <f t="shared" si="18"/>
        <v>2017.07</v>
      </c>
      <c r="J169" s="69">
        <v>202314.29399999999</v>
      </c>
      <c r="K169" s="226"/>
      <c r="L169" s="226"/>
      <c r="M169" s="226"/>
      <c r="N169" s="226"/>
      <c r="O169" s="19"/>
      <c r="P169" s="19"/>
      <c r="Q169" s="19"/>
      <c r="R169" s="19"/>
      <c r="S169" s="103"/>
      <c r="T169" s="103"/>
      <c r="U169" s="18" t="s">
        <v>2</v>
      </c>
      <c r="V169" s="103"/>
      <c r="W169" s="103"/>
      <c r="X169" s="17" t="str">
        <f>VLOOKUP(A169,'[1]Sales Data Table'!$A:$AF,4,FALSE)</f>
        <v>86868 EA10A</v>
      </c>
      <c r="Y169" s="17" t="str">
        <f>VLOOKUP(A169,'[1]Sales Data Table'!$A:$I,2,FALSE)</f>
        <v>NISSAN</v>
      </c>
      <c r="Z169" s="17"/>
      <c r="AA169" s="17" t="str">
        <f>VLOOKUP(A169,'[1]Sales Data Table'!$A:$I,4,FALSE)</f>
        <v>86868 EA10A</v>
      </c>
      <c r="AB169" s="17" t="str">
        <f>VLOOKUP(A169,'[1]Sales Data Table'!$A:$I,9,FALSE)</f>
        <v xml:space="preserve">Nissan        | Frontier | H61B/D40        </v>
      </c>
      <c r="AC169" s="17"/>
      <c r="AD169" s="99">
        <f>VLOOKUP(A169,'[1]Sales Data Table'!$A:$Z,16,FALSE)</f>
        <v>42917</v>
      </c>
      <c r="AE169" s="18" t="str">
        <f>VLOOKUP(C169,'Equipment Listing'!A:E,3,FALSE)</f>
        <v>Bond</v>
      </c>
      <c r="AF169" s="19" t="str">
        <f>VLOOKUP(C169,'Equipment Listing'!A:E,4,FALSE)</f>
        <v>200T</v>
      </c>
      <c r="AG169" s="73" t="str">
        <f>VLOOKUP(C169,'Equipment Listing'!A:E,5,FALSE)</f>
        <v>60-200</v>
      </c>
      <c r="AH169" s="19">
        <f t="shared" si="19"/>
        <v>1</v>
      </c>
      <c r="AI169" s="43">
        <f t="shared" si="20"/>
        <v>3570</v>
      </c>
      <c r="AJ169" s="102">
        <f t="shared" si="21"/>
        <v>202314.29399999999</v>
      </c>
      <c r="AK169" s="20">
        <f t="shared" si="22"/>
        <v>16859.5245</v>
      </c>
      <c r="AL169" s="21">
        <f t="shared" si="23"/>
        <v>7.6300745098039213</v>
      </c>
      <c r="AM169" s="21"/>
      <c r="AN169" s="103"/>
      <c r="AO169" s="103"/>
      <c r="AP169" s="17">
        <v>105405</v>
      </c>
    </row>
    <row r="170" spans="1:42" s="15" customFormat="1" ht="10.5" customHeight="1">
      <c r="A170" s="16">
        <v>105510</v>
      </c>
      <c r="B170" s="220" t="str">
        <f t="shared" si="16"/>
        <v>SOP</v>
      </c>
      <c r="C170" s="18" t="s">
        <v>245</v>
      </c>
      <c r="D170" s="19">
        <v>1</v>
      </c>
      <c r="E170" s="20">
        <v>6630</v>
      </c>
      <c r="F170" s="19">
        <v>0.5</v>
      </c>
      <c r="G170" s="19">
        <v>2</v>
      </c>
      <c r="H170" s="221" t="str">
        <f t="shared" si="17"/>
        <v>2015.01</v>
      </c>
      <c r="I170" s="221" t="str">
        <f t="shared" si="18"/>
        <v>2016.06</v>
      </c>
      <c r="J170" s="69">
        <v>133636.948</v>
      </c>
      <c r="K170" s="226"/>
      <c r="L170" s="226"/>
      <c r="M170" s="226"/>
      <c r="N170" s="226"/>
      <c r="O170" s="19"/>
      <c r="P170" s="19"/>
      <c r="Q170" s="19"/>
      <c r="R170" s="19"/>
      <c r="S170" s="103"/>
      <c r="T170" s="103"/>
      <c r="U170" s="18" t="s">
        <v>2</v>
      </c>
      <c r="V170" s="103"/>
      <c r="W170" s="103"/>
      <c r="X170" s="17">
        <f>VLOOKUP(A170,'[1]Sales Data Table'!$A:$AF,4,FALSE)</f>
        <v>13004500</v>
      </c>
      <c r="Y170" s="17" t="str">
        <f>VLOOKUP(A170,'[1]Sales Data Table'!$A:$I,2,FALSE)</f>
        <v>Benteler</v>
      </c>
      <c r="Z170" s="17"/>
      <c r="AA170" s="17">
        <f>VLOOKUP(A170,'[1]Sales Data Table'!$A:$I,4,FALSE)</f>
        <v>13004500</v>
      </c>
      <c r="AB170" s="17" t="str">
        <f>VLOOKUP(A170,'[1]Sales Data Table'!$A:$I,9,FALSE)</f>
        <v>Camry 051a</v>
      </c>
      <c r="AC170" s="17"/>
      <c r="AD170" s="99">
        <f>VLOOKUP(A170,'[1]Sales Data Table'!$A:$Z,16,FALSE)</f>
        <v>42522</v>
      </c>
      <c r="AE170" s="18" t="str">
        <f>VLOOKUP(C170,'Equipment Listing'!A:E,3,FALSE)</f>
        <v>Bond</v>
      </c>
      <c r="AF170" s="19" t="str">
        <f>VLOOKUP(C170,'Equipment Listing'!A:E,4,FALSE)</f>
        <v>200T</v>
      </c>
      <c r="AG170" s="73" t="str">
        <f>VLOOKUP(C170,'Equipment Listing'!A:E,5,FALSE)</f>
        <v>60-200</v>
      </c>
      <c r="AH170" s="19">
        <f t="shared" si="19"/>
        <v>1</v>
      </c>
      <c r="AI170" s="43">
        <f t="shared" si="20"/>
        <v>6630</v>
      </c>
      <c r="AJ170" s="102">
        <f t="shared" si="21"/>
        <v>133636.948</v>
      </c>
      <c r="AK170" s="20">
        <f t="shared" si="22"/>
        <v>11136.412333333334</v>
      </c>
      <c r="AL170" s="21">
        <f t="shared" si="23"/>
        <v>3.5729336014747779</v>
      </c>
      <c r="AM170" s="21"/>
      <c r="AN170" s="103"/>
      <c r="AO170" s="103"/>
      <c r="AP170" s="17">
        <v>105510</v>
      </c>
    </row>
    <row r="171" spans="1:42" s="15" customFormat="1" ht="10.5" customHeight="1">
      <c r="A171" s="23">
        <v>105542</v>
      </c>
      <c r="B171" s="220" t="str">
        <f t="shared" si="16"/>
        <v>SOP</v>
      </c>
      <c r="C171" s="23" t="s">
        <v>245</v>
      </c>
      <c r="D171" s="19">
        <v>1</v>
      </c>
      <c r="E171" s="23">
        <v>3300</v>
      </c>
      <c r="F171" s="19">
        <v>0.5</v>
      </c>
      <c r="G171" s="19">
        <v>2</v>
      </c>
      <c r="H171" s="221" t="str">
        <f t="shared" si="17"/>
        <v>2015.01</v>
      </c>
      <c r="I171" s="221" t="str">
        <f t="shared" si="18"/>
        <v>2019.09</v>
      </c>
      <c r="J171" s="69">
        <v>1440</v>
      </c>
      <c r="K171" s="226"/>
      <c r="L171" s="226"/>
      <c r="M171" s="226"/>
      <c r="N171" s="226"/>
      <c r="O171" s="19"/>
      <c r="P171" s="19"/>
      <c r="Q171" s="19"/>
      <c r="R171" s="19"/>
      <c r="S171" s="103"/>
      <c r="T171" s="103"/>
      <c r="U171" s="18" t="s">
        <v>2</v>
      </c>
      <c r="V171" s="103"/>
      <c r="W171" s="103"/>
      <c r="X171" s="17" t="str">
        <f>VLOOKUP(A171,'[1]Sales Data Table'!$A:$AF,4,FALSE)</f>
        <v>AA047782-7850</v>
      </c>
      <c r="Y171" s="17" t="str">
        <f>VLOOKUP(A171,'[1]Sales Data Table'!$A:$I,2,FALSE)</f>
        <v>Denso</v>
      </c>
      <c r="Z171" s="17"/>
      <c r="AA171" s="17" t="str">
        <f>VLOOKUP(A171,'[1]Sales Data Table'!$A:$I,4,FALSE)</f>
        <v>AA047782-7850</v>
      </c>
      <c r="AB171" s="17" t="str">
        <f>VLOOKUP(A171,'[1]Sales Data Table'!$A:$I,9,FALSE)</f>
        <v>AUTO INDUSTRY</v>
      </c>
      <c r="AC171" s="17"/>
      <c r="AD171" s="99">
        <f>VLOOKUP(A171,'[1]Sales Data Table'!$A:$Z,16,FALSE)</f>
        <v>43717</v>
      </c>
      <c r="AE171" s="18" t="str">
        <f>VLOOKUP(C171,'Equipment Listing'!A:E,3,FALSE)</f>
        <v>Bond</v>
      </c>
      <c r="AF171" s="19" t="str">
        <f>VLOOKUP(C171,'Equipment Listing'!A:E,4,FALSE)</f>
        <v>200T</v>
      </c>
      <c r="AG171" s="73" t="str">
        <f>VLOOKUP(C171,'Equipment Listing'!A:E,5,FALSE)</f>
        <v>60-200</v>
      </c>
      <c r="AH171" s="19">
        <f t="shared" si="19"/>
        <v>1</v>
      </c>
      <c r="AI171" s="43">
        <f t="shared" si="20"/>
        <v>3300</v>
      </c>
      <c r="AJ171" s="102">
        <f t="shared" si="21"/>
        <v>1440</v>
      </c>
      <c r="AK171" s="20">
        <f t="shared" si="22"/>
        <v>120</v>
      </c>
      <c r="AL171" s="21">
        <f t="shared" si="23"/>
        <v>1.3818181818181818</v>
      </c>
      <c r="AM171" s="21"/>
      <c r="AN171" s="103"/>
      <c r="AO171" s="103"/>
      <c r="AP171" s="23" t="s">
        <v>427</v>
      </c>
    </row>
    <row r="172" spans="1:42" s="15" customFormat="1" ht="10.5" customHeight="1">
      <c r="A172" s="16">
        <v>106036</v>
      </c>
      <c r="B172" s="220" t="str">
        <f t="shared" si="16"/>
        <v>SOP</v>
      </c>
      <c r="C172" s="18" t="s">
        <v>245</v>
      </c>
      <c r="D172" s="19">
        <v>1</v>
      </c>
      <c r="E172" s="20">
        <v>3000</v>
      </c>
      <c r="F172" s="19">
        <v>0.5</v>
      </c>
      <c r="G172" s="19">
        <v>2</v>
      </c>
      <c r="H172" s="221" t="str">
        <f t="shared" si="17"/>
        <v>2015.01</v>
      </c>
      <c r="I172" s="221" t="str">
        <f t="shared" si="18"/>
        <v>2015.02</v>
      </c>
      <c r="J172" s="69">
        <v>66528</v>
      </c>
      <c r="K172" s="226"/>
      <c r="L172" s="226"/>
      <c r="M172" s="226"/>
      <c r="N172" s="226"/>
      <c r="O172" s="19"/>
      <c r="P172" s="19"/>
      <c r="Q172" s="19"/>
      <c r="R172" s="19"/>
      <c r="S172" s="103"/>
      <c r="T172" s="103"/>
      <c r="U172" s="18" t="s">
        <v>2</v>
      </c>
      <c r="V172" s="103"/>
      <c r="W172" s="103"/>
      <c r="X172" s="17" t="str">
        <f>VLOOKUP(A172,'[1]Sales Data Table'!$A:$AF,4,FALSE)</f>
        <v>82146 9N00A</v>
      </c>
      <c r="Y172" s="17" t="str">
        <f>VLOOKUP(A172,'[1]Sales Data Table'!$A:$I,2,FALSE)</f>
        <v>NISSAN</v>
      </c>
      <c r="Z172" s="17"/>
      <c r="AA172" s="17" t="str">
        <f>VLOOKUP(A172,'[1]Sales Data Table'!$A:$I,4,FALSE)</f>
        <v>82146 9N00A</v>
      </c>
      <c r="AB172" s="17" t="str">
        <f>VLOOKUP(A172,'[1]Sales Data Table'!$A:$I,9,FALSE)</f>
        <v>L42C</v>
      </c>
      <c r="AC172" s="17"/>
      <c r="AD172" s="99">
        <f>VLOOKUP(A172,'[1]Sales Data Table'!$A:$Z,16,FALSE)</f>
        <v>42036</v>
      </c>
      <c r="AE172" s="18" t="str">
        <f>VLOOKUP(C172,'Equipment Listing'!A:E,3,FALSE)</f>
        <v>Bond</v>
      </c>
      <c r="AF172" s="19" t="str">
        <f>VLOOKUP(C172,'Equipment Listing'!A:E,4,FALSE)</f>
        <v>200T</v>
      </c>
      <c r="AG172" s="73" t="str">
        <f>VLOOKUP(C172,'Equipment Listing'!A:E,5,FALSE)</f>
        <v>60-200</v>
      </c>
      <c r="AH172" s="19">
        <f t="shared" si="19"/>
        <v>1</v>
      </c>
      <c r="AI172" s="43">
        <f t="shared" si="20"/>
        <v>3000</v>
      </c>
      <c r="AJ172" s="102">
        <f t="shared" si="21"/>
        <v>66528</v>
      </c>
      <c r="AK172" s="20">
        <f t="shared" si="22"/>
        <v>5544</v>
      </c>
      <c r="AL172" s="21">
        <f t="shared" si="23"/>
        <v>3.797333333333333</v>
      </c>
      <c r="AM172" s="21"/>
      <c r="AN172" s="103"/>
      <c r="AO172" s="103"/>
      <c r="AP172" s="17" t="s">
        <v>258</v>
      </c>
    </row>
    <row r="173" spans="1:42" s="15" customFormat="1" ht="10.5" customHeight="1">
      <c r="A173" s="16">
        <v>106096</v>
      </c>
      <c r="B173" s="220" t="str">
        <f t="shared" si="16"/>
        <v>SOP</v>
      </c>
      <c r="C173" s="18" t="s">
        <v>245</v>
      </c>
      <c r="D173" s="19">
        <v>1</v>
      </c>
      <c r="E173" s="20">
        <v>3300</v>
      </c>
      <c r="F173" s="19">
        <v>0.5</v>
      </c>
      <c r="G173" s="19">
        <v>2</v>
      </c>
      <c r="H173" s="221" t="str">
        <f t="shared" si="17"/>
        <v>2015.01</v>
      </c>
      <c r="I173" s="221" t="str">
        <f t="shared" si="18"/>
        <v>2019.09</v>
      </c>
      <c r="J173" s="69">
        <v>5519.9999999999991</v>
      </c>
      <c r="K173" s="226"/>
      <c r="L173" s="226"/>
      <c r="M173" s="226"/>
      <c r="N173" s="226"/>
      <c r="O173" s="19"/>
      <c r="P173" s="19"/>
      <c r="Q173" s="19"/>
      <c r="R173" s="19"/>
      <c r="S173" s="103"/>
      <c r="T173" s="103"/>
      <c r="U173" s="18" t="s">
        <v>2</v>
      </c>
      <c r="V173" s="103"/>
      <c r="W173" s="103"/>
      <c r="X173" s="17" t="str">
        <f>VLOOKUP(A173,'[1]Sales Data Table'!$A:$AF,4,FALSE)</f>
        <v>AA047782-9270</v>
      </c>
      <c r="Y173" s="17" t="str">
        <f>VLOOKUP(A173,'[1]Sales Data Table'!$A:$I,2,FALSE)</f>
        <v>Denso</v>
      </c>
      <c r="Z173" s="17"/>
      <c r="AA173" s="17" t="str">
        <f>VLOOKUP(A173,'[1]Sales Data Table'!$A:$I,4,FALSE)</f>
        <v>AA047782-9270</v>
      </c>
      <c r="AB173" s="17" t="str">
        <f>VLOOKUP(A173,'[1]Sales Data Table'!$A:$I,9,FALSE)</f>
        <v>AUTO INDUSTRY</v>
      </c>
      <c r="AC173" s="17"/>
      <c r="AD173" s="99">
        <f>VLOOKUP(A173,'[1]Sales Data Table'!$A:$Z,16,FALSE)</f>
        <v>43717</v>
      </c>
      <c r="AE173" s="18" t="str">
        <f>VLOOKUP(C173,'Equipment Listing'!A:E,3,FALSE)</f>
        <v>Bond</v>
      </c>
      <c r="AF173" s="19" t="str">
        <f>VLOOKUP(C173,'Equipment Listing'!A:E,4,FALSE)</f>
        <v>200T</v>
      </c>
      <c r="AG173" s="73" t="str">
        <f>VLOOKUP(C173,'Equipment Listing'!A:E,5,FALSE)</f>
        <v>60-200</v>
      </c>
      <c r="AH173" s="19">
        <f t="shared" si="19"/>
        <v>1</v>
      </c>
      <c r="AI173" s="43">
        <f t="shared" si="20"/>
        <v>3300</v>
      </c>
      <c r="AJ173" s="102">
        <f t="shared" si="21"/>
        <v>5519.9999999999991</v>
      </c>
      <c r="AK173" s="20">
        <f t="shared" si="22"/>
        <v>459.99999999999994</v>
      </c>
      <c r="AL173" s="21">
        <f t="shared" si="23"/>
        <v>1.5191919191919192</v>
      </c>
      <c r="AM173" s="21"/>
      <c r="AN173" s="103"/>
      <c r="AO173" s="103"/>
      <c r="AP173" s="17" t="s">
        <v>257</v>
      </c>
    </row>
    <row r="174" spans="1:42" s="15" customFormat="1" ht="10.5" customHeight="1">
      <c r="A174" s="23">
        <v>106184</v>
      </c>
      <c r="B174" s="220" t="str">
        <f t="shared" si="16"/>
        <v>EOP</v>
      </c>
      <c r="C174" s="23" t="s">
        <v>245</v>
      </c>
      <c r="D174" s="19">
        <v>1</v>
      </c>
      <c r="E174" s="23">
        <v>2750</v>
      </c>
      <c r="F174" s="19">
        <v>0.5</v>
      </c>
      <c r="G174" s="19">
        <v>2</v>
      </c>
      <c r="H174" s="221" t="str">
        <f t="shared" si="17"/>
        <v>2015.01</v>
      </c>
      <c r="I174" s="221" t="str">
        <f t="shared" si="18"/>
        <v>3000</v>
      </c>
      <c r="J174" s="69">
        <v>50880</v>
      </c>
      <c r="K174" s="226"/>
      <c r="L174" s="226"/>
      <c r="M174" s="226"/>
      <c r="N174" s="226"/>
      <c r="O174" s="19"/>
      <c r="P174" s="19"/>
      <c r="Q174" s="19"/>
      <c r="R174" s="19"/>
      <c r="S174" s="103"/>
      <c r="T174" s="103"/>
      <c r="U174" s="18" t="s">
        <v>2</v>
      </c>
      <c r="V174" s="103"/>
      <c r="W174" s="103"/>
      <c r="X174" s="17">
        <f>VLOOKUP(A174,'[1]Sales Data Table'!$A:$AF,4,FALSE)</f>
        <v>1523109201</v>
      </c>
      <c r="Y174" s="17" t="str">
        <f>VLOOKUP(A174,'[1]Sales Data Table'!$A:$I,2,FALSE)</f>
        <v>II Stanley Co., Inc.</v>
      </c>
      <c r="Z174" s="17"/>
      <c r="AA174" s="17">
        <f>VLOOKUP(A174,'[1]Sales Data Table'!$A:$I,4,FALSE)</f>
        <v>1523109201</v>
      </c>
      <c r="AB174" s="17" t="str">
        <f>VLOOKUP(A174,'[1]Sales Data Table'!$A:$I,9,FALSE)</f>
        <v xml:space="preserve">Toyota | Venza | 470L            </v>
      </c>
      <c r="AC174" s="17"/>
      <c r="AD174" s="99">
        <f>VLOOKUP(A174,'[1]Sales Data Table'!$A:$Z,16,FALSE)</f>
        <v>41912</v>
      </c>
      <c r="AE174" s="18" t="str">
        <f>VLOOKUP(C174,'Equipment Listing'!A:E,3,FALSE)</f>
        <v>Bond</v>
      </c>
      <c r="AF174" s="19" t="str">
        <f>VLOOKUP(C174,'Equipment Listing'!A:E,4,FALSE)</f>
        <v>200T</v>
      </c>
      <c r="AG174" s="73" t="str">
        <f>VLOOKUP(C174,'Equipment Listing'!A:E,5,FALSE)</f>
        <v>60-200</v>
      </c>
      <c r="AH174" s="19">
        <f t="shared" si="19"/>
        <v>1</v>
      </c>
      <c r="AI174" s="43">
        <f t="shared" si="20"/>
        <v>2750</v>
      </c>
      <c r="AJ174" s="102">
        <f t="shared" si="21"/>
        <v>50880</v>
      </c>
      <c r="AK174" s="20">
        <f t="shared" si="22"/>
        <v>4240</v>
      </c>
      <c r="AL174" s="21">
        <f t="shared" si="23"/>
        <v>3.3890909090909092</v>
      </c>
      <c r="AM174" s="21"/>
      <c r="AN174" s="103"/>
      <c r="AO174" s="103"/>
      <c r="AP174" s="23" t="s">
        <v>428</v>
      </c>
    </row>
    <row r="175" spans="1:42" s="15" customFormat="1" ht="10.5" customHeight="1">
      <c r="A175" s="56">
        <v>106185</v>
      </c>
      <c r="B175" s="220" t="str">
        <f t="shared" si="16"/>
        <v>EOP</v>
      </c>
      <c r="C175" s="51" t="s">
        <v>245</v>
      </c>
      <c r="D175" s="19">
        <v>1</v>
      </c>
      <c r="E175" s="55">
        <v>2750</v>
      </c>
      <c r="F175" s="19">
        <v>0.5</v>
      </c>
      <c r="G175" s="19">
        <v>2</v>
      </c>
      <c r="H175" s="221" t="str">
        <f t="shared" si="17"/>
        <v>2015.01</v>
      </c>
      <c r="I175" s="221" t="str">
        <f t="shared" si="18"/>
        <v>3000</v>
      </c>
      <c r="J175" s="69">
        <v>51543</v>
      </c>
      <c r="K175" s="226"/>
      <c r="L175" s="226"/>
      <c r="M175" s="226"/>
      <c r="N175" s="226"/>
      <c r="O175" s="54"/>
      <c r="P175" s="54"/>
      <c r="Q175" s="54"/>
      <c r="R175" s="54"/>
      <c r="S175" s="53"/>
      <c r="T175" s="104"/>
      <c r="U175" s="18" t="s">
        <v>2</v>
      </c>
      <c r="V175" s="104"/>
      <c r="W175" s="103"/>
      <c r="X175" s="17">
        <f>VLOOKUP(A175,'[1]Sales Data Table'!$A:$AF,4,FALSE)</f>
        <v>1488133601</v>
      </c>
      <c r="Y175" s="17" t="str">
        <f>VLOOKUP(A175,'[1]Sales Data Table'!$A:$I,2,FALSE)</f>
        <v>II Stanley Co., Inc.</v>
      </c>
      <c r="Z175" s="17"/>
      <c r="AA175" s="17">
        <f>VLOOKUP(A175,'[1]Sales Data Table'!$A:$I,4,FALSE)</f>
        <v>1488133601</v>
      </c>
      <c r="AB175" s="17" t="str">
        <f>VLOOKUP(A175,'[1]Sales Data Table'!$A:$I,9,FALSE)</f>
        <v xml:space="preserve">Toyota | Venza | 470L            </v>
      </c>
      <c r="AC175" s="17"/>
      <c r="AD175" s="99">
        <f>VLOOKUP(A175,'[1]Sales Data Table'!$A:$Z,16,FALSE)</f>
        <v>41912</v>
      </c>
      <c r="AE175" s="18" t="str">
        <f>VLOOKUP(C175,'Equipment Listing'!A:E,3,FALSE)</f>
        <v>Bond</v>
      </c>
      <c r="AF175" s="19" t="str">
        <f>VLOOKUP(C175,'Equipment Listing'!A:E,4,FALSE)</f>
        <v>200T</v>
      </c>
      <c r="AG175" s="73" t="str">
        <f>VLOOKUP(C175,'Equipment Listing'!A:E,5,FALSE)</f>
        <v>60-200</v>
      </c>
      <c r="AH175" s="19">
        <f t="shared" si="19"/>
        <v>1</v>
      </c>
      <c r="AI175" s="43">
        <f t="shared" si="20"/>
        <v>2750</v>
      </c>
      <c r="AJ175" s="102">
        <f t="shared" si="21"/>
        <v>51543</v>
      </c>
      <c r="AK175" s="20">
        <f t="shared" si="22"/>
        <v>4295.25</v>
      </c>
      <c r="AL175" s="21">
        <f t="shared" si="23"/>
        <v>3.4158787878787877</v>
      </c>
      <c r="AM175" s="21"/>
      <c r="AN175" s="103"/>
      <c r="AO175" s="103"/>
      <c r="AP175" s="51" t="e">
        <f>VLOOKUP(A175,#REF!,2,FALSE)</f>
        <v>#REF!</v>
      </c>
    </row>
    <row r="176" spans="1:42" s="15" customFormat="1" ht="10.5" customHeight="1">
      <c r="A176" s="16">
        <v>106196</v>
      </c>
      <c r="B176" s="220" t="str">
        <f t="shared" si="16"/>
        <v>SOP</v>
      </c>
      <c r="C176" s="18" t="s">
        <v>245</v>
      </c>
      <c r="D176" s="19">
        <v>1</v>
      </c>
      <c r="E176" s="20">
        <v>3540</v>
      </c>
      <c r="F176" s="19">
        <v>0.5</v>
      </c>
      <c r="G176" s="19">
        <v>2</v>
      </c>
      <c r="H176" s="221" t="str">
        <f t="shared" si="17"/>
        <v>2015.01</v>
      </c>
      <c r="I176" s="221" t="str">
        <f t="shared" si="18"/>
        <v>2017.12</v>
      </c>
      <c r="J176" s="69">
        <v>10860.624</v>
      </c>
      <c r="K176" s="226"/>
      <c r="L176" s="226"/>
      <c r="M176" s="226"/>
      <c r="N176" s="226"/>
      <c r="O176" s="19"/>
      <c r="P176" s="19"/>
      <c r="Q176" s="19"/>
      <c r="R176" s="19"/>
      <c r="S176" s="103"/>
      <c r="T176" s="103"/>
      <c r="U176" s="18" t="s">
        <v>2</v>
      </c>
      <c r="V176" s="103"/>
      <c r="W176" s="103"/>
      <c r="X176" s="17" t="str">
        <f>VLOOKUP(A176,'[1]Sales Data Table'!$A:$AF,4,FALSE)</f>
        <v>520850R020</v>
      </c>
      <c r="Y176" s="17" t="str">
        <f>VLOOKUP(A176,'[1]Sales Data Table'!$A:$I,2,FALSE)</f>
        <v>TOYOTA</v>
      </c>
      <c r="Z176" s="17"/>
      <c r="AA176" s="17" t="str">
        <f>VLOOKUP(A176,'[1]Sales Data Table'!$A:$I,4,FALSE)</f>
        <v>520850R020</v>
      </c>
      <c r="AB176" s="17" t="str">
        <f>VLOOKUP(A176,'[1]Sales Data Table'!$A:$I,9,FALSE)</f>
        <v>RAV4  / 120L / 420</v>
      </c>
      <c r="AC176" s="17"/>
      <c r="AD176" s="99">
        <f>VLOOKUP(A176,'[1]Sales Data Table'!$A:$Z,16,FALSE)</f>
        <v>43070</v>
      </c>
      <c r="AE176" s="18" t="str">
        <f>VLOOKUP(C176,'Equipment Listing'!A:E,3,FALSE)</f>
        <v>Bond</v>
      </c>
      <c r="AF176" s="19" t="str">
        <f>VLOOKUP(C176,'Equipment Listing'!A:E,4,FALSE)</f>
        <v>200T</v>
      </c>
      <c r="AG176" s="73" t="str">
        <f>VLOOKUP(C176,'Equipment Listing'!A:E,5,FALSE)</f>
        <v>60-200</v>
      </c>
      <c r="AH176" s="19">
        <f t="shared" si="19"/>
        <v>1</v>
      </c>
      <c r="AI176" s="43">
        <f t="shared" si="20"/>
        <v>3540</v>
      </c>
      <c r="AJ176" s="102">
        <f t="shared" si="21"/>
        <v>10860.624</v>
      </c>
      <c r="AK176" s="20">
        <f t="shared" si="22"/>
        <v>905.05200000000002</v>
      </c>
      <c r="AL176" s="21">
        <f t="shared" si="23"/>
        <v>1.674219209039548</v>
      </c>
      <c r="AM176" s="21"/>
      <c r="AN176" s="103"/>
      <c r="AO176" s="103"/>
      <c r="AP176" s="17" t="s">
        <v>256</v>
      </c>
    </row>
    <row r="177" spans="1:42" s="15" customFormat="1" ht="10.5" customHeight="1">
      <c r="A177" s="16">
        <v>106200</v>
      </c>
      <c r="B177" s="220" t="str">
        <f t="shared" si="16"/>
        <v>EOP</v>
      </c>
      <c r="C177" s="18" t="s">
        <v>245</v>
      </c>
      <c r="D177" s="19">
        <v>1</v>
      </c>
      <c r="E177" s="20">
        <v>3900</v>
      </c>
      <c r="F177" s="19">
        <v>0.5</v>
      </c>
      <c r="G177" s="19">
        <v>2</v>
      </c>
      <c r="H177" s="221" t="str">
        <f t="shared" si="17"/>
        <v>2015.01</v>
      </c>
      <c r="I177" s="221" t="str">
        <f t="shared" si="18"/>
        <v>3000</v>
      </c>
      <c r="J177" s="69">
        <v>150450</v>
      </c>
      <c r="K177" s="226"/>
      <c r="L177" s="226"/>
      <c r="M177" s="226"/>
      <c r="N177" s="226"/>
      <c r="O177" s="19"/>
      <c r="P177" s="19"/>
      <c r="Q177" s="19"/>
      <c r="R177" s="19"/>
      <c r="S177" s="103"/>
      <c r="T177" s="103"/>
      <c r="U177" s="18" t="s">
        <v>2</v>
      </c>
      <c r="V177" s="103"/>
      <c r="W177" s="103"/>
      <c r="X177" s="17" t="str">
        <f>VLOOKUP(A177,'[1]Sales Data Table'!$A:$AF,4,FALSE)</f>
        <v>1219640 (58141-0E011)</v>
      </c>
      <c r="Y177" s="17" t="str">
        <f>VLOOKUP(A177,'[1]Sales Data Table'!$A:$I,2,FALSE)</f>
        <v>Corvac Composites</v>
      </c>
      <c r="Z177" s="17"/>
      <c r="AA177" s="17" t="str">
        <f>VLOOKUP(A177,'[1]Sales Data Table'!$A:$I,4,FALSE)</f>
        <v>1219640 (58141-0E011)</v>
      </c>
      <c r="AB177" s="17" t="str">
        <f>VLOOKUP(A177,'[1]Sales Data Table'!$A:$I,9,FALSE)</f>
        <v>642L (lexus)</v>
      </c>
      <c r="AC177" s="17"/>
      <c r="AD177" s="99">
        <f>VLOOKUP(A177,'[1]Sales Data Table'!$A:$Z,16,FALSE)</f>
        <v>41883</v>
      </c>
      <c r="AE177" s="18" t="str">
        <f>VLOOKUP(C177,'Equipment Listing'!A:E,3,FALSE)</f>
        <v>Bond</v>
      </c>
      <c r="AF177" s="19" t="str">
        <f>VLOOKUP(C177,'Equipment Listing'!A:E,4,FALSE)</f>
        <v>200T</v>
      </c>
      <c r="AG177" s="73" t="str">
        <f>VLOOKUP(C177,'Equipment Listing'!A:E,5,FALSE)</f>
        <v>60-200</v>
      </c>
      <c r="AH177" s="19">
        <f t="shared" si="19"/>
        <v>1</v>
      </c>
      <c r="AI177" s="43">
        <f t="shared" si="20"/>
        <v>3900</v>
      </c>
      <c r="AJ177" s="102">
        <f t="shared" si="21"/>
        <v>150450</v>
      </c>
      <c r="AK177" s="20">
        <f t="shared" si="22"/>
        <v>12537.5</v>
      </c>
      <c r="AL177" s="21">
        <f t="shared" si="23"/>
        <v>5.6196581196581192</v>
      </c>
      <c r="AM177" s="21"/>
      <c r="AN177" s="103"/>
      <c r="AO177" s="103"/>
      <c r="AP177" s="17">
        <v>106200</v>
      </c>
    </row>
    <row r="178" spans="1:42" s="15" customFormat="1" ht="10.5" customHeight="1">
      <c r="A178" s="16">
        <v>106201</v>
      </c>
      <c r="B178" s="220" t="str">
        <f t="shared" si="16"/>
        <v>EOP</v>
      </c>
      <c r="C178" s="18" t="s">
        <v>245</v>
      </c>
      <c r="D178" s="19">
        <v>1</v>
      </c>
      <c r="E178" s="20">
        <v>3240</v>
      </c>
      <c r="F178" s="19">
        <v>0.5</v>
      </c>
      <c r="G178" s="19">
        <v>2</v>
      </c>
      <c r="H178" s="221" t="str">
        <f t="shared" si="17"/>
        <v>2015.01</v>
      </c>
      <c r="I178" s="221" t="str">
        <f t="shared" si="18"/>
        <v>3000</v>
      </c>
      <c r="J178" s="69">
        <v>149892</v>
      </c>
      <c r="K178" s="226"/>
      <c r="L178" s="226"/>
      <c r="M178" s="226"/>
      <c r="N178" s="226"/>
      <c r="O178" s="19"/>
      <c r="P178" s="19"/>
      <c r="Q178" s="19"/>
      <c r="R178" s="19"/>
      <c r="S178" s="103"/>
      <c r="T178" s="103"/>
      <c r="U178" s="18" t="s">
        <v>2</v>
      </c>
      <c r="V178" s="103"/>
      <c r="W178" s="103"/>
      <c r="X178" s="17" t="str">
        <f>VLOOKUP(A178,'[1]Sales Data Table'!$A:$AF,4,FALSE)</f>
        <v>1219641 (58142-0E011)</v>
      </c>
      <c r="Y178" s="17" t="str">
        <f>VLOOKUP(A178,'[1]Sales Data Table'!$A:$I,2,FALSE)</f>
        <v>Corvac Composites</v>
      </c>
      <c r="Z178" s="17"/>
      <c r="AA178" s="17" t="str">
        <f>VLOOKUP(A178,'[1]Sales Data Table'!$A:$I,4,FALSE)</f>
        <v>1219641 (58142-0E011)</v>
      </c>
      <c r="AB178" s="17" t="str">
        <f>VLOOKUP(A178,'[1]Sales Data Table'!$A:$I,9,FALSE)</f>
        <v>642L (lexus)</v>
      </c>
      <c r="AC178" s="17"/>
      <c r="AD178" s="99">
        <f>VLOOKUP(A178,'[1]Sales Data Table'!$A:$Z,16,FALSE)</f>
        <v>41883</v>
      </c>
      <c r="AE178" s="18" t="str">
        <f>VLOOKUP(C178,'Equipment Listing'!A:E,3,FALSE)</f>
        <v>Bond</v>
      </c>
      <c r="AF178" s="19" t="str">
        <f>VLOOKUP(C178,'Equipment Listing'!A:E,4,FALSE)</f>
        <v>200T</v>
      </c>
      <c r="AG178" s="73" t="str">
        <f>VLOOKUP(C178,'Equipment Listing'!A:E,5,FALSE)</f>
        <v>60-200</v>
      </c>
      <c r="AH178" s="19">
        <f t="shared" si="19"/>
        <v>1</v>
      </c>
      <c r="AI178" s="43">
        <f t="shared" si="20"/>
        <v>3240</v>
      </c>
      <c r="AJ178" s="102">
        <f t="shared" si="21"/>
        <v>149892</v>
      </c>
      <c r="AK178" s="20">
        <f t="shared" si="22"/>
        <v>12491</v>
      </c>
      <c r="AL178" s="21">
        <f t="shared" si="23"/>
        <v>6.4736625514403299</v>
      </c>
      <c r="AM178" s="21"/>
      <c r="AN178" s="103"/>
      <c r="AO178" s="103"/>
      <c r="AP178" s="17">
        <v>106201</v>
      </c>
    </row>
    <row r="179" spans="1:42" s="15" customFormat="1" ht="10.5" customHeight="1">
      <c r="A179" s="16">
        <v>106202</v>
      </c>
      <c r="B179" s="220" t="str">
        <f t="shared" si="16"/>
        <v>EOP</v>
      </c>
      <c r="C179" s="18" t="s">
        <v>245</v>
      </c>
      <c r="D179" s="19">
        <v>1</v>
      </c>
      <c r="E179" s="20">
        <v>3720</v>
      </c>
      <c r="F179" s="19">
        <v>0.5</v>
      </c>
      <c r="G179" s="19">
        <v>2</v>
      </c>
      <c r="H179" s="221" t="str">
        <f t="shared" si="17"/>
        <v>2015.01</v>
      </c>
      <c r="I179" s="221" t="str">
        <f t="shared" si="18"/>
        <v>3000</v>
      </c>
      <c r="J179" s="69">
        <v>89769.344677812813</v>
      </c>
      <c r="K179" s="226"/>
      <c r="L179" s="226"/>
      <c r="M179" s="226"/>
      <c r="N179" s="226"/>
      <c r="O179" s="19"/>
      <c r="P179" s="19"/>
      <c r="Q179" s="19"/>
      <c r="R179" s="19"/>
      <c r="S179" s="103"/>
      <c r="T179" s="103"/>
      <c r="U179" s="18" t="s">
        <v>2</v>
      </c>
      <c r="V179" s="103"/>
      <c r="W179" s="103"/>
      <c r="X179" s="17" t="str">
        <f>VLOOKUP(A179,'[1]Sales Data Table'!$A:$AF,4,FALSE)</f>
        <v>171190P060</v>
      </c>
      <c r="Y179" s="17" t="str">
        <f>VLOOKUP(A179,'[1]Sales Data Table'!$A:$I,2,FALSE)</f>
        <v>TOYOTA</v>
      </c>
      <c r="Z179" s="17"/>
      <c r="AA179" s="17" t="str">
        <f>VLOOKUP(A179,'[1]Sales Data Table'!$A:$I,4,FALSE)</f>
        <v>171190P060</v>
      </c>
      <c r="AB179" s="17" t="str">
        <f>VLOOKUP(A179,'[1]Sales Data Table'!$A:$I,9,FALSE)</f>
        <v>642L (lexus)</v>
      </c>
      <c r="AC179" s="17"/>
      <c r="AD179" s="99">
        <f>VLOOKUP(A179,'[1]Sales Data Table'!$A:$Z,16,FALSE)</f>
        <v>41883</v>
      </c>
      <c r="AE179" s="18" t="str">
        <f>VLOOKUP(C179,'Equipment Listing'!A:E,3,FALSE)</f>
        <v>Bond</v>
      </c>
      <c r="AF179" s="19" t="str">
        <f>VLOOKUP(C179,'Equipment Listing'!A:E,4,FALSE)</f>
        <v>200T</v>
      </c>
      <c r="AG179" s="73" t="str">
        <f>VLOOKUP(C179,'Equipment Listing'!A:E,5,FALSE)</f>
        <v>60-200</v>
      </c>
      <c r="AH179" s="19">
        <f t="shared" si="19"/>
        <v>1</v>
      </c>
      <c r="AI179" s="43">
        <f t="shared" si="20"/>
        <v>3720</v>
      </c>
      <c r="AJ179" s="102">
        <f t="shared" si="21"/>
        <v>89769.344677812813</v>
      </c>
      <c r="AK179" s="20">
        <f t="shared" si="22"/>
        <v>7480.7787231510674</v>
      </c>
      <c r="AL179" s="21">
        <f t="shared" si="23"/>
        <v>4.0146160298032498</v>
      </c>
      <c r="AM179" s="21"/>
      <c r="AN179" s="103"/>
      <c r="AO179" s="103"/>
      <c r="AP179" s="17">
        <v>106202</v>
      </c>
    </row>
    <row r="180" spans="1:42" s="15" customFormat="1" ht="10.5" customHeight="1">
      <c r="A180" s="16">
        <v>106231</v>
      </c>
      <c r="B180" s="220" t="str">
        <f t="shared" si="16"/>
        <v>EOP</v>
      </c>
      <c r="C180" s="18" t="s">
        <v>245</v>
      </c>
      <c r="D180" s="19">
        <v>1</v>
      </c>
      <c r="E180" s="20">
        <v>3720</v>
      </c>
      <c r="F180" s="19">
        <v>0.5</v>
      </c>
      <c r="G180" s="19">
        <v>2</v>
      </c>
      <c r="H180" s="221" t="str">
        <f t="shared" si="17"/>
        <v>2015.01</v>
      </c>
      <c r="I180" s="221" t="str">
        <f t="shared" si="18"/>
        <v>3000</v>
      </c>
      <c r="J180" s="69">
        <v>234971.63610400428</v>
      </c>
      <c r="K180" s="226"/>
      <c r="L180" s="226"/>
      <c r="M180" s="226"/>
      <c r="N180" s="226"/>
      <c r="O180" s="19"/>
      <c r="P180" s="19"/>
      <c r="Q180" s="19"/>
      <c r="R180" s="19"/>
      <c r="S180" s="103"/>
      <c r="T180" s="103"/>
      <c r="U180" s="18" t="s">
        <v>2</v>
      </c>
      <c r="V180" s="103"/>
      <c r="W180" s="103"/>
      <c r="X180" s="17">
        <f>VLOOKUP(A180,'[1]Sales Data Table'!$A:$AF,4,FALSE)</f>
        <v>4.6500000000000004E+35</v>
      </c>
      <c r="Y180" s="17" t="str">
        <f>VLOOKUP(A180,'[1]Sales Data Table'!$A:$I,2,FALSE)</f>
        <v>TOYOTA</v>
      </c>
      <c r="Z180" s="17"/>
      <c r="AA180" s="17">
        <f>VLOOKUP(A180,'[1]Sales Data Table'!$A:$I,4,FALSE)</f>
        <v>4.6500000000000004E+35</v>
      </c>
      <c r="AB180" s="17" t="str">
        <f>VLOOKUP(A180,'[1]Sales Data Table'!$A:$I,9,FALSE)</f>
        <v>642L (lexus)</v>
      </c>
      <c r="AC180" s="17"/>
      <c r="AD180" s="99">
        <f>VLOOKUP(A180,'[1]Sales Data Table'!$A:$Z,16,FALSE)</f>
        <v>41883</v>
      </c>
      <c r="AE180" s="18" t="str">
        <f>VLOOKUP(C180,'Equipment Listing'!A:E,3,FALSE)</f>
        <v>Bond</v>
      </c>
      <c r="AF180" s="19" t="str">
        <f>VLOOKUP(C180,'Equipment Listing'!A:E,4,FALSE)</f>
        <v>200T</v>
      </c>
      <c r="AG180" s="73" t="str">
        <f>VLOOKUP(C180,'Equipment Listing'!A:E,5,FALSE)</f>
        <v>60-200</v>
      </c>
      <c r="AH180" s="19">
        <f t="shared" si="19"/>
        <v>1</v>
      </c>
      <c r="AI180" s="43">
        <f t="shared" si="20"/>
        <v>3720</v>
      </c>
      <c r="AJ180" s="102">
        <f t="shared" si="21"/>
        <v>234971.63610400428</v>
      </c>
      <c r="AK180" s="20">
        <f t="shared" si="22"/>
        <v>19580.96967533369</v>
      </c>
      <c r="AL180" s="21">
        <f t="shared" si="23"/>
        <v>8.3516020341697814</v>
      </c>
      <c r="AM180" s="21"/>
      <c r="AN180" s="103"/>
      <c r="AO180" s="103"/>
      <c r="AP180" s="17">
        <v>106231</v>
      </c>
    </row>
    <row r="181" spans="1:42" s="15" customFormat="1" ht="10.5" customHeight="1">
      <c r="A181" s="16">
        <v>106234</v>
      </c>
      <c r="B181" s="220" t="str">
        <f t="shared" si="16"/>
        <v>EOP</v>
      </c>
      <c r="C181" s="18" t="s">
        <v>245</v>
      </c>
      <c r="D181" s="19">
        <v>1</v>
      </c>
      <c r="E181" s="20">
        <v>3570</v>
      </c>
      <c r="F181" s="19">
        <v>0.5</v>
      </c>
      <c r="G181" s="19">
        <v>2</v>
      </c>
      <c r="H181" s="221" t="str">
        <f t="shared" si="17"/>
        <v>2015.01</v>
      </c>
      <c r="I181" s="221" t="str">
        <f t="shared" si="18"/>
        <v>3000</v>
      </c>
      <c r="J181" s="69">
        <v>80526</v>
      </c>
      <c r="K181" s="226"/>
      <c r="L181" s="226"/>
      <c r="M181" s="226"/>
      <c r="N181" s="226"/>
      <c r="O181" s="19"/>
      <c r="P181" s="19"/>
      <c r="Q181" s="19"/>
      <c r="R181" s="19"/>
      <c r="S181" s="103"/>
      <c r="T181" s="103"/>
      <c r="U181" s="18" t="s">
        <v>2</v>
      </c>
      <c r="V181" s="103"/>
      <c r="W181" s="103"/>
      <c r="X181" s="17">
        <f>VLOOKUP(A181,'[1]Sales Data Table'!$A:$AF,4,FALSE)</f>
        <v>4.6500000000000001E+25</v>
      </c>
      <c r="Y181" s="17" t="str">
        <f>VLOOKUP(A181,'[1]Sales Data Table'!$A:$I,2,FALSE)</f>
        <v>TOYOTA</v>
      </c>
      <c r="Z181" s="17"/>
      <c r="AA181" s="17">
        <f>VLOOKUP(A181,'[1]Sales Data Table'!$A:$I,4,FALSE)</f>
        <v>4.6500000000000001E+25</v>
      </c>
      <c r="AB181" s="17" t="str">
        <f>VLOOKUP(A181,'[1]Sales Data Table'!$A:$I,9,FALSE)</f>
        <v>642L (lexus)</v>
      </c>
      <c r="AC181" s="17"/>
      <c r="AD181" s="99">
        <f>VLOOKUP(A181,'[1]Sales Data Table'!$A:$Z,16,FALSE)</f>
        <v>41883</v>
      </c>
      <c r="AE181" s="18" t="str">
        <f>VLOOKUP(C181,'Equipment Listing'!A:E,3,FALSE)</f>
        <v>Bond</v>
      </c>
      <c r="AF181" s="19" t="str">
        <f>VLOOKUP(C181,'Equipment Listing'!A:E,4,FALSE)</f>
        <v>200T</v>
      </c>
      <c r="AG181" s="73" t="str">
        <f>VLOOKUP(C181,'Equipment Listing'!A:E,5,FALSE)</f>
        <v>60-200</v>
      </c>
      <c r="AH181" s="19">
        <f t="shared" si="19"/>
        <v>1</v>
      </c>
      <c r="AI181" s="43">
        <f t="shared" si="20"/>
        <v>3570</v>
      </c>
      <c r="AJ181" s="102">
        <f t="shared" si="21"/>
        <v>80526</v>
      </c>
      <c r="AK181" s="20">
        <f t="shared" si="22"/>
        <v>6710.5</v>
      </c>
      <c r="AL181" s="21">
        <f t="shared" si="23"/>
        <v>3.8395891690009338</v>
      </c>
      <c r="AM181" s="21"/>
      <c r="AN181" s="103"/>
      <c r="AO181" s="103"/>
      <c r="AP181" s="17">
        <v>106234</v>
      </c>
    </row>
    <row r="182" spans="1:42" s="15" customFormat="1" ht="10.5" customHeight="1">
      <c r="A182" s="23">
        <v>106385</v>
      </c>
      <c r="B182" s="220" t="str">
        <f t="shared" si="16"/>
        <v>SOP</v>
      </c>
      <c r="C182" s="23" t="s">
        <v>245</v>
      </c>
      <c r="D182" s="19">
        <v>1</v>
      </c>
      <c r="E182" s="23">
        <v>3300</v>
      </c>
      <c r="F182" s="19">
        <v>0.5</v>
      </c>
      <c r="G182" s="19">
        <v>2</v>
      </c>
      <c r="H182" s="221" t="str">
        <f t="shared" si="17"/>
        <v>2015.01</v>
      </c>
      <c r="I182" s="221" t="str">
        <f t="shared" si="18"/>
        <v>2015.12</v>
      </c>
      <c r="J182" s="69">
        <v>152109.06720000002</v>
      </c>
      <c r="K182" s="226"/>
      <c r="L182" s="226"/>
      <c r="M182" s="226"/>
      <c r="N182" s="226"/>
      <c r="O182" s="19"/>
      <c r="P182" s="19"/>
      <c r="Q182" s="19"/>
      <c r="R182" s="19"/>
      <c r="S182" s="103"/>
      <c r="T182" s="103"/>
      <c r="U182" s="18" t="s">
        <v>2</v>
      </c>
      <c r="V182" s="103"/>
      <c r="W182" s="103"/>
      <c r="X182" s="17" t="str">
        <f>VLOOKUP(A182,'[1]Sales Data Table'!$A:$AF,4,FALSE)</f>
        <v>89667-08040</v>
      </c>
      <c r="Y182" s="17" t="str">
        <f>VLOOKUP(A182,'[1]Sales Data Table'!$A:$I,2,FALSE)</f>
        <v>Denso</v>
      </c>
      <c r="Z182" s="17"/>
      <c r="AA182" s="17" t="str">
        <f>VLOOKUP(A182,'[1]Sales Data Table'!$A:$I,4,FALSE)</f>
        <v>89667-08040</v>
      </c>
      <c r="AB182" s="17" t="str">
        <f>VLOOKUP(A182,'[1]Sales Data Table'!$A:$I,9,FALSE)</f>
        <v xml:space="preserve">Toyota | Sienna | 580L            </v>
      </c>
      <c r="AC182" s="17"/>
      <c r="AD182" s="99">
        <f>VLOOKUP(A182,'[1]Sales Data Table'!$A:$Z,16,FALSE)</f>
        <v>42339</v>
      </c>
      <c r="AE182" s="18" t="str">
        <f>VLOOKUP(C182,'Equipment Listing'!A:E,3,FALSE)</f>
        <v>Bond</v>
      </c>
      <c r="AF182" s="19" t="str">
        <f>VLOOKUP(C182,'Equipment Listing'!A:E,4,FALSE)</f>
        <v>200T</v>
      </c>
      <c r="AG182" s="73" t="str">
        <f>VLOOKUP(C182,'Equipment Listing'!A:E,5,FALSE)</f>
        <v>60-200</v>
      </c>
      <c r="AH182" s="19">
        <f t="shared" si="19"/>
        <v>1</v>
      </c>
      <c r="AI182" s="43">
        <f t="shared" si="20"/>
        <v>3300</v>
      </c>
      <c r="AJ182" s="102">
        <f t="shared" si="21"/>
        <v>152109.06720000002</v>
      </c>
      <c r="AK182" s="20">
        <f t="shared" si="22"/>
        <v>12675.755600000002</v>
      </c>
      <c r="AL182" s="21">
        <f t="shared" si="23"/>
        <v>6.4548507474747483</v>
      </c>
      <c r="AM182" s="21"/>
      <c r="AN182" s="103"/>
      <c r="AO182" s="103"/>
      <c r="AP182" s="23" t="s">
        <v>429</v>
      </c>
    </row>
    <row r="183" spans="1:42" s="15" customFormat="1" ht="10.5" customHeight="1">
      <c r="A183" s="16">
        <v>106394</v>
      </c>
      <c r="B183" s="220" t="str">
        <f t="shared" si="16"/>
        <v>SOP</v>
      </c>
      <c r="C183" s="18" t="s">
        <v>245</v>
      </c>
      <c r="D183" s="19">
        <v>1</v>
      </c>
      <c r="E183" s="20">
        <v>2460</v>
      </c>
      <c r="F183" s="19">
        <v>0.5</v>
      </c>
      <c r="G183" s="19">
        <v>2</v>
      </c>
      <c r="H183" s="221" t="str">
        <f t="shared" si="17"/>
        <v>2015.01</v>
      </c>
      <c r="I183" s="221" t="str">
        <f t="shared" si="18"/>
        <v>2015.12</v>
      </c>
      <c r="J183" s="69">
        <v>151242.24000000002</v>
      </c>
      <c r="K183" s="226"/>
      <c r="L183" s="226"/>
      <c r="M183" s="226"/>
      <c r="N183" s="226"/>
      <c r="O183" s="19"/>
      <c r="P183" s="19"/>
      <c r="Q183" s="19"/>
      <c r="R183" s="19"/>
      <c r="S183" s="103"/>
      <c r="T183" s="103"/>
      <c r="U183" s="18" t="s">
        <v>2</v>
      </c>
      <c r="V183" s="103"/>
      <c r="W183" s="103"/>
      <c r="X183" s="17" t="str">
        <f>VLOOKUP(A183,'[1]Sales Data Table'!$A:$AF,4,FALSE)</f>
        <v>AA146542-8850</v>
      </c>
      <c r="Y183" s="17" t="str">
        <f>VLOOKUP(A183,'[1]Sales Data Table'!$A:$I,2,FALSE)</f>
        <v>Denso</v>
      </c>
      <c r="Z183" s="17"/>
      <c r="AA183" s="17" t="str">
        <f>VLOOKUP(A183,'[1]Sales Data Table'!$A:$I,4,FALSE)</f>
        <v>AA146542-8850</v>
      </c>
      <c r="AB183" s="17" t="str">
        <f>VLOOKUP(A183,'[1]Sales Data Table'!$A:$I,9,FALSE)</f>
        <v xml:space="preserve">Toyota | Sienna | 580L            </v>
      </c>
      <c r="AC183" s="17"/>
      <c r="AD183" s="99">
        <f>VLOOKUP(A183,'[1]Sales Data Table'!$A:$Z,16,FALSE)</f>
        <v>42339</v>
      </c>
      <c r="AE183" s="18" t="str">
        <f>VLOOKUP(C183,'Equipment Listing'!A:E,3,FALSE)</f>
        <v>Bond</v>
      </c>
      <c r="AF183" s="19" t="str">
        <f>VLOOKUP(C183,'Equipment Listing'!A:E,4,FALSE)</f>
        <v>200T</v>
      </c>
      <c r="AG183" s="73" t="str">
        <f>VLOOKUP(C183,'Equipment Listing'!A:E,5,FALSE)</f>
        <v>60-200</v>
      </c>
      <c r="AH183" s="19">
        <f t="shared" si="19"/>
        <v>1</v>
      </c>
      <c r="AI183" s="43">
        <f t="shared" si="20"/>
        <v>2460</v>
      </c>
      <c r="AJ183" s="102">
        <f t="shared" si="21"/>
        <v>151242.24000000002</v>
      </c>
      <c r="AK183" s="20">
        <f t="shared" si="22"/>
        <v>12603.520000000002</v>
      </c>
      <c r="AL183" s="21">
        <f t="shared" si="23"/>
        <v>8.1645094850948521</v>
      </c>
      <c r="AM183" s="21"/>
      <c r="AN183" s="103"/>
      <c r="AO183" s="103"/>
      <c r="AP183" s="17" t="s">
        <v>255</v>
      </c>
    </row>
    <row r="184" spans="1:42" s="15" customFormat="1" ht="10.5" customHeight="1">
      <c r="A184" s="16">
        <v>106398</v>
      </c>
      <c r="B184" s="220" t="str">
        <f t="shared" si="16"/>
        <v>EOP</v>
      </c>
      <c r="C184" s="18" t="s">
        <v>245</v>
      </c>
      <c r="D184" s="19">
        <v>1</v>
      </c>
      <c r="E184" s="20">
        <v>2700</v>
      </c>
      <c r="F184" s="19">
        <v>0.5</v>
      </c>
      <c r="G184" s="19">
        <v>2</v>
      </c>
      <c r="H184" s="221" t="str">
        <f t="shared" si="17"/>
        <v>2015.01</v>
      </c>
      <c r="I184" s="221" t="str">
        <f t="shared" si="18"/>
        <v>3000</v>
      </c>
      <c r="J184" s="69">
        <v>132103.5</v>
      </c>
      <c r="K184" s="226"/>
      <c r="L184" s="226"/>
      <c r="M184" s="226"/>
      <c r="N184" s="226"/>
      <c r="O184" s="19"/>
      <c r="P184" s="19"/>
      <c r="Q184" s="19"/>
      <c r="R184" s="19"/>
      <c r="S184" s="103"/>
      <c r="T184" s="103"/>
      <c r="U184" s="18" t="s">
        <v>2</v>
      </c>
      <c r="V184" s="103"/>
      <c r="W184" s="103"/>
      <c r="X184" s="17" t="str">
        <f>VLOOKUP(A184,'[1]Sales Data Table'!$A:$AF,4,FALSE)</f>
        <v>46451-0E050</v>
      </c>
      <c r="Y184" s="17" t="str">
        <f>VLOOKUP(A184,'[1]Sales Data Table'!$A:$I,2,FALSE)</f>
        <v>TOYOTA</v>
      </c>
      <c r="Z184" s="17"/>
      <c r="AA184" s="17" t="str">
        <f>VLOOKUP(A184,'[1]Sales Data Table'!$A:$I,4,FALSE)</f>
        <v>46451-0E050</v>
      </c>
      <c r="AB184" s="17" t="str">
        <f>VLOOKUP(A184,'[1]Sales Data Table'!$A:$I,9,FALSE)</f>
        <v>642L (lexus)</v>
      </c>
      <c r="AC184" s="17"/>
      <c r="AD184" s="99">
        <f>VLOOKUP(A184,'[1]Sales Data Table'!$A:$Z,16,FALSE)</f>
        <v>41883</v>
      </c>
      <c r="AE184" s="18" t="str">
        <f>VLOOKUP(C184,'Equipment Listing'!A:E,3,FALSE)</f>
        <v>Bond</v>
      </c>
      <c r="AF184" s="19" t="str">
        <f>VLOOKUP(C184,'Equipment Listing'!A:E,4,FALSE)</f>
        <v>200T</v>
      </c>
      <c r="AG184" s="73" t="str">
        <f>VLOOKUP(C184,'Equipment Listing'!A:E,5,FALSE)</f>
        <v>60-200</v>
      </c>
      <c r="AH184" s="19">
        <f t="shared" si="19"/>
        <v>1</v>
      </c>
      <c r="AI184" s="43">
        <f t="shared" si="20"/>
        <v>2700</v>
      </c>
      <c r="AJ184" s="102">
        <f t="shared" si="21"/>
        <v>132103.5</v>
      </c>
      <c r="AK184" s="20">
        <f t="shared" si="22"/>
        <v>11008.625</v>
      </c>
      <c r="AL184" s="21">
        <f t="shared" si="23"/>
        <v>6.7696913580246916</v>
      </c>
      <c r="AM184" s="21"/>
      <c r="AN184" s="103"/>
      <c r="AO184" s="103"/>
      <c r="AP184" s="17" t="s">
        <v>254</v>
      </c>
    </row>
    <row r="185" spans="1:42" s="15" customFormat="1" ht="10.5" customHeight="1">
      <c r="A185" s="16">
        <v>106462</v>
      </c>
      <c r="B185" s="220" t="str">
        <f t="shared" si="16"/>
        <v>SOP</v>
      </c>
      <c r="C185" s="18" t="s">
        <v>245</v>
      </c>
      <c r="D185" s="19">
        <v>1</v>
      </c>
      <c r="E185" s="20">
        <v>3900</v>
      </c>
      <c r="F185" s="19">
        <v>0.5</v>
      </c>
      <c r="G185" s="19">
        <v>2</v>
      </c>
      <c r="H185" s="221" t="str">
        <f t="shared" si="17"/>
        <v>2015.01</v>
      </c>
      <c r="I185" s="221" t="str">
        <f t="shared" si="18"/>
        <v>2019.11</v>
      </c>
      <c r="J185" s="69">
        <v>68034</v>
      </c>
      <c r="K185" s="226"/>
      <c r="L185" s="226"/>
      <c r="M185" s="226"/>
      <c r="N185" s="226"/>
      <c r="O185" s="19"/>
      <c r="P185" s="19"/>
      <c r="Q185" s="19"/>
      <c r="R185" s="19"/>
      <c r="S185" s="103"/>
      <c r="T185" s="103"/>
      <c r="U185" s="18" t="s">
        <v>2</v>
      </c>
      <c r="V185" s="103"/>
      <c r="W185" s="103"/>
      <c r="X185" s="17" t="str">
        <f>VLOOKUP(A185,'[1]Sales Data Table'!$A:$AF,4,FALSE)</f>
        <v>AA246760-7032</v>
      </c>
      <c r="Y185" s="17" t="str">
        <f>VLOOKUP(A185,'[1]Sales Data Table'!$A:$I,2,FALSE)</f>
        <v>Denso Air Mex</v>
      </c>
      <c r="Z185" s="17"/>
      <c r="AA185" s="17" t="str">
        <f>VLOOKUP(A185,'[1]Sales Data Table'!$A:$I,4,FALSE)</f>
        <v>AA246760-7032</v>
      </c>
      <c r="AB185" s="17" t="str">
        <f>VLOOKUP(A185,'[1]Sales Data Table'!$A:$I,9,FALSE)</f>
        <v>HIGHLANDER 397 / 440</v>
      </c>
      <c r="AC185" s="17"/>
      <c r="AD185" s="99">
        <f>VLOOKUP(A185,'[1]Sales Data Table'!$A:$Z,16,FALSE)</f>
        <v>43770</v>
      </c>
      <c r="AE185" s="18" t="str">
        <f>VLOOKUP(C185,'Equipment Listing'!A:E,3,FALSE)</f>
        <v>Bond</v>
      </c>
      <c r="AF185" s="19" t="str">
        <f>VLOOKUP(C185,'Equipment Listing'!A:E,4,FALSE)</f>
        <v>200T</v>
      </c>
      <c r="AG185" s="73" t="str">
        <f>VLOOKUP(C185,'Equipment Listing'!A:E,5,FALSE)</f>
        <v>60-200</v>
      </c>
      <c r="AH185" s="19">
        <f t="shared" si="19"/>
        <v>1</v>
      </c>
      <c r="AI185" s="43">
        <f t="shared" si="20"/>
        <v>3900</v>
      </c>
      <c r="AJ185" s="102">
        <f t="shared" si="21"/>
        <v>68034</v>
      </c>
      <c r="AK185" s="20">
        <f t="shared" si="22"/>
        <v>5669.5</v>
      </c>
      <c r="AL185" s="21">
        <f t="shared" si="23"/>
        <v>3.2716239316239317</v>
      </c>
      <c r="AM185" s="21"/>
      <c r="AN185" s="103"/>
      <c r="AO185" s="103"/>
      <c r="AP185" s="17">
        <v>106462</v>
      </c>
    </row>
    <row r="186" spans="1:42" s="15" customFormat="1" ht="10.5" customHeight="1">
      <c r="A186" s="16">
        <v>106466</v>
      </c>
      <c r="B186" s="220" t="str">
        <f t="shared" si="16"/>
        <v>SOP</v>
      </c>
      <c r="C186" s="18" t="s">
        <v>245</v>
      </c>
      <c r="D186" s="19">
        <v>1</v>
      </c>
      <c r="E186" s="20">
        <v>5100</v>
      </c>
      <c r="F186" s="19">
        <v>0.5</v>
      </c>
      <c r="G186" s="19">
        <v>2</v>
      </c>
      <c r="H186" s="221" t="str">
        <f t="shared" si="17"/>
        <v>2015.01</v>
      </c>
      <c r="I186" s="221" t="str">
        <f t="shared" si="18"/>
        <v>2019.09</v>
      </c>
      <c r="J186" s="69">
        <v>220500</v>
      </c>
      <c r="K186" s="226"/>
      <c r="L186" s="226"/>
      <c r="M186" s="226"/>
      <c r="N186" s="226"/>
      <c r="O186" s="19"/>
      <c r="P186" s="19"/>
      <c r="Q186" s="19"/>
      <c r="R186" s="19"/>
      <c r="S186" s="103"/>
      <c r="T186" s="103"/>
      <c r="U186" s="18" t="s">
        <v>2</v>
      </c>
      <c r="V186" s="103"/>
      <c r="W186" s="103"/>
      <c r="X186" s="17" t="str">
        <f>VLOOKUP(A186,'[1]Sales Data Table'!$A:$AF,4,FALSE)</f>
        <v>AA047792-0370</v>
      </c>
      <c r="Y186" s="17" t="str">
        <f>VLOOKUP(A186,'[1]Sales Data Table'!$A:$I,2,FALSE)</f>
        <v>Denso</v>
      </c>
      <c r="Z186" s="17"/>
      <c r="AA186" s="17" t="str">
        <f>VLOOKUP(A186,'[1]Sales Data Table'!$A:$I,4,FALSE)</f>
        <v>AA047792-0370</v>
      </c>
      <c r="AB186" s="17" t="str">
        <f>VLOOKUP(A186,'[1]Sales Data Table'!$A:$I,9,FALSE)</f>
        <v>FORD</v>
      </c>
      <c r="AC186" s="17"/>
      <c r="AD186" s="99">
        <f>VLOOKUP(A186,'[1]Sales Data Table'!$A:$Z,16,FALSE)</f>
        <v>43717</v>
      </c>
      <c r="AE186" s="18" t="str">
        <f>VLOOKUP(C186,'Equipment Listing'!A:E,3,FALSE)</f>
        <v>Bond</v>
      </c>
      <c r="AF186" s="19" t="str">
        <f>VLOOKUP(C186,'Equipment Listing'!A:E,4,FALSE)</f>
        <v>200T</v>
      </c>
      <c r="AG186" s="73" t="str">
        <f>VLOOKUP(C186,'Equipment Listing'!A:E,5,FALSE)</f>
        <v>60-200</v>
      </c>
      <c r="AH186" s="19">
        <f t="shared" si="19"/>
        <v>1</v>
      </c>
      <c r="AI186" s="43">
        <f t="shared" si="20"/>
        <v>5100</v>
      </c>
      <c r="AJ186" s="102">
        <f t="shared" si="21"/>
        <v>220500</v>
      </c>
      <c r="AK186" s="20">
        <f t="shared" si="22"/>
        <v>18375</v>
      </c>
      <c r="AL186" s="21">
        <f t="shared" si="23"/>
        <v>6.1372549019607847</v>
      </c>
      <c r="AM186" s="21"/>
      <c r="AN186" s="103"/>
      <c r="AO186" s="103"/>
      <c r="AP186" s="17">
        <v>106466</v>
      </c>
    </row>
    <row r="187" spans="1:42" s="15" customFormat="1" ht="10.5" customHeight="1">
      <c r="A187" s="23">
        <v>106562</v>
      </c>
      <c r="B187" s="220" t="str">
        <f t="shared" si="16"/>
        <v>SOP</v>
      </c>
      <c r="C187" s="23" t="s">
        <v>245</v>
      </c>
      <c r="D187" s="19">
        <v>1</v>
      </c>
      <c r="E187" s="20">
        <v>3570</v>
      </c>
      <c r="F187" s="19">
        <v>0.5</v>
      </c>
      <c r="G187" s="19">
        <v>2</v>
      </c>
      <c r="H187" s="221" t="str">
        <f t="shared" si="17"/>
        <v>2015.01</v>
      </c>
      <c r="I187" s="221" t="str">
        <f t="shared" si="18"/>
        <v>2019.09</v>
      </c>
      <c r="J187" s="69">
        <v>265600</v>
      </c>
      <c r="K187" s="226"/>
      <c r="L187" s="226"/>
      <c r="M187" s="226"/>
      <c r="N187" s="226"/>
      <c r="O187" s="19"/>
      <c r="P187" s="19"/>
      <c r="Q187" s="19"/>
      <c r="R187" s="19"/>
      <c r="S187" s="103"/>
      <c r="T187" s="103"/>
      <c r="U187" s="18" t="s">
        <v>2</v>
      </c>
      <c r="V187" s="103"/>
      <c r="W187" s="103"/>
      <c r="X187" s="17">
        <f>VLOOKUP(A187,'[1]Sales Data Table'!$A:$AF,4,FALSE)</f>
        <v>877948202</v>
      </c>
      <c r="Y187" s="17" t="str">
        <f>VLOOKUP(A187,'[1]Sales Data Table'!$A:$I,2,FALSE)</f>
        <v>H &amp; L Advantage</v>
      </c>
      <c r="Z187" s="17"/>
      <c r="AA187" s="17">
        <f>VLOOKUP(A187,'[1]Sales Data Table'!$A:$I,4,FALSE)</f>
        <v>877948202</v>
      </c>
      <c r="AB187" s="17" t="str">
        <f>VLOOKUP(A187,'[1]Sales Data Table'!$A:$I,9,FALSE)</f>
        <v>NON-AUTO STEELCASE</v>
      </c>
      <c r="AC187" s="17"/>
      <c r="AD187" s="99">
        <f>VLOOKUP(A187,'[1]Sales Data Table'!$A:$Z,16,FALSE)</f>
        <v>43717</v>
      </c>
      <c r="AE187" s="18" t="str">
        <f>VLOOKUP(C187,'Equipment Listing'!A:E,3,FALSE)</f>
        <v>Bond</v>
      </c>
      <c r="AF187" s="19" t="str">
        <f>VLOOKUP(C187,'Equipment Listing'!A:E,4,FALSE)</f>
        <v>200T</v>
      </c>
      <c r="AG187" s="73" t="str">
        <f>VLOOKUP(C187,'Equipment Listing'!A:E,5,FALSE)</f>
        <v>60-200</v>
      </c>
      <c r="AH187" s="19">
        <f t="shared" si="19"/>
        <v>1</v>
      </c>
      <c r="AI187" s="43">
        <f t="shared" si="20"/>
        <v>3570</v>
      </c>
      <c r="AJ187" s="102">
        <f t="shared" si="21"/>
        <v>265600</v>
      </c>
      <c r="AK187" s="20">
        <f t="shared" si="22"/>
        <v>22133.333333333332</v>
      </c>
      <c r="AL187" s="21">
        <f t="shared" si="23"/>
        <v>9.5997510115157159</v>
      </c>
      <c r="AM187" s="21"/>
      <c r="AN187" s="103"/>
      <c r="AO187" s="103"/>
      <c r="AP187" s="23" t="s">
        <v>430</v>
      </c>
    </row>
    <row r="188" spans="1:42" s="15" customFormat="1" ht="10.5" customHeight="1">
      <c r="A188" s="56">
        <v>106631</v>
      </c>
      <c r="B188" s="220" t="str">
        <f t="shared" si="16"/>
        <v>SOP</v>
      </c>
      <c r="C188" s="51" t="s">
        <v>245</v>
      </c>
      <c r="D188" s="19">
        <v>1</v>
      </c>
      <c r="E188" s="55">
        <v>3000</v>
      </c>
      <c r="F188" s="19">
        <v>0.5</v>
      </c>
      <c r="G188" s="19">
        <v>2</v>
      </c>
      <c r="H188" s="221" t="str">
        <f t="shared" si="17"/>
        <v>2015.01</v>
      </c>
      <c r="I188" s="221" t="str">
        <f t="shared" si="18"/>
        <v>2019.09</v>
      </c>
      <c r="J188" s="69">
        <v>60000</v>
      </c>
      <c r="K188" s="226"/>
      <c r="L188" s="226"/>
      <c r="M188" s="226"/>
      <c r="N188" s="226"/>
      <c r="O188" s="54"/>
      <c r="P188" s="54"/>
      <c r="Q188" s="54"/>
      <c r="R188" s="54"/>
      <c r="S188" s="53"/>
      <c r="T188" s="104"/>
      <c r="U188" s="18" t="s">
        <v>2</v>
      </c>
      <c r="V188" s="104"/>
      <c r="W188" s="103"/>
      <c r="X188" s="17">
        <f>VLOOKUP(A188,'[1]Sales Data Table'!$A:$AF,4,FALSE)</f>
        <v>53020172</v>
      </c>
      <c r="Y188" s="17" t="str">
        <f>VLOOKUP(A188,'[1]Sales Data Table'!$A:$I,2,FALSE)</f>
        <v>Royal Technologies Corp.</v>
      </c>
      <c r="Z188" s="17"/>
      <c r="AA188" s="17">
        <f>VLOOKUP(A188,'[1]Sales Data Table'!$A:$I,4,FALSE)</f>
        <v>53020172</v>
      </c>
      <c r="AB188" s="17" t="str">
        <f>VLOOKUP(A188,'[1]Sales Data Table'!$A:$I,9,FALSE)</f>
        <v>CHEVY CRUIZE J300</v>
      </c>
      <c r="AC188" s="17"/>
      <c r="AD188" s="99">
        <f>VLOOKUP(A188,'[1]Sales Data Table'!$A:$Z,16,FALSE)</f>
        <v>43717</v>
      </c>
      <c r="AE188" s="18" t="str">
        <f>VLOOKUP(C188,'Equipment Listing'!A:E,3,FALSE)</f>
        <v>Bond</v>
      </c>
      <c r="AF188" s="19" t="str">
        <f>VLOOKUP(C188,'Equipment Listing'!A:E,4,FALSE)</f>
        <v>200T</v>
      </c>
      <c r="AG188" s="73" t="str">
        <f>VLOOKUP(C188,'Equipment Listing'!A:E,5,FALSE)</f>
        <v>60-200</v>
      </c>
      <c r="AH188" s="19">
        <f t="shared" si="19"/>
        <v>1</v>
      </c>
      <c r="AI188" s="43">
        <f t="shared" si="20"/>
        <v>3000</v>
      </c>
      <c r="AJ188" s="102">
        <f t="shared" si="21"/>
        <v>60000</v>
      </c>
      <c r="AK188" s="20">
        <f t="shared" si="22"/>
        <v>5000</v>
      </c>
      <c r="AL188" s="21">
        <f t="shared" si="23"/>
        <v>3.5555555555555558</v>
      </c>
      <c r="AM188" s="21"/>
      <c r="AN188" s="103"/>
      <c r="AO188" s="103"/>
      <c r="AP188" s="51" t="e">
        <f>VLOOKUP(A188,#REF!,2,FALSE)</f>
        <v>#REF!</v>
      </c>
    </row>
    <row r="189" spans="1:42" s="15" customFormat="1" ht="10.5" customHeight="1">
      <c r="A189" s="16">
        <v>106681</v>
      </c>
      <c r="B189" s="220" t="str">
        <f t="shared" si="16"/>
        <v>SOP</v>
      </c>
      <c r="C189" s="18" t="s">
        <v>245</v>
      </c>
      <c r="D189" s="19">
        <v>1</v>
      </c>
      <c r="E189" s="20">
        <v>3000</v>
      </c>
      <c r="F189" s="19">
        <v>0.5</v>
      </c>
      <c r="G189" s="19">
        <v>2</v>
      </c>
      <c r="H189" s="221" t="str">
        <f t="shared" si="17"/>
        <v>2015.01</v>
      </c>
      <c r="I189" s="221" t="str">
        <f t="shared" si="18"/>
        <v>2019.09</v>
      </c>
      <c r="J189" s="69">
        <v>8615.68</v>
      </c>
      <c r="K189" s="226"/>
      <c r="L189" s="226"/>
      <c r="M189" s="226"/>
      <c r="N189" s="226"/>
      <c r="O189" s="19"/>
      <c r="P189" s="19"/>
      <c r="Q189" s="19"/>
      <c r="R189" s="19"/>
      <c r="S189" s="103"/>
      <c r="T189" s="103"/>
      <c r="U189" s="18" t="s">
        <v>2</v>
      </c>
      <c r="V189" s="103"/>
      <c r="W189" s="103"/>
      <c r="X189" s="17" t="str">
        <f>VLOOKUP(A189,'[1]Sales Data Table'!$A:$AF,4,FALSE)</f>
        <v xml:space="preserve">AA246750-0691 </v>
      </c>
      <c r="Y189" s="17" t="str">
        <f>VLOOKUP(A189,'[1]Sales Data Table'!$A:$I,2,FALSE)</f>
        <v>Denso Air Mex</v>
      </c>
      <c r="Z189" s="17"/>
      <c r="AA189" s="17" t="str">
        <f>VLOOKUP(A189,'[1]Sales Data Table'!$A:$I,4,FALSE)</f>
        <v xml:space="preserve">AA246750-0691 </v>
      </c>
      <c r="AB189" s="17" t="str">
        <f>VLOOKUP(A189,'[1]Sales Data Table'!$A:$I,9,FALSE)</f>
        <v>Sequoia</v>
      </c>
      <c r="AC189" s="17"/>
      <c r="AD189" s="99">
        <f>VLOOKUP(A189,'[1]Sales Data Table'!$A:$Z,16,FALSE)</f>
        <v>43717</v>
      </c>
      <c r="AE189" s="18" t="str">
        <f>VLOOKUP(C189,'Equipment Listing'!A:E,3,FALSE)</f>
        <v>Bond</v>
      </c>
      <c r="AF189" s="19" t="str">
        <f>VLOOKUP(C189,'Equipment Listing'!A:E,4,FALSE)</f>
        <v>200T</v>
      </c>
      <c r="AG189" s="73" t="str">
        <f>VLOOKUP(C189,'Equipment Listing'!A:E,5,FALSE)</f>
        <v>60-200</v>
      </c>
      <c r="AH189" s="19">
        <f t="shared" si="19"/>
        <v>1</v>
      </c>
      <c r="AI189" s="43">
        <f t="shared" si="20"/>
        <v>3000</v>
      </c>
      <c r="AJ189" s="102">
        <f t="shared" si="21"/>
        <v>8615.68</v>
      </c>
      <c r="AK189" s="20">
        <f t="shared" si="22"/>
        <v>717.97333333333336</v>
      </c>
      <c r="AL189" s="21">
        <f t="shared" si="23"/>
        <v>1.6524325925925927</v>
      </c>
      <c r="AM189" s="21"/>
      <c r="AN189" s="103"/>
      <c r="AO189" s="103"/>
      <c r="AP189" s="17">
        <v>106681</v>
      </c>
    </row>
    <row r="190" spans="1:42" s="15" customFormat="1" ht="10.5" customHeight="1">
      <c r="A190" s="16">
        <v>106690</v>
      </c>
      <c r="B190" s="220" t="str">
        <f t="shared" si="16"/>
        <v>SOP</v>
      </c>
      <c r="C190" s="18" t="s">
        <v>245</v>
      </c>
      <c r="D190" s="19">
        <v>1</v>
      </c>
      <c r="E190" s="20">
        <v>2400</v>
      </c>
      <c r="F190" s="19">
        <v>0.5</v>
      </c>
      <c r="G190" s="19">
        <v>2</v>
      </c>
      <c r="H190" s="221" t="str">
        <f t="shared" si="17"/>
        <v>2015.01</v>
      </c>
      <c r="I190" s="221" t="str">
        <f t="shared" si="18"/>
        <v>2016.10</v>
      </c>
      <c r="J190" s="69">
        <v>220427.74043254319</v>
      </c>
      <c r="K190" s="226"/>
      <c r="L190" s="226"/>
      <c r="M190" s="226"/>
      <c r="N190" s="226"/>
      <c r="O190" s="19"/>
      <c r="P190" s="19"/>
      <c r="Q190" s="19"/>
      <c r="R190" s="19"/>
      <c r="S190" s="103"/>
      <c r="T190" s="103"/>
      <c r="U190" s="18" t="s">
        <v>2</v>
      </c>
      <c r="V190" s="103"/>
      <c r="W190" s="103"/>
      <c r="X190" s="17" t="str">
        <f>VLOOKUP(A190,'[1]Sales Data Table'!$A:$AF,4,FALSE)</f>
        <v>AA222424-0520</v>
      </c>
      <c r="Y190" s="17" t="str">
        <f>VLOOKUP(A190,'[1]Sales Data Table'!$A:$I,2,FALSE)</f>
        <v>Denso</v>
      </c>
      <c r="Z190" s="17"/>
      <c r="AA190" s="17" t="str">
        <f>VLOOKUP(A190,'[1]Sales Data Table'!$A:$I,4,FALSE)</f>
        <v>AA222424-0520</v>
      </c>
      <c r="AB190" s="17" t="str">
        <f>VLOOKUP(A190,'[1]Sales Data Table'!$A:$I,9,FALSE)</f>
        <v xml:space="preserve">Honda | Odyssey | UM              </v>
      </c>
      <c r="AC190" s="17"/>
      <c r="AD190" s="99">
        <f>VLOOKUP(A190,'[1]Sales Data Table'!$A:$Z,16,FALSE)</f>
        <v>42644</v>
      </c>
      <c r="AE190" s="18" t="str">
        <f>VLOOKUP(C190,'Equipment Listing'!A:E,3,FALSE)</f>
        <v>Bond</v>
      </c>
      <c r="AF190" s="19" t="str">
        <f>VLOOKUP(C190,'Equipment Listing'!A:E,4,FALSE)</f>
        <v>200T</v>
      </c>
      <c r="AG190" s="73" t="str">
        <f>VLOOKUP(C190,'Equipment Listing'!A:E,5,FALSE)</f>
        <v>60-200</v>
      </c>
      <c r="AH190" s="19">
        <f t="shared" si="19"/>
        <v>1</v>
      </c>
      <c r="AI190" s="43">
        <f t="shared" si="20"/>
        <v>2400</v>
      </c>
      <c r="AJ190" s="102">
        <f t="shared" si="21"/>
        <v>220427.74043254319</v>
      </c>
      <c r="AK190" s="20">
        <f t="shared" si="22"/>
        <v>18368.978369378598</v>
      </c>
      <c r="AL190" s="21">
        <f t="shared" si="23"/>
        <v>11.538321316321444</v>
      </c>
      <c r="AM190" s="21"/>
      <c r="AN190" s="103"/>
      <c r="AO190" s="103"/>
      <c r="AP190" s="17">
        <v>106690</v>
      </c>
    </row>
    <row r="191" spans="1:42" s="15" customFormat="1" ht="10.5" customHeight="1">
      <c r="A191" s="16">
        <v>106746</v>
      </c>
      <c r="B191" s="220" t="str">
        <f t="shared" si="16"/>
        <v>SOP</v>
      </c>
      <c r="C191" s="18" t="s">
        <v>245</v>
      </c>
      <c r="D191" s="19">
        <v>1</v>
      </c>
      <c r="E191" s="20">
        <v>5100</v>
      </c>
      <c r="F191" s="19">
        <v>0.5</v>
      </c>
      <c r="G191" s="19">
        <v>2</v>
      </c>
      <c r="H191" s="221" t="str">
        <f t="shared" si="17"/>
        <v>2015.01</v>
      </c>
      <c r="I191" s="221" t="str">
        <f t="shared" si="18"/>
        <v>2016.12</v>
      </c>
      <c r="J191" s="69">
        <v>688000</v>
      </c>
      <c r="K191" s="226"/>
      <c r="L191" s="226"/>
      <c r="M191" s="226"/>
      <c r="N191" s="226"/>
      <c r="O191" s="19"/>
      <c r="P191" s="19"/>
      <c r="Q191" s="19"/>
      <c r="R191" s="19"/>
      <c r="S191" s="103"/>
      <c r="T191" s="103"/>
      <c r="U191" s="18" t="s">
        <v>2</v>
      </c>
      <c r="V191" s="103"/>
      <c r="W191" s="103"/>
      <c r="X191" s="17" t="str">
        <f>VLOOKUP(A191,'[1]Sales Data Table'!$A:$AF,4,FALSE)</f>
        <v>AA047792-1500</v>
      </c>
      <c r="Y191" s="17" t="str">
        <f>VLOOKUP(A191,'[1]Sales Data Table'!$A:$I,2,FALSE)</f>
        <v>Denso</v>
      </c>
      <c r="Z191" s="17"/>
      <c r="AA191" s="17" t="str">
        <f>VLOOKUP(A191,'[1]Sales Data Table'!$A:$I,4,FALSE)</f>
        <v>AA047792-1500</v>
      </c>
      <c r="AB191" s="17" t="str">
        <f>VLOOKUP(A191,'[1]Sales Data Table'!$A:$I,9,FALSE)</f>
        <v>RAM 1500</v>
      </c>
      <c r="AC191" s="17"/>
      <c r="AD191" s="99">
        <f>VLOOKUP(A191,'[1]Sales Data Table'!$A:$Z,16,FALSE)</f>
        <v>42705</v>
      </c>
      <c r="AE191" s="18" t="str">
        <f>VLOOKUP(C191,'Equipment Listing'!A:E,3,FALSE)</f>
        <v>Bond</v>
      </c>
      <c r="AF191" s="19" t="str">
        <f>VLOOKUP(C191,'Equipment Listing'!A:E,4,FALSE)</f>
        <v>200T</v>
      </c>
      <c r="AG191" s="73" t="str">
        <f>VLOOKUP(C191,'Equipment Listing'!A:E,5,FALSE)</f>
        <v>60-200</v>
      </c>
      <c r="AH191" s="19">
        <f t="shared" si="19"/>
        <v>1</v>
      </c>
      <c r="AI191" s="43">
        <f t="shared" si="20"/>
        <v>5100</v>
      </c>
      <c r="AJ191" s="102">
        <f t="shared" si="21"/>
        <v>688000</v>
      </c>
      <c r="AK191" s="20">
        <f t="shared" si="22"/>
        <v>57333.333333333336</v>
      </c>
      <c r="AL191" s="21">
        <f t="shared" si="23"/>
        <v>16.322440087145971</v>
      </c>
      <c r="AM191" s="21"/>
      <c r="AN191" s="103"/>
      <c r="AO191" s="103"/>
      <c r="AP191" s="17">
        <v>106746</v>
      </c>
    </row>
    <row r="192" spans="1:42" s="15" customFormat="1" ht="10.5" customHeight="1">
      <c r="A192" s="16">
        <v>106770</v>
      </c>
      <c r="B192" s="220" t="str">
        <f t="shared" si="16"/>
        <v>SOP</v>
      </c>
      <c r="C192" s="18" t="s">
        <v>245</v>
      </c>
      <c r="D192" s="19">
        <v>1</v>
      </c>
      <c r="E192" s="20">
        <v>2200</v>
      </c>
      <c r="F192" s="19">
        <v>0.5</v>
      </c>
      <c r="G192" s="19">
        <v>2</v>
      </c>
      <c r="H192" s="221" t="str">
        <f t="shared" si="17"/>
        <v>2015.01</v>
      </c>
      <c r="I192" s="221" t="str">
        <f t="shared" si="18"/>
        <v>2015.02</v>
      </c>
      <c r="J192" s="69">
        <v>67200</v>
      </c>
      <c r="K192" s="226"/>
      <c r="L192" s="226"/>
      <c r="M192" s="226"/>
      <c r="N192" s="226"/>
      <c r="O192" s="19"/>
      <c r="P192" s="19"/>
      <c r="Q192" s="19"/>
      <c r="R192" s="19"/>
      <c r="S192" s="103"/>
      <c r="T192" s="103"/>
      <c r="U192" s="18" t="s">
        <v>2</v>
      </c>
      <c r="V192" s="103"/>
      <c r="W192" s="103"/>
      <c r="X192" s="17" t="str">
        <f>VLOOKUP(A192,'[1]Sales Data Table'!$A:$AF,4,FALSE)</f>
        <v>801B0 ZY70A</v>
      </c>
      <c r="Y192" s="17" t="str">
        <f>VLOOKUP(A192,'[1]Sales Data Table'!$A:$I,2,FALSE)</f>
        <v>NISSAN</v>
      </c>
      <c r="Z192" s="17"/>
      <c r="AA192" s="17" t="str">
        <f>VLOOKUP(A192,'[1]Sales Data Table'!$A:$I,4,FALSE)</f>
        <v>801B0 ZY70A</v>
      </c>
      <c r="AB192" s="17" t="str">
        <f>VLOOKUP(A192,'[1]Sales Data Table'!$A:$I,9,FALSE)</f>
        <v>L42C</v>
      </c>
      <c r="AC192" s="17"/>
      <c r="AD192" s="99">
        <f>VLOOKUP(A192,'[1]Sales Data Table'!$A:$Z,16,FALSE)</f>
        <v>42036</v>
      </c>
      <c r="AE192" s="18" t="str">
        <f>VLOOKUP(C192,'Equipment Listing'!A:E,3,FALSE)</f>
        <v>Bond</v>
      </c>
      <c r="AF192" s="19" t="str">
        <f>VLOOKUP(C192,'Equipment Listing'!A:E,4,FALSE)</f>
        <v>200T</v>
      </c>
      <c r="AG192" s="73" t="str">
        <f>VLOOKUP(C192,'Equipment Listing'!A:E,5,FALSE)</f>
        <v>60-200</v>
      </c>
      <c r="AH192" s="19">
        <f t="shared" si="19"/>
        <v>1</v>
      </c>
      <c r="AI192" s="43">
        <f t="shared" si="20"/>
        <v>2200</v>
      </c>
      <c r="AJ192" s="102">
        <f t="shared" si="21"/>
        <v>67200</v>
      </c>
      <c r="AK192" s="20">
        <f t="shared" si="22"/>
        <v>5600</v>
      </c>
      <c r="AL192" s="21">
        <f t="shared" si="23"/>
        <v>4.7272727272727275</v>
      </c>
      <c r="AM192" s="21"/>
      <c r="AN192" s="103"/>
      <c r="AO192" s="103"/>
      <c r="AP192" s="17" t="s">
        <v>253</v>
      </c>
    </row>
    <row r="193" spans="1:42" s="15" customFormat="1" ht="10.5" customHeight="1">
      <c r="A193" s="16">
        <v>106775</v>
      </c>
      <c r="B193" s="220" t="str">
        <f t="shared" si="16"/>
        <v>SOP</v>
      </c>
      <c r="C193" s="18" t="s">
        <v>245</v>
      </c>
      <c r="D193" s="19">
        <v>1</v>
      </c>
      <c r="E193" s="20">
        <v>3000</v>
      </c>
      <c r="F193" s="19">
        <v>0.5</v>
      </c>
      <c r="G193" s="19">
        <v>2</v>
      </c>
      <c r="H193" s="221" t="str">
        <f t="shared" si="17"/>
        <v>2015.01</v>
      </c>
      <c r="I193" s="221" t="str">
        <f t="shared" si="18"/>
        <v>2018.11</v>
      </c>
      <c r="J193" s="69">
        <v>169344</v>
      </c>
      <c r="K193" s="226"/>
      <c r="L193" s="226"/>
      <c r="M193" s="226"/>
      <c r="N193" s="226"/>
      <c r="O193" s="19"/>
      <c r="P193" s="19"/>
      <c r="Q193" s="19"/>
      <c r="R193" s="19"/>
      <c r="S193" s="103"/>
      <c r="T193" s="103"/>
      <c r="U193" s="18" t="s">
        <v>2</v>
      </c>
      <c r="V193" s="103"/>
      <c r="W193" s="103"/>
      <c r="X193" s="17">
        <f>VLOOKUP(A193,'[1]Sales Data Table'!$A:$AF,4,FALSE)</f>
        <v>13003081</v>
      </c>
      <c r="Y193" s="17" t="str">
        <f>VLOOKUP(A193,'[1]Sales Data Table'!$A:$I,2,FALSE)</f>
        <v>Benteler</v>
      </c>
      <c r="Z193" s="17"/>
      <c r="AA193" s="17">
        <f>VLOOKUP(A193,'[1]Sales Data Table'!$A:$I,4,FALSE)</f>
        <v>13003081</v>
      </c>
      <c r="AB193" s="17" t="str">
        <f>VLOOKUP(A193,'[1]Sales Data Table'!$A:$I,9,FALSE)</f>
        <v>Chrysler V6 Engine (PHOENIX)</v>
      </c>
      <c r="AC193" s="17"/>
      <c r="AD193" s="99">
        <f>VLOOKUP(A193,'[1]Sales Data Table'!$A:$Z,16,FALSE)</f>
        <v>43405</v>
      </c>
      <c r="AE193" s="18" t="str">
        <f>VLOOKUP(C193,'Equipment Listing'!A:E,3,FALSE)</f>
        <v>Bond</v>
      </c>
      <c r="AF193" s="19" t="str">
        <f>VLOOKUP(C193,'Equipment Listing'!A:E,4,FALSE)</f>
        <v>200T</v>
      </c>
      <c r="AG193" s="73" t="str">
        <f>VLOOKUP(C193,'Equipment Listing'!A:E,5,FALSE)</f>
        <v>60-200</v>
      </c>
      <c r="AH193" s="19">
        <f t="shared" si="19"/>
        <v>1</v>
      </c>
      <c r="AI193" s="43">
        <f t="shared" si="20"/>
        <v>3000</v>
      </c>
      <c r="AJ193" s="102">
        <f t="shared" si="21"/>
        <v>169344</v>
      </c>
      <c r="AK193" s="20">
        <f t="shared" si="22"/>
        <v>14112</v>
      </c>
      <c r="AL193" s="21">
        <f t="shared" si="23"/>
        <v>7.6053333333333333</v>
      </c>
      <c r="AM193" s="21"/>
      <c r="AN193" s="103"/>
      <c r="AO193" s="103"/>
      <c r="AP193" s="17">
        <v>106775</v>
      </c>
    </row>
    <row r="194" spans="1:42" s="15" customFormat="1" ht="10.5" customHeight="1">
      <c r="A194" s="16">
        <v>106820</v>
      </c>
      <c r="B194" s="220" t="str">
        <f t="shared" si="16"/>
        <v>SOP</v>
      </c>
      <c r="C194" s="18" t="s">
        <v>245</v>
      </c>
      <c r="D194" s="19">
        <v>1</v>
      </c>
      <c r="E194" s="20">
        <v>3300</v>
      </c>
      <c r="F194" s="19">
        <v>0.5</v>
      </c>
      <c r="G194" s="19">
        <v>2</v>
      </c>
      <c r="H194" s="221" t="str">
        <f t="shared" si="17"/>
        <v>2015.01</v>
      </c>
      <c r="I194" s="221" t="str">
        <f t="shared" si="18"/>
        <v>2016.09</v>
      </c>
      <c r="J194" s="69">
        <v>37890</v>
      </c>
      <c r="K194" s="226"/>
      <c r="L194" s="226"/>
      <c r="M194" s="226"/>
      <c r="N194" s="226"/>
      <c r="O194" s="19"/>
      <c r="P194" s="19"/>
      <c r="Q194" s="19"/>
      <c r="R194" s="19"/>
      <c r="S194" s="103"/>
      <c r="T194" s="103"/>
      <c r="U194" s="18" t="s">
        <v>2</v>
      </c>
      <c r="V194" s="103"/>
      <c r="W194" s="103"/>
      <c r="X194" s="17" t="str">
        <f>VLOOKUP(A194,'[1]Sales Data Table'!$A:$AF,4,FALSE)</f>
        <v>21-3669512-2-0095</v>
      </c>
      <c r="Y194" s="17" t="str">
        <f>VLOOKUP(A194,'[1]Sales Data Table'!$A:$I,2,FALSE)</f>
        <v>IB TECH</v>
      </c>
      <c r="Z194" s="17"/>
      <c r="AA194" s="17" t="str">
        <f>VLOOKUP(A194,'[1]Sales Data Table'!$A:$I,4,FALSE)</f>
        <v>21-3669512-2-0095</v>
      </c>
      <c r="AB194" s="17" t="str">
        <f>VLOOKUP(A194,'[1]Sales Data Table'!$A:$I,9,FALSE)</f>
        <v xml:space="preserve">Honda | Civic | 2HC              </v>
      </c>
      <c r="AC194" s="17"/>
      <c r="AD194" s="99">
        <f>VLOOKUP(A194,'[1]Sales Data Table'!$A:$Z,16,FALSE)</f>
        <v>42614</v>
      </c>
      <c r="AE194" s="18" t="str">
        <f>VLOOKUP(C194,'Equipment Listing'!A:E,3,FALSE)</f>
        <v>Bond</v>
      </c>
      <c r="AF194" s="19" t="str">
        <f>VLOOKUP(C194,'Equipment Listing'!A:E,4,FALSE)</f>
        <v>200T</v>
      </c>
      <c r="AG194" s="73" t="str">
        <f>VLOOKUP(C194,'Equipment Listing'!A:E,5,FALSE)</f>
        <v>60-200</v>
      </c>
      <c r="AH194" s="19">
        <f t="shared" si="19"/>
        <v>1</v>
      </c>
      <c r="AI194" s="43">
        <f t="shared" si="20"/>
        <v>3300</v>
      </c>
      <c r="AJ194" s="102">
        <f t="shared" si="21"/>
        <v>37890</v>
      </c>
      <c r="AK194" s="20">
        <f t="shared" si="22"/>
        <v>3157.5</v>
      </c>
      <c r="AL194" s="21">
        <f t="shared" si="23"/>
        <v>2.6090909090909089</v>
      </c>
      <c r="AM194" s="21"/>
      <c r="AN194" s="103"/>
      <c r="AO194" s="103"/>
      <c r="AP194" s="17" t="s">
        <v>251</v>
      </c>
    </row>
    <row r="195" spans="1:42" s="15" customFormat="1" ht="10.5" customHeight="1">
      <c r="A195" s="16">
        <v>106823</v>
      </c>
      <c r="B195" s="220" t="str">
        <f t="shared" si="16"/>
        <v>SOP</v>
      </c>
      <c r="C195" s="18" t="s">
        <v>245</v>
      </c>
      <c r="D195" s="19">
        <v>1</v>
      </c>
      <c r="E195" s="20">
        <v>3900</v>
      </c>
      <c r="F195" s="19">
        <v>0.5</v>
      </c>
      <c r="G195" s="19">
        <v>2</v>
      </c>
      <c r="H195" s="221" t="str">
        <f t="shared" si="17"/>
        <v>2015.01</v>
      </c>
      <c r="I195" s="221" t="str">
        <f t="shared" si="18"/>
        <v>2019.09</v>
      </c>
      <c r="J195" s="69">
        <v>49769.36</v>
      </c>
      <c r="K195" s="226"/>
      <c r="L195" s="226"/>
      <c r="M195" s="226"/>
      <c r="N195" s="226"/>
      <c r="O195" s="19"/>
      <c r="P195" s="19"/>
      <c r="Q195" s="19"/>
      <c r="R195" s="19"/>
      <c r="S195" s="103"/>
      <c r="T195" s="103"/>
      <c r="U195" s="18" t="s">
        <v>2</v>
      </c>
      <c r="V195" s="103"/>
      <c r="W195" s="103"/>
      <c r="X195" s="17" t="str">
        <f>VLOOKUP(A195,'[1]Sales Data Table'!$A:$AF,4,FALSE)</f>
        <v>aa146511-3180</v>
      </c>
      <c r="Y195" s="17" t="str">
        <f>VLOOKUP(A195,'[1]Sales Data Table'!$A:$I,2,FALSE)</f>
        <v>Denso</v>
      </c>
      <c r="Z195" s="17"/>
      <c r="AA195" s="17" t="str">
        <f>VLOOKUP(A195,'[1]Sales Data Table'!$A:$I,4,FALSE)</f>
        <v>aa146511-3180</v>
      </c>
      <c r="AB195" s="17" t="str">
        <f>VLOOKUP(A195,'[1]Sales Data Table'!$A:$I,9,FALSE)</f>
        <v>'12 Edge (u38x)</v>
      </c>
      <c r="AC195" s="17"/>
      <c r="AD195" s="99">
        <f>VLOOKUP(A195,'[1]Sales Data Table'!$A:$Z,16,FALSE)</f>
        <v>43717</v>
      </c>
      <c r="AE195" s="18" t="str">
        <f>VLOOKUP(C195,'Equipment Listing'!A:E,3,FALSE)</f>
        <v>Bond</v>
      </c>
      <c r="AF195" s="19" t="str">
        <f>VLOOKUP(C195,'Equipment Listing'!A:E,4,FALSE)</f>
        <v>200T</v>
      </c>
      <c r="AG195" s="73" t="str">
        <f>VLOOKUP(C195,'Equipment Listing'!A:E,5,FALSE)</f>
        <v>60-200</v>
      </c>
      <c r="AH195" s="19">
        <f t="shared" si="19"/>
        <v>1</v>
      </c>
      <c r="AI195" s="43">
        <f t="shared" si="20"/>
        <v>3900</v>
      </c>
      <c r="AJ195" s="102">
        <f t="shared" si="21"/>
        <v>49769.36</v>
      </c>
      <c r="AK195" s="20">
        <f t="shared" si="22"/>
        <v>4147.4466666666667</v>
      </c>
      <c r="AL195" s="21">
        <f t="shared" si="23"/>
        <v>2.7512638176638178</v>
      </c>
      <c r="AM195" s="21"/>
      <c r="AN195" s="103"/>
      <c r="AO195" s="103"/>
      <c r="AP195" s="17">
        <v>106823</v>
      </c>
    </row>
    <row r="196" spans="1:42" s="15" customFormat="1" ht="10.5" customHeight="1">
      <c r="A196" s="16">
        <v>106868</v>
      </c>
      <c r="B196" s="220" t="str">
        <f t="shared" si="16"/>
        <v>SOP</v>
      </c>
      <c r="C196" s="18" t="s">
        <v>245</v>
      </c>
      <c r="D196" s="19">
        <v>1</v>
      </c>
      <c r="E196" s="20">
        <v>3300</v>
      </c>
      <c r="F196" s="19">
        <v>0.5</v>
      </c>
      <c r="G196" s="19">
        <v>2</v>
      </c>
      <c r="H196" s="221" t="str">
        <f t="shared" si="17"/>
        <v>2015.01</v>
      </c>
      <c r="I196" s="221" t="str">
        <f t="shared" si="18"/>
        <v>2016.01</v>
      </c>
      <c r="J196" s="50">
        <v>156226.56</v>
      </c>
      <c r="K196" s="224"/>
      <c r="L196" s="224"/>
      <c r="M196" s="224"/>
      <c r="N196" s="224"/>
      <c r="O196" s="19"/>
      <c r="P196" s="19"/>
      <c r="Q196" s="19"/>
      <c r="R196" s="19"/>
      <c r="S196" s="103"/>
      <c r="T196" s="103"/>
      <c r="U196" s="18" t="s">
        <v>2</v>
      </c>
      <c r="V196" s="103"/>
      <c r="W196" s="103"/>
      <c r="X196" s="17" t="str">
        <f>VLOOKUP(A196,'[1]Sales Data Table'!$A:$AF,4,FALSE)</f>
        <v>21745 3KA0A</v>
      </c>
      <c r="Y196" s="17" t="str">
        <f>VLOOKUP(A196,'[1]Sales Data Table'!$A:$I,2,FALSE)</f>
        <v>NISSAN</v>
      </c>
      <c r="Z196" s="17"/>
      <c r="AA196" s="17" t="str">
        <f>VLOOKUP(A196,'[1]Sales Data Table'!$A:$I,4,FALSE)</f>
        <v>21745 3KA0A</v>
      </c>
      <c r="AB196" s="17" t="str">
        <f>VLOOKUP(A196,'[1]Sales Data Table'!$A:$I,9,FALSE)</f>
        <v>P42J + P42K</v>
      </c>
      <c r="AC196" s="17"/>
      <c r="AD196" s="99">
        <f>VLOOKUP(A196,'[1]Sales Data Table'!$A:$Z,16,FALSE)</f>
        <v>42384</v>
      </c>
      <c r="AE196" s="18" t="str">
        <f>VLOOKUP(C196,'Equipment Listing'!A:E,3,FALSE)</f>
        <v>Bond</v>
      </c>
      <c r="AF196" s="19" t="str">
        <f>VLOOKUP(C196,'Equipment Listing'!A:E,4,FALSE)</f>
        <v>200T</v>
      </c>
      <c r="AG196" s="73" t="str">
        <f>VLOOKUP(C196,'Equipment Listing'!A:E,5,FALSE)</f>
        <v>60-200</v>
      </c>
      <c r="AH196" s="19">
        <f t="shared" si="19"/>
        <v>1</v>
      </c>
      <c r="AI196" s="43">
        <f t="shared" si="20"/>
        <v>3300</v>
      </c>
      <c r="AJ196" s="102">
        <f t="shared" si="21"/>
        <v>156226.56</v>
      </c>
      <c r="AK196" s="20">
        <f t="shared" si="22"/>
        <v>13018.88</v>
      </c>
      <c r="AL196" s="21">
        <f t="shared" si="23"/>
        <v>6.5934868686868695</v>
      </c>
      <c r="AM196" s="21"/>
      <c r="AN196" s="103"/>
      <c r="AO196" s="103"/>
      <c r="AP196" s="17">
        <v>106868</v>
      </c>
    </row>
    <row r="197" spans="1:42" s="15" customFormat="1" ht="10.5" customHeight="1">
      <c r="A197" s="16">
        <v>106878</v>
      </c>
      <c r="B197" s="220" t="str">
        <f t="shared" ref="B197:B260" si="24">IF(I197="3000","EOP",IF(ISBLANK(AC197),"SOP",""))</f>
        <v>SOP</v>
      </c>
      <c r="C197" s="18" t="s">
        <v>245</v>
      </c>
      <c r="D197" s="19">
        <v>1</v>
      </c>
      <c r="E197" s="20">
        <v>2100</v>
      </c>
      <c r="F197" s="19">
        <v>0.5</v>
      </c>
      <c r="G197" s="19">
        <v>2</v>
      </c>
      <c r="H197" s="221" t="str">
        <f t="shared" ref="H197:H260" si="25">IF(AND(AC197&gt;=$AT$2,AC197&lt;=$AT$3), TEXT(AC197,"YYYY.MM"), IF(AC197&gt;=$AT$3, "2019", "2015.01"))</f>
        <v>2015.01</v>
      </c>
      <c r="I197" s="221" t="str">
        <f t="shared" ref="I197:I260" si="26">IF(AND(AD197&gt;=$AT$2,AD197&lt;=$AT$3), TEXT(AD197,"YYYY.MM"), IF(AD197&gt;=$AT$3, "2019", "3000"))</f>
        <v>2018.06</v>
      </c>
      <c r="J197" s="69">
        <v>10705.5</v>
      </c>
      <c r="K197" s="226"/>
      <c r="L197" s="226"/>
      <c r="M197" s="226"/>
      <c r="N197" s="226"/>
      <c r="O197" s="19"/>
      <c r="P197" s="19"/>
      <c r="Q197" s="19"/>
      <c r="R197" s="19"/>
      <c r="S197" s="103"/>
      <c r="T197" s="103"/>
      <c r="U197" s="18" t="s">
        <v>2</v>
      </c>
      <c r="V197" s="103"/>
      <c r="W197" s="103"/>
      <c r="X197" s="17" t="str">
        <f>VLOOKUP(A197,'[1]Sales Data Table'!$A:$AF,4,FALSE)</f>
        <v>14049 JA00A</v>
      </c>
      <c r="Y197" s="17" t="str">
        <f>VLOOKUP(A197,'[1]Sales Data Table'!$A:$I,2,FALSE)</f>
        <v>NISSAN</v>
      </c>
      <c r="Z197" s="17"/>
      <c r="AA197" s="17" t="str">
        <f>VLOOKUP(A197,'[1]Sales Data Table'!$A:$I,4,FALSE)</f>
        <v>14049 JA00A</v>
      </c>
      <c r="AB197" s="17" t="str">
        <f>VLOOKUP(A197,'[1]Sales Data Table'!$A:$I,9,FALSE)</f>
        <v>10 altima L42A - export now</v>
      </c>
      <c r="AC197" s="17"/>
      <c r="AD197" s="99">
        <f>VLOOKUP(A197,'[1]Sales Data Table'!$A:$Z,16,FALSE)</f>
        <v>43252</v>
      </c>
      <c r="AE197" s="18" t="str">
        <f>VLOOKUP(C197,'Equipment Listing'!A:E,3,FALSE)</f>
        <v>Bond</v>
      </c>
      <c r="AF197" s="19" t="str">
        <f>VLOOKUP(C197,'Equipment Listing'!A:E,4,FALSE)</f>
        <v>200T</v>
      </c>
      <c r="AG197" s="73" t="str">
        <f>VLOOKUP(C197,'Equipment Listing'!A:E,5,FALSE)</f>
        <v>60-200</v>
      </c>
      <c r="AH197" s="19">
        <f t="shared" ref="AH197:AH260" si="27">G197*F197</f>
        <v>1</v>
      </c>
      <c r="AI197" s="43">
        <f t="shared" ref="AI197:AI260" si="28">E197*D197</f>
        <v>2100</v>
      </c>
      <c r="AJ197" s="102">
        <f t="shared" ref="AJ197:AJ260" si="29">J197</f>
        <v>10705.5</v>
      </c>
      <c r="AK197" s="20">
        <f t="shared" ref="AK197:AK260" si="30">J197/12</f>
        <v>892.125</v>
      </c>
      <c r="AL197" s="21">
        <f t="shared" ref="AL197:AL260" si="31">(AK197/AI197+(AH197))/0.75</f>
        <v>1.899761904761905</v>
      </c>
      <c r="AM197" s="21"/>
      <c r="AN197" s="103"/>
      <c r="AO197" s="103"/>
      <c r="AP197" s="17" t="s">
        <v>250</v>
      </c>
    </row>
    <row r="198" spans="1:42" s="15" customFormat="1" ht="10.5" customHeight="1">
      <c r="A198" s="23">
        <v>106889</v>
      </c>
      <c r="B198" s="220" t="str">
        <f t="shared" si="24"/>
        <v>SOP</v>
      </c>
      <c r="C198" s="23" t="s">
        <v>245</v>
      </c>
      <c r="D198" s="19">
        <v>1</v>
      </c>
      <c r="E198" s="23">
        <v>3000</v>
      </c>
      <c r="F198" s="19">
        <v>0.5</v>
      </c>
      <c r="G198" s="19">
        <v>2</v>
      </c>
      <c r="H198" s="221" t="str">
        <f t="shared" si="25"/>
        <v>2015.01</v>
      </c>
      <c r="I198" s="221" t="str">
        <f t="shared" si="26"/>
        <v>2019.09</v>
      </c>
      <c r="J198" s="69">
        <v>38437.183426845055</v>
      </c>
      <c r="K198" s="226"/>
      <c r="L198" s="226"/>
      <c r="M198" s="226"/>
      <c r="N198" s="226"/>
      <c r="O198" s="19"/>
      <c r="P198" s="19"/>
      <c r="Q198" s="19"/>
      <c r="R198" s="19"/>
      <c r="S198" s="103"/>
      <c r="T198" s="103"/>
      <c r="U198" s="18" t="s">
        <v>2</v>
      </c>
      <c r="V198" s="103"/>
      <c r="W198" s="103"/>
      <c r="X198" s="17" t="str">
        <f>VLOOKUP(A198,'[1]Sales Data Table'!$A:$AF,4,FALSE)</f>
        <v>140761LA0AW9</v>
      </c>
      <c r="Y198" s="17" t="str">
        <f>VLOOKUP(A198,'[1]Sales Data Table'!$A:$I,2,FALSE)</f>
        <v>NISSAN</v>
      </c>
      <c r="Z198" s="17"/>
      <c r="AA198" s="17" t="str">
        <f>VLOOKUP(A198,'[1]Sales Data Table'!$A:$I,4,FALSE)</f>
        <v>140761LA0AW9</v>
      </c>
      <c r="AB198" s="17" t="str">
        <f>VLOOKUP(A198,'[1]Sales Data Table'!$A:$I,9,FALSE)</f>
        <v>X61F</v>
      </c>
      <c r="AC198" s="17"/>
      <c r="AD198" s="99">
        <f>VLOOKUP(A198,'[1]Sales Data Table'!$A:$Z,16,FALSE)</f>
        <v>43717</v>
      </c>
      <c r="AE198" s="18" t="str">
        <f>VLOOKUP(C198,'Equipment Listing'!A:E,3,FALSE)</f>
        <v>Bond</v>
      </c>
      <c r="AF198" s="19" t="str">
        <f>VLOOKUP(C198,'Equipment Listing'!A:E,4,FALSE)</f>
        <v>200T</v>
      </c>
      <c r="AG198" s="73" t="str">
        <f>VLOOKUP(C198,'Equipment Listing'!A:E,5,FALSE)</f>
        <v>60-200</v>
      </c>
      <c r="AH198" s="19">
        <f t="shared" si="27"/>
        <v>1</v>
      </c>
      <c r="AI198" s="43">
        <f t="shared" si="28"/>
        <v>3000</v>
      </c>
      <c r="AJ198" s="102">
        <f t="shared" si="29"/>
        <v>38437.183426845055</v>
      </c>
      <c r="AK198" s="20">
        <f t="shared" si="30"/>
        <v>3203.0986189037544</v>
      </c>
      <c r="AL198" s="21">
        <f t="shared" si="31"/>
        <v>2.7569327195127795</v>
      </c>
      <c r="AM198" s="21"/>
      <c r="AN198" s="103"/>
      <c r="AO198" s="103"/>
      <c r="AP198" s="23" t="s">
        <v>422</v>
      </c>
    </row>
    <row r="199" spans="1:42" s="15" customFormat="1" ht="10.5" customHeight="1">
      <c r="A199" s="56">
        <v>106892</v>
      </c>
      <c r="B199" s="220" t="str">
        <f t="shared" si="24"/>
        <v>SOP</v>
      </c>
      <c r="C199" s="51" t="s">
        <v>245</v>
      </c>
      <c r="D199" s="19">
        <v>1</v>
      </c>
      <c r="E199" s="55">
        <v>2880</v>
      </c>
      <c r="F199" s="19">
        <v>0.5</v>
      </c>
      <c r="G199" s="19">
        <v>2</v>
      </c>
      <c r="H199" s="221" t="str">
        <f t="shared" si="25"/>
        <v>2015.01</v>
      </c>
      <c r="I199" s="221" t="str">
        <f t="shared" si="26"/>
        <v>2019.09</v>
      </c>
      <c r="J199" s="69">
        <v>106.80000000000001</v>
      </c>
      <c r="K199" s="226"/>
      <c r="L199" s="226"/>
      <c r="M199" s="226"/>
      <c r="N199" s="226"/>
      <c r="O199" s="54"/>
      <c r="P199" s="54"/>
      <c r="Q199" s="54"/>
      <c r="R199" s="54"/>
      <c r="S199" s="53"/>
      <c r="T199" s="104"/>
      <c r="U199" s="18" t="s">
        <v>2</v>
      </c>
      <c r="V199" s="104"/>
      <c r="W199" s="103"/>
      <c r="X199" s="17" t="str">
        <f>VLOOKUP(A199,'[1]Sales Data Table'!$A:$AF,4,FALSE)</f>
        <v>10005 JA00A</v>
      </c>
      <c r="Y199" s="17" t="str">
        <f>VLOOKUP(A199,'[1]Sales Data Table'!$A:$I,2,FALSE)</f>
        <v>NISSAN</v>
      </c>
      <c r="Z199" s="17"/>
      <c r="AA199" s="17" t="str">
        <f>VLOOKUP(A199,'[1]Sales Data Table'!$A:$I,4,FALSE)</f>
        <v>10005 JA00A</v>
      </c>
      <c r="AB199" s="17" t="str">
        <f>VLOOKUP(A199,'[1]Sales Data Table'!$A:$I,9,FALSE)</f>
        <v>ALTIMA ENGINE</v>
      </c>
      <c r="AC199" s="17"/>
      <c r="AD199" s="99">
        <f>VLOOKUP(A199,'[1]Sales Data Table'!$A:$Z,16,FALSE)</f>
        <v>43717</v>
      </c>
      <c r="AE199" s="18" t="str">
        <f>VLOOKUP(C199,'Equipment Listing'!A:E,3,FALSE)</f>
        <v>Bond</v>
      </c>
      <c r="AF199" s="19" t="str">
        <f>VLOOKUP(C199,'Equipment Listing'!A:E,4,FALSE)</f>
        <v>200T</v>
      </c>
      <c r="AG199" s="73" t="str">
        <f>VLOOKUP(C199,'Equipment Listing'!A:E,5,FALSE)</f>
        <v>60-200</v>
      </c>
      <c r="AH199" s="19">
        <f t="shared" si="27"/>
        <v>1</v>
      </c>
      <c r="AI199" s="43">
        <f t="shared" si="28"/>
        <v>2880</v>
      </c>
      <c r="AJ199" s="102">
        <f t="shared" si="29"/>
        <v>106.80000000000001</v>
      </c>
      <c r="AK199" s="20">
        <f t="shared" si="30"/>
        <v>8.9</v>
      </c>
      <c r="AL199" s="21">
        <f t="shared" si="31"/>
        <v>1.3374537037037035</v>
      </c>
      <c r="AM199" s="21"/>
      <c r="AN199" s="103"/>
      <c r="AO199" s="103"/>
      <c r="AP199" s="51" t="e">
        <f>VLOOKUP(A199,#REF!,2,FALSE)</f>
        <v>#REF!</v>
      </c>
    </row>
    <row r="200" spans="1:42" s="15" customFormat="1" ht="10.5" customHeight="1">
      <c r="A200" s="16">
        <v>106916</v>
      </c>
      <c r="B200" s="220" t="str">
        <f t="shared" si="24"/>
        <v>SOP</v>
      </c>
      <c r="C200" s="18" t="s">
        <v>245</v>
      </c>
      <c r="D200" s="19">
        <v>1</v>
      </c>
      <c r="E200" s="20">
        <v>2400</v>
      </c>
      <c r="F200" s="19">
        <v>0.5</v>
      </c>
      <c r="G200" s="19">
        <v>2</v>
      </c>
      <c r="H200" s="221" t="str">
        <f t="shared" si="25"/>
        <v>2015.01</v>
      </c>
      <c r="I200" s="221" t="str">
        <f t="shared" si="26"/>
        <v>2015.02</v>
      </c>
      <c r="J200" s="69">
        <v>138146.84999999998</v>
      </c>
      <c r="K200" s="226"/>
      <c r="L200" s="226"/>
      <c r="M200" s="226"/>
      <c r="N200" s="226"/>
      <c r="O200" s="19"/>
      <c r="P200" s="19"/>
      <c r="Q200" s="19"/>
      <c r="R200" s="19"/>
      <c r="S200" s="103"/>
      <c r="T200" s="103"/>
      <c r="U200" s="18" t="s">
        <v>2</v>
      </c>
      <c r="V200" s="103"/>
      <c r="W200" s="103"/>
      <c r="X200" s="17" t="str">
        <f>VLOOKUP(A200,'[1]Sales Data Table'!$A:$AF,4,FALSE)</f>
        <v>C13311A9700000</v>
      </c>
      <c r="Y200" s="17" t="str">
        <f>VLOOKUP(A200,'[1]Sales Data Table'!$A:$I,2,FALSE)</f>
        <v>Calsonic</v>
      </c>
      <c r="Z200" s="17"/>
      <c r="AA200" s="17" t="str">
        <f>VLOOKUP(A200,'[1]Sales Data Table'!$A:$I,4,FALSE)</f>
        <v>C13311A9700000</v>
      </c>
      <c r="AB200" s="17" t="str">
        <f>VLOOKUP(A200,'[1]Sales Data Table'!$A:$I,9,FALSE)</f>
        <v>L42C</v>
      </c>
      <c r="AC200" s="17"/>
      <c r="AD200" s="99">
        <f>VLOOKUP(A200,'[1]Sales Data Table'!$A:$Z,16,FALSE)</f>
        <v>42036</v>
      </c>
      <c r="AE200" s="18" t="str">
        <f>VLOOKUP(C200,'Equipment Listing'!A:E,3,FALSE)</f>
        <v>Bond</v>
      </c>
      <c r="AF200" s="19" t="str">
        <f>VLOOKUP(C200,'Equipment Listing'!A:E,4,FALSE)</f>
        <v>200T</v>
      </c>
      <c r="AG200" s="73" t="str">
        <f>VLOOKUP(C200,'Equipment Listing'!A:E,5,FALSE)</f>
        <v>60-200</v>
      </c>
      <c r="AH200" s="19">
        <f t="shared" si="27"/>
        <v>1</v>
      </c>
      <c r="AI200" s="43">
        <f t="shared" si="28"/>
        <v>2400</v>
      </c>
      <c r="AJ200" s="102">
        <f t="shared" si="29"/>
        <v>138146.84999999998</v>
      </c>
      <c r="AK200" s="20">
        <f t="shared" si="30"/>
        <v>11512.237499999997</v>
      </c>
      <c r="AL200" s="21">
        <f t="shared" si="31"/>
        <v>7.7290208333333323</v>
      </c>
      <c r="AM200" s="21"/>
      <c r="AN200" s="103"/>
      <c r="AO200" s="103"/>
      <c r="AP200" s="17">
        <v>106916</v>
      </c>
    </row>
    <row r="201" spans="1:42" s="15" customFormat="1" ht="10.5" customHeight="1">
      <c r="A201" s="16">
        <v>107070</v>
      </c>
      <c r="B201" s="220" t="str">
        <f t="shared" si="24"/>
        <v>SOP</v>
      </c>
      <c r="C201" s="18" t="s">
        <v>245</v>
      </c>
      <c r="D201" s="19">
        <v>1</v>
      </c>
      <c r="E201" s="20">
        <v>3000</v>
      </c>
      <c r="F201" s="19">
        <v>0.5</v>
      </c>
      <c r="G201" s="19">
        <v>2</v>
      </c>
      <c r="H201" s="221" t="str">
        <f t="shared" si="25"/>
        <v>2015.01</v>
      </c>
      <c r="I201" s="221" t="str">
        <f t="shared" si="26"/>
        <v>2018.06</v>
      </c>
      <c r="J201" s="69">
        <v>18400.5</v>
      </c>
      <c r="K201" s="226"/>
      <c r="L201" s="226"/>
      <c r="M201" s="226"/>
      <c r="N201" s="226"/>
      <c r="O201" s="19"/>
      <c r="P201" s="19"/>
      <c r="Q201" s="19"/>
      <c r="R201" s="19"/>
      <c r="S201" s="103"/>
      <c r="T201" s="103"/>
      <c r="U201" s="18" t="s">
        <v>2</v>
      </c>
      <c r="V201" s="103"/>
      <c r="W201" s="103"/>
      <c r="X201" s="17" t="str">
        <f>VLOOKUP(A201,'[1]Sales Data Table'!$A:$AF,4,FALSE)</f>
        <v>24388 3tm0a</v>
      </c>
      <c r="Y201" s="17" t="str">
        <f>VLOOKUP(A201,'[1]Sales Data Table'!$A:$I,2,FALSE)</f>
        <v>NISSAN</v>
      </c>
      <c r="Z201" s="17"/>
      <c r="AA201" s="17" t="str">
        <f>VLOOKUP(A201,'[1]Sales Data Table'!$A:$I,4,FALSE)</f>
        <v>24388 3tm0a</v>
      </c>
      <c r="AB201" s="17" t="str">
        <f>VLOOKUP(A201,'[1]Sales Data Table'!$A:$I,9,FALSE)</f>
        <v>L42L Altima</v>
      </c>
      <c r="AC201" s="17"/>
      <c r="AD201" s="99">
        <f>VLOOKUP(A201,'[1]Sales Data Table'!$A:$Z,16,FALSE)</f>
        <v>43252</v>
      </c>
      <c r="AE201" s="18" t="str">
        <f>VLOOKUP(C201,'Equipment Listing'!A:E,3,FALSE)</f>
        <v>Bond</v>
      </c>
      <c r="AF201" s="19" t="str">
        <f>VLOOKUP(C201,'Equipment Listing'!A:E,4,FALSE)</f>
        <v>200T</v>
      </c>
      <c r="AG201" s="73" t="str">
        <f>VLOOKUP(C201,'Equipment Listing'!A:E,5,FALSE)</f>
        <v>60-200</v>
      </c>
      <c r="AH201" s="19">
        <f t="shared" si="27"/>
        <v>1</v>
      </c>
      <c r="AI201" s="43">
        <f t="shared" si="28"/>
        <v>3000</v>
      </c>
      <c r="AJ201" s="102">
        <f t="shared" si="29"/>
        <v>18400.5</v>
      </c>
      <c r="AK201" s="20">
        <f t="shared" si="30"/>
        <v>1533.375</v>
      </c>
      <c r="AL201" s="21">
        <f t="shared" si="31"/>
        <v>2.0148333333333333</v>
      </c>
      <c r="AM201" s="21"/>
      <c r="AN201" s="103"/>
      <c r="AO201" s="103"/>
      <c r="AP201" s="17" t="s">
        <v>249</v>
      </c>
    </row>
    <row r="202" spans="1:42" s="15" customFormat="1" ht="10.5" customHeight="1">
      <c r="A202" s="16">
        <v>107201</v>
      </c>
      <c r="B202" s="220" t="str">
        <f t="shared" si="24"/>
        <v>SOP</v>
      </c>
      <c r="C202" s="18" t="s">
        <v>245</v>
      </c>
      <c r="D202" s="19">
        <v>1</v>
      </c>
      <c r="E202" s="20">
        <v>5508</v>
      </c>
      <c r="F202" s="19">
        <v>0.5</v>
      </c>
      <c r="G202" s="19">
        <v>2</v>
      </c>
      <c r="H202" s="221" t="str">
        <f t="shared" si="25"/>
        <v>2015.01</v>
      </c>
      <c r="I202" s="221" t="str">
        <f t="shared" si="26"/>
        <v>2017.09</v>
      </c>
      <c r="J202" s="69">
        <v>28699.5</v>
      </c>
      <c r="K202" s="226"/>
      <c r="L202" s="226"/>
      <c r="M202" s="226"/>
      <c r="N202" s="226"/>
      <c r="O202" s="19"/>
      <c r="P202" s="19"/>
      <c r="Q202" s="19"/>
      <c r="R202" s="19"/>
      <c r="S202" s="103"/>
      <c r="T202" s="103"/>
      <c r="U202" s="18" t="s">
        <v>2</v>
      </c>
      <c r="V202" s="103"/>
      <c r="W202" s="103"/>
      <c r="X202" s="17" t="str">
        <f>VLOOKUP(A202,'[1]Sales Data Table'!$A:$AF,4,FALSE)</f>
        <v>73230 3NF0A</v>
      </c>
      <c r="Y202" s="17" t="str">
        <f>VLOOKUP(A202,'[1]Sales Data Table'!$A:$I,2,FALSE)</f>
        <v>NISSAN</v>
      </c>
      <c r="Z202" s="17"/>
      <c r="AA202" s="17" t="str">
        <f>VLOOKUP(A202,'[1]Sales Data Table'!$A:$I,4,FALSE)</f>
        <v>73230 3NF0A</v>
      </c>
      <c r="AB202" s="17" t="str">
        <f>VLOOKUP(A202,'[1]Sales Data Table'!$A:$I,9,FALSE)</f>
        <v>'13 LEAF B12G</v>
      </c>
      <c r="AC202" s="17"/>
      <c r="AD202" s="99">
        <f>VLOOKUP(A202,'[1]Sales Data Table'!$A:$Z,16,FALSE)</f>
        <v>42979</v>
      </c>
      <c r="AE202" s="18" t="str">
        <f>VLOOKUP(C202,'Equipment Listing'!A:E,3,FALSE)</f>
        <v>Bond</v>
      </c>
      <c r="AF202" s="19" t="str">
        <f>VLOOKUP(C202,'Equipment Listing'!A:E,4,FALSE)</f>
        <v>200T</v>
      </c>
      <c r="AG202" s="73" t="str">
        <f>VLOOKUP(C202,'Equipment Listing'!A:E,5,FALSE)</f>
        <v>60-200</v>
      </c>
      <c r="AH202" s="19">
        <f t="shared" si="27"/>
        <v>1</v>
      </c>
      <c r="AI202" s="43">
        <f t="shared" si="28"/>
        <v>5508</v>
      </c>
      <c r="AJ202" s="102">
        <f t="shared" si="29"/>
        <v>28699.5</v>
      </c>
      <c r="AK202" s="20">
        <f t="shared" si="30"/>
        <v>2391.625</v>
      </c>
      <c r="AL202" s="21">
        <f t="shared" si="31"/>
        <v>1.9122791091745341</v>
      </c>
      <c r="AM202" s="21"/>
      <c r="AN202" s="103"/>
      <c r="AO202" s="103"/>
      <c r="AP202" s="17" t="s">
        <v>248</v>
      </c>
    </row>
    <row r="203" spans="1:42" s="15" customFormat="1" ht="10.5" customHeight="1">
      <c r="A203" s="16">
        <v>107239</v>
      </c>
      <c r="B203" s="220" t="str">
        <f t="shared" si="24"/>
        <v>SOP</v>
      </c>
      <c r="C203" s="18" t="s">
        <v>245</v>
      </c>
      <c r="D203" s="19">
        <v>1</v>
      </c>
      <c r="E203" s="20">
        <v>3570</v>
      </c>
      <c r="F203" s="19">
        <v>0.5</v>
      </c>
      <c r="G203" s="19">
        <v>2</v>
      </c>
      <c r="H203" s="221" t="str">
        <f t="shared" si="25"/>
        <v>2015.01</v>
      </c>
      <c r="I203" s="221" t="str">
        <f t="shared" si="26"/>
        <v>2019.09</v>
      </c>
      <c r="J203" s="69">
        <v>193376.88</v>
      </c>
      <c r="K203" s="226"/>
      <c r="L203" s="226"/>
      <c r="M203" s="226"/>
      <c r="N203" s="226"/>
      <c r="O203" s="19"/>
      <c r="P203" s="19"/>
      <c r="Q203" s="19"/>
      <c r="R203" s="19"/>
      <c r="S203" s="103"/>
      <c r="T203" s="103"/>
      <c r="U203" s="18" t="s">
        <v>2</v>
      </c>
      <c r="V203" s="103"/>
      <c r="W203" s="103"/>
      <c r="X203" s="17" t="str">
        <f>VLOOKUP(A203,'[1]Sales Data Table'!$A:$AF,4,FALSE)</f>
        <v>22267-0P060</v>
      </c>
      <c r="Y203" s="17" t="str">
        <f>VLOOKUP(A203,'[1]Sales Data Table'!$A:$I,2,FALSE)</f>
        <v>TOYOTA</v>
      </c>
      <c r="Z203" s="17"/>
      <c r="AA203" s="17" t="str">
        <f>VLOOKUP(A203,'[1]Sales Data Table'!$A:$I,4,FALSE)</f>
        <v>22267-0P060</v>
      </c>
      <c r="AB203" s="17" t="str">
        <f>VLOOKUP(A203,'[1]Sales Data Table'!$A:$I,9,FALSE)</f>
        <v>13 SIENNA 580L</v>
      </c>
      <c r="AC203" s="17"/>
      <c r="AD203" s="99">
        <f>VLOOKUP(A203,'[1]Sales Data Table'!$A:$Z,16,FALSE)</f>
        <v>43717</v>
      </c>
      <c r="AE203" s="18" t="str">
        <f>VLOOKUP(C203,'Equipment Listing'!A:E,3,FALSE)</f>
        <v>Bond</v>
      </c>
      <c r="AF203" s="19" t="str">
        <f>VLOOKUP(C203,'Equipment Listing'!A:E,4,FALSE)</f>
        <v>200T</v>
      </c>
      <c r="AG203" s="73" t="str">
        <f>VLOOKUP(C203,'Equipment Listing'!A:E,5,FALSE)</f>
        <v>60-200</v>
      </c>
      <c r="AH203" s="19">
        <f t="shared" si="27"/>
        <v>1</v>
      </c>
      <c r="AI203" s="43">
        <f t="shared" si="28"/>
        <v>3570</v>
      </c>
      <c r="AJ203" s="102">
        <f t="shared" si="29"/>
        <v>193376.88</v>
      </c>
      <c r="AK203" s="20">
        <f t="shared" si="30"/>
        <v>16114.74</v>
      </c>
      <c r="AL203" s="21">
        <f t="shared" si="31"/>
        <v>7.3519103641456587</v>
      </c>
      <c r="AM203" s="21"/>
      <c r="AN203" s="103"/>
      <c r="AO203" s="103"/>
      <c r="AP203" s="17">
        <v>107239</v>
      </c>
    </row>
    <row r="204" spans="1:42" s="15" customFormat="1" ht="10.5" customHeight="1">
      <c r="A204" s="16">
        <v>107279</v>
      </c>
      <c r="B204" s="220" t="str">
        <f t="shared" si="24"/>
        <v>SOP</v>
      </c>
      <c r="C204" s="18" t="s">
        <v>245</v>
      </c>
      <c r="D204" s="19">
        <v>1</v>
      </c>
      <c r="E204" s="20">
        <v>2400</v>
      </c>
      <c r="F204" s="19">
        <v>0.5</v>
      </c>
      <c r="G204" s="19">
        <v>2</v>
      </c>
      <c r="H204" s="221" t="str">
        <f t="shared" si="25"/>
        <v>2015.01</v>
      </c>
      <c r="I204" s="221" t="str">
        <f t="shared" si="26"/>
        <v>2019.09</v>
      </c>
      <c r="J204" s="69">
        <v>34646.400000000001</v>
      </c>
      <c r="K204" s="226"/>
      <c r="L204" s="226"/>
      <c r="M204" s="226"/>
      <c r="N204" s="226"/>
      <c r="O204" s="19"/>
      <c r="P204" s="19"/>
      <c r="Q204" s="19"/>
      <c r="R204" s="19"/>
      <c r="S204" s="103"/>
      <c r="T204" s="103"/>
      <c r="U204" s="18" t="s">
        <v>2</v>
      </c>
      <c r="V204" s="103"/>
      <c r="W204" s="103"/>
      <c r="X204" s="17" t="str">
        <f>VLOOKUP(A204,'[1]Sales Data Table'!$A:$AF,4,FALSE)</f>
        <v>82126 3JA0A</v>
      </c>
      <c r="Y204" s="17" t="str">
        <f>VLOOKUP(A204,'[1]Sales Data Table'!$A:$I,2,FALSE)</f>
        <v>NISSAN</v>
      </c>
      <c r="Z204" s="17"/>
      <c r="AA204" s="17" t="str">
        <f>VLOOKUP(A204,'[1]Sales Data Table'!$A:$I,4,FALSE)</f>
        <v>82126 3JA0A</v>
      </c>
      <c r="AB204" s="17" t="str">
        <f>VLOOKUP(A204,'[1]Sales Data Table'!$A:$I,9,FALSE)</f>
        <v>P42J</v>
      </c>
      <c r="AC204" s="17"/>
      <c r="AD204" s="99">
        <f>VLOOKUP(A204,'[1]Sales Data Table'!$A:$Z,16,FALSE)</f>
        <v>43717</v>
      </c>
      <c r="AE204" s="18" t="str">
        <f>VLOOKUP(C204,'Equipment Listing'!A:E,3,FALSE)</f>
        <v>Bond</v>
      </c>
      <c r="AF204" s="19" t="str">
        <f>VLOOKUP(C204,'Equipment Listing'!A:E,4,FALSE)</f>
        <v>200T</v>
      </c>
      <c r="AG204" s="73" t="str">
        <f>VLOOKUP(C204,'Equipment Listing'!A:E,5,FALSE)</f>
        <v>60-200</v>
      </c>
      <c r="AH204" s="19">
        <f t="shared" si="27"/>
        <v>1</v>
      </c>
      <c r="AI204" s="43">
        <f t="shared" si="28"/>
        <v>2400</v>
      </c>
      <c r="AJ204" s="102">
        <f t="shared" si="29"/>
        <v>34646.400000000001</v>
      </c>
      <c r="AK204" s="20">
        <f t="shared" si="30"/>
        <v>2887.2000000000003</v>
      </c>
      <c r="AL204" s="21">
        <f t="shared" si="31"/>
        <v>2.9373333333333336</v>
      </c>
      <c r="AM204" s="21"/>
      <c r="AN204" s="103"/>
      <c r="AO204" s="103"/>
      <c r="AP204" s="17" t="s">
        <v>247</v>
      </c>
    </row>
    <row r="205" spans="1:42" s="15" customFormat="1" ht="10.5" customHeight="1">
      <c r="A205" s="16">
        <v>107281</v>
      </c>
      <c r="B205" s="220" t="str">
        <f t="shared" si="24"/>
        <v>SOP</v>
      </c>
      <c r="C205" s="18" t="s">
        <v>245</v>
      </c>
      <c r="D205" s="19">
        <v>1</v>
      </c>
      <c r="E205" s="20">
        <v>2400</v>
      </c>
      <c r="F205" s="19">
        <v>0.5</v>
      </c>
      <c r="G205" s="19">
        <v>2</v>
      </c>
      <c r="H205" s="221" t="str">
        <f t="shared" si="25"/>
        <v>2015.01</v>
      </c>
      <c r="I205" s="221" t="str">
        <f t="shared" si="26"/>
        <v>2019.09</v>
      </c>
      <c r="J205" s="50">
        <v>132475.39199999999</v>
      </c>
      <c r="K205" s="224"/>
      <c r="L205" s="224"/>
      <c r="M205" s="224"/>
      <c r="N205" s="224"/>
      <c r="O205" s="19"/>
      <c r="P205" s="19"/>
      <c r="Q205" s="19"/>
      <c r="R205" s="19"/>
      <c r="S205" s="103"/>
      <c r="T205" s="103"/>
      <c r="U205" s="18" t="s">
        <v>2</v>
      </c>
      <c r="V205" s="103"/>
      <c r="W205" s="103"/>
      <c r="X205" s="17" t="str">
        <f>VLOOKUP(A205,'[1]Sales Data Table'!$A:$AF,4,FALSE)</f>
        <v>80126 3JA0A</v>
      </c>
      <c r="Y205" s="17" t="str">
        <f>VLOOKUP(A205,'[1]Sales Data Table'!$A:$I,2,FALSE)</f>
        <v>NISSAN</v>
      </c>
      <c r="Z205" s="17"/>
      <c r="AA205" s="17" t="str">
        <f>VLOOKUP(A205,'[1]Sales Data Table'!$A:$I,4,FALSE)</f>
        <v>80126 3JA0A</v>
      </c>
      <c r="AB205" s="17" t="str">
        <f>VLOOKUP(A205,'[1]Sales Data Table'!$A:$I,9,FALSE)</f>
        <v>P42J + P42K</v>
      </c>
      <c r="AC205" s="17"/>
      <c r="AD205" s="99">
        <f>VLOOKUP(A205,'[1]Sales Data Table'!$A:$Z,16,FALSE)</f>
        <v>43717</v>
      </c>
      <c r="AE205" s="18" t="str">
        <f>VLOOKUP(C205,'Equipment Listing'!A:E,3,FALSE)</f>
        <v>Bond</v>
      </c>
      <c r="AF205" s="19" t="str">
        <f>VLOOKUP(C205,'Equipment Listing'!A:E,4,FALSE)</f>
        <v>200T</v>
      </c>
      <c r="AG205" s="73" t="str">
        <f>VLOOKUP(C205,'Equipment Listing'!A:E,5,FALSE)</f>
        <v>60-200</v>
      </c>
      <c r="AH205" s="19">
        <f t="shared" si="27"/>
        <v>1</v>
      </c>
      <c r="AI205" s="43">
        <f t="shared" si="28"/>
        <v>2400</v>
      </c>
      <c r="AJ205" s="102">
        <f t="shared" si="29"/>
        <v>132475.39199999999</v>
      </c>
      <c r="AK205" s="20">
        <f t="shared" si="30"/>
        <v>11039.616</v>
      </c>
      <c r="AL205" s="21">
        <f t="shared" si="31"/>
        <v>7.4664533333333338</v>
      </c>
      <c r="AM205" s="21"/>
      <c r="AN205" s="103"/>
      <c r="AO205" s="103"/>
      <c r="AP205" s="17" t="s">
        <v>246</v>
      </c>
    </row>
    <row r="206" spans="1:42" s="15" customFormat="1" ht="10.5" customHeight="1">
      <c r="A206" s="23">
        <v>107360</v>
      </c>
      <c r="B206" s="220" t="str">
        <f t="shared" si="24"/>
        <v>SOP</v>
      </c>
      <c r="C206" s="23" t="s">
        <v>245</v>
      </c>
      <c r="D206" s="19">
        <v>1</v>
      </c>
      <c r="E206" s="23">
        <v>2880</v>
      </c>
      <c r="F206" s="19">
        <v>0.5</v>
      </c>
      <c r="G206" s="19">
        <v>2</v>
      </c>
      <c r="H206" s="221" t="str">
        <f t="shared" si="25"/>
        <v>2015.01</v>
      </c>
      <c r="I206" s="221" t="str">
        <f t="shared" si="26"/>
        <v>2018.12</v>
      </c>
      <c r="J206" s="69">
        <v>163000</v>
      </c>
      <c r="K206" s="226"/>
      <c r="L206" s="226"/>
      <c r="M206" s="226"/>
      <c r="N206" s="226"/>
      <c r="O206" s="19"/>
      <c r="P206" s="19"/>
      <c r="Q206" s="19"/>
      <c r="R206" s="19"/>
      <c r="S206" s="103"/>
      <c r="T206" s="103"/>
      <c r="U206" s="18" t="s">
        <v>2</v>
      </c>
      <c r="V206" s="103"/>
      <c r="W206" s="103"/>
      <c r="X206" s="17" t="str">
        <f>VLOOKUP(A206,'[1]Sales Data Table'!$A:$AF,4,FALSE)</f>
        <v>17285 4BA0A</v>
      </c>
      <c r="Y206" s="17" t="str">
        <f>VLOOKUP(A206,'[1]Sales Data Table'!$A:$I,2,FALSE)</f>
        <v>NISSAN</v>
      </c>
      <c r="Z206" s="17"/>
      <c r="AA206" s="17" t="str">
        <f>VLOOKUP(A206,'[1]Sales Data Table'!$A:$I,4,FALSE)</f>
        <v>17285 4BA0A</v>
      </c>
      <c r="AB206" s="17" t="str">
        <f>VLOOKUP(A206,'[1]Sales Data Table'!$A:$I,9,FALSE)</f>
        <v>P32R ROGUE</v>
      </c>
      <c r="AC206" s="17"/>
      <c r="AD206" s="99">
        <f>VLOOKUP(A206,'[1]Sales Data Table'!$A:$Z,16,FALSE)</f>
        <v>43435</v>
      </c>
      <c r="AE206" s="18" t="str">
        <f>VLOOKUP(C206,'Equipment Listing'!A:E,3,FALSE)</f>
        <v>Bond</v>
      </c>
      <c r="AF206" s="19" t="str">
        <f>VLOOKUP(C206,'Equipment Listing'!A:E,4,FALSE)</f>
        <v>200T</v>
      </c>
      <c r="AG206" s="73" t="str">
        <f>VLOOKUP(C206,'Equipment Listing'!A:E,5,FALSE)</f>
        <v>60-200</v>
      </c>
      <c r="AH206" s="19">
        <f t="shared" si="27"/>
        <v>1</v>
      </c>
      <c r="AI206" s="43">
        <f t="shared" si="28"/>
        <v>2880</v>
      </c>
      <c r="AJ206" s="102">
        <f t="shared" si="29"/>
        <v>163000</v>
      </c>
      <c r="AK206" s="20">
        <f t="shared" si="30"/>
        <v>13583.333333333334</v>
      </c>
      <c r="AL206" s="21">
        <f t="shared" si="31"/>
        <v>7.6219135802469138</v>
      </c>
      <c r="AM206" s="21"/>
      <c r="AN206" s="103"/>
      <c r="AO206" s="103"/>
      <c r="AP206" s="23" t="s">
        <v>431</v>
      </c>
    </row>
    <row r="207" spans="1:42" s="15" customFormat="1" ht="10.5" customHeight="1">
      <c r="A207" s="23">
        <v>107373</v>
      </c>
      <c r="B207" s="220" t="str">
        <f t="shared" si="24"/>
        <v>SOP</v>
      </c>
      <c r="C207" s="23" t="s">
        <v>245</v>
      </c>
      <c r="D207" s="19">
        <v>1</v>
      </c>
      <c r="E207" s="23">
        <v>3000</v>
      </c>
      <c r="F207" s="19">
        <v>0.5</v>
      </c>
      <c r="G207" s="19">
        <v>2</v>
      </c>
      <c r="H207" s="221" t="str">
        <f t="shared" si="25"/>
        <v>2015.01</v>
      </c>
      <c r="I207" s="221" t="str">
        <f t="shared" si="26"/>
        <v>2018.12</v>
      </c>
      <c r="J207" s="69">
        <v>163000</v>
      </c>
      <c r="K207" s="226"/>
      <c r="L207" s="226"/>
      <c r="M207" s="226"/>
      <c r="N207" s="226"/>
      <c r="O207" s="19"/>
      <c r="P207" s="19"/>
      <c r="Q207" s="19"/>
      <c r="R207" s="19"/>
      <c r="S207" s="103"/>
      <c r="T207" s="103"/>
      <c r="U207" s="18" t="s">
        <v>2</v>
      </c>
      <c r="V207" s="103"/>
      <c r="W207" s="103"/>
      <c r="X207" s="17" t="str">
        <f>VLOOKUP(A207,'[1]Sales Data Table'!$A:$AF,4,FALSE)</f>
        <v>51150 4BA0A</v>
      </c>
      <c r="Y207" s="17" t="str">
        <f>VLOOKUP(A207,'[1]Sales Data Table'!$A:$I,2,FALSE)</f>
        <v>NISSAN</v>
      </c>
      <c r="Z207" s="17"/>
      <c r="AA207" s="17" t="str">
        <f>VLOOKUP(A207,'[1]Sales Data Table'!$A:$I,4,FALSE)</f>
        <v>51150 4BA0A</v>
      </c>
      <c r="AB207" s="17" t="str">
        <f>VLOOKUP(A207,'[1]Sales Data Table'!$A:$I,9,FALSE)</f>
        <v>P32R ROGUE</v>
      </c>
      <c r="AC207" s="17"/>
      <c r="AD207" s="99">
        <f>VLOOKUP(A207,'[1]Sales Data Table'!$A:$Z,16,FALSE)</f>
        <v>43435</v>
      </c>
      <c r="AE207" s="18" t="str">
        <f>VLOOKUP(C207,'Equipment Listing'!A:E,3,FALSE)</f>
        <v>Bond</v>
      </c>
      <c r="AF207" s="19" t="str">
        <f>VLOOKUP(C207,'Equipment Listing'!A:E,4,FALSE)</f>
        <v>200T</v>
      </c>
      <c r="AG207" s="73" t="str">
        <f>VLOOKUP(C207,'Equipment Listing'!A:E,5,FALSE)</f>
        <v>60-200</v>
      </c>
      <c r="AH207" s="19">
        <f t="shared" si="27"/>
        <v>1</v>
      </c>
      <c r="AI207" s="43">
        <f t="shared" si="28"/>
        <v>3000</v>
      </c>
      <c r="AJ207" s="102">
        <f t="shared" si="29"/>
        <v>163000</v>
      </c>
      <c r="AK207" s="20">
        <f t="shared" si="30"/>
        <v>13583.333333333334</v>
      </c>
      <c r="AL207" s="21">
        <f t="shared" si="31"/>
        <v>7.3703703703703702</v>
      </c>
      <c r="AM207" s="21"/>
      <c r="AN207" s="103"/>
      <c r="AO207" s="103"/>
      <c r="AP207" s="23" t="s">
        <v>432</v>
      </c>
    </row>
    <row r="208" spans="1:42" s="15" customFormat="1" ht="10.5" customHeight="1">
      <c r="A208" s="23">
        <v>107373</v>
      </c>
      <c r="B208" s="220" t="str">
        <f t="shared" si="24"/>
        <v>SOP</v>
      </c>
      <c r="C208" s="23" t="s">
        <v>245</v>
      </c>
      <c r="D208" s="19">
        <v>1</v>
      </c>
      <c r="E208" s="23">
        <v>2100</v>
      </c>
      <c r="F208" s="19">
        <v>0.5</v>
      </c>
      <c r="G208" s="19">
        <v>2</v>
      </c>
      <c r="H208" s="221" t="str">
        <f t="shared" si="25"/>
        <v>2015.01</v>
      </c>
      <c r="I208" s="221" t="str">
        <f t="shared" si="26"/>
        <v>2018.12</v>
      </c>
      <c r="J208" s="69">
        <v>163000</v>
      </c>
      <c r="K208" s="226"/>
      <c r="L208" s="226"/>
      <c r="M208" s="226"/>
      <c r="N208" s="226"/>
      <c r="O208" s="19"/>
      <c r="P208" s="19"/>
      <c r="Q208" s="19"/>
      <c r="R208" s="19"/>
      <c r="S208" s="103"/>
      <c r="T208" s="103"/>
      <c r="U208" s="18" t="s">
        <v>2</v>
      </c>
      <c r="V208" s="103"/>
      <c r="W208" s="103"/>
      <c r="X208" s="17" t="str">
        <f>VLOOKUP(A208,'[1]Sales Data Table'!$A:$AF,4,FALSE)</f>
        <v>51150 4BA0A</v>
      </c>
      <c r="Y208" s="17" t="str">
        <f>VLOOKUP(A208,'[1]Sales Data Table'!$A:$I,2,FALSE)</f>
        <v>NISSAN</v>
      </c>
      <c r="Z208" s="17"/>
      <c r="AA208" s="17" t="str">
        <f>VLOOKUP(A208,'[1]Sales Data Table'!$A:$I,4,FALSE)</f>
        <v>51150 4BA0A</v>
      </c>
      <c r="AB208" s="17" t="str">
        <f>VLOOKUP(A208,'[1]Sales Data Table'!$A:$I,9,FALSE)</f>
        <v>P32R ROGUE</v>
      </c>
      <c r="AC208" s="17"/>
      <c r="AD208" s="99">
        <f>VLOOKUP(A208,'[1]Sales Data Table'!$A:$Z,16,FALSE)</f>
        <v>43435</v>
      </c>
      <c r="AE208" s="18" t="str">
        <f>VLOOKUP(C208,'Equipment Listing'!A:E,3,FALSE)</f>
        <v>Bond</v>
      </c>
      <c r="AF208" s="19" t="str">
        <f>VLOOKUP(C208,'Equipment Listing'!A:E,4,FALSE)</f>
        <v>200T</v>
      </c>
      <c r="AG208" s="73" t="str">
        <f>VLOOKUP(C208,'Equipment Listing'!A:E,5,FALSE)</f>
        <v>60-200</v>
      </c>
      <c r="AH208" s="19">
        <f t="shared" si="27"/>
        <v>1</v>
      </c>
      <c r="AI208" s="43">
        <f t="shared" si="28"/>
        <v>2100</v>
      </c>
      <c r="AJ208" s="102">
        <f t="shared" si="29"/>
        <v>163000</v>
      </c>
      <c r="AK208" s="20">
        <f t="shared" si="30"/>
        <v>13583.333333333334</v>
      </c>
      <c r="AL208" s="21">
        <f t="shared" si="31"/>
        <v>9.9576719576719572</v>
      </c>
      <c r="AM208" s="21"/>
      <c r="AN208" s="103"/>
      <c r="AO208" s="103"/>
      <c r="AP208" s="23" t="s">
        <v>433</v>
      </c>
    </row>
    <row r="209" spans="1:42" s="15" customFormat="1" ht="10.5" customHeight="1">
      <c r="A209" s="23">
        <v>107374</v>
      </c>
      <c r="B209" s="220" t="str">
        <f t="shared" si="24"/>
        <v>SOP</v>
      </c>
      <c r="C209" s="23" t="s">
        <v>245</v>
      </c>
      <c r="D209" s="19">
        <v>1</v>
      </c>
      <c r="E209" s="23">
        <v>1800</v>
      </c>
      <c r="F209" s="19">
        <v>0.5</v>
      </c>
      <c r="G209" s="19">
        <v>2</v>
      </c>
      <c r="H209" s="221" t="str">
        <f t="shared" si="25"/>
        <v>2015.01</v>
      </c>
      <c r="I209" s="221" t="str">
        <f t="shared" si="26"/>
        <v>2018.12</v>
      </c>
      <c r="J209" s="69">
        <v>163000</v>
      </c>
      <c r="K209" s="226"/>
      <c r="L209" s="226"/>
      <c r="M209" s="226"/>
      <c r="N209" s="226"/>
      <c r="O209" s="19"/>
      <c r="P209" s="19"/>
      <c r="Q209" s="19"/>
      <c r="R209" s="19"/>
      <c r="S209" s="103"/>
      <c r="T209" s="103"/>
      <c r="U209" s="18" t="s">
        <v>2</v>
      </c>
      <c r="V209" s="103"/>
      <c r="W209" s="103"/>
      <c r="X209" s="17" t="str">
        <f>VLOOKUP(A209,'[1]Sales Data Table'!$A:$AF,4,FALSE)</f>
        <v>554D2 4BA0A</v>
      </c>
      <c r="Y209" s="17" t="str">
        <f>VLOOKUP(A209,'[1]Sales Data Table'!$A:$I,2,FALSE)</f>
        <v>NISSAN</v>
      </c>
      <c r="Z209" s="17"/>
      <c r="AA209" s="17" t="str">
        <f>VLOOKUP(A209,'[1]Sales Data Table'!$A:$I,4,FALSE)</f>
        <v>554D2 4BA0A</v>
      </c>
      <c r="AB209" s="17" t="str">
        <f>VLOOKUP(A209,'[1]Sales Data Table'!$A:$I,9,FALSE)</f>
        <v>P32R ROGUE</v>
      </c>
      <c r="AC209" s="17"/>
      <c r="AD209" s="99">
        <f>VLOOKUP(A209,'[1]Sales Data Table'!$A:$Z,16,FALSE)</f>
        <v>43435</v>
      </c>
      <c r="AE209" s="18" t="str">
        <f>VLOOKUP(C209,'Equipment Listing'!A:E,3,FALSE)</f>
        <v>Bond</v>
      </c>
      <c r="AF209" s="19" t="str">
        <f>VLOOKUP(C209,'Equipment Listing'!A:E,4,FALSE)</f>
        <v>200T</v>
      </c>
      <c r="AG209" s="73" t="str">
        <f>VLOOKUP(C209,'Equipment Listing'!A:E,5,FALSE)</f>
        <v>60-200</v>
      </c>
      <c r="AH209" s="19">
        <f t="shared" si="27"/>
        <v>1</v>
      </c>
      <c r="AI209" s="43">
        <f t="shared" si="28"/>
        <v>1800</v>
      </c>
      <c r="AJ209" s="102">
        <f t="shared" si="29"/>
        <v>163000</v>
      </c>
      <c r="AK209" s="20">
        <f t="shared" si="30"/>
        <v>13583.333333333334</v>
      </c>
      <c r="AL209" s="21">
        <f t="shared" si="31"/>
        <v>11.395061728395063</v>
      </c>
      <c r="AM209" s="21"/>
      <c r="AN209" s="103"/>
      <c r="AO209" s="103"/>
      <c r="AP209" s="23" t="s">
        <v>434</v>
      </c>
    </row>
    <row r="210" spans="1:42" s="15" customFormat="1" ht="10.5" customHeight="1">
      <c r="A210" s="56">
        <v>107428</v>
      </c>
      <c r="B210" s="220" t="str">
        <f t="shared" si="24"/>
        <v>SOP</v>
      </c>
      <c r="C210" s="51" t="s">
        <v>245</v>
      </c>
      <c r="D210" s="19">
        <v>1</v>
      </c>
      <c r="E210" s="55">
        <v>3000</v>
      </c>
      <c r="F210" s="19">
        <v>0.5</v>
      </c>
      <c r="G210" s="19">
        <v>2</v>
      </c>
      <c r="H210" s="221" t="str">
        <f t="shared" si="25"/>
        <v>2015.01</v>
      </c>
      <c r="I210" s="221" t="str">
        <f t="shared" si="26"/>
        <v>2017.04</v>
      </c>
      <c r="J210" s="69">
        <v>156000</v>
      </c>
      <c r="K210" s="226"/>
      <c r="L210" s="226"/>
      <c r="M210" s="226"/>
      <c r="N210" s="226"/>
      <c r="O210" s="54"/>
      <c r="P210" s="54"/>
      <c r="Q210" s="54"/>
      <c r="R210" s="54"/>
      <c r="S210" s="53"/>
      <c r="T210" s="104"/>
      <c r="U210" s="18" t="s">
        <v>2</v>
      </c>
      <c r="V210" s="104"/>
      <c r="W210" s="103"/>
      <c r="X210" s="17" t="str">
        <f>VLOOKUP(A210,'[1]Sales Data Table'!$A:$AF,4,FALSE)</f>
        <v>AA146511-8100</v>
      </c>
      <c r="Y210" s="17" t="str">
        <f>VLOOKUP(A210,'[1]Sales Data Table'!$A:$I,2,FALSE)</f>
        <v>Denso</v>
      </c>
      <c r="Z210" s="17"/>
      <c r="AA210" s="17" t="str">
        <f>VLOOKUP(A210,'[1]Sales Data Table'!$A:$I,4,FALSE)</f>
        <v>AA146511-8100</v>
      </c>
      <c r="AB210" s="17" t="str">
        <f>VLOOKUP(A210,'[1]Sales Data Table'!$A:$I,9,FALSE)</f>
        <v>13 CUSW-D SEG</v>
      </c>
      <c r="AC210" s="17"/>
      <c r="AD210" s="99">
        <f>VLOOKUP(A210,'[1]Sales Data Table'!$A:$Z,16,FALSE)</f>
        <v>42826</v>
      </c>
      <c r="AE210" s="18" t="str">
        <f>VLOOKUP(C210,'Equipment Listing'!A:E,3,FALSE)</f>
        <v>Bond</v>
      </c>
      <c r="AF210" s="19" t="str">
        <f>VLOOKUP(C210,'Equipment Listing'!A:E,4,FALSE)</f>
        <v>200T</v>
      </c>
      <c r="AG210" s="73" t="str">
        <f>VLOOKUP(C210,'Equipment Listing'!A:E,5,FALSE)</f>
        <v>60-200</v>
      </c>
      <c r="AH210" s="19">
        <f t="shared" si="27"/>
        <v>1</v>
      </c>
      <c r="AI210" s="43">
        <f t="shared" si="28"/>
        <v>3000</v>
      </c>
      <c r="AJ210" s="102">
        <f t="shared" si="29"/>
        <v>156000</v>
      </c>
      <c r="AK210" s="20">
        <f t="shared" si="30"/>
        <v>13000</v>
      </c>
      <c r="AL210" s="21">
        <f t="shared" si="31"/>
        <v>7.1111111111111107</v>
      </c>
      <c r="AM210" s="21"/>
      <c r="AN210" s="103"/>
      <c r="AO210" s="103"/>
      <c r="AP210" s="51" t="e">
        <f>VLOOKUP(A210,#REF!,2,FALSE)</f>
        <v>#REF!</v>
      </c>
    </row>
    <row r="211" spans="1:42" s="15" customFormat="1" ht="10.5" customHeight="1">
      <c r="A211" s="56">
        <v>107429</v>
      </c>
      <c r="B211" s="220" t="str">
        <f t="shared" si="24"/>
        <v>SOP</v>
      </c>
      <c r="C211" s="51" t="s">
        <v>245</v>
      </c>
      <c r="D211" s="19">
        <v>1</v>
      </c>
      <c r="E211" s="55">
        <v>3000</v>
      </c>
      <c r="F211" s="19">
        <v>0.5</v>
      </c>
      <c r="G211" s="19">
        <v>2</v>
      </c>
      <c r="H211" s="221" t="str">
        <f t="shared" si="25"/>
        <v>2015.01</v>
      </c>
      <c r="I211" s="221" t="str">
        <f t="shared" si="26"/>
        <v>2017.04</v>
      </c>
      <c r="J211" s="69">
        <v>156000</v>
      </c>
      <c r="K211" s="226"/>
      <c r="L211" s="226"/>
      <c r="M211" s="226"/>
      <c r="N211" s="226"/>
      <c r="O211" s="54"/>
      <c r="P211" s="54"/>
      <c r="Q211" s="54"/>
      <c r="R211" s="54"/>
      <c r="S211" s="53"/>
      <c r="T211" s="104"/>
      <c r="U211" s="18" t="s">
        <v>2</v>
      </c>
      <c r="V211" s="104"/>
      <c r="W211" s="103"/>
      <c r="X211" s="17" t="str">
        <f>VLOOKUP(A211,'[1]Sales Data Table'!$A:$AF,4,FALSE)</f>
        <v>AA146511-8090</v>
      </c>
      <c r="Y211" s="17" t="str">
        <f>VLOOKUP(A211,'[1]Sales Data Table'!$A:$I,2,FALSE)</f>
        <v>DENSO</v>
      </c>
      <c r="Z211" s="17"/>
      <c r="AA211" s="17" t="str">
        <f>VLOOKUP(A211,'[1]Sales Data Table'!$A:$I,4,FALSE)</f>
        <v>AA146511-8090</v>
      </c>
      <c r="AB211" s="17" t="str">
        <f>VLOOKUP(A211,'[1]Sales Data Table'!$A:$I,9,FALSE)</f>
        <v>13 CUSW D-SEG</v>
      </c>
      <c r="AC211" s="17"/>
      <c r="AD211" s="99">
        <f>VLOOKUP(A211,'[1]Sales Data Table'!$A:$Z,16,FALSE)</f>
        <v>42826</v>
      </c>
      <c r="AE211" s="18" t="str">
        <f>VLOOKUP(C211,'Equipment Listing'!A:E,3,FALSE)</f>
        <v>Bond</v>
      </c>
      <c r="AF211" s="19" t="str">
        <f>VLOOKUP(C211,'Equipment Listing'!A:E,4,FALSE)</f>
        <v>200T</v>
      </c>
      <c r="AG211" s="73" t="str">
        <f>VLOOKUP(C211,'Equipment Listing'!A:E,5,FALSE)</f>
        <v>60-200</v>
      </c>
      <c r="AH211" s="19">
        <f t="shared" si="27"/>
        <v>1</v>
      </c>
      <c r="AI211" s="43">
        <f t="shared" si="28"/>
        <v>3000</v>
      </c>
      <c r="AJ211" s="102">
        <f t="shared" si="29"/>
        <v>156000</v>
      </c>
      <c r="AK211" s="20">
        <f t="shared" si="30"/>
        <v>13000</v>
      </c>
      <c r="AL211" s="21">
        <f t="shared" si="31"/>
        <v>7.1111111111111107</v>
      </c>
      <c r="AM211" s="21"/>
      <c r="AN211" s="103"/>
      <c r="AO211" s="103"/>
      <c r="AP211" s="51" t="e">
        <f>VLOOKUP(A211,#REF!,2,FALSE)</f>
        <v>#REF!</v>
      </c>
    </row>
    <row r="212" spans="1:42" s="15" customFormat="1" ht="10.5" customHeight="1">
      <c r="A212" s="56">
        <v>107433</v>
      </c>
      <c r="B212" s="220" t="str">
        <f t="shared" si="24"/>
        <v>SOP</v>
      </c>
      <c r="C212" s="51" t="s">
        <v>245</v>
      </c>
      <c r="D212" s="19">
        <v>1</v>
      </c>
      <c r="E212" s="55">
        <v>2700</v>
      </c>
      <c r="F212" s="19">
        <v>0.5</v>
      </c>
      <c r="G212" s="19">
        <v>2</v>
      </c>
      <c r="H212" s="221" t="str">
        <f t="shared" si="25"/>
        <v>2015.01</v>
      </c>
      <c r="I212" s="221" t="str">
        <f t="shared" si="26"/>
        <v>2017.12</v>
      </c>
      <c r="J212" s="69">
        <v>163000</v>
      </c>
      <c r="K212" s="226"/>
      <c r="L212" s="226"/>
      <c r="M212" s="226"/>
      <c r="N212" s="226"/>
      <c r="O212" s="54"/>
      <c r="P212" s="54"/>
      <c r="Q212" s="54"/>
      <c r="R212" s="54"/>
      <c r="S212" s="53"/>
      <c r="T212" s="104"/>
      <c r="U212" s="18" t="s">
        <v>2</v>
      </c>
      <c r="V212" s="104"/>
      <c r="W212" s="103"/>
      <c r="X212" s="17" t="str">
        <f>VLOOKUP(A212,'[1]Sales Data Table'!$A:$AF,4,FALSE)</f>
        <v>AA246750-0950</v>
      </c>
      <c r="Y212" s="17" t="str">
        <f>VLOOKUP(A212,'[1]Sales Data Table'!$A:$I,2,FALSE)</f>
        <v>DENSO</v>
      </c>
      <c r="Z212" s="17"/>
      <c r="AA212" s="17" t="str">
        <f>VLOOKUP(A212,'[1]Sales Data Table'!$A:$I,4,FALSE)</f>
        <v>AA246750-0950</v>
      </c>
      <c r="AB212" s="17" t="str">
        <f>VLOOKUP(A212,'[1]Sales Data Table'!$A:$I,9,FALSE)</f>
        <v>14 TOY HIGH 440A</v>
      </c>
      <c r="AC212" s="17"/>
      <c r="AD212" s="99">
        <f>VLOOKUP(A212,'[1]Sales Data Table'!$A:$Z,16,FALSE)</f>
        <v>43070</v>
      </c>
      <c r="AE212" s="18" t="str">
        <f>VLOOKUP(C212,'Equipment Listing'!A:E,3,FALSE)</f>
        <v>Bond</v>
      </c>
      <c r="AF212" s="19" t="str">
        <f>VLOOKUP(C212,'Equipment Listing'!A:E,4,FALSE)</f>
        <v>200T</v>
      </c>
      <c r="AG212" s="73" t="str">
        <f>VLOOKUP(C212,'Equipment Listing'!A:E,5,FALSE)</f>
        <v>60-200</v>
      </c>
      <c r="AH212" s="19">
        <f t="shared" si="27"/>
        <v>1</v>
      </c>
      <c r="AI212" s="43">
        <f t="shared" si="28"/>
        <v>2700</v>
      </c>
      <c r="AJ212" s="102">
        <f t="shared" si="29"/>
        <v>163000</v>
      </c>
      <c r="AK212" s="20">
        <f t="shared" si="30"/>
        <v>13583.333333333334</v>
      </c>
      <c r="AL212" s="21">
        <f t="shared" si="31"/>
        <v>8.041152263374487</v>
      </c>
      <c r="AM212" s="21"/>
      <c r="AN212" s="103"/>
      <c r="AO212" s="103"/>
      <c r="AP212" s="51" t="e">
        <f>VLOOKUP(A212,#REF!,2,FALSE)</f>
        <v>#REF!</v>
      </c>
    </row>
    <row r="213" spans="1:42" s="15" customFormat="1" ht="10.5" customHeight="1">
      <c r="A213" s="16">
        <v>107434</v>
      </c>
      <c r="B213" s="220" t="str">
        <f t="shared" si="24"/>
        <v>SOP</v>
      </c>
      <c r="C213" s="18" t="s">
        <v>245</v>
      </c>
      <c r="D213" s="19">
        <v>1</v>
      </c>
      <c r="E213" s="20">
        <v>2880</v>
      </c>
      <c r="F213" s="19">
        <v>0.5</v>
      </c>
      <c r="G213" s="19">
        <v>2</v>
      </c>
      <c r="H213" s="221" t="str">
        <f t="shared" si="25"/>
        <v>2015.01</v>
      </c>
      <c r="I213" s="221" t="str">
        <f t="shared" si="26"/>
        <v>2017.12</v>
      </c>
      <c r="J213" s="69">
        <v>165000</v>
      </c>
      <c r="K213" s="226"/>
      <c r="L213" s="226"/>
      <c r="M213" s="226"/>
      <c r="N213" s="226"/>
      <c r="O213" s="19"/>
      <c r="P213" s="19"/>
      <c r="Q213" s="19"/>
      <c r="R213" s="19"/>
      <c r="S213" s="103"/>
      <c r="T213" s="103"/>
      <c r="U213" s="18" t="s">
        <v>2</v>
      </c>
      <c r="V213" s="103"/>
      <c r="W213" s="103"/>
      <c r="X213" s="17" t="str">
        <f>VLOOKUP(A213,'[1]Sales Data Table'!$A:$AF,4,FALSE)</f>
        <v>AA246771-4770</v>
      </c>
      <c r="Y213" s="17" t="str">
        <f>VLOOKUP(A213,'[1]Sales Data Table'!$A:$I,2,FALSE)</f>
        <v>DENSO</v>
      </c>
      <c r="Z213" s="17"/>
      <c r="AA213" s="17" t="str">
        <f>VLOOKUP(A213,'[1]Sales Data Table'!$A:$I,4,FALSE)</f>
        <v>AA246771-4770</v>
      </c>
      <c r="AB213" s="17" t="str">
        <f>VLOOKUP(A213,'[1]Sales Data Table'!$A:$I,9,FALSE)</f>
        <v>HIGHLANDER 397 / 440</v>
      </c>
      <c r="AC213" s="17"/>
      <c r="AD213" s="99">
        <f>VLOOKUP(A213,'[1]Sales Data Table'!$A:$Z,16,FALSE)</f>
        <v>43070</v>
      </c>
      <c r="AE213" s="18" t="str">
        <f>VLOOKUP(C213,'Equipment Listing'!A:E,3,FALSE)</f>
        <v>Bond</v>
      </c>
      <c r="AF213" s="19" t="str">
        <f>VLOOKUP(C213,'Equipment Listing'!A:E,4,FALSE)</f>
        <v>200T</v>
      </c>
      <c r="AG213" s="73" t="str">
        <f>VLOOKUP(C213,'Equipment Listing'!A:E,5,FALSE)</f>
        <v>60-200</v>
      </c>
      <c r="AH213" s="19">
        <f t="shared" si="27"/>
        <v>1</v>
      </c>
      <c r="AI213" s="43">
        <f t="shared" si="28"/>
        <v>2880</v>
      </c>
      <c r="AJ213" s="102">
        <f t="shared" si="29"/>
        <v>165000</v>
      </c>
      <c r="AK213" s="20">
        <f t="shared" si="30"/>
        <v>13750</v>
      </c>
      <c r="AL213" s="21">
        <f t="shared" si="31"/>
        <v>7.6990740740740735</v>
      </c>
      <c r="AM213" s="21"/>
      <c r="AN213" s="103"/>
      <c r="AO213" s="103"/>
      <c r="AP213" s="17">
        <v>107434</v>
      </c>
    </row>
    <row r="214" spans="1:42" s="15" customFormat="1" ht="10.5" customHeight="1">
      <c r="A214" s="16">
        <v>107506</v>
      </c>
      <c r="B214" s="220" t="str">
        <f t="shared" si="24"/>
        <v>SOP</v>
      </c>
      <c r="C214" s="18" t="s">
        <v>245</v>
      </c>
      <c r="D214" s="19">
        <v>1</v>
      </c>
      <c r="E214" s="20">
        <v>3900</v>
      </c>
      <c r="F214" s="19">
        <v>0.5</v>
      </c>
      <c r="G214" s="19">
        <v>2</v>
      </c>
      <c r="H214" s="221" t="str">
        <f t="shared" si="25"/>
        <v>2015.01</v>
      </c>
      <c r="I214" s="221" t="str">
        <f t="shared" si="26"/>
        <v>2018.01</v>
      </c>
      <c r="J214" s="69">
        <v>285000</v>
      </c>
      <c r="K214" s="226"/>
      <c r="L214" s="226"/>
      <c r="M214" s="226"/>
      <c r="N214" s="226"/>
      <c r="O214" s="19"/>
      <c r="P214" s="19"/>
      <c r="Q214" s="19"/>
      <c r="R214" s="19"/>
      <c r="S214" s="103"/>
      <c r="T214" s="103"/>
      <c r="U214" s="18" t="s">
        <v>2</v>
      </c>
      <c r="V214" s="103"/>
      <c r="W214" s="103"/>
      <c r="X214" s="17" t="str">
        <f>VLOOKUP(A214,'[1]Sales Data Table'!$A:$AF,4,FALSE)</f>
        <v>23-4552630-2-00</v>
      </c>
      <c r="Y214" s="17" t="str">
        <f>VLOOKUP(A214,'[1]Sales Data Table'!$A:$I,2,FALSE)</f>
        <v>IB TECH</v>
      </c>
      <c r="Z214" s="17"/>
      <c r="AA214" s="17" t="str">
        <f>VLOOKUP(A214,'[1]Sales Data Table'!$A:$I,4,FALSE)</f>
        <v>23-4552630-2-00</v>
      </c>
      <c r="AB214" s="17" t="str">
        <f>VLOOKUP(A214,'[1]Sales Data Table'!$A:$I,9,FALSE)</f>
        <v>14 HOND OD TK8X</v>
      </c>
      <c r="AC214" s="17"/>
      <c r="AD214" s="99">
        <f>VLOOKUP(A214,'[1]Sales Data Table'!$A:$Z,16,FALSE)</f>
        <v>43101</v>
      </c>
      <c r="AE214" s="18" t="str">
        <f>VLOOKUP(C214,'Equipment Listing'!A:E,3,FALSE)</f>
        <v>Bond</v>
      </c>
      <c r="AF214" s="19" t="str">
        <f>VLOOKUP(C214,'Equipment Listing'!A:E,4,FALSE)</f>
        <v>200T</v>
      </c>
      <c r="AG214" s="73" t="str">
        <f>VLOOKUP(C214,'Equipment Listing'!A:E,5,FALSE)</f>
        <v>60-200</v>
      </c>
      <c r="AH214" s="19">
        <f t="shared" si="27"/>
        <v>1</v>
      </c>
      <c r="AI214" s="43">
        <f t="shared" si="28"/>
        <v>3900</v>
      </c>
      <c r="AJ214" s="102">
        <f t="shared" si="29"/>
        <v>285000</v>
      </c>
      <c r="AK214" s="20">
        <f t="shared" si="30"/>
        <v>23750</v>
      </c>
      <c r="AL214" s="21">
        <f t="shared" si="31"/>
        <v>9.4529914529914532</v>
      </c>
      <c r="AM214" s="21"/>
      <c r="AN214" s="103"/>
      <c r="AO214" s="103"/>
      <c r="AP214" s="17">
        <v>107506</v>
      </c>
    </row>
    <row r="215" spans="1:42" s="15" customFormat="1" ht="10.5" customHeight="1">
      <c r="A215" s="16">
        <v>107550</v>
      </c>
      <c r="B215" s="220" t="str">
        <f t="shared" si="24"/>
        <v>SOP</v>
      </c>
      <c r="C215" s="18" t="s">
        <v>245</v>
      </c>
      <c r="D215" s="19">
        <v>1</v>
      </c>
      <c r="E215" s="20">
        <v>2700</v>
      </c>
      <c r="F215" s="19">
        <v>0.5</v>
      </c>
      <c r="G215" s="19">
        <v>2</v>
      </c>
      <c r="H215" s="221" t="str">
        <f t="shared" si="25"/>
        <v>2015.01</v>
      </c>
      <c r="I215" s="221" t="str">
        <f t="shared" si="26"/>
        <v>2016.05</v>
      </c>
      <c r="J215" s="69">
        <v>126000</v>
      </c>
      <c r="K215" s="226"/>
      <c r="L215" s="226"/>
      <c r="M215" s="226"/>
      <c r="N215" s="226"/>
      <c r="O215" s="19"/>
      <c r="P215" s="19"/>
      <c r="Q215" s="19"/>
      <c r="R215" s="19"/>
      <c r="S215" s="103"/>
      <c r="T215" s="103"/>
      <c r="U215" s="18" t="s">
        <v>2</v>
      </c>
      <c r="V215" s="103"/>
      <c r="W215" s="103"/>
      <c r="X215" s="17" t="str">
        <f>VLOOKUP(A215,'[1]Sales Data Table'!$A:$AF,4,FALSE)</f>
        <v>AA047792-3900</v>
      </c>
      <c r="Y215" s="17" t="str">
        <f>VLOOKUP(A215,'[1]Sales Data Table'!$A:$I,2,FALSE)</f>
        <v>Denso Manufacturing</v>
      </c>
      <c r="Z215" s="17"/>
      <c r="AA215" s="17" t="str">
        <f>VLOOKUP(A215,'[1]Sales Data Table'!$A:$I,4,FALSE)</f>
        <v>AA047792-3900</v>
      </c>
      <c r="AB215" s="17" t="str">
        <f>VLOOKUP(A215,'[1]Sales Data Table'!$A:$I,9,FALSE)</f>
        <v>13 DODGE RAM</v>
      </c>
      <c r="AC215" s="17"/>
      <c r="AD215" s="99">
        <f>VLOOKUP(A215,'[1]Sales Data Table'!$A:$Z,16,FALSE)</f>
        <v>42491</v>
      </c>
      <c r="AE215" s="18" t="str">
        <f>VLOOKUP(C215,'Equipment Listing'!A:E,3,FALSE)</f>
        <v>Bond</v>
      </c>
      <c r="AF215" s="19" t="str">
        <f>VLOOKUP(C215,'Equipment Listing'!A:E,4,FALSE)</f>
        <v>200T</v>
      </c>
      <c r="AG215" s="73" t="str">
        <f>VLOOKUP(C215,'Equipment Listing'!A:E,5,FALSE)</f>
        <v>60-200</v>
      </c>
      <c r="AH215" s="19">
        <f t="shared" si="27"/>
        <v>1</v>
      </c>
      <c r="AI215" s="43">
        <f t="shared" si="28"/>
        <v>2700</v>
      </c>
      <c r="AJ215" s="102">
        <f t="shared" si="29"/>
        <v>126000</v>
      </c>
      <c r="AK215" s="20">
        <f t="shared" si="30"/>
        <v>10500</v>
      </c>
      <c r="AL215" s="21">
        <f t="shared" si="31"/>
        <v>6.518518518518519</v>
      </c>
      <c r="AM215" s="21"/>
      <c r="AN215" s="103"/>
      <c r="AO215" s="103"/>
      <c r="AP215" s="17">
        <v>107550</v>
      </c>
    </row>
    <row r="216" spans="1:42" s="15" customFormat="1" ht="10.5" customHeight="1">
      <c r="A216" s="16">
        <v>107551</v>
      </c>
      <c r="B216" s="220" t="str">
        <f t="shared" si="24"/>
        <v>SOP</v>
      </c>
      <c r="C216" s="18" t="s">
        <v>245</v>
      </c>
      <c r="D216" s="19">
        <v>1</v>
      </c>
      <c r="E216" s="20">
        <v>3000</v>
      </c>
      <c r="F216" s="19">
        <v>0.5</v>
      </c>
      <c r="G216" s="19">
        <v>2</v>
      </c>
      <c r="H216" s="221" t="str">
        <f t="shared" si="25"/>
        <v>2015.01</v>
      </c>
      <c r="I216" s="221" t="str">
        <f t="shared" si="26"/>
        <v>2016.05</v>
      </c>
      <c r="J216" s="69">
        <v>126000</v>
      </c>
      <c r="K216" s="226"/>
      <c r="L216" s="226"/>
      <c r="M216" s="226"/>
      <c r="N216" s="226"/>
      <c r="O216" s="19"/>
      <c r="P216" s="19"/>
      <c r="Q216" s="19"/>
      <c r="R216" s="19"/>
      <c r="S216" s="103"/>
      <c r="T216" s="103"/>
      <c r="U216" s="18" t="s">
        <v>2</v>
      </c>
      <c r="V216" s="103"/>
      <c r="W216" s="103"/>
      <c r="X216" s="17" t="str">
        <f>VLOOKUP(A216,'[1]Sales Data Table'!$A:$AF,4,FALSE)</f>
        <v>AA047792-3910</v>
      </c>
      <c r="Y216" s="17" t="str">
        <f>VLOOKUP(A216,'[1]Sales Data Table'!$A:$I,2,FALSE)</f>
        <v>Denso Manufacturing</v>
      </c>
      <c r="Z216" s="17"/>
      <c r="AA216" s="17" t="str">
        <f>VLOOKUP(A216,'[1]Sales Data Table'!$A:$I,4,FALSE)</f>
        <v>AA047792-3910</v>
      </c>
      <c r="AB216" s="17" t="str">
        <f>VLOOKUP(A216,'[1]Sales Data Table'!$A:$I,9,FALSE)</f>
        <v>13 DODGE RAM (DS)</v>
      </c>
      <c r="AC216" s="17"/>
      <c r="AD216" s="99">
        <f>VLOOKUP(A216,'[1]Sales Data Table'!$A:$Z,16,FALSE)</f>
        <v>42491</v>
      </c>
      <c r="AE216" s="18" t="str">
        <f>VLOOKUP(C216,'Equipment Listing'!A:E,3,FALSE)</f>
        <v>Bond</v>
      </c>
      <c r="AF216" s="19" t="str">
        <f>VLOOKUP(C216,'Equipment Listing'!A:E,4,FALSE)</f>
        <v>200T</v>
      </c>
      <c r="AG216" s="73" t="str">
        <f>VLOOKUP(C216,'Equipment Listing'!A:E,5,FALSE)</f>
        <v>60-200</v>
      </c>
      <c r="AH216" s="19">
        <f t="shared" si="27"/>
        <v>1</v>
      </c>
      <c r="AI216" s="43">
        <f t="shared" si="28"/>
        <v>3000</v>
      </c>
      <c r="AJ216" s="102">
        <f t="shared" si="29"/>
        <v>126000</v>
      </c>
      <c r="AK216" s="20">
        <f t="shared" si="30"/>
        <v>10500</v>
      </c>
      <c r="AL216" s="21">
        <f t="shared" si="31"/>
        <v>6</v>
      </c>
      <c r="AM216" s="21"/>
      <c r="AN216" s="103"/>
      <c r="AO216" s="103"/>
      <c r="AP216" s="17">
        <v>107551</v>
      </c>
    </row>
    <row r="217" spans="1:42" s="15" customFormat="1" ht="10.5" customHeight="1">
      <c r="A217" s="56">
        <v>107671</v>
      </c>
      <c r="B217" s="220" t="str">
        <f t="shared" si="24"/>
        <v>SOP</v>
      </c>
      <c r="C217" s="51" t="s">
        <v>245</v>
      </c>
      <c r="D217" s="19">
        <v>1</v>
      </c>
      <c r="E217" s="55">
        <v>3000</v>
      </c>
      <c r="F217" s="19">
        <v>0.5</v>
      </c>
      <c r="G217" s="19">
        <v>2</v>
      </c>
      <c r="H217" s="221" t="str">
        <f t="shared" si="25"/>
        <v>2015.01</v>
      </c>
      <c r="I217" s="221" t="str">
        <f t="shared" si="26"/>
        <v>2018.01</v>
      </c>
      <c r="J217" s="69">
        <v>13000</v>
      </c>
      <c r="K217" s="226"/>
      <c r="L217" s="226"/>
      <c r="M217" s="226"/>
      <c r="N217" s="226"/>
      <c r="O217" s="54"/>
      <c r="P217" s="54"/>
      <c r="Q217" s="54"/>
      <c r="R217" s="54"/>
      <c r="S217" s="53"/>
      <c r="T217" s="104"/>
      <c r="U217" s="18" t="s">
        <v>2</v>
      </c>
      <c r="V217" s="104"/>
      <c r="W217" s="103"/>
      <c r="X217" s="17" t="str">
        <f>VLOOKUP(A217,'[1]Sales Data Table'!$A:$AF,4,FALSE)</f>
        <v>AA246750-2920</v>
      </c>
      <c r="Y217" s="17" t="str">
        <f>VLOOKUP(A217,'[1]Sales Data Table'!$A:$I,2,FALSE)</f>
        <v>Denso</v>
      </c>
      <c r="Z217" s="17"/>
      <c r="AA217" s="17" t="str">
        <f>VLOOKUP(A217,'[1]Sales Data Table'!$A:$I,4,FALSE)</f>
        <v>AA246750-2920</v>
      </c>
      <c r="AB217" s="17" t="str">
        <f>VLOOKUP(A217,'[1]Sales Data Table'!$A:$I,9,FALSE)</f>
        <v>HIGHLANDER 441A</v>
      </c>
      <c r="AC217" s="17"/>
      <c r="AD217" s="99">
        <f>VLOOKUP(A217,'[1]Sales Data Table'!$A:$Z,16,FALSE)</f>
        <v>43101</v>
      </c>
      <c r="AE217" s="18" t="str">
        <f>VLOOKUP(C217,'Equipment Listing'!A:E,3,FALSE)</f>
        <v>Bond</v>
      </c>
      <c r="AF217" s="19" t="str">
        <f>VLOOKUP(C217,'Equipment Listing'!A:E,4,FALSE)</f>
        <v>200T</v>
      </c>
      <c r="AG217" s="73" t="str">
        <f>VLOOKUP(C217,'Equipment Listing'!A:E,5,FALSE)</f>
        <v>60-200</v>
      </c>
      <c r="AH217" s="19">
        <f t="shared" si="27"/>
        <v>1</v>
      </c>
      <c r="AI217" s="43">
        <f t="shared" si="28"/>
        <v>3000</v>
      </c>
      <c r="AJ217" s="102">
        <f t="shared" si="29"/>
        <v>13000</v>
      </c>
      <c r="AK217" s="20">
        <f t="shared" si="30"/>
        <v>1083.3333333333333</v>
      </c>
      <c r="AL217" s="21">
        <f t="shared" si="31"/>
        <v>1.8148148148148149</v>
      </c>
      <c r="AM217" s="21"/>
      <c r="AN217" s="103"/>
      <c r="AO217" s="103"/>
      <c r="AP217" s="51" t="e">
        <f>VLOOKUP(A217,#REF!,2,FALSE)</f>
        <v>#REF!</v>
      </c>
    </row>
    <row r="218" spans="1:42" s="15" customFormat="1" ht="10.5" customHeight="1">
      <c r="A218" s="22">
        <v>107713</v>
      </c>
      <c r="B218" s="220" t="str">
        <f t="shared" si="24"/>
        <v>SOP</v>
      </c>
      <c r="C218" s="26" t="s">
        <v>245</v>
      </c>
      <c r="D218" s="19">
        <v>1</v>
      </c>
      <c r="E218" s="66">
        <v>1250</v>
      </c>
      <c r="F218" s="19">
        <v>0.5</v>
      </c>
      <c r="G218" s="19">
        <v>2</v>
      </c>
      <c r="H218" s="221" t="str">
        <f t="shared" si="25"/>
        <v>2015.01</v>
      </c>
      <c r="I218" s="221" t="str">
        <f t="shared" si="26"/>
        <v>2019</v>
      </c>
      <c r="J218" s="50">
        <v>57000</v>
      </c>
      <c r="K218" s="224"/>
      <c r="L218" s="224"/>
      <c r="M218" s="224"/>
      <c r="N218" s="224"/>
      <c r="O218" s="19"/>
      <c r="P218" s="19"/>
      <c r="Q218" s="19"/>
      <c r="R218" s="19"/>
      <c r="S218" s="103"/>
      <c r="T218" s="103"/>
      <c r="U218" s="18" t="s">
        <v>2</v>
      </c>
      <c r="V218" s="103"/>
      <c r="W218" s="103"/>
      <c r="X218" s="17" t="str">
        <f>VLOOKUP(A218,'[1]Sales Data Table'!$A:$AF,4,FALSE)</f>
        <v>AA246771-5140</v>
      </c>
      <c r="Y218" s="17" t="str">
        <f>VLOOKUP(A218,'[1]Sales Data Table'!$A:$I,2,FALSE)</f>
        <v>DENSO</v>
      </c>
      <c r="Z218" s="17"/>
      <c r="AA218" s="17" t="str">
        <f>VLOOKUP(A218,'[1]Sales Data Table'!$A:$I,4,FALSE)</f>
        <v>AA246771-5140</v>
      </c>
      <c r="AB218" s="67" t="str">
        <f>VLOOKUP(A218,'[1]Sales Data Table'!$A:$I,9,FALSE)</f>
        <v>P42M</v>
      </c>
      <c r="AC218" s="67"/>
      <c r="AD218" s="99">
        <f>VLOOKUP(A218,'[1]Sales Data Table'!$A:$Z,16,FALSE)</f>
        <v>44105</v>
      </c>
      <c r="AE218" s="18" t="str">
        <f>VLOOKUP(C218,'Equipment Listing'!A:E,3,FALSE)</f>
        <v>Bond</v>
      </c>
      <c r="AF218" s="19" t="str">
        <f>VLOOKUP(C218,'Equipment Listing'!A:E,4,FALSE)</f>
        <v>200T</v>
      </c>
      <c r="AG218" s="73" t="str">
        <f>VLOOKUP(C218,'Equipment Listing'!A:E,5,FALSE)</f>
        <v>60-200</v>
      </c>
      <c r="AH218" s="19">
        <f t="shared" si="27"/>
        <v>1</v>
      </c>
      <c r="AI218" s="43">
        <f t="shared" si="28"/>
        <v>1250</v>
      </c>
      <c r="AJ218" s="102">
        <f t="shared" si="29"/>
        <v>57000</v>
      </c>
      <c r="AK218" s="20">
        <f t="shared" si="30"/>
        <v>4750</v>
      </c>
      <c r="AL218" s="21">
        <f t="shared" si="31"/>
        <v>6.3999999999999995</v>
      </c>
      <c r="AM218" s="21"/>
      <c r="AN218" s="103"/>
      <c r="AO218" s="103"/>
      <c r="AP218" s="22">
        <v>107713</v>
      </c>
    </row>
    <row r="219" spans="1:42" s="15" customFormat="1" ht="10.5" customHeight="1">
      <c r="A219" s="16" t="s">
        <v>357</v>
      </c>
      <c r="B219" s="220" t="str">
        <f t="shared" si="24"/>
        <v>SOP</v>
      </c>
      <c r="C219" s="18" t="s">
        <v>245</v>
      </c>
      <c r="D219" s="19">
        <v>1</v>
      </c>
      <c r="E219" s="20">
        <v>2750</v>
      </c>
      <c r="F219" s="19">
        <v>0.5</v>
      </c>
      <c r="G219" s="19">
        <v>2</v>
      </c>
      <c r="H219" s="221" t="str">
        <f t="shared" si="25"/>
        <v>2015.01</v>
      </c>
      <c r="I219" s="221" t="str">
        <f t="shared" si="26"/>
        <v>2016.06</v>
      </c>
      <c r="J219" s="69">
        <v>196473.08853100488</v>
      </c>
      <c r="K219" s="226"/>
      <c r="L219" s="226"/>
      <c r="M219" s="226"/>
      <c r="N219" s="226"/>
      <c r="O219" s="19"/>
      <c r="P219" s="19"/>
      <c r="Q219" s="19"/>
      <c r="R219" s="19"/>
      <c r="S219" s="103"/>
      <c r="T219" s="103"/>
      <c r="U219" s="18" t="s">
        <v>2</v>
      </c>
      <c r="V219" s="103"/>
      <c r="W219" s="103"/>
      <c r="X219" s="17" t="str">
        <f>VLOOKUP(A219,'[1]Sales Data Table'!$A:$AF,4,FALSE)</f>
        <v>AA146511-3110</v>
      </c>
      <c r="Y219" s="17" t="str">
        <f>VLOOKUP(A219,'[1]Sales Data Table'!$A:$I,2,FALSE)</f>
        <v>DENSO</v>
      </c>
      <c r="Z219" s="17"/>
      <c r="AA219" s="17" t="str">
        <f>VLOOKUP(A219,'[1]Sales Data Table'!$A:$I,4,FALSE)</f>
        <v>AA146511-3110</v>
      </c>
      <c r="AB219" s="17" t="str">
        <f>VLOOKUP(A219,'[1]Sales Data Table'!$A:$I,9,FALSE)</f>
        <v>11 CAMRY (051A)</v>
      </c>
      <c r="AC219" s="17"/>
      <c r="AD219" s="99">
        <f>VLOOKUP(A219,'[1]Sales Data Table'!$A:$Z,16,FALSE)</f>
        <v>42522</v>
      </c>
      <c r="AE219" s="18" t="str">
        <f>VLOOKUP(C219,'Equipment Listing'!A:E,3,FALSE)</f>
        <v>Bond</v>
      </c>
      <c r="AF219" s="19" t="str">
        <f>VLOOKUP(C219,'Equipment Listing'!A:E,4,FALSE)</f>
        <v>200T</v>
      </c>
      <c r="AG219" s="73" t="str">
        <f>VLOOKUP(C219,'Equipment Listing'!A:E,5,FALSE)</f>
        <v>60-200</v>
      </c>
      <c r="AH219" s="19">
        <f t="shared" si="27"/>
        <v>1</v>
      </c>
      <c r="AI219" s="43">
        <f t="shared" si="28"/>
        <v>2750</v>
      </c>
      <c r="AJ219" s="102">
        <f t="shared" si="29"/>
        <v>196473.08853100488</v>
      </c>
      <c r="AK219" s="20">
        <f t="shared" si="30"/>
        <v>16372.757377583739</v>
      </c>
      <c r="AL219" s="21">
        <f t="shared" si="31"/>
        <v>9.2716399406466614</v>
      </c>
      <c r="AM219" s="21"/>
      <c r="AN219" s="103"/>
      <c r="AO219" s="103"/>
      <c r="AP219" s="17" t="s">
        <v>252</v>
      </c>
    </row>
    <row r="220" spans="1:42" s="15" customFormat="1" ht="10.5" customHeight="1">
      <c r="A220" s="16">
        <v>103944</v>
      </c>
      <c r="B220" s="220" t="str">
        <f t="shared" si="24"/>
        <v>SOP</v>
      </c>
      <c r="C220" s="18" t="s">
        <v>294</v>
      </c>
      <c r="D220" s="19">
        <v>1</v>
      </c>
      <c r="E220" s="20">
        <v>3600</v>
      </c>
      <c r="F220" s="19">
        <v>0.5</v>
      </c>
      <c r="G220" s="19">
        <v>2</v>
      </c>
      <c r="H220" s="221" t="str">
        <f t="shared" si="25"/>
        <v>2015.01</v>
      </c>
      <c r="I220" s="221" t="str">
        <f t="shared" si="26"/>
        <v>2019.09</v>
      </c>
      <c r="J220" s="69">
        <v>500</v>
      </c>
      <c r="K220" s="226"/>
      <c r="L220" s="226"/>
      <c r="M220" s="226"/>
      <c r="N220" s="226"/>
      <c r="O220" s="19"/>
      <c r="P220" s="19"/>
      <c r="Q220" s="19"/>
      <c r="R220" s="19"/>
      <c r="S220" s="103"/>
      <c r="T220" s="103"/>
      <c r="U220" s="18" t="s">
        <v>2</v>
      </c>
      <c r="V220" s="103"/>
      <c r="W220" s="103"/>
      <c r="X220" s="17" t="str">
        <f>VLOOKUP(A220,'[1]Sales Data Table'!$A:$AF,4,FALSE)</f>
        <v>21542 8J000</v>
      </c>
      <c r="Y220" s="17" t="str">
        <f>VLOOKUP(A220,'[1]Sales Data Table'!$A:$I,2,FALSE)</f>
        <v>Calsonic</v>
      </c>
      <c r="Z220" s="17"/>
      <c r="AA220" s="17" t="str">
        <f>VLOOKUP(A220,'[1]Sales Data Table'!$A:$I,4,FALSE)</f>
        <v>21542 8J000</v>
      </c>
      <c r="AB220" s="17" t="str">
        <f>VLOOKUP(A220,'[1]Sales Data Table'!$A:$I,9,FALSE)</f>
        <v>NISSAN</v>
      </c>
      <c r="AC220" s="17"/>
      <c r="AD220" s="99">
        <f>VLOOKUP(A220,'[1]Sales Data Table'!$A:$Z,16,FALSE)</f>
        <v>43717</v>
      </c>
      <c r="AE220" s="18" t="str">
        <f>VLOOKUP(C220,'Equipment Listing'!A:E,3,FALSE)</f>
        <v>Bond</v>
      </c>
      <c r="AF220" s="19" t="str">
        <f>VLOOKUP(C220,'Equipment Listing'!A:E,4,FALSE)</f>
        <v>250T</v>
      </c>
      <c r="AG220" s="19" t="str">
        <f>VLOOKUP(C220,'Equipment Listing'!A:E,5,FALSE)</f>
        <v>201-330</v>
      </c>
      <c r="AH220" s="19">
        <f t="shared" si="27"/>
        <v>1</v>
      </c>
      <c r="AI220" s="43">
        <f t="shared" si="28"/>
        <v>3600</v>
      </c>
      <c r="AJ220" s="102">
        <f t="shared" si="29"/>
        <v>500</v>
      </c>
      <c r="AK220" s="20">
        <f t="shared" si="30"/>
        <v>41.666666666666664</v>
      </c>
      <c r="AL220" s="21">
        <f t="shared" si="31"/>
        <v>1.3487654320987656</v>
      </c>
      <c r="AM220" s="21"/>
      <c r="AN220" s="103"/>
      <c r="AO220" s="103"/>
      <c r="AP220" s="17">
        <v>103944</v>
      </c>
    </row>
    <row r="221" spans="1:42" s="15" customFormat="1" ht="10.5" customHeight="1">
      <c r="A221" s="56">
        <v>104863</v>
      </c>
      <c r="B221" s="220" t="str">
        <f t="shared" si="24"/>
        <v>SOP</v>
      </c>
      <c r="C221" s="51" t="s">
        <v>294</v>
      </c>
      <c r="D221" s="19">
        <v>1</v>
      </c>
      <c r="E221" s="55">
        <v>2400</v>
      </c>
      <c r="F221" s="19">
        <v>0.5</v>
      </c>
      <c r="G221" s="19">
        <v>2</v>
      </c>
      <c r="H221" s="221" t="str">
        <f t="shared" si="25"/>
        <v>2015.01</v>
      </c>
      <c r="I221" s="221" t="str">
        <f t="shared" si="26"/>
        <v>2015.09</v>
      </c>
      <c r="J221" s="69">
        <v>398</v>
      </c>
      <c r="K221" s="226"/>
      <c r="L221" s="226"/>
      <c r="M221" s="226"/>
      <c r="N221" s="226"/>
      <c r="O221" s="54"/>
      <c r="P221" s="54"/>
      <c r="Q221" s="54"/>
      <c r="R221" s="54"/>
      <c r="S221" s="53"/>
      <c r="T221" s="104"/>
      <c r="U221" s="18" t="s">
        <v>2</v>
      </c>
      <c r="V221" s="104"/>
      <c r="W221" s="103"/>
      <c r="X221" s="17" t="str">
        <f>VLOOKUP(A221,'[1]Sales Data Table'!$A:$AF,4,FALSE)</f>
        <v>76649 EA500</v>
      </c>
      <c r="Y221" s="17" t="str">
        <f>VLOOKUP(A221,'[1]Sales Data Table'!$A:$I,2,FALSE)</f>
        <v>NISSAN</v>
      </c>
      <c r="Z221" s="17"/>
      <c r="AA221" s="17" t="str">
        <f>VLOOKUP(A221,'[1]Sales Data Table'!$A:$I,4,FALSE)</f>
        <v>76649 EA500</v>
      </c>
      <c r="AB221" s="17" t="str">
        <f>VLOOKUP(A221,'[1]Sales Data Table'!$A:$I,9,FALSE)</f>
        <v xml:space="preserve">Nissan        | Frontier | H61B/D40        </v>
      </c>
      <c r="AC221" s="17"/>
      <c r="AD221" s="99">
        <f>VLOOKUP(A221,'[1]Sales Data Table'!$A:$Z,16,FALSE)</f>
        <v>42248</v>
      </c>
      <c r="AE221" s="18" t="str">
        <f>VLOOKUP(C221,'Equipment Listing'!A:E,3,FALSE)</f>
        <v>Bond</v>
      </c>
      <c r="AF221" s="19" t="str">
        <f>VLOOKUP(C221,'Equipment Listing'!A:E,4,FALSE)</f>
        <v>250T</v>
      </c>
      <c r="AG221" s="19" t="str">
        <f>VLOOKUP(C221,'Equipment Listing'!A:E,5,FALSE)</f>
        <v>201-330</v>
      </c>
      <c r="AH221" s="19">
        <f t="shared" si="27"/>
        <v>1</v>
      </c>
      <c r="AI221" s="43">
        <f t="shared" si="28"/>
        <v>2400</v>
      </c>
      <c r="AJ221" s="102">
        <f t="shared" si="29"/>
        <v>398</v>
      </c>
      <c r="AK221" s="20">
        <f t="shared" si="30"/>
        <v>33.166666666666664</v>
      </c>
      <c r="AL221" s="21">
        <f t="shared" si="31"/>
        <v>1.3517592592592591</v>
      </c>
      <c r="AM221" s="21"/>
      <c r="AN221" s="103"/>
      <c r="AO221" s="103"/>
      <c r="AP221" s="51" t="e">
        <f>VLOOKUP(A221,#REF!,2,FALSE)</f>
        <v>#REF!</v>
      </c>
    </row>
    <row r="222" spans="1:42" s="15" customFormat="1" ht="10.5" customHeight="1">
      <c r="A222" s="16">
        <v>104870</v>
      </c>
      <c r="B222" s="220" t="str">
        <f t="shared" si="24"/>
        <v>SOP</v>
      </c>
      <c r="C222" s="18" t="s">
        <v>294</v>
      </c>
      <c r="D222" s="19">
        <v>1</v>
      </c>
      <c r="E222" s="20">
        <v>2700</v>
      </c>
      <c r="F222" s="19">
        <v>0.5</v>
      </c>
      <c r="G222" s="19">
        <v>2</v>
      </c>
      <c r="H222" s="221" t="str">
        <f t="shared" si="25"/>
        <v>2015.01</v>
      </c>
      <c r="I222" s="221" t="str">
        <f t="shared" si="26"/>
        <v>2015.09</v>
      </c>
      <c r="J222" s="69">
        <v>7950</v>
      </c>
      <c r="K222" s="226"/>
      <c r="L222" s="226"/>
      <c r="M222" s="226"/>
      <c r="N222" s="226"/>
      <c r="O222" s="19"/>
      <c r="P222" s="19"/>
      <c r="Q222" s="19"/>
      <c r="R222" s="19"/>
      <c r="S222" s="103"/>
      <c r="T222" s="103"/>
      <c r="U222" s="18" t="s">
        <v>2</v>
      </c>
      <c r="V222" s="103"/>
      <c r="W222" s="103"/>
      <c r="X222" s="17" t="str">
        <f>VLOOKUP(A222,'[1]Sales Data Table'!$A:$AF,4,FALSE)</f>
        <v>84963 EA500</v>
      </c>
      <c r="Y222" s="17" t="str">
        <f>VLOOKUP(A222,'[1]Sales Data Table'!$A:$I,2,FALSE)</f>
        <v>NISSAN</v>
      </c>
      <c r="Z222" s="17"/>
      <c r="AA222" s="17" t="str">
        <f>VLOOKUP(A222,'[1]Sales Data Table'!$A:$I,4,FALSE)</f>
        <v>84963 EA500</v>
      </c>
      <c r="AB222" s="17" t="str">
        <f>VLOOKUP(A222,'[1]Sales Data Table'!$A:$I,9,FALSE)</f>
        <v xml:space="preserve">Nissan        | Frontier | H61B/D40        </v>
      </c>
      <c r="AC222" s="17"/>
      <c r="AD222" s="99">
        <f>VLOOKUP(A222,'[1]Sales Data Table'!$A:$Z,16,FALSE)</f>
        <v>42248</v>
      </c>
      <c r="AE222" s="18" t="str">
        <f>VLOOKUP(C222,'Equipment Listing'!A:E,3,FALSE)</f>
        <v>Bond</v>
      </c>
      <c r="AF222" s="19" t="str">
        <f>VLOOKUP(C222,'Equipment Listing'!A:E,4,FALSE)</f>
        <v>250T</v>
      </c>
      <c r="AG222" s="19" t="str">
        <f>VLOOKUP(C222,'Equipment Listing'!A:E,5,FALSE)</f>
        <v>201-330</v>
      </c>
      <c r="AH222" s="19">
        <f t="shared" si="27"/>
        <v>1</v>
      </c>
      <c r="AI222" s="43">
        <f t="shared" si="28"/>
        <v>2700</v>
      </c>
      <c r="AJ222" s="102">
        <f t="shared" si="29"/>
        <v>7950</v>
      </c>
      <c r="AK222" s="20">
        <f t="shared" si="30"/>
        <v>662.5</v>
      </c>
      <c r="AL222" s="21">
        <f t="shared" si="31"/>
        <v>1.6604938271604939</v>
      </c>
      <c r="AM222" s="21"/>
      <c r="AN222" s="103"/>
      <c r="AO222" s="103"/>
      <c r="AP222" s="17">
        <v>104870</v>
      </c>
    </row>
    <row r="223" spans="1:42" s="15" customFormat="1" ht="10.5" customHeight="1">
      <c r="A223" s="16">
        <v>104871</v>
      </c>
      <c r="B223" s="220" t="str">
        <f t="shared" si="24"/>
        <v>SOP</v>
      </c>
      <c r="C223" s="18" t="s">
        <v>294</v>
      </c>
      <c r="D223" s="19">
        <v>1</v>
      </c>
      <c r="E223" s="20">
        <v>2700</v>
      </c>
      <c r="F223" s="19">
        <v>0.5</v>
      </c>
      <c r="G223" s="19">
        <v>2</v>
      </c>
      <c r="H223" s="221" t="str">
        <f t="shared" si="25"/>
        <v>2015.01</v>
      </c>
      <c r="I223" s="221" t="str">
        <f t="shared" si="26"/>
        <v>2015.09</v>
      </c>
      <c r="J223" s="69">
        <v>7929</v>
      </c>
      <c r="K223" s="226"/>
      <c r="L223" s="226"/>
      <c r="M223" s="226"/>
      <c r="N223" s="226"/>
      <c r="O223" s="19"/>
      <c r="P223" s="19"/>
      <c r="Q223" s="19"/>
      <c r="R223" s="19"/>
      <c r="S223" s="103"/>
      <c r="T223" s="103"/>
      <c r="U223" s="18" t="s">
        <v>2</v>
      </c>
      <c r="V223" s="103"/>
      <c r="W223" s="103"/>
      <c r="X223" s="17" t="str">
        <f>VLOOKUP(A223,'[1]Sales Data Table'!$A:$AF,4,FALSE)</f>
        <v>84962 EA500</v>
      </c>
      <c r="Y223" s="17" t="str">
        <f>VLOOKUP(A223,'[1]Sales Data Table'!$A:$I,2,FALSE)</f>
        <v>NISSAN</v>
      </c>
      <c r="Z223" s="17"/>
      <c r="AA223" s="17" t="str">
        <f>VLOOKUP(A223,'[1]Sales Data Table'!$A:$I,4,FALSE)</f>
        <v>84962 EA500</v>
      </c>
      <c r="AB223" s="17" t="str">
        <f>VLOOKUP(A223,'[1]Sales Data Table'!$A:$I,9,FALSE)</f>
        <v xml:space="preserve">Nissan        | Frontier | H61B/D40        </v>
      </c>
      <c r="AC223" s="17"/>
      <c r="AD223" s="99">
        <f>VLOOKUP(A223,'[1]Sales Data Table'!$A:$Z,16,FALSE)</f>
        <v>42248</v>
      </c>
      <c r="AE223" s="18" t="str">
        <f>VLOOKUP(C223,'Equipment Listing'!A:E,3,FALSE)</f>
        <v>Bond</v>
      </c>
      <c r="AF223" s="19" t="str">
        <f>VLOOKUP(C223,'Equipment Listing'!A:E,4,FALSE)</f>
        <v>250T</v>
      </c>
      <c r="AG223" s="19" t="str">
        <f>VLOOKUP(C223,'Equipment Listing'!A:E,5,FALSE)</f>
        <v>201-330</v>
      </c>
      <c r="AH223" s="19">
        <f t="shared" si="27"/>
        <v>1</v>
      </c>
      <c r="AI223" s="43">
        <f t="shared" si="28"/>
        <v>2700</v>
      </c>
      <c r="AJ223" s="102">
        <f t="shared" si="29"/>
        <v>7929</v>
      </c>
      <c r="AK223" s="20">
        <f t="shared" si="30"/>
        <v>660.75</v>
      </c>
      <c r="AL223" s="21">
        <f t="shared" si="31"/>
        <v>1.6596296296296298</v>
      </c>
      <c r="AM223" s="21"/>
      <c r="AN223" s="103"/>
      <c r="AO223" s="103"/>
      <c r="AP223" s="17">
        <v>104871</v>
      </c>
    </row>
    <row r="224" spans="1:42" s="15" customFormat="1" ht="10.5" customHeight="1">
      <c r="A224" s="16">
        <v>104897</v>
      </c>
      <c r="B224" s="220" t="str">
        <f t="shared" si="24"/>
        <v>SOP</v>
      </c>
      <c r="C224" s="18" t="s">
        <v>294</v>
      </c>
      <c r="D224" s="19">
        <v>1</v>
      </c>
      <c r="E224" s="20">
        <v>2400</v>
      </c>
      <c r="F224" s="19">
        <v>0.5</v>
      </c>
      <c r="G224" s="19">
        <v>2</v>
      </c>
      <c r="H224" s="221" t="str">
        <f t="shared" si="25"/>
        <v>2015.01</v>
      </c>
      <c r="I224" s="221" t="str">
        <f t="shared" si="26"/>
        <v>2019.09</v>
      </c>
      <c r="J224" s="69">
        <v>26775</v>
      </c>
      <c r="K224" s="226"/>
      <c r="L224" s="226"/>
      <c r="M224" s="226"/>
      <c r="N224" s="226"/>
      <c r="O224" s="19"/>
      <c r="P224" s="19"/>
      <c r="Q224" s="19"/>
      <c r="R224" s="19"/>
      <c r="S224" s="103"/>
      <c r="T224" s="103"/>
      <c r="U224" s="18" t="s">
        <v>2</v>
      </c>
      <c r="V224" s="103"/>
      <c r="W224" s="103"/>
      <c r="X224" s="17" t="str">
        <f>VLOOKUP(A224,'[1]Sales Data Table'!$A:$AF,4,FALSE)</f>
        <v xml:space="preserve">47351-04030 </v>
      </c>
      <c r="Y224" s="17" t="str">
        <f>VLOOKUP(A224,'[1]Sales Data Table'!$A:$I,2,FALSE)</f>
        <v>TOYOTA</v>
      </c>
      <c r="Z224" s="17"/>
      <c r="AA224" s="17" t="str">
        <f>VLOOKUP(A224,'[1]Sales Data Table'!$A:$I,4,FALSE)</f>
        <v xml:space="preserve">47351-04030 </v>
      </c>
      <c r="AB224" s="17" t="str">
        <f>VLOOKUP(A224,'[1]Sales Data Table'!$A:$I,9,FALSE)</f>
        <v>TOYOTA ENGINE BRKT</v>
      </c>
      <c r="AC224" s="17"/>
      <c r="AD224" s="99">
        <f>VLOOKUP(A224,'[1]Sales Data Table'!$A:$Z,16,FALSE)</f>
        <v>43717</v>
      </c>
      <c r="AE224" s="18" t="str">
        <f>VLOOKUP(C224,'Equipment Listing'!A:E,3,FALSE)</f>
        <v>Bond</v>
      </c>
      <c r="AF224" s="19" t="str">
        <f>VLOOKUP(C224,'Equipment Listing'!A:E,4,FALSE)</f>
        <v>250T</v>
      </c>
      <c r="AG224" s="19" t="str">
        <f>VLOOKUP(C224,'Equipment Listing'!A:E,5,FALSE)</f>
        <v>201-330</v>
      </c>
      <c r="AH224" s="19">
        <f t="shared" si="27"/>
        <v>1</v>
      </c>
      <c r="AI224" s="43">
        <f t="shared" si="28"/>
        <v>2400</v>
      </c>
      <c r="AJ224" s="102">
        <f t="shared" si="29"/>
        <v>26775</v>
      </c>
      <c r="AK224" s="20">
        <f t="shared" si="30"/>
        <v>2231.25</v>
      </c>
      <c r="AL224" s="21">
        <f t="shared" si="31"/>
        <v>2.5729166666666665</v>
      </c>
      <c r="AM224" s="21"/>
      <c r="AN224" s="103"/>
      <c r="AO224" s="103"/>
      <c r="AP224" s="17" t="s">
        <v>307</v>
      </c>
    </row>
    <row r="225" spans="1:42" s="15" customFormat="1" ht="10.5" customHeight="1">
      <c r="A225" s="16">
        <v>104911</v>
      </c>
      <c r="B225" s="220" t="str">
        <f t="shared" si="24"/>
        <v>SOP</v>
      </c>
      <c r="C225" s="18" t="s">
        <v>294</v>
      </c>
      <c r="D225" s="19">
        <v>1</v>
      </c>
      <c r="E225" s="20">
        <v>2400</v>
      </c>
      <c r="F225" s="19">
        <v>0.5</v>
      </c>
      <c r="G225" s="19">
        <v>2</v>
      </c>
      <c r="H225" s="221" t="str">
        <f t="shared" si="25"/>
        <v>2015.01</v>
      </c>
      <c r="I225" s="221" t="str">
        <f t="shared" si="26"/>
        <v>2019</v>
      </c>
      <c r="J225" s="69">
        <v>8400</v>
      </c>
      <c r="K225" s="226"/>
      <c r="L225" s="226"/>
      <c r="M225" s="226"/>
      <c r="N225" s="226"/>
      <c r="O225" s="19"/>
      <c r="P225" s="19"/>
      <c r="Q225" s="19"/>
      <c r="R225" s="19"/>
      <c r="S225" s="103"/>
      <c r="T225" s="103"/>
      <c r="U225" s="18" t="s">
        <v>2</v>
      </c>
      <c r="V225" s="103"/>
      <c r="W225" s="103"/>
      <c r="X225" s="17">
        <f>VLOOKUP(A225,'[1]Sales Data Table'!$A:$AF,4,FALSE)</f>
        <v>3148404010</v>
      </c>
      <c r="Y225" s="17" t="str">
        <f>VLOOKUP(A225,'[1]Sales Data Table'!$A:$I,2,FALSE)</f>
        <v>TOYOTA</v>
      </c>
      <c r="Z225" s="17"/>
      <c r="AA225" s="17">
        <f>VLOOKUP(A225,'[1]Sales Data Table'!$A:$I,4,FALSE)</f>
        <v>3148404010</v>
      </c>
      <c r="AB225" s="17" t="str">
        <f>VLOOKUP(A225,'[1]Sales Data Table'!$A:$I,9,FALSE)</f>
        <v>Tacoma 180L --&gt; c/o to 742a</v>
      </c>
      <c r="AC225" s="17"/>
      <c r="AD225" s="99">
        <f>VLOOKUP(A225,'[1]Sales Data Table'!$A:$Z,16,FALSE)</f>
        <v>44926</v>
      </c>
      <c r="AE225" s="18" t="str">
        <f>VLOOKUP(C225,'Equipment Listing'!A:E,3,FALSE)</f>
        <v>Bond</v>
      </c>
      <c r="AF225" s="19" t="str">
        <f>VLOOKUP(C225,'Equipment Listing'!A:E,4,FALSE)</f>
        <v>250T</v>
      </c>
      <c r="AG225" s="19" t="str">
        <f>VLOOKUP(C225,'Equipment Listing'!A:E,5,FALSE)</f>
        <v>201-330</v>
      </c>
      <c r="AH225" s="19">
        <f t="shared" si="27"/>
        <v>1</v>
      </c>
      <c r="AI225" s="43">
        <f t="shared" si="28"/>
        <v>2400</v>
      </c>
      <c r="AJ225" s="102">
        <f t="shared" si="29"/>
        <v>8400</v>
      </c>
      <c r="AK225" s="20">
        <f t="shared" si="30"/>
        <v>700</v>
      </c>
      <c r="AL225" s="21">
        <f t="shared" si="31"/>
        <v>1.7222222222222223</v>
      </c>
      <c r="AM225" s="21"/>
      <c r="AN225" s="103"/>
      <c r="AO225" s="103"/>
      <c r="AP225" s="17">
        <v>104911</v>
      </c>
    </row>
    <row r="226" spans="1:42" s="15" customFormat="1" ht="10.5" customHeight="1">
      <c r="A226" s="56">
        <v>104919</v>
      </c>
      <c r="B226" s="220" t="str">
        <f t="shared" si="24"/>
        <v>SOP</v>
      </c>
      <c r="C226" s="51" t="s">
        <v>294</v>
      </c>
      <c r="D226" s="19">
        <v>1</v>
      </c>
      <c r="E226" s="55">
        <v>3300</v>
      </c>
      <c r="F226" s="19">
        <v>0.5</v>
      </c>
      <c r="G226" s="19">
        <v>2</v>
      </c>
      <c r="H226" s="221" t="str">
        <f t="shared" si="25"/>
        <v>2015.01</v>
      </c>
      <c r="I226" s="221" t="str">
        <f t="shared" si="26"/>
        <v>2018.03</v>
      </c>
      <c r="J226" s="69">
        <v>39975.32</v>
      </c>
      <c r="K226" s="226"/>
      <c r="L226" s="226"/>
      <c r="M226" s="226"/>
      <c r="N226" s="226"/>
      <c r="O226" s="54"/>
      <c r="P226" s="54"/>
      <c r="Q226" s="54"/>
      <c r="R226" s="54"/>
      <c r="S226" s="53"/>
      <c r="T226" s="104"/>
      <c r="U226" s="18" t="s">
        <v>2</v>
      </c>
      <c r="V226" s="104"/>
      <c r="W226" s="103"/>
      <c r="X226" s="17" t="str">
        <f>VLOOKUP(A226,'[1]Sales Data Table'!$A:$AF,4,FALSE)</f>
        <v>64114 7S000</v>
      </c>
      <c r="Y226" s="17" t="str">
        <f>VLOOKUP(A226,'[1]Sales Data Table'!$A:$I,2,FALSE)</f>
        <v>NISSAN</v>
      </c>
      <c r="Z226" s="17"/>
      <c r="AA226" s="17" t="str">
        <f>VLOOKUP(A226,'[1]Sales Data Table'!$A:$I,4,FALSE)</f>
        <v>64114 7S000</v>
      </c>
      <c r="AB226" s="17" t="str">
        <f>VLOOKUP(A226,'[1]Sales Data Table'!$A:$I,9,FALSE)</f>
        <v>ARMADA / WZW</v>
      </c>
      <c r="AC226" s="17"/>
      <c r="AD226" s="99">
        <f>VLOOKUP(A226,'[1]Sales Data Table'!$A:$Z,16,FALSE)</f>
        <v>43160</v>
      </c>
      <c r="AE226" s="18" t="str">
        <f>VLOOKUP(C226,'Equipment Listing'!A:E,3,FALSE)</f>
        <v>Bond</v>
      </c>
      <c r="AF226" s="19" t="str">
        <f>VLOOKUP(C226,'Equipment Listing'!A:E,4,FALSE)</f>
        <v>250T</v>
      </c>
      <c r="AG226" s="19" t="str">
        <f>VLOOKUP(C226,'Equipment Listing'!A:E,5,FALSE)</f>
        <v>201-330</v>
      </c>
      <c r="AH226" s="19">
        <f t="shared" si="27"/>
        <v>1</v>
      </c>
      <c r="AI226" s="43">
        <f t="shared" si="28"/>
        <v>3300</v>
      </c>
      <c r="AJ226" s="102">
        <f t="shared" si="29"/>
        <v>39975.32</v>
      </c>
      <c r="AK226" s="20">
        <f t="shared" si="30"/>
        <v>3331.2766666666666</v>
      </c>
      <c r="AL226" s="21">
        <f t="shared" si="31"/>
        <v>2.6793037037037037</v>
      </c>
      <c r="AM226" s="21"/>
      <c r="AN226" s="103"/>
      <c r="AO226" s="103"/>
      <c r="AP226" s="51" t="e">
        <f>VLOOKUP(A226,#REF!,2,FALSE)</f>
        <v>#REF!</v>
      </c>
    </row>
    <row r="227" spans="1:42" s="15" customFormat="1" ht="10.5" customHeight="1">
      <c r="A227" s="16">
        <v>104964</v>
      </c>
      <c r="B227" s="220" t="str">
        <f t="shared" si="24"/>
        <v>SOP</v>
      </c>
      <c r="C227" s="18" t="s">
        <v>294</v>
      </c>
      <c r="D227" s="19">
        <v>1</v>
      </c>
      <c r="E227" s="20">
        <v>2100</v>
      </c>
      <c r="F227" s="19">
        <v>0.5</v>
      </c>
      <c r="G227" s="19">
        <v>2</v>
      </c>
      <c r="H227" s="221" t="str">
        <f t="shared" si="25"/>
        <v>2015.01</v>
      </c>
      <c r="I227" s="221" t="str">
        <f t="shared" si="26"/>
        <v>2015.09</v>
      </c>
      <c r="J227" s="69">
        <v>2850</v>
      </c>
      <c r="K227" s="226"/>
      <c r="L227" s="226"/>
      <c r="M227" s="226"/>
      <c r="N227" s="226"/>
      <c r="O227" s="19"/>
      <c r="P227" s="19"/>
      <c r="Q227" s="19"/>
      <c r="R227" s="19"/>
      <c r="S227" s="103"/>
      <c r="T227" s="103"/>
      <c r="U227" s="18" t="s">
        <v>2</v>
      </c>
      <c r="V227" s="103"/>
      <c r="W227" s="103"/>
      <c r="X227" s="17" t="str">
        <f>VLOOKUP(A227,'[1]Sales Data Table'!$A:$AF,4,FALSE)</f>
        <v>46260 EA001</v>
      </c>
      <c r="Y227" s="17" t="str">
        <f>VLOOKUP(A227,'[1]Sales Data Table'!$A:$I,2,FALSE)</f>
        <v>NISSAN</v>
      </c>
      <c r="Z227" s="17"/>
      <c r="AA227" s="17" t="str">
        <f>VLOOKUP(A227,'[1]Sales Data Table'!$A:$I,4,FALSE)</f>
        <v>46260 EA001</v>
      </c>
      <c r="AB227" s="17" t="str">
        <f>VLOOKUP(A227,'[1]Sales Data Table'!$A:$I,9,FALSE)</f>
        <v xml:space="preserve">Nissan        | Frontier | H61B/D40        </v>
      </c>
      <c r="AC227" s="17"/>
      <c r="AD227" s="99">
        <f>VLOOKUP(A227,'[1]Sales Data Table'!$A:$Z,16,FALSE)</f>
        <v>42248</v>
      </c>
      <c r="AE227" s="18" t="str">
        <f>VLOOKUP(C227,'Equipment Listing'!A:E,3,FALSE)</f>
        <v>Bond</v>
      </c>
      <c r="AF227" s="19" t="str">
        <f>VLOOKUP(C227,'Equipment Listing'!A:E,4,FALSE)</f>
        <v>250T</v>
      </c>
      <c r="AG227" s="19" t="str">
        <f>VLOOKUP(C227,'Equipment Listing'!A:E,5,FALSE)</f>
        <v>201-330</v>
      </c>
      <c r="AH227" s="19">
        <f t="shared" si="27"/>
        <v>1</v>
      </c>
      <c r="AI227" s="43">
        <f t="shared" si="28"/>
        <v>2100</v>
      </c>
      <c r="AJ227" s="102">
        <f t="shared" si="29"/>
        <v>2850</v>
      </c>
      <c r="AK227" s="20">
        <f t="shared" si="30"/>
        <v>237.5</v>
      </c>
      <c r="AL227" s="21">
        <f t="shared" si="31"/>
        <v>1.4841269841269842</v>
      </c>
      <c r="AM227" s="21"/>
      <c r="AN227" s="103"/>
      <c r="AO227" s="103"/>
      <c r="AP227" s="17" t="s">
        <v>306</v>
      </c>
    </row>
    <row r="228" spans="1:42" s="15" customFormat="1" ht="10.5" customHeight="1">
      <c r="A228" s="16">
        <v>104964</v>
      </c>
      <c r="B228" s="220" t="str">
        <f t="shared" si="24"/>
        <v>SOP</v>
      </c>
      <c r="C228" s="18" t="s">
        <v>294</v>
      </c>
      <c r="D228" s="19">
        <v>1</v>
      </c>
      <c r="E228" s="20">
        <v>2100</v>
      </c>
      <c r="F228" s="19">
        <v>0.5</v>
      </c>
      <c r="G228" s="19">
        <v>2</v>
      </c>
      <c r="H228" s="221" t="str">
        <f t="shared" si="25"/>
        <v>2015.01</v>
      </c>
      <c r="I228" s="221" t="str">
        <f t="shared" si="26"/>
        <v>2015.09</v>
      </c>
      <c r="J228" s="69">
        <v>2850</v>
      </c>
      <c r="K228" s="226"/>
      <c r="L228" s="226"/>
      <c r="M228" s="226"/>
      <c r="N228" s="226"/>
      <c r="O228" s="19"/>
      <c r="P228" s="19"/>
      <c r="Q228" s="19"/>
      <c r="R228" s="19"/>
      <c r="S228" s="103"/>
      <c r="T228" s="103"/>
      <c r="U228" s="18" t="s">
        <v>2</v>
      </c>
      <c r="V228" s="103"/>
      <c r="W228" s="103"/>
      <c r="X228" s="17" t="str">
        <f>VLOOKUP(A228,'[1]Sales Data Table'!$A:$AF,4,FALSE)</f>
        <v>46260 EA001</v>
      </c>
      <c r="Y228" s="17" t="str">
        <f>VLOOKUP(A228,'[1]Sales Data Table'!$A:$I,2,FALSE)</f>
        <v>NISSAN</v>
      </c>
      <c r="Z228" s="17"/>
      <c r="AA228" s="17" t="str">
        <f>VLOOKUP(A228,'[1]Sales Data Table'!$A:$I,4,FALSE)</f>
        <v>46260 EA001</v>
      </c>
      <c r="AB228" s="17" t="str">
        <f>VLOOKUP(A228,'[1]Sales Data Table'!$A:$I,9,FALSE)</f>
        <v xml:space="preserve">Nissan        | Frontier | H61B/D40        </v>
      </c>
      <c r="AC228" s="17"/>
      <c r="AD228" s="99">
        <f>VLOOKUP(A228,'[1]Sales Data Table'!$A:$Z,16,FALSE)</f>
        <v>42248</v>
      </c>
      <c r="AE228" s="18" t="str">
        <f>VLOOKUP(C228,'Equipment Listing'!A:E,3,FALSE)</f>
        <v>Bond</v>
      </c>
      <c r="AF228" s="19" t="str">
        <f>VLOOKUP(C228,'Equipment Listing'!A:E,4,FALSE)</f>
        <v>250T</v>
      </c>
      <c r="AG228" s="19" t="str">
        <f>VLOOKUP(C228,'Equipment Listing'!A:E,5,FALSE)</f>
        <v>201-330</v>
      </c>
      <c r="AH228" s="19">
        <f t="shared" si="27"/>
        <v>1</v>
      </c>
      <c r="AI228" s="43">
        <f t="shared" si="28"/>
        <v>2100</v>
      </c>
      <c r="AJ228" s="102">
        <f t="shared" si="29"/>
        <v>2850</v>
      </c>
      <c r="AK228" s="20">
        <f t="shared" si="30"/>
        <v>237.5</v>
      </c>
      <c r="AL228" s="21">
        <f t="shared" si="31"/>
        <v>1.4841269841269842</v>
      </c>
      <c r="AM228" s="21"/>
      <c r="AN228" s="103"/>
      <c r="AO228" s="103"/>
      <c r="AP228" s="17" t="s">
        <v>305</v>
      </c>
    </row>
    <row r="229" spans="1:42" s="15" customFormat="1" ht="10.5" customHeight="1">
      <c r="A229" s="16">
        <v>105125</v>
      </c>
      <c r="B229" s="220" t="str">
        <f t="shared" si="24"/>
        <v>SOP</v>
      </c>
      <c r="C229" s="18" t="s">
        <v>294</v>
      </c>
      <c r="D229" s="19">
        <v>1</v>
      </c>
      <c r="E229" s="20">
        <v>2600</v>
      </c>
      <c r="F229" s="19">
        <v>0.5</v>
      </c>
      <c r="G229" s="19">
        <v>2</v>
      </c>
      <c r="H229" s="221" t="str">
        <f t="shared" si="25"/>
        <v>2015.01</v>
      </c>
      <c r="I229" s="221" t="str">
        <f t="shared" si="26"/>
        <v>2015.09</v>
      </c>
      <c r="J229" s="69">
        <v>2898</v>
      </c>
      <c r="K229" s="226"/>
      <c r="L229" s="226"/>
      <c r="M229" s="226"/>
      <c r="N229" s="226"/>
      <c r="O229" s="19"/>
      <c r="P229" s="19"/>
      <c r="Q229" s="19"/>
      <c r="R229" s="19"/>
      <c r="S229" s="103"/>
      <c r="T229" s="103"/>
      <c r="U229" s="18" t="s">
        <v>2</v>
      </c>
      <c r="V229" s="103"/>
      <c r="W229" s="103"/>
      <c r="X229" s="17" t="str">
        <f>VLOOKUP(A229,'[1]Sales Data Table'!$A:$AF,4,FALSE)</f>
        <v>24239 EA005</v>
      </c>
      <c r="Y229" s="17" t="str">
        <f>VLOOKUP(A229,'[1]Sales Data Table'!$A:$I,2,FALSE)</f>
        <v>NISSAN</v>
      </c>
      <c r="Z229" s="17"/>
      <c r="AA229" s="17" t="str">
        <f>VLOOKUP(A229,'[1]Sales Data Table'!$A:$I,4,FALSE)</f>
        <v>24239 EA005</v>
      </c>
      <c r="AB229" s="17" t="str">
        <f>VLOOKUP(A229,'[1]Sales Data Table'!$A:$I,9,FALSE)</f>
        <v>TR2 Kai engine</v>
      </c>
      <c r="AC229" s="17"/>
      <c r="AD229" s="99">
        <f>VLOOKUP(A229,'[1]Sales Data Table'!$A:$Z,16,FALSE)</f>
        <v>42248</v>
      </c>
      <c r="AE229" s="18" t="str">
        <f>VLOOKUP(C229,'Equipment Listing'!A:E,3,FALSE)</f>
        <v>Bond</v>
      </c>
      <c r="AF229" s="19" t="str">
        <f>VLOOKUP(C229,'Equipment Listing'!A:E,4,FALSE)</f>
        <v>250T</v>
      </c>
      <c r="AG229" s="19" t="str">
        <f>VLOOKUP(C229,'Equipment Listing'!A:E,5,FALSE)</f>
        <v>201-330</v>
      </c>
      <c r="AH229" s="19">
        <f t="shared" si="27"/>
        <v>1</v>
      </c>
      <c r="AI229" s="43">
        <f t="shared" si="28"/>
        <v>2600</v>
      </c>
      <c r="AJ229" s="102">
        <f t="shared" si="29"/>
        <v>2898</v>
      </c>
      <c r="AK229" s="20">
        <f t="shared" si="30"/>
        <v>241.5</v>
      </c>
      <c r="AL229" s="21">
        <f t="shared" si="31"/>
        <v>1.4571794871794872</v>
      </c>
      <c r="AM229" s="21"/>
      <c r="AN229" s="103"/>
      <c r="AO229" s="103"/>
      <c r="AP229" s="17" t="s">
        <v>304</v>
      </c>
    </row>
    <row r="230" spans="1:42" s="15" customFormat="1" ht="10.5" customHeight="1">
      <c r="A230" s="16">
        <v>105559</v>
      </c>
      <c r="B230" s="220" t="str">
        <f t="shared" si="24"/>
        <v>SOP</v>
      </c>
      <c r="C230" s="18" t="s">
        <v>294</v>
      </c>
      <c r="D230" s="19">
        <v>1</v>
      </c>
      <c r="E230" s="20">
        <v>3000</v>
      </c>
      <c r="F230" s="19">
        <v>0.5</v>
      </c>
      <c r="G230" s="19">
        <v>2</v>
      </c>
      <c r="H230" s="221" t="str">
        <f t="shared" si="25"/>
        <v>2015.01</v>
      </c>
      <c r="I230" s="221" t="str">
        <f t="shared" si="26"/>
        <v>2018.06</v>
      </c>
      <c r="J230" s="69">
        <v>64500</v>
      </c>
      <c r="K230" s="226"/>
      <c r="L230" s="226"/>
      <c r="M230" s="226"/>
      <c r="N230" s="226"/>
      <c r="O230" s="19"/>
      <c r="P230" s="19"/>
      <c r="Q230" s="19"/>
      <c r="R230" s="19"/>
      <c r="S230" s="103"/>
      <c r="T230" s="103"/>
      <c r="U230" s="18" t="s">
        <v>2</v>
      </c>
      <c r="V230" s="103"/>
      <c r="W230" s="103"/>
      <c r="X230" s="17" t="str">
        <f>VLOOKUP(A230,'[1]Sales Data Table'!$A:$AF,4,FALSE)</f>
        <v>49730 JA100</v>
      </c>
      <c r="Y230" s="17" t="str">
        <f>VLOOKUP(A230,'[1]Sales Data Table'!$A:$I,2,FALSE)</f>
        <v>NISSAN</v>
      </c>
      <c r="Z230" s="17"/>
      <c r="AA230" s="17" t="str">
        <f>VLOOKUP(A230,'[1]Sales Data Table'!$A:$I,4,FALSE)</f>
        <v>49730 JA100</v>
      </c>
      <c r="AB230" s="17" t="str">
        <f>VLOOKUP(A230,'[1]Sales Data Table'!$A:$I,9,FALSE)</f>
        <v>L42L</v>
      </c>
      <c r="AC230" s="17"/>
      <c r="AD230" s="99">
        <f>VLOOKUP(A230,'[1]Sales Data Table'!$A:$Z,16,FALSE)</f>
        <v>43252</v>
      </c>
      <c r="AE230" s="18" t="str">
        <f>VLOOKUP(C230,'Equipment Listing'!A:E,3,FALSE)</f>
        <v>Bond</v>
      </c>
      <c r="AF230" s="19" t="str">
        <f>VLOOKUP(C230,'Equipment Listing'!A:E,4,FALSE)</f>
        <v>250T</v>
      </c>
      <c r="AG230" s="19" t="str">
        <f>VLOOKUP(C230,'Equipment Listing'!A:E,5,FALSE)</f>
        <v>201-330</v>
      </c>
      <c r="AH230" s="19">
        <f t="shared" si="27"/>
        <v>1</v>
      </c>
      <c r="AI230" s="43">
        <f t="shared" si="28"/>
        <v>3000</v>
      </c>
      <c r="AJ230" s="102">
        <f t="shared" si="29"/>
        <v>64500</v>
      </c>
      <c r="AK230" s="20">
        <f t="shared" si="30"/>
        <v>5375</v>
      </c>
      <c r="AL230" s="21">
        <f t="shared" si="31"/>
        <v>3.7222222222222228</v>
      </c>
      <c r="AM230" s="21"/>
      <c r="AN230" s="103"/>
      <c r="AO230" s="103"/>
      <c r="AP230" s="17">
        <v>105559</v>
      </c>
    </row>
    <row r="231" spans="1:42" s="15" customFormat="1" ht="10.5" customHeight="1">
      <c r="A231" s="16">
        <v>105735</v>
      </c>
      <c r="B231" s="220" t="str">
        <f t="shared" si="24"/>
        <v>SOP</v>
      </c>
      <c r="C231" s="18" t="s">
        <v>294</v>
      </c>
      <c r="D231" s="19">
        <v>1</v>
      </c>
      <c r="E231" s="20">
        <v>2400</v>
      </c>
      <c r="F231" s="19">
        <v>0.5</v>
      </c>
      <c r="G231" s="19">
        <v>2</v>
      </c>
      <c r="H231" s="221" t="str">
        <f t="shared" si="25"/>
        <v>2015.01</v>
      </c>
      <c r="I231" s="221" t="str">
        <f t="shared" si="26"/>
        <v>2019.09</v>
      </c>
      <c r="J231" s="69">
        <v>440000</v>
      </c>
      <c r="K231" s="226"/>
      <c r="L231" s="226"/>
      <c r="M231" s="226"/>
      <c r="N231" s="226"/>
      <c r="O231" s="19"/>
      <c r="P231" s="19"/>
      <c r="Q231" s="19"/>
      <c r="R231" s="19"/>
      <c r="S231" s="103"/>
      <c r="T231" s="103"/>
      <c r="U231" s="18" t="s">
        <v>2</v>
      </c>
      <c r="V231" s="103"/>
      <c r="W231" s="103"/>
      <c r="X231" s="17" t="str">
        <f>VLOOKUP(A231,'[1]Sales Data Table'!$A:$AF,4,FALSE)</f>
        <v>AA017661-4030</v>
      </c>
      <c r="Y231" s="17" t="str">
        <f>VLOOKUP(A231,'[1]Sales Data Table'!$A:$I,2,FALSE)</f>
        <v>Denso</v>
      </c>
      <c r="Z231" s="17"/>
      <c r="AA231" s="17" t="str">
        <f>VLOOKUP(A231,'[1]Sales Data Table'!$A:$I,4,FALSE)</f>
        <v>AA017661-4030</v>
      </c>
      <c r="AB231" s="17" t="str">
        <f>VLOOKUP(A231,'[1]Sales Data Table'!$A:$I,9,FALSE)</f>
        <v>AUTO INDUSTRY</v>
      </c>
      <c r="AC231" s="17"/>
      <c r="AD231" s="99">
        <f>VLOOKUP(A231,'[1]Sales Data Table'!$A:$Z,16,FALSE)</f>
        <v>43717</v>
      </c>
      <c r="AE231" s="18" t="str">
        <f>VLOOKUP(C231,'Equipment Listing'!A:E,3,FALSE)</f>
        <v>Bond</v>
      </c>
      <c r="AF231" s="19" t="str">
        <f>VLOOKUP(C231,'Equipment Listing'!A:E,4,FALSE)</f>
        <v>250T</v>
      </c>
      <c r="AG231" s="19" t="str">
        <f>VLOOKUP(C231,'Equipment Listing'!A:E,5,FALSE)</f>
        <v>201-330</v>
      </c>
      <c r="AH231" s="19">
        <f t="shared" si="27"/>
        <v>1</v>
      </c>
      <c r="AI231" s="43">
        <f t="shared" si="28"/>
        <v>2400</v>
      </c>
      <c r="AJ231" s="102">
        <f t="shared" si="29"/>
        <v>440000</v>
      </c>
      <c r="AK231" s="20">
        <f t="shared" si="30"/>
        <v>36666.666666666664</v>
      </c>
      <c r="AL231" s="21">
        <f t="shared" si="31"/>
        <v>21.703703703703706</v>
      </c>
      <c r="AM231" s="21"/>
      <c r="AN231" s="103"/>
      <c r="AO231" s="103"/>
      <c r="AP231" s="17">
        <v>105735</v>
      </c>
    </row>
    <row r="232" spans="1:42" s="15" customFormat="1" ht="10.5" customHeight="1">
      <c r="A232" s="16">
        <v>105943</v>
      </c>
      <c r="B232" s="220" t="str">
        <f t="shared" si="24"/>
        <v>SOP</v>
      </c>
      <c r="C232" s="18" t="s">
        <v>294</v>
      </c>
      <c r="D232" s="19">
        <v>1</v>
      </c>
      <c r="E232" s="20">
        <v>2100</v>
      </c>
      <c r="F232" s="19">
        <v>0.5</v>
      </c>
      <c r="G232" s="19">
        <v>2</v>
      </c>
      <c r="H232" s="221" t="str">
        <f t="shared" si="25"/>
        <v>2015.01</v>
      </c>
      <c r="I232" s="221" t="str">
        <f t="shared" si="26"/>
        <v>2018.06</v>
      </c>
      <c r="J232" s="69">
        <v>21210.828799999999</v>
      </c>
      <c r="K232" s="226"/>
      <c r="L232" s="226"/>
      <c r="M232" s="226"/>
      <c r="N232" s="226"/>
      <c r="O232" s="19"/>
      <c r="P232" s="19"/>
      <c r="Q232" s="19"/>
      <c r="R232" s="19"/>
      <c r="S232" s="103"/>
      <c r="T232" s="103"/>
      <c r="U232" s="18" t="s">
        <v>2</v>
      </c>
      <c r="V232" s="103"/>
      <c r="W232" s="103"/>
      <c r="X232" s="17" t="str">
        <f>VLOOKUP(A232,'[1]Sales Data Table'!$A:$AF,4,FALSE)</f>
        <v>AA146542-0970</v>
      </c>
      <c r="Y232" s="17" t="str">
        <f>VLOOKUP(A232,'[1]Sales Data Table'!$A:$I,2,FALSE)</f>
        <v>Denso</v>
      </c>
      <c r="Z232" s="17"/>
      <c r="AA232" s="17" t="str">
        <f>VLOOKUP(A232,'[1]Sales Data Table'!$A:$I,4,FALSE)</f>
        <v>AA146542-0970</v>
      </c>
      <c r="AB232" s="17" t="str">
        <f>VLOOKUP(A232,'[1]Sales Data Table'!$A:$I,9,FALSE)</f>
        <v>200L SEQUIA</v>
      </c>
      <c r="AC232" s="17"/>
      <c r="AD232" s="99">
        <f>VLOOKUP(A232,'[1]Sales Data Table'!$A:$Z,16,FALSE)</f>
        <v>43252</v>
      </c>
      <c r="AE232" s="18" t="str">
        <f>VLOOKUP(C232,'Equipment Listing'!A:E,3,FALSE)</f>
        <v>Bond</v>
      </c>
      <c r="AF232" s="19" t="str">
        <f>VLOOKUP(C232,'Equipment Listing'!A:E,4,FALSE)</f>
        <v>250T</v>
      </c>
      <c r="AG232" s="19" t="str">
        <f>VLOOKUP(C232,'Equipment Listing'!A:E,5,FALSE)</f>
        <v>201-330</v>
      </c>
      <c r="AH232" s="19">
        <f t="shared" si="27"/>
        <v>1</v>
      </c>
      <c r="AI232" s="43">
        <f t="shared" si="28"/>
        <v>2100</v>
      </c>
      <c r="AJ232" s="102">
        <f t="shared" si="29"/>
        <v>21210.828799999999</v>
      </c>
      <c r="AK232" s="20">
        <f t="shared" si="30"/>
        <v>1767.5690666666667</v>
      </c>
      <c r="AL232" s="21">
        <f t="shared" si="31"/>
        <v>2.4555994074074072</v>
      </c>
      <c r="AM232" s="21"/>
      <c r="AN232" s="103"/>
      <c r="AO232" s="103"/>
      <c r="AP232" s="17">
        <v>105943</v>
      </c>
    </row>
    <row r="233" spans="1:42" s="15" customFormat="1" ht="10.5" customHeight="1">
      <c r="A233" s="16">
        <v>106224</v>
      </c>
      <c r="B233" s="220" t="str">
        <f t="shared" si="24"/>
        <v>EOP</v>
      </c>
      <c r="C233" s="18" t="s">
        <v>294</v>
      </c>
      <c r="D233" s="19">
        <v>1</v>
      </c>
      <c r="E233" s="20">
        <v>5610</v>
      </c>
      <c r="F233" s="19">
        <v>0.5</v>
      </c>
      <c r="G233" s="19">
        <v>2</v>
      </c>
      <c r="H233" s="221" t="str">
        <f t="shared" si="25"/>
        <v>2015.01</v>
      </c>
      <c r="I233" s="221" t="str">
        <f t="shared" si="26"/>
        <v>3000</v>
      </c>
      <c r="J233" s="69">
        <v>310000</v>
      </c>
      <c r="K233" s="226"/>
      <c r="L233" s="226"/>
      <c r="M233" s="226"/>
      <c r="N233" s="226"/>
      <c r="O233" s="19"/>
      <c r="P233" s="19"/>
      <c r="Q233" s="19"/>
      <c r="R233" s="19"/>
      <c r="S233" s="103"/>
      <c r="T233" s="103"/>
      <c r="U233" s="18" t="s">
        <v>2</v>
      </c>
      <c r="V233" s="103"/>
      <c r="W233" s="103"/>
      <c r="X233" s="17">
        <f>VLOOKUP(A233,'[1]Sales Data Table'!$A:$AF,4,FALSE)</f>
        <v>6.7599999999999996E+25</v>
      </c>
      <c r="Y233" s="17" t="str">
        <f>VLOOKUP(A233,'[1]Sales Data Table'!$A:$I,2,FALSE)</f>
        <v>TOYOTA</v>
      </c>
      <c r="Z233" s="17"/>
      <c r="AA233" s="17">
        <f>VLOOKUP(A233,'[1]Sales Data Table'!$A:$I,4,FALSE)</f>
        <v>6.7599999999999996E+25</v>
      </c>
      <c r="AB233" s="17" t="str">
        <f>VLOOKUP(A233,'[1]Sales Data Table'!$A:$I,9,FALSE)</f>
        <v>642L (lexus)</v>
      </c>
      <c r="AC233" s="17"/>
      <c r="AD233" s="99">
        <f>VLOOKUP(A233,'[1]Sales Data Table'!$A:$Z,16,FALSE)</f>
        <v>41883</v>
      </c>
      <c r="AE233" s="18" t="str">
        <f>VLOOKUP(C233,'Equipment Listing'!A:E,3,FALSE)</f>
        <v>Bond</v>
      </c>
      <c r="AF233" s="19" t="str">
        <f>VLOOKUP(C233,'Equipment Listing'!A:E,4,FALSE)</f>
        <v>250T</v>
      </c>
      <c r="AG233" s="19" t="str">
        <f>VLOOKUP(C233,'Equipment Listing'!A:E,5,FALSE)</f>
        <v>201-330</v>
      </c>
      <c r="AH233" s="19">
        <f t="shared" si="27"/>
        <v>1</v>
      </c>
      <c r="AI233" s="43">
        <f t="shared" si="28"/>
        <v>5610</v>
      </c>
      <c r="AJ233" s="102">
        <f t="shared" si="29"/>
        <v>310000</v>
      </c>
      <c r="AK233" s="20">
        <f t="shared" si="30"/>
        <v>25833.333333333332</v>
      </c>
      <c r="AL233" s="21">
        <f t="shared" si="31"/>
        <v>7.4731630025747675</v>
      </c>
      <c r="AM233" s="21"/>
      <c r="AN233" s="103"/>
      <c r="AO233" s="103"/>
      <c r="AP233" s="17">
        <v>106224</v>
      </c>
    </row>
    <row r="234" spans="1:42" s="15" customFormat="1" ht="10.5" customHeight="1">
      <c r="A234" s="16">
        <v>106226</v>
      </c>
      <c r="B234" s="220" t="str">
        <f t="shared" si="24"/>
        <v>EOP</v>
      </c>
      <c r="C234" s="18" t="s">
        <v>294</v>
      </c>
      <c r="D234" s="19">
        <v>1</v>
      </c>
      <c r="E234" s="20">
        <v>3300</v>
      </c>
      <c r="F234" s="19">
        <v>0.5</v>
      </c>
      <c r="G234" s="19">
        <v>2</v>
      </c>
      <c r="H234" s="221" t="str">
        <f t="shared" si="25"/>
        <v>2015.01</v>
      </c>
      <c r="I234" s="221" t="str">
        <f t="shared" si="26"/>
        <v>3000</v>
      </c>
      <c r="J234" s="69">
        <v>22440</v>
      </c>
      <c r="K234" s="226"/>
      <c r="L234" s="226"/>
      <c r="M234" s="226"/>
      <c r="N234" s="226"/>
      <c r="O234" s="19"/>
      <c r="P234" s="19"/>
      <c r="Q234" s="19"/>
      <c r="R234" s="19"/>
      <c r="S234" s="103"/>
      <c r="T234" s="103"/>
      <c r="U234" s="18" t="s">
        <v>2</v>
      </c>
      <c r="V234" s="103"/>
      <c r="W234" s="103"/>
      <c r="X234" s="17" t="str">
        <f>VLOOKUP(A234,'[1]Sales Data Table'!$A:$AF,4,FALSE)</f>
        <v>AA146542-5930</v>
      </c>
      <c r="Y234" s="17" t="str">
        <f>VLOOKUP(A234,'[1]Sales Data Table'!$A:$I,2,FALSE)</f>
        <v>ASMO Manufacturing Inc.</v>
      </c>
      <c r="Z234" s="17"/>
      <c r="AA234" s="17" t="str">
        <f>VLOOKUP(A234,'[1]Sales Data Table'!$A:$I,4,FALSE)</f>
        <v>AA146542-5930</v>
      </c>
      <c r="AB234" s="17" t="str">
        <f>VLOOKUP(A234,'[1]Sales Data Table'!$A:$I,9,FALSE)</f>
        <v>Acura  TL (2FC)</v>
      </c>
      <c r="AC234" s="17"/>
      <c r="AD234" s="99">
        <f>VLOOKUP(A234,'[1]Sales Data Table'!$A:$Z,16,FALSE)</f>
        <v>41730</v>
      </c>
      <c r="AE234" s="18" t="str">
        <f>VLOOKUP(C234,'Equipment Listing'!A:E,3,FALSE)</f>
        <v>Bond</v>
      </c>
      <c r="AF234" s="19" t="str">
        <f>VLOOKUP(C234,'Equipment Listing'!A:E,4,FALSE)</f>
        <v>250T</v>
      </c>
      <c r="AG234" s="19" t="str">
        <f>VLOOKUP(C234,'Equipment Listing'!A:E,5,FALSE)</f>
        <v>201-330</v>
      </c>
      <c r="AH234" s="19">
        <f t="shared" si="27"/>
        <v>1</v>
      </c>
      <c r="AI234" s="43">
        <f t="shared" si="28"/>
        <v>3300</v>
      </c>
      <c r="AJ234" s="102">
        <f t="shared" si="29"/>
        <v>22440</v>
      </c>
      <c r="AK234" s="20">
        <f t="shared" si="30"/>
        <v>1870</v>
      </c>
      <c r="AL234" s="21">
        <f t="shared" si="31"/>
        <v>2.088888888888889</v>
      </c>
      <c r="AM234" s="21"/>
      <c r="AN234" s="103"/>
      <c r="AO234" s="103"/>
      <c r="AP234" s="17">
        <v>106226</v>
      </c>
    </row>
    <row r="235" spans="1:42" s="15" customFormat="1" ht="10.5" customHeight="1">
      <c r="A235" s="57">
        <v>106331</v>
      </c>
      <c r="B235" s="220" t="str">
        <f t="shared" si="24"/>
        <v>EOP</v>
      </c>
      <c r="C235" s="51" t="s">
        <v>294</v>
      </c>
      <c r="D235" s="19">
        <v>1</v>
      </c>
      <c r="E235" s="55">
        <v>2400</v>
      </c>
      <c r="F235" s="19">
        <v>0.5</v>
      </c>
      <c r="G235" s="19">
        <v>2</v>
      </c>
      <c r="H235" s="221" t="str">
        <f t="shared" si="25"/>
        <v>2015.01</v>
      </c>
      <c r="I235" s="221" t="str">
        <f t="shared" si="26"/>
        <v>3000</v>
      </c>
      <c r="J235" s="69">
        <v>43875</v>
      </c>
      <c r="K235" s="226"/>
      <c r="L235" s="226"/>
      <c r="M235" s="226"/>
      <c r="N235" s="226"/>
      <c r="O235" s="54"/>
      <c r="P235" s="54"/>
      <c r="Q235" s="54"/>
      <c r="R235" s="54"/>
      <c r="S235" s="53"/>
      <c r="T235" s="104"/>
      <c r="U235" s="18" t="s">
        <v>2</v>
      </c>
      <c r="V235" s="104"/>
      <c r="W235" s="103"/>
      <c r="X235" s="17" t="str">
        <f>VLOOKUP(A235,'[1]Sales Data Table'!$A:$AF,4,FALSE)</f>
        <v>AA246760-9310-2</v>
      </c>
      <c r="Y235" s="17" t="str">
        <f>VLOOKUP(A235,'[1]Sales Data Table'!$A:$I,2,FALSE)</f>
        <v>DENSO</v>
      </c>
      <c r="Z235" s="17"/>
      <c r="AA235" s="17" t="str">
        <f>VLOOKUP(A235,'[1]Sales Data Table'!$A:$I,4,FALSE)</f>
        <v>AA246760-9310-2</v>
      </c>
      <c r="AB235" s="17" t="str">
        <f>VLOOKUP(A235,'[1]Sales Data Table'!$A:$I,9,FALSE)</f>
        <v>SUBARU EZ5</v>
      </c>
      <c r="AC235" s="17"/>
      <c r="AD235" s="99">
        <f>VLOOKUP(A235,'[1]Sales Data Table'!$A:$Z,16,FALSE)</f>
        <v>41791</v>
      </c>
      <c r="AE235" s="18" t="str">
        <f>VLOOKUP(C235,'Equipment Listing'!A:E,3,FALSE)</f>
        <v>Bond</v>
      </c>
      <c r="AF235" s="19" t="str">
        <f>VLOOKUP(C235,'Equipment Listing'!A:E,4,FALSE)</f>
        <v>250T</v>
      </c>
      <c r="AG235" s="19" t="str">
        <f>VLOOKUP(C235,'Equipment Listing'!A:E,5,FALSE)</f>
        <v>201-330</v>
      </c>
      <c r="AH235" s="19">
        <f t="shared" si="27"/>
        <v>1</v>
      </c>
      <c r="AI235" s="43">
        <f t="shared" si="28"/>
        <v>2400</v>
      </c>
      <c r="AJ235" s="102">
        <f t="shared" si="29"/>
        <v>43875</v>
      </c>
      <c r="AK235" s="20">
        <f t="shared" si="30"/>
        <v>3656.25</v>
      </c>
      <c r="AL235" s="21">
        <f t="shared" si="31"/>
        <v>3.3645833333333335</v>
      </c>
      <c r="AM235" s="21"/>
      <c r="AN235" s="103"/>
      <c r="AO235" s="103"/>
      <c r="AP235" s="51" t="e">
        <f>VLOOKUP(A235,#REF!,2,FALSE)</f>
        <v>#REF!</v>
      </c>
    </row>
    <row r="236" spans="1:42" s="15" customFormat="1" ht="10.5" customHeight="1">
      <c r="A236" s="16">
        <v>106332</v>
      </c>
      <c r="B236" s="220" t="str">
        <f t="shared" si="24"/>
        <v>SOP</v>
      </c>
      <c r="C236" s="18" t="s">
        <v>294</v>
      </c>
      <c r="D236" s="19">
        <v>1</v>
      </c>
      <c r="E236" s="20">
        <v>3000</v>
      </c>
      <c r="F236" s="19">
        <v>0.5</v>
      </c>
      <c r="G236" s="19">
        <v>2</v>
      </c>
      <c r="H236" s="221" t="str">
        <f t="shared" si="25"/>
        <v>2015.01</v>
      </c>
      <c r="I236" s="221" t="str">
        <f t="shared" si="26"/>
        <v>2019.09</v>
      </c>
      <c r="J236" s="69">
        <v>327978</v>
      </c>
      <c r="K236" s="226"/>
      <c r="L236" s="226"/>
      <c r="M236" s="226"/>
      <c r="N236" s="226"/>
      <c r="O236" s="19"/>
      <c r="P236" s="19"/>
      <c r="Q236" s="19"/>
      <c r="R236" s="19"/>
      <c r="S236" s="103"/>
      <c r="T236" s="103"/>
      <c r="U236" s="18" t="s">
        <v>2</v>
      </c>
      <c r="V236" s="103"/>
      <c r="W236" s="103"/>
      <c r="X236" s="17" t="str">
        <f>VLOOKUP(A236,'[1]Sales Data Table'!$A:$AF,4,FALSE)</f>
        <v>AA047782-9830</v>
      </c>
      <c r="Y236" s="17" t="str">
        <f>VLOOKUP(A236,'[1]Sales Data Table'!$A:$I,2,FALSE)</f>
        <v>Denso</v>
      </c>
      <c r="Z236" s="17"/>
      <c r="AA236" s="17" t="str">
        <f>VLOOKUP(A236,'[1]Sales Data Table'!$A:$I,4,FALSE)</f>
        <v>AA047782-9830</v>
      </c>
      <c r="AB236" s="17" t="str">
        <f>VLOOKUP(A236,'[1]Sales Data Table'!$A:$I,9,FALSE)</f>
        <v>GM</v>
      </c>
      <c r="AC236" s="17"/>
      <c r="AD236" s="99">
        <f>VLOOKUP(A236,'[1]Sales Data Table'!$A:$Z,16,FALSE)</f>
        <v>43717</v>
      </c>
      <c r="AE236" s="18" t="str">
        <f>VLOOKUP(C236,'Equipment Listing'!A:E,3,FALSE)</f>
        <v>Bond</v>
      </c>
      <c r="AF236" s="19" t="str">
        <f>VLOOKUP(C236,'Equipment Listing'!A:E,4,FALSE)</f>
        <v>250T</v>
      </c>
      <c r="AG236" s="19" t="str">
        <f>VLOOKUP(C236,'Equipment Listing'!A:E,5,FALSE)</f>
        <v>201-330</v>
      </c>
      <c r="AH236" s="19">
        <f t="shared" si="27"/>
        <v>1</v>
      </c>
      <c r="AI236" s="43">
        <f t="shared" si="28"/>
        <v>3000</v>
      </c>
      <c r="AJ236" s="102">
        <f t="shared" si="29"/>
        <v>327978</v>
      </c>
      <c r="AK236" s="20">
        <f t="shared" si="30"/>
        <v>27331.5</v>
      </c>
      <c r="AL236" s="21">
        <f t="shared" si="31"/>
        <v>13.480666666666666</v>
      </c>
      <c r="AM236" s="21"/>
      <c r="AN236" s="103"/>
      <c r="AO236" s="103"/>
      <c r="AP236" s="17" t="s">
        <v>303</v>
      </c>
    </row>
    <row r="237" spans="1:42" s="15" customFormat="1" ht="10.5" customHeight="1">
      <c r="A237" s="16">
        <v>106364</v>
      </c>
      <c r="B237" s="220" t="str">
        <f t="shared" si="24"/>
        <v>SOP</v>
      </c>
      <c r="C237" s="18" t="s">
        <v>294</v>
      </c>
      <c r="D237" s="19">
        <v>1</v>
      </c>
      <c r="E237" s="20">
        <v>2700</v>
      </c>
      <c r="F237" s="19">
        <v>0.5</v>
      </c>
      <c r="G237" s="19">
        <v>2</v>
      </c>
      <c r="H237" s="221" t="str">
        <f t="shared" si="25"/>
        <v>2015.01</v>
      </c>
      <c r="I237" s="221" t="str">
        <f t="shared" si="26"/>
        <v>2015.12</v>
      </c>
      <c r="J237" s="69">
        <v>147672.36000000002</v>
      </c>
      <c r="K237" s="226"/>
      <c r="L237" s="226"/>
      <c r="M237" s="226"/>
      <c r="N237" s="226"/>
      <c r="O237" s="19"/>
      <c r="P237" s="19"/>
      <c r="Q237" s="19"/>
      <c r="R237" s="19"/>
      <c r="S237" s="103"/>
      <c r="T237" s="103"/>
      <c r="U237" s="18" t="s">
        <v>2</v>
      </c>
      <c r="V237" s="103"/>
      <c r="W237" s="103"/>
      <c r="X237" s="17" t="str">
        <f>VLOOKUP(A237,'[1]Sales Data Table'!$A:$AF,4,FALSE)</f>
        <v>AA146510-1950</v>
      </c>
      <c r="Y237" s="17" t="str">
        <f>VLOOKUP(A237,'[1]Sales Data Table'!$A:$I,2,FALSE)</f>
        <v>Denso</v>
      </c>
      <c r="Z237" s="17"/>
      <c r="AA237" s="17" t="str">
        <f>VLOOKUP(A237,'[1]Sales Data Table'!$A:$I,4,FALSE)</f>
        <v>AA146510-1950</v>
      </c>
      <c r="AB237" s="17" t="str">
        <f>VLOOKUP(A237,'[1]Sales Data Table'!$A:$I,9,FALSE)</f>
        <v xml:space="preserve">Toyota | Sienna | 580L            </v>
      </c>
      <c r="AC237" s="17"/>
      <c r="AD237" s="99">
        <f>VLOOKUP(A237,'[1]Sales Data Table'!$A:$Z,16,FALSE)</f>
        <v>42339</v>
      </c>
      <c r="AE237" s="18" t="str">
        <f>VLOOKUP(C237,'Equipment Listing'!A:E,3,FALSE)</f>
        <v>Bond</v>
      </c>
      <c r="AF237" s="19" t="str">
        <f>VLOOKUP(C237,'Equipment Listing'!A:E,4,FALSE)</f>
        <v>250T</v>
      </c>
      <c r="AG237" s="19" t="str">
        <f>VLOOKUP(C237,'Equipment Listing'!A:E,5,FALSE)</f>
        <v>201-330</v>
      </c>
      <c r="AH237" s="19">
        <f t="shared" si="27"/>
        <v>1</v>
      </c>
      <c r="AI237" s="43">
        <f t="shared" si="28"/>
        <v>2700</v>
      </c>
      <c r="AJ237" s="102">
        <f t="shared" si="29"/>
        <v>147672.36000000002</v>
      </c>
      <c r="AK237" s="20">
        <f t="shared" si="30"/>
        <v>12306.03</v>
      </c>
      <c r="AL237" s="21">
        <f t="shared" si="31"/>
        <v>7.4103851851851852</v>
      </c>
      <c r="AM237" s="21"/>
      <c r="AN237" s="103"/>
      <c r="AO237" s="103"/>
      <c r="AP237" s="17" t="s">
        <v>302</v>
      </c>
    </row>
    <row r="238" spans="1:42" s="15" customFormat="1" ht="10.5" customHeight="1">
      <c r="A238" s="16">
        <v>106378</v>
      </c>
      <c r="B238" s="220" t="str">
        <f t="shared" si="24"/>
        <v>SOP</v>
      </c>
      <c r="C238" s="18" t="s">
        <v>294</v>
      </c>
      <c r="D238" s="19">
        <v>1</v>
      </c>
      <c r="E238" s="20">
        <v>2700</v>
      </c>
      <c r="F238" s="19">
        <v>0.5</v>
      </c>
      <c r="G238" s="19">
        <v>2</v>
      </c>
      <c r="H238" s="221" t="str">
        <f t="shared" si="25"/>
        <v>2015.01</v>
      </c>
      <c r="I238" s="221" t="str">
        <f t="shared" si="26"/>
        <v>2015.12</v>
      </c>
      <c r="J238" s="69">
        <v>105710.6832</v>
      </c>
      <c r="K238" s="226"/>
      <c r="L238" s="226"/>
      <c r="M238" s="226"/>
      <c r="N238" s="226"/>
      <c r="O238" s="19"/>
      <c r="P238" s="19"/>
      <c r="Q238" s="19"/>
      <c r="R238" s="19"/>
      <c r="S238" s="103"/>
      <c r="T238" s="103"/>
      <c r="U238" s="18" t="s">
        <v>2</v>
      </c>
      <c r="V238" s="103"/>
      <c r="W238" s="103"/>
      <c r="X238" s="17">
        <f>VLOOKUP(A238,'[1]Sales Data Table'!$A:$AF,4,FALSE)</f>
        <v>7880708020</v>
      </c>
      <c r="Y238" s="17" t="str">
        <f>VLOOKUP(A238,'[1]Sales Data Table'!$A:$I,2,FALSE)</f>
        <v>TOYOTA</v>
      </c>
      <c r="Z238" s="17"/>
      <c r="AA238" s="17">
        <f>VLOOKUP(A238,'[1]Sales Data Table'!$A:$I,4,FALSE)</f>
        <v>7880708020</v>
      </c>
      <c r="AB238" s="17" t="str">
        <f>VLOOKUP(A238,'[1]Sales Data Table'!$A:$I,9,FALSE)</f>
        <v xml:space="preserve">Toyota | Sienna | 580L            </v>
      </c>
      <c r="AC238" s="17"/>
      <c r="AD238" s="99">
        <f>VLOOKUP(A238,'[1]Sales Data Table'!$A:$Z,16,FALSE)</f>
        <v>42339</v>
      </c>
      <c r="AE238" s="18" t="str">
        <f>VLOOKUP(C238,'Equipment Listing'!A:E,3,FALSE)</f>
        <v>Bond</v>
      </c>
      <c r="AF238" s="19" t="str">
        <f>VLOOKUP(C238,'Equipment Listing'!A:E,4,FALSE)</f>
        <v>250T</v>
      </c>
      <c r="AG238" s="19" t="str">
        <f>VLOOKUP(C238,'Equipment Listing'!A:E,5,FALSE)</f>
        <v>201-330</v>
      </c>
      <c r="AH238" s="19">
        <f t="shared" si="27"/>
        <v>1</v>
      </c>
      <c r="AI238" s="43">
        <f t="shared" si="28"/>
        <v>2700</v>
      </c>
      <c r="AJ238" s="102">
        <f t="shared" si="29"/>
        <v>105710.6832</v>
      </c>
      <c r="AK238" s="20">
        <f t="shared" si="30"/>
        <v>8809.2235999999994</v>
      </c>
      <c r="AL238" s="21">
        <f t="shared" si="31"/>
        <v>5.6835672098765428</v>
      </c>
      <c r="AM238" s="21"/>
      <c r="AN238" s="103"/>
      <c r="AO238" s="103"/>
      <c r="AP238" s="17">
        <v>106378</v>
      </c>
    </row>
    <row r="239" spans="1:42" s="15" customFormat="1" ht="10.5" customHeight="1">
      <c r="A239" s="16">
        <v>106412</v>
      </c>
      <c r="B239" s="220" t="str">
        <f t="shared" si="24"/>
        <v>SOP</v>
      </c>
      <c r="C239" s="18" t="s">
        <v>294</v>
      </c>
      <c r="D239" s="19">
        <v>1</v>
      </c>
      <c r="E239" s="20">
        <v>1500</v>
      </c>
      <c r="F239" s="19">
        <v>0.5</v>
      </c>
      <c r="G239" s="19">
        <v>2</v>
      </c>
      <c r="H239" s="221" t="str">
        <f t="shared" si="25"/>
        <v>2015.01</v>
      </c>
      <c r="I239" s="221" t="str">
        <f t="shared" si="26"/>
        <v>2019.09</v>
      </c>
      <c r="J239" s="69">
        <v>34600.932757876559</v>
      </c>
      <c r="K239" s="226"/>
      <c r="L239" s="226"/>
      <c r="M239" s="226"/>
      <c r="N239" s="226"/>
      <c r="O239" s="19"/>
      <c r="P239" s="19"/>
      <c r="Q239" s="19"/>
      <c r="R239" s="19"/>
      <c r="S239" s="103"/>
      <c r="T239" s="103"/>
      <c r="U239" s="18" t="s">
        <v>2</v>
      </c>
      <c r="V239" s="103"/>
      <c r="W239" s="103"/>
      <c r="X239" s="17" t="str">
        <f>VLOOKUP(A239,'[1]Sales Data Table'!$A:$AF,4,FALSE)</f>
        <v>56233 1PA0A</v>
      </c>
      <c r="Y239" s="17" t="str">
        <f>VLOOKUP(A239,'[1]Sales Data Table'!$A:$I,2,FALSE)</f>
        <v>NISSAN</v>
      </c>
      <c r="Z239" s="17"/>
      <c r="AA239" s="17" t="str">
        <f>VLOOKUP(A239,'[1]Sales Data Table'!$A:$I,4,FALSE)</f>
        <v>56233 1PA0A</v>
      </c>
      <c r="AB239" s="17" t="str">
        <f>VLOOKUP(A239,'[1]Sales Data Table'!$A:$I,9,FALSE)</f>
        <v>X61F</v>
      </c>
      <c r="AC239" s="17"/>
      <c r="AD239" s="99">
        <f>VLOOKUP(A239,'[1]Sales Data Table'!$A:$Z,16,FALSE)</f>
        <v>43717</v>
      </c>
      <c r="AE239" s="18" t="str">
        <f>VLOOKUP(C239,'Equipment Listing'!A:E,3,FALSE)</f>
        <v>Bond</v>
      </c>
      <c r="AF239" s="19" t="str">
        <f>VLOOKUP(C239,'Equipment Listing'!A:E,4,FALSE)</f>
        <v>250T</v>
      </c>
      <c r="AG239" s="19" t="str">
        <f>VLOOKUP(C239,'Equipment Listing'!A:E,5,FALSE)</f>
        <v>201-330</v>
      </c>
      <c r="AH239" s="19">
        <f t="shared" si="27"/>
        <v>1</v>
      </c>
      <c r="AI239" s="43">
        <f t="shared" si="28"/>
        <v>1500</v>
      </c>
      <c r="AJ239" s="102">
        <f t="shared" si="29"/>
        <v>34600.932757876559</v>
      </c>
      <c r="AK239" s="20">
        <f t="shared" si="30"/>
        <v>2883.4110631563799</v>
      </c>
      <c r="AL239" s="21">
        <f t="shared" si="31"/>
        <v>3.8963653894723378</v>
      </c>
      <c r="AM239" s="21"/>
      <c r="AN239" s="103"/>
      <c r="AO239" s="103"/>
      <c r="AP239" s="17">
        <v>106412</v>
      </c>
    </row>
    <row r="240" spans="1:42" s="15" customFormat="1" ht="10.5" customHeight="1">
      <c r="A240" s="16">
        <v>106445</v>
      </c>
      <c r="B240" s="220" t="str">
        <f t="shared" si="24"/>
        <v>SOP</v>
      </c>
      <c r="C240" s="18" t="s">
        <v>294</v>
      </c>
      <c r="D240" s="19">
        <v>1</v>
      </c>
      <c r="E240" s="20">
        <v>2700</v>
      </c>
      <c r="F240" s="19">
        <v>0.5</v>
      </c>
      <c r="G240" s="19">
        <v>2</v>
      </c>
      <c r="H240" s="221" t="str">
        <f t="shared" si="25"/>
        <v>2015.01</v>
      </c>
      <c r="I240" s="221" t="str">
        <f t="shared" si="26"/>
        <v>2019.09</v>
      </c>
      <c r="J240" s="69">
        <v>31605</v>
      </c>
      <c r="K240" s="226"/>
      <c r="L240" s="226"/>
      <c r="M240" s="226"/>
      <c r="N240" s="226"/>
      <c r="O240" s="19"/>
      <c r="P240" s="19"/>
      <c r="Q240" s="19"/>
      <c r="R240" s="19"/>
      <c r="S240" s="103"/>
      <c r="T240" s="103"/>
      <c r="U240" s="18" t="s">
        <v>2</v>
      </c>
      <c r="V240" s="103"/>
      <c r="W240" s="103"/>
      <c r="X240" s="17" t="str">
        <f>VLOOKUP(A240,'[1]Sales Data Table'!$A:$AF,4,FALSE)</f>
        <v>22650 1LU0A</v>
      </c>
      <c r="Y240" s="17" t="str">
        <f>VLOOKUP(A240,'[1]Sales Data Table'!$A:$I,2,FALSE)</f>
        <v>NISSAN</v>
      </c>
      <c r="Z240" s="17"/>
      <c r="AA240" s="17" t="str">
        <f>VLOOKUP(A240,'[1]Sales Data Table'!$A:$I,4,FALSE)</f>
        <v>22650 1LU0A</v>
      </c>
      <c r="AB240" s="17" t="str">
        <f>VLOOKUP(A240,'[1]Sales Data Table'!$A:$I,9,FALSE)</f>
        <v>ZH2k1 ENGINE</v>
      </c>
      <c r="AC240" s="17"/>
      <c r="AD240" s="99">
        <f>VLOOKUP(A240,'[1]Sales Data Table'!$A:$Z,16,FALSE)</f>
        <v>43717</v>
      </c>
      <c r="AE240" s="18" t="str">
        <f>VLOOKUP(C240,'Equipment Listing'!A:E,3,FALSE)</f>
        <v>Bond</v>
      </c>
      <c r="AF240" s="19" t="str">
        <f>VLOOKUP(C240,'Equipment Listing'!A:E,4,FALSE)</f>
        <v>250T</v>
      </c>
      <c r="AG240" s="19" t="str">
        <f>VLOOKUP(C240,'Equipment Listing'!A:E,5,FALSE)</f>
        <v>201-330</v>
      </c>
      <c r="AH240" s="19">
        <f t="shared" si="27"/>
        <v>1</v>
      </c>
      <c r="AI240" s="43">
        <f t="shared" si="28"/>
        <v>2700</v>
      </c>
      <c r="AJ240" s="102">
        <f t="shared" si="29"/>
        <v>31605</v>
      </c>
      <c r="AK240" s="20">
        <f t="shared" si="30"/>
        <v>2633.75</v>
      </c>
      <c r="AL240" s="21">
        <f t="shared" si="31"/>
        <v>2.6339506172839506</v>
      </c>
      <c r="AM240" s="21"/>
      <c r="AN240" s="103"/>
      <c r="AO240" s="103"/>
      <c r="AP240" s="17" t="s">
        <v>301</v>
      </c>
    </row>
    <row r="241" spans="1:42" s="15" customFormat="1" ht="10.5" customHeight="1">
      <c r="A241" s="16">
        <v>106446</v>
      </c>
      <c r="B241" s="220" t="str">
        <f t="shared" si="24"/>
        <v>SOP</v>
      </c>
      <c r="C241" s="18" t="s">
        <v>294</v>
      </c>
      <c r="D241" s="19">
        <v>1</v>
      </c>
      <c r="E241" s="20">
        <v>2400</v>
      </c>
      <c r="F241" s="19">
        <v>0.5</v>
      </c>
      <c r="G241" s="19">
        <v>2</v>
      </c>
      <c r="H241" s="221" t="str">
        <f t="shared" si="25"/>
        <v>2015.01</v>
      </c>
      <c r="I241" s="221" t="str">
        <f t="shared" si="26"/>
        <v>2019.09</v>
      </c>
      <c r="J241" s="69">
        <v>28938</v>
      </c>
      <c r="K241" s="226"/>
      <c r="L241" s="226"/>
      <c r="M241" s="226"/>
      <c r="N241" s="226"/>
      <c r="O241" s="19"/>
      <c r="P241" s="19"/>
      <c r="Q241" s="19"/>
      <c r="R241" s="19"/>
      <c r="S241" s="103"/>
      <c r="T241" s="103"/>
      <c r="U241" s="18" t="s">
        <v>2</v>
      </c>
      <c r="V241" s="103"/>
      <c r="W241" s="103"/>
      <c r="X241" s="17" t="str">
        <f>VLOOKUP(A241,'[1]Sales Data Table'!$A:$AF,4,FALSE)</f>
        <v>162651LA0DEP</v>
      </c>
      <c r="Y241" s="17" t="str">
        <f>VLOOKUP(A241,'[1]Sales Data Table'!$A:$I,2,FALSE)</f>
        <v>NISSAN</v>
      </c>
      <c r="Z241" s="17"/>
      <c r="AA241" s="17" t="str">
        <f>VLOOKUP(A241,'[1]Sales Data Table'!$A:$I,4,FALSE)</f>
        <v>162651LA0DEP</v>
      </c>
      <c r="AB241" s="17" t="str">
        <f>VLOOKUP(A241,'[1]Sales Data Table'!$A:$I,9,FALSE)</f>
        <v>ZH2k1 ENGINE</v>
      </c>
      <c r="AC241" s="17"/>
      <c r="AD241" s="99">
        <f>VLOOKUP(A241,'[1]Sales Data Table'!$A:$Z,16,FALSE)</f>
        <v>43717</v>
      </c>
      <c r="AE241" s="18" t="str">
        <f>VLOOKUP(C241,'Equipment Listing'!A:E,3,FALSE)</f>
        <v>Bond</v>
      </c>
      <c r="AF241" s="19" t="str">
        <f>VLOOKUP(C241,'Equipment Listing'!A:E,4,FALSE)</f>
        <v>250T</v>
      </c>
      <c r="AG241" s="19" t="str">
        <f>VLOOKUP(C241,'Equipment Listing'!A:E,5,FALSE)</f>
        <v>201-330</v>
      </c>
      <c r="AH241" s="19">
        <f t="shared" si="27"/>
        <v>1</v>
      </c>
      <c r="AI241" s="43">
        <f t="shared" si="28"/>
        <v>2400</v>
      </c>
      <c r="AJ241" s="102">
        <f t="shared" si="29"/>
        <v>28938</v>
      </c>
      <c r="AK241" s="20">
        <f t="shared" si="30"/>
        <v>2411.5</v>
      </c>
      <c r="AL241" s="21">
        <f t="shared" si="31"/>
        <v>2.6730555555555555</v>
      </c>
      <c r="AM241" s="21"/>
      <c r="AN241" s="103"/>
      <c r="AO241" s="103"/>
      <c r="AP241" s="17">
        <v>106446</v>
      </c>
    </row>
    <row r="242" spans="1:42" s="15" customFormat="1" ht="10.5" customHeight="1">
      <c r="A242" s="16">
        <v>106574</v>
      </c>
      <c r="B242" s="220" t="str">
        <f t="shared" si="24"/>
        <v>SOP</v>
      </c>
      <c r="C242" s="18" t="s">
        <v>294</v>
      </c>
      <c r="D242" s="19">
        <v>1</v>
      </c>
      <c r="E242" s="20">
        <v>2700</v>
      </c>
      <c r="F242" s="19">
        <v>0.5</v>
      </c>
      <c r="G242" s="19">
        <v>2</v>
      </c>
      <c r="H242" s="221" t="str">
        <f t="shared" si="25"/>
        <v>2015.01</v>
      </c>
      <c r="I242" s="221" t="str">
        <f t="shared" si="26"/>
        <v>2015.02</v>
      </c>
      <c r="J242" s="69">
        <v>66600</v>
      </c>
      <c r="K242" s="226"/>
      <c r="L242" s="226"/>
      <c r="M242" s="226"/>
      <c r="N242" s="226"/>
      <c r="O242" s="19"/>
      <c r="P242" s="19"/>
      <c r="Q242" s="19"/>
      <c r="R242" s="19"/>
      <c r="S242" s="103"/>
      <c r="T242" s="103"/>
      <c r="U242" s="18" t="s">
        <v>2</v>
      </c>
      <c r="V242" s="103"/>
      <c r="W242" s="103"/>
      <c r="X242" s="17" t="str">
        <f>VLOOKUP(A242,'[1]Sales Data Table'!$A:$AF,4,FALSE)</f>
        <v>79182 9N50B</v>
      </c>
      <c r="Y242" s="17" t="str">
        <f>VLOOKUP(A242,'[1]Sales Data Table'!$A:$I,2,FALSE)</f>
        <v>NISSAN</v>
      </c>
      <c r="Z242" s="17"/>
      <c r="AA242" s="17" t="str">
        <f>VLOOKUP(A242,'[1]Sales Data Table'!$A:$I,4,FALSE)</f>
        <v>79182 9N50B</v>
      </c>
      <c r="AB242" s="17" t="str">
        <f>VLOOKUP(A242,'[1]Sales Data Table'!$A:$I,9,FALSE)</f>
        <v>L42C</v>
      </c>
      <c r="AC242" s="17"/>
      <c r="AD242" s="99">
        <f>VLOOKUP(A242,'[1]Sales Data Table'!$A:$Z,16,FALSE)</f>
        <v>42036</v>
      </c>
      <c r="AE242" s="18" t="str">
        <f>VLOOKUP(C242,'Equipment Listing'!A:E,3,FALSE)</f>
        <v>Bond</v>
      </c>
      <c r="AF242" s="19" t="str">
        <f>VLOOKUP(C242,'Equipment Listing'!A:E,4,FALSE)</f>
        <v>250T</v>
      </c>
      <c r="AG242" s="19" t="str">
        <f>VLOOKUP(C242,'Equipment Listing'!A:E,5,FALSE)</f>
        <v>201-330</v>
      </c>
      <c r="AH242" s="19">
        <f t="shared" si="27"/>
        <v>1</v>
      </c>
      <c r="AI242" s="43">
        <f t="shared" si="28"/>
        <v>2700</v>
      </c>
      <c r="AJ242" s="102">
        <f t="shared" si="29"/>
        <v>66600</v>
      </c>
      <c r="AK242" s="20">
        <f t="shared" si="30"/>
        <v>5550</v>
      </c>
      <c r="AL242" s="21">
        <f t="shared" si="31"/>
        <v>4.0740740740740735</v>
      </c>
      <c r="AM242" s="21"/>
      <c r="AN242" s="103"/>
      <c r="AO242" s="103"/>
      <c r="AP242" s="17" t="s">
        <v>300</v>
      </c>
    </row>
    <row r="243" spans="1:42" s="15" customFormat="1" ht="10.5" customHeight="1">
      <c r="A243" s="16">
        <v>106598</v>
      </c>
      <c r="B243" s="220" t="str">
        <f t="shared" si="24"/>
        <v>SOP</v>
      </c>
      <c r="C243" s="18" t="s">
        <v>294</v>
      </c>
      <c r="D243" s="19">
        <v>1</v>
      </c>
      <c r="E243" s="20">
        <v>3000</v>
      </c>
      <c r="F243" s="19">
        <v>0.5</v>
      </c>
      <c r="G243" s="19">
        <v>2</v>
      </c>
      <c r="H243" s="221" t="str">
        <f t="shared" si="25"/>
        <v>2015.01</v>
      </c>
      <c r="I243" s="221" t="str">
        <f t="shared" si="26"/>
        <v>2015.12</v>
      </c>
      <c r="J243" s="69">
        <v>270000</v>
      </c>
      <c r="K243" s="226"/>
      <c r="L243" s="226"/>
      <c r="M243" s="226"/>
      <c r="N243" s="226"/>
      <c r="O243" s="19"/>
      <c r="P243" s="19"/>
      <c r="Q243" s="19"/>
      <c r="R243" s="19"/>
      <c r="S243" s="103"/>
      <c r="T243" s="103"/>
      <c r="U243" s="18" t="s">
        <v>2</v>
      </c>
      <c r="V243" s="103"/>
      <c r="W243" s="103"/>
      <c r="X243" s="17">
        <f>VLOOKUP(A243,'[1]Sales Data Table'!$A:$AF,4,FALSE)</f>
        <v>5845608010</v>
      </c>
      <c r="Y243" s="17" t="str">
        <f>VLOOKUP(A243,'[1]Sales Data Table'!$A:$I,2,FALSE)</f>
        <v>TOYOTA</v>
      </c>
      <c r="Z243" s="17"/>
      <c r="AA243" s="17">
        <f>VLOOKUP(A243,'[1]Sales Data Table'!$A:$I,4,FALSE)</f>
        <v>5845608010</v>
      </c>
      <c r="AB243" s="17" t="str">
        <f>VLOOKUP(A243,'[1]Sales Data Table'!$A:$I,9,FALSE)</f>
        <v xml:space="preserve">Toyota | Sienna | 580L            </v>
      </c>
      <c r="AC243" s="17"/>
      <c r="AD243" s="99">
        <f>VLOOKUP(A243,'[1]Sales Data Table'!$A:$Z,16,FALSE)</f>
        <v>42339</v>
      </c>
      <c r="AE243" s="18" t="str">
        <f>VLOOKUP(C243,'Equipment Listing'!A:E,3,FALSE)</f>
        <v>Bond</v>
      </c>
      <c r="AF243" s="19" t="str">
        <f>VLOOKUP(C243,'Equipment Listing'!A:E,4,FALSE)</f>
        <v>250T</v>
      </c>
      <c r="AG243" s="19" t="str">
        <f>VLOOKUP(C243,'Equipment Listing'!A:E,5,FALSE)</f>
        <v>201-330</v>
      </c>
      <c r="AH243" s="19">
        <f t="shared" si="27"/>
        <v>1</v>
      </c>
      <c r="AI243" s="43">
        <f t="shared" si="28"/>
        <v>3000</v>
      </c>
      <c r="AJ243" s="102">
        <f t="shared" si="29"/>
        <v>270000</v>
      </c>
      <c r="AK243" s="20">
        <f t="shared" si="30"/>
        <v>22500</v>
      </c>
      <c r="AL243" s="21">
        <f t="shared" si="31"/>
        <v>11.333333333333334</v>
      </c>
      <c r="AM243" s="21"/>
      <c r="AN243" s="103"/>
      <c r="AO243" s="103"/>
      <c r="AP243" s="17">
        <v>106598</v>
      </c>
    </row>
    <row r="244" spans="1:42" s="15" customFormat="1" ht="10.5" customHeight="1">
      <c r="A244" s="16">
        <v>106630</v>
      </c>
      <c r="B244" s="220" t="str">
        <f t="shared" si="24"/>
        <v>SOP</v>
      </c>
      <c r="C244" s="18" t="s">
        <v>294</v>
      </c>
      <c r="D244" s="19">
        <v>1</v>
      </c>
      <c r="E244" s="20">
        <v>2280</v>
      </c>
      <c r="F244" s="19">
        <v>0.5</v>
      </c>
      <c r="G244" s="19">
        <v>2</v>
      </c>
      <c r="H244" s="221" t="str">
        <f t="shared" si="25"/>
        <v>2015.01</v>
      </c>
      <c r="I244" s="221" t="str">
        <f t="shared" si="26"/>
        <v>2015.03</v>
      </c>
      <c r="J244" s="69">
        <v>281221.5</v>
      </c>
      <c r="K244" s="226"/>
      <c r="L244" s="226"/>
      <c r="M244" s="226"/>
      <c r="N244" s="226"/>
      <c r="O244" s="19"/>
      <c r="P244" s="19"/>
      <c r="Q244" s="19"/>
      <c r="R244" s="19"/>
      <c r="S244" s="103"/>
      <c r="T244" s="103"/>
      <c r="U244" s="18" t="s">
        <v>2</v>
      </c>
      <c r="V244" s="103"/>
      <c r="W244" s="103"/>
      <c r="X244" s="17" t="str">
        <f>VLOOKUP(A244,'[1]Sales Data Table'!$A:$AF,4,FALSE)</f>
        <v xml:space="preserve">33823-02200 </v>
      </c>
      <c r="Y244" s="17" t="str">
        <f>VLOOKUP(A244,'[1]Sales Data Table'!$A:$I,2,FALSE)</f>
        <v>TOYOTA</v>
      </c>
      <c r="Z244" s="17"/>
      <c r="AA244" s="17" t="str">
        <f>VLOOKUP(A244,'[1]Sales Data Table'!$A:$I,4,FALSE)</f>
        <v xml:space="preserve">33823-02200 </v>
      </c>
      <c r="AB244" s="17" t="str">
        <f>VLOOKUP(A244,'[1]Sales Data Table'!$A:$I,9,FALSE)</f>
        <v>061 COROLLA</v>
      </c>
      <c r="AC244" s="17"/>
      <c r="AD244" s="99">
        <f>VLOOKUP(A244,'[1]Sales Data Table'!$A:$Z,16,FALSE)</f>
        <v>42064</v>
      </c>
      <c r="AE244" s="18" t="str">
        <f>VLOOKUP(C244,'Equipment Listing'!A:E,3,FALSE)</f>
        <v>Bond</v>
      </c>
      <c r="AF244" s="19" t="str">
        <f>VLOOKUP(C244,'Equipment Listing'!A:E,4,FALSE)</f>
        <v>250T</v>
      </c>
      <c r="AG244" s="19" t="str">
        <f>VLOOKUP(C244,'Equipment Listing'!A:E,5,FALSE)</f>
        <v>201-330</v>
      </c>
      <c r="AH244" s="19">
        <f t="shared" si="27"/>
        <v>1</v>
      </c>
      <c r="AI244" s="43">
        <f t="shared" si="28"/>
        <v>2280</v>
      </c>
      <c r="AJ244" s="102">
        <f t="shared" si="29"/>
        <v>281221.5</v>
      </c>
      <c r="AK244" s="20">
        <f t="shared" si="30"/>
        <v>23435.125</v>
      </c>
      <c r="AL244" s="21">
        <f t="shared" si="31"/>
        <v>15.038084795321637</v>
      </c>
      <c r="AM244" s="21"/>
      <c r="AN244" s="103"/>
      <c r="AO244" s="103"/>
      <c r="AP244" s="17" t="s">
        <v>299</v>
      </c>
    </row>
    <row r="245" spans="1:42" s="15" customFormat="1" ht="10.5" customHeight="1">
      <c r="A245" s="16">
        <v>106712</v>
      </c>
      <c r="B245" s="220" t="str">
        <f t="shared" si="24"/>
        <v>SOP</v>
      </c>
      <c r="C245" s="18" t="s">
        <v>294</v>
      </c>
      <c r="D245" s="19">
        <v>1</v>
      </c>
      <c r="E245" s="20">
        <v>2400</v>
      </c>
      <c r="F245" s="19">
        <v>0.5</v>
      </c>
      <c r="G245" s="19">
        <v>2</v>
      </c>
      <c r="H245" s="221" t="str">
        <f t="shared" si="25"/>
        <v>2015.01</v>
      </c>
      <c r="I245" s="221" t="str">
        <f t="shared" si="26"/>
        <v>2017.12</v>
      </c>
      <c r="J245" s="69">
        <v>243324.29557991461</v>
      </c>
      <c r="K245" s="226"/>
      <c r="L245" s="226"/>
      <c r="M245" s="226"/>
      <c r="N245" s="226"/>
      <c r="O245" s="19"/>
      <c r="P245" s="19"/>
      <c r="Q245" s="19"/>
      <c r="R245" s="19"/>
      <c r="S245" s="103"/>
      <c r="T245" s="103"/>
      <c r="U245" s="18" t="s">
        <v>2</v>
      </c>
      <c r="V245" s="103"/>
      <c r="W245" s="103"/>
      <c r="X245" s="17" t="str">
        <f>VLOOKUP(A245,'[1]Sales Data Table'!$A:$AF,4,FALSE)</f>
        <v>AA017661-4130</v>
      </c>
      <c r="Y245" s="17" t="str">
        <f>VLOOKUP(A245,'[1]Sales Data Table'!$A:$I,2,FALSE)</f>
        <v>Denso</v>
      </c>
      <c r="Z245" s="17"/>
      <c r="AA245" s="17" t="str">
        <f>VLOOKUP(A245,'[1]Sales Data Table'!$A:$I,4,FALSE)</f>
        <v>AA017661-4130</v>
      </c>
      <c r="AB245" s="17" t="str">
        <f>VLOOKUP(A245,'[1]Sales Data Table'!$A:$I,9,FALSE)</f>
        <v xml:space="preserve">ChryslerGroup | WranglerUnlimited | JK74            </v>
      </c>
      <c r="AC245" s="17"/>
      <c r="AD245" s="99">
        <f>VLOOKUP(A245,'[1]Sales Data Table'!$A:$Z,16,FALSE)</f>
        <v>43070</v>
      </c>
      <c r="AE245" s="18" t="str">
        <f>VLOOKUP(C245,'Equipment Listing'!A:E,3,FALSE)</f>
        <v>Bond</v>
      </c>
      <c r="AF245" s="19" t="str">
        <f>VLOOKUP(C245,'Equipment Listing'!A:E,4,FALSE)</f>
        <v>250T</v>
      </c>
      <c r="AG245" s="19" t="str">
        <f>VLOOKUP(C245,'Equipment Listing'!A:E,5,FALSE)</f>
        <v>201-330</v>
      </c>
      <c r="AH245" s="19">
        <f t="shared" si="27"/>
        <v>1</v>
      </c>
      <c r="AI245" s="43">
        <f t="shared" si="28"/>
        <v>2400</v>
      </c>
      <c r="AJ245" s="102">
        <f t="shared" si="29"/>
        <v>243324.29557991461</v>
      </c>
      <c r="AK245" s="20">
        <f t="shared" si="30"/>
        <v>20277.024631659551</v>
      </c>
      <c r="AL245" s="21">
        <f t="shared" si="31"/>
        <v>12.598347017588639</v>
      </c>
      <c r="AM245" s="21"/>
      <c r="AN245" s="103"/>
      <c r="AO245" s="103"/>
      <c r="AP245" s="17">
        <v>106712</v>
      </c>
    </row>
    <row r="246" spans="1:42" s="15" customFormat="1" ht="10.5" customHeight="1">
      <c r="A246" s="16">
        <v>106862</v>
      </c>
      <c r="B246" s="220" t="str">
        <f t="shared" si="24"/>
        <v>SOP</v>
      </c>
      <c r="C246" s="18" t="s">
        <v>294</v>
      </c>
      <c r="D246" s="19">
        <v>1</v>
      </c>
      <c r="E246" s="20">
        <v>2100</v>
      </c>
      <c r="F246" s="19">
        <v>0.5</v>
      </c>
      <c r="G246" s="19">
        <v>2</v>
      </c>
      <c r="H246" s="221" t="str">
        <f t="shared" si="25"/>
        <v>2015.01</v>
      </c>
      <c r="I246" s="221" t="str">
        <f t="shared" si="26"/>
        <v>2016.06</v>
      </c>
      <c r="J246" s="69">
        <v>75239.694208438246</v>
      </c>
      <c r="K246" s="226"/>
      <c r="L246" s="226"/>
      <c r="M246" s="226"/>
      <c r="N246" s="226"/>
      <c r="O246" s="19"/>
      <c r="P246" s="19"/>
      <c r="Q246" s="19"/>
      <c r="R246" s="19"/>
      <c r="S246" s="103"/>
      <c r="T246" s="103"/>
      <c r="U246" s="18" t="s">
        <v>2</v>
      </c>
      <c r="V246" s="103"/>
      <c r="W246" s="103"/>
      <c r="X246" s="17" t="str">
        <f>VLOOKUP(A246,'[1]Sales Data Table'!$A:$AF,4,FALSE)</f>
        <v>AA222424-1600</v>
      </c>
      <c r="Y246" s="17" t="str">
        <f>VLOOKUP(A246,'[1]Sales Data Table'!$A:$I,2,FALSE)</f>
        <v>Denso</v>
      </c>
      <c r="Z246" s="17"/>
      <c r="AA246" s="17" t="str">
        <f>VLOOKUP(A246,'[1]Sales Data Table'!$A:$I,4,FALSE)</f>
        <v>AA222424-1600</v>
      </c>
      <c r="AB246" s="17" t="str">
        <f>VLOOKUP(A246,'[1]Sales Data Table'!$A:$I,9,FALSE)</f>
        <v>12 051A Camry - Hybrid</v>
      </c>
      <c r="AC246" s="17"/>
      <c r="AD246" s="99">
        <f>VLOOKUP(A246,'[1]Sales Data Table'!$A:$Z,16,FALSE)</f>
        <v>42522</v>
      </c>
      <c r="AE246" s="18" t="str">
        <f>VLOOKUP(C246,'Equipment Listing'!A:E,3,FALSE)</f>
        <v>Bond</v>
      </c>
      <c r="AF246" s="19" t="str">
        <f>VLOOKUP(C246,'Equipment Listing'!A:E,4,FALSE)</f>
        <v>250T</v>
      </c>
      <c r="AG246" s="19" t="str">
        <f>VLOOKUP(C246,'Equipment Listing'!A:E,5,FALSE)</f>
        <v>201-330</v>
      </c>
      <c r="AH246" s="19">
        <f t="shared" si="27"/>
        <v>1</v>
      </c>
      <c r="AI246" s="43">
        <f t="shared" si="28"/>
        <v>2100</v>
      </c>
      <c r="AJ246" s="102">
        <f t="shared" si="29"/>
        <v>75239.694208438246</v>
      </c>
      <c r="AK246" s="20">
        <f t="shared" si="30"/>
        <v>6269.9745173698539</v>
      </c>
      <c r="AL246" s="21">
        <f t="shared" si="31"/>
        <v>5.3142695348380027</v>
      </c>
      <c r="AM246" s="21"/>
      <c r="AN246" s="103"/>
      <c r="AO246" s="103"/>
      <c r="AP246" s="17">
        <v>106862</v>
      </c>
    </row>
    <row r="247" spans="1:42" s="15" customFormat="1" ht="10.5" customHeight="1">
      <c r="A247" s="16">
        <v>106880</v>
      </c>
      <c r="B247" s="220" t="str">
        <f t="shared" si="24"/>
        <v>SOP</v>
      </c>
      <c r="C247" s="18" t="s">
        <v>294</v>
      </c>
      <c r="D247" s="19">
        <v>1</v>
      </c>
      <c r="E247" s="20">
        <v>2700</v>
      </c>
      <c r="F247" s="19">
        <v>0.5</v>
      </c>
      <c r="G247" s="19">
        <v>2</v>
      </c>
      <c r="H247" s="221" t="str">
        <f t="shared" si="25"/>
        <v>2015.01</v>
      </c>
      <c r="I247" s="221" t="str">
        <f t="shared" si="26"/>
        <v>2018.06</v>
      </c>
      <c r="J247" s="69">
        <v>248050.6</v>
      </c>
      <c r="K247" s="226"/>
      <c r="L247" s="226"/>
      <c r="M247" s="226"/>
      <c r="N247" s="226"/>
      <c r="O247" s="19"/>
      <c r="P247" s="19"/>
      <c r="Q247" s="19"/>
      <c r="R247" s="19"/>
      <c r="S247" s="103"/>
      <c r="T247" s="103"/>
      <c r="U247" s="18" t="s">
        <v>2</v>
      </c>
      <c r="V247" s="103"/>
      <c r="W247" s="103"/>
      <c r="X247" s="17" t="str">
        <f>VLOOKUP(A247,'[1]Sales Data Table'!$A:$AF,4,FALSE)</f>
        <v>14932 JA10A</v>
      </c>
      <c r="Y247" s="17" t="str">
        <f>VLOOKUP(A247,'[1]Sales Data Table'!$A:$I,2,FALSE)</f>
        <v>NISSAN</v>
      </c>
      <c r="Z247" s="17"/>
      <c r="AA247" s="17" t="str">
        <f>VLOOKUP(A247,'[1]Sales Data Table'!$A:$I,4,FALSE)</f>
        <v>14932 JA10A</v>
      </c>
      <c r="AB247" s="17" t="str">
        <f>VLOOKUP(A247,'[1]Sales Data Table'!$A:$I,9,FALSE)</f>
        <v>L42L (C/O from L42A)</v>
      </c>
      <c r="AC247" s="17"/>
      <c r="AD247" s="99">
        <f>VLOOKUP(A247,'[1]Sales Data Table'!$A:$Z,16,FALSE)</f>
        <v>43252</v>
      </c>
      <c r="AE247" s="18" t="str">
        <f>VLOOKUP(C247,'Equipment Listing'!A:E,3,FALSE)</f>
        <v>Bond</v>
      </c>
      <c r="AF247" s="19" t="str">
        <f>VLOOKUP(C247,'Equipment Listing'!A:E,4,FALSE)</f>
        <v>250T</v>
      </c>
      <c r="AG247" s="19" t="str">
        <f>VLOOKUP(C247,'Equipment Listing'!A:E,5,FALSE)</f>
        <v>201-330</v>
      </c>
      <c r="AH247" s="19">
        <f t="shared" si="27"/>
        <v>1</v>
      </c>
      <c r="AI247" s="43">
        <f t="shared" si="28"/>
        <v>2700</v>
      </c>
      <c r="AJ247" s="102">
        <f t="shared" si="29"/>
        <v>248050.6</v>
      </c>
      <c r="AK247" s="20">
        <f t="shared" si="30"/>
        <v>20670.883333333335</v>
      </c>
      <c r="AL247" s="21">
        <f t="shared" si="31"/>
        <v>11.541176954732512</v>
      </c>
      <c r="AM247" s="21"/>
      <c r="AN247" s="103"/>
      <c r="AO247" s="103"/>
      <c r="AP247" s="17">
        <v>106880</v>
      </c>
    </row>
    <row r="248" spans="1:42" s="15" customFormat="1" ht="10.5" customHeight="1">
      <c r="A248" s="16">
        <v>106890</v>
      </c>
      <c r="B248" s="220" t="str">
        <f t="shared" si="24"/>
        <v>SOP</v>
      </c>
      <c r="C248" s="18" t="s">
        <v>294</v>
      </c>
      <c r="D248" s="19">
        <v>1</v>
      </c>
      <c r="E248" s="20">
        <v>2820</v>
      </c>
      <c r="F248" s="19">
        <v>0.5</v>
      </c>
      <c r="G248" s="19">
        <v>2</v>
      </c>
      <c r="H248" s="221" t="str">
        <f t="shared" si="25"/>
        <v>2015.01</v>
      </c>
      <c r="I248" s="221" t="str">
        <f t="shared" si="26"/>
        <v>2018.06</v>
      </c>
      <c r="J248" s="69">
        <v>69561.440000000002</v>
      </c>
      <c r="K248" s="226"/>
      <c r="L248" s="226"/>
      <c r="M248" s="226"/>
      <c r="N248" s="226"/>
      <c r="O248" s="19"/>
      <c r="P248" s="19"/>
      <c r="Q248" s="19"/>
      <c r="R248" s="19"/>
      <c r="S248" s="103"/>
      <c r="T248" s="103"/>
      <c r="U248" s="18" t="s">
        <v>2</v>
      </c>
      <c r="V248" s="103"/>
      <c r="W248" s="103"/>
      <c r="X248" s="17" t="str">
        <f>VLOOKUP(A248,'[1]Sales Data Table'!$A:$AF,4,FALSE)</f>
        <v>23714 ZN00C</v>
      </c>
      <c r="Y248" s="17" t="str">
        <f>VLOOKUP(A248,'[1]Sales Data Table'!$A:$I,2,FALSE)</f>
        <v>NISSAN</v>
      </c>
      <c r="Z248" s="17"/>
      <c r="AA248" s="17" t="str">
        <f>VLOOKUP(A248,'[1]Sales Data Table'!$A:$I,4,FALSE)</f>
        <v>23714 ZN00C</v>
      </c>
      <c r="AB248" s="17" t="str">
        <f>VLOOKUP(A248,'[1]Sales Data Table'!$A:$I,9,FALSE)</f>
        <v>L42L (PARTIAL)</v>
      </c>
      <c r="AC248" s="17"/>
      <c r="AD248" s="99">
        <f>VLOOKUP(A248,'[1]Sales Data Table'!$A:$Z,16,FALSE)</f>
        <v>43252</v>
      </c>
      <c r="AE248" s="18" t="str">
        <f>VLOOKUP(C248,'Equipment Listing'!A:E,3,FALSE)</f>
        <v>Bond</v>
      </c>
      <c r="AF248" s="19" t="str">
        <f>VLOOKUP(C248,'Equipment Listing'!A:E,4,FALSE)</f>
        <v>250T</v>
      </c>
      <c r="AG248" s="19" t="str">
        <f>VLOOKUP(C248,'Equipment Listing'!A:E,5,FALSE)</f>
        <v>201-330</v>
      </c>
      <c r="AH248" s="19">
        <f t="shared" si="27"/>
        <v>1</v>
      </c>
      <c r="AI248" s="43">
        <f t="shared" si="28"/>
        <v>2820</v>
      </c>
      <c r="AJ248" s="102">
        <f t="shared" si="29"/>
        <v>69561.440000000002</v>
      </c>
      <c r="AK248" s="20">
        <f t="shared" si="30"/>
        <v>5796.7866666666669</v>
      </c>
      <c r="AL248" s="21">
        <f t="shared" si="31"/>
        <v>4.0741308116627266</v>
      </c>
      <c r="AM248" s="21"/>
      <c r="AN248" s="103"/>
      <c r="AO248" s="103"/>
      <c r="AP248" s="17" t="s">
        <v>298</v>
      </c>
    </row>
    <row r="249" spans="1:42" s="15" customFormat="1" ht="10.5" customHeight="1">
      <c r="A249" s="56">
        <v>106901</v>
      </c>
      <c r="B249" s="220" t="str">
        <f t="shared" si="24"/>
        <v>EOP</v>
      </c>
      <c r="C249" s="51" t="s">
        <v>294</v>
      </c>
      <c r="D249" s="19">
        <v>1</v>
      </c>
      <c r="E249" s="55">
        <v>3900</v>
      </c>
      <c r="F249" s="19">
        <v>0.5</v>
      </c>
      <c r="G249" s="19">
        <v>2</v>
      </c>
      <c r="H249" s="221" t="str">
        <f t="shared" si="25"/>
        <v>2015.01</v>
      </c>
      <c r="I249" s="221" t="str">
        <f t="shared" si="26"/>
        <v>3000</v>
      </c>
      <c r="J249" s="69">
        <v>4240</v>
      </c>
      <c r="K249" s="226"/>
      <c r="L249" s="226"/>
      <c r="M249" s="226"/>
      <c r="N249" s="226"/>
      <c r="O249" s="54"/>
      <c r="P249" s="54"/>
      <c r="Q249" s="54"/>
      <c r="R249" s="54"/>
      <c r="S249" s="53"/>
      <c r="T249" s="104"/>
      <c r="U249" s="18" t="s">
        <v>2</v>
      </c>
      <c r="V249" s="104"/>
      <c r="W249" s="103"/>
      <c r="X249" s="17" t="str">
        <f>VLOOKUP(A249,'[1]Sales Data Table'!$A:$AF,4,FALSE)</f>
        <v>F86152A5200003</v>
      </c>
      <c r="Y249" s="17" t="str">
        <f>VLOOKUP(A249,'[1]Sales Data Table'!$A:$I,2,FALSE)</f>
        <v>Calsonic</v>
      </c>
      <c r="Z249" s="17"/>
      <c r="AA249" s="17" t="str">
        <f>VLOOKUP(A249,'[1]Sales Data Table'!$A:$I,4,FALSE)</f>
        <v>F86152A5200003</v>
      </c>
      <c r="AB249" s="17" t="str">
        <f>VLOOKUP(A249,'[1]Sales Data Table'!$A:$I,9,FALSE)</f>
        <v>L42L</v>
      </c>
      <c r="AC249" s="17"/>
      <c r="AD249" s="99">
        <f>VLOOKUP(A249,'[1]Sales Data Table'!$A:$Z,16,FALSE)</f>
        <v>41760</v>
      </c>
      <c r="AE249" s="18" t="str">
        <f>VLOOKUP(C249,'Equipment Listing'!A:E,3,FALSE)</f>
        <v>Bond</v>
      </c>
      <c r="AF249" s="19" t="str">
        <f>VLOOKUP(C249,'Equipment Listing'!A:E,4,FALSE)</f>
        <v>250T</v>
      </c>
      <c r="AG249" s="19" t="str">
        <f>VLOOKUP(C249,'Equipment Listing'!A:E,5,FALSE)</f>
        <v>201-330</v>
      </c>
      <c r="AH249" s="19">
        <f t="shared" si="27"/>
        <v>1</v>
      </c>
      <c r="AI249" s="43">
        <f t="shared" si="28"/>
        <v>3900</v>
      </c>
      <c r="AJ249" s="102">
        <f t="shared" si="29"/>
        <v>4240</v>
      </c>
      <c r="AK249" s="20">
        <f t="shared" si="30"/>
        <v>353.33333333333331</v>
      </c>
      <c r="AL249" s="21">
        <f t="shared" si="31"/>
        <v>1.4541310541310539</v>
      </c>
      <c r="AM249" s="21"/>
      <c r="AN249" s="103"/>
      <c r="AO249" s="103"/>
      <c r="AP249" s="51" t="e">
        <f>VLOOKUP(A249,#REF!,2,FALSE)</f>
        <v>#REF!</v>
      </c>
    </row>
    <row r="250" spans="1:42" s="15" customFormat="1" ht="10.5" customHeight="1">
      <c r="A250" s="16">
        <v>106923</v>
      </c>
      <c r="B250" s="220" t="str">
        <f t="shared" si="24"/>
        <v>SOP</v>
      </c>
      <c r="C250" s="18" t="s">
        <v>294</v>
      </c>
      <c r="D250" s="19">
        <v>1</v>
      </c>
      <c r="E250" s="20">
        <v>2400</v>
      </c>
      <c r="F250" s="19">
        <v>0.5</v>
      </c>
      <c r="G250" s="19">
        <v>2</v>
      </c>
      <c r="H250" s="221" t="str">
        <f t="shared" si="25"/>
        <v>2015.01</v>
      </c>
      <c r="I250" s="221" t="str">
        <f t="shared" si="26"/>
        <v>2017.07</v>
      </c>
      <c r="J250" s="69">
        <v>100772.17120000001</v>
      </c>
      <c r="K250" s="226"/>
      <c r="L250" s="226"/>
      <c r="M250" s="226"/>
      <c r="N250" s="226"/>
      <c r="O250" s="19"/>
      <c r="P250" s="19"/>
      <c r="Q250" s="19"/>
      <c r="R250" s="19"/>
      <c r="S250" s="103"/>
      <c r="T250" s="103"/>
      <c r="U250" s="18" t="s">
        <v>2</v>
      </c>
      <c r="V250" s="103"/>
      <c r="W250" s="103"/>
      <c r="X250" s="17" t="str">
        <f>VLOOKUP(A250,'[1]Sales Data Table'!$A:$AF,4,FALSE)</f>
        <v>C10311A0719002</v>
      </c>
      <c r="Y250" s="17" t="str">
        <f>VLOOKUP(A250,'[1]Sales Data Table'!$A:$I,2,FALSE)</f>
        <v>Calsonic</v>
      </c>
      <c r="Z250" s="17"/>
      <c r="AA250" s="17" t="str">
        <f>VLOOKUP(A250,'[1]Sales Data Table'!$A:$I,4,FALSE)</f>
        <v>C10311A0719002</v>
      </c>
      <c r="AB250" s="17" t="str">
        <f>VLOOKUP(A250,'[1]Sales Data Table'!$A:$I,9,FALSE)</f>
        <v xml:space="preserve">Nissan        | Pathfinder | P61B/R51        </v>
      </c>
      <c r="AC250" s="17"/>
      <c r="AD250" s="99">
        <f>VLOOKUP(A250,'[1]Sales Data Table'!$A:$Z,16,FALSE)</f>
        <v>42917</v>
      </c>
      <c r="AE250" s="18" t="str">
        <f>VLOOKUP(C250,'Equipment Listing'!A:E,3,FALSE)</f>
        <v>Bond</v>
      </c>
      <c r="AF250" s="19" t="str">
        <f>VLOOKUP(C250,'Equipment Listing'!A:E,4,FALSE)</f>
        <v>250T</v>
      </c>
      <c r="AG250" s="19" t="str">
        <f>VLOOKUP(C250,'Equipment Listing'!A:E,5,FALSE)</f>
        <v>201-330</v>
      </c>
      <c r="AH250" s="19">
        <f t="shared" si="27"/>
        <v>1</v>
      </c>
      <c r="AI250" s="43">
        <f t="shared" si="28"/>
        <v>2400</v>
      </c>
      <c r="AJ250" s="102">
        <f t="shared" si="29"/>
        <v>100772.17120000001</v>
      </c>
      <c r="AK250" s="20">
        <f t="shared" si="30"/>
        <v>8397.6809333333349</v>
      </c>
      <c r="AL250" s="21">
        <f t="shared" si="31"/>
        <v>5.9987116296296294</v>
      </c>
      <c r="AM250" s="21"/>
      <c r="AN250" s="103"/>
      <c r="AO250" s="103"/>
      <c r="AP250" s="17">
        <v>106923</v>
      </c>
    </row>
    <row r="251" spans="1:42" s="15" customFormat="1" ht="10.5" customHeight="1">
      <c r="A251" s="16">
        <v>107007</v>
      </c>
      <c r="B251" s="220" t="str">
        <f t="shared" si="24"/>
        <v>SOP</v>
      </c>
      <c r="C251" s="18" t="s">
        <v>294</v>
      </c>
      <c r="D251" s="19">
        <v>1</v>
      </c>
      <c r="E251" s="20">
        <v>2400</v>
      </c>
      <c r="F251" s="19">
        <v>0.5</v>
      </c>
      <c r="G251" s="19">
        <v>2</v>
      </c>
      <c r="H251" s="221" t="str">
        <f t="shared" si="25"/>
        <v>2015.01</v>
      </c>
      <c r="I251" s="221" t="str">
        <f t="shared" si="26"/>
        <v>2016.06</v>
      </c>
      <c r="J251" s="69">
        <v>425000</v>
      </c>
      <c r="K251" s="226"/>
      <c r="L251" s="226"/>
      <c r="M251" s="226"/>
      <c r="N251" s="226"/>
      <c r="O251" s="19"/>
      <c r="P251" s="19"/>
      <c r="Q251" s="19"/>
      <c r="R251" s="19"/>
      <c r="S251" s="103"/>
      <c r="T251" s="103"/>
      <c r="U251" s="18" t="s">
        <v>2</v>
      </c>
      <c r="V251" s="103"/>
      <c r="W251" s="103"/>
      <c r="X251" s="17" t="str">
        <f>VLOOKUP(A251,'[1]Sales Data Table'!$A:$AF,4,FALSE)</f>
        <v>23-4618511-2-00</v>
      </c>
      <c r="Y251" s="17" t="str">
        <f>VLOOKUP(A251,'[1]Sales Data Table'!$A:$I,2,FALSE)</f>
        <v>IB TECH</v>
      </c>
      <c r="Z251" s="17"/>
      <c r="AA251" s="17" t="str">
        <f>VLOOKUP(A251,'[1]Sales Data Table'!$A:$I,4,FALSE)</f>
        <v>23-4618511-2-00</v>
      </c>
      <c r="AB251" s="17" t="str">
        <f>VLOOKUP(A251,'[1]Sales Data Table'!$A:$I,9,FALSE)</f>
        <v>'12 Honda CR-V</v>
      </c>
      <c r="AC251" s="17"/>
      <c r="AD251" s="99">
        <f>VLOOKUP(A251,'[1]Sales Data Table'!$A:$Z,16,FALSE)</f>
        <v>42522</v>
      </c>
      <c r="AE251" s="18" t="str">
        <f>VLOOKUP(C251,'Equipment Listing'!A:E,3,FALSE)</f>
        <v>Bond</v>
      </c>
      <c r="AF251" s="19" t="str">
        <f>VLOOKUP(C251,'Equipment Listing'!A:E,4,FALSE)</f>
        <v>250T</v>
      </c>
      <c r="AG251" s="19" t="str">
        <f>VLOOKUP(C251,'Equipment Listing'!A:E,5,FALSE)</f>
        <v>201-330</v>
      </c>
      <c r="AH251" s="19">
        <f t="shared" si="27"/>
        <v>1</v>
      </c>
      <c r="AI251" s="43">
        <f t="shared" si="28"/>
        <v>2400</v>
      </c>
      <c r="AJ251" s="102">
        <f t="shared" si="29"/>
        <v>425000</v>
      </c>
      <c r="AK251" s="20">
        <f t="shared" si="30"/>
        <v>35416.666666666664</v>
      </c>
      <c r="AL251" s="21">
        <f t="shared" si="31"/>
        <v>21.009259259259256</v>
      </c>
      <c r="AM251" s="21"/>
      <c r="AN251" s="103"/>
      <c r="AO251" s="103"/>
      <c r="AP251" s="17" t="s">
        <v>297</v>
      </c>
    </row>
    <row r="252" spans="1:42" s="15" customFormat="1" ht="10.5" customHeight="1">
      <c r="A252" s="16">
        <v>107010</v>
      </c>
      <c r="B252" s="220" t="str">
        <f t="shared" si="24"/>
        <v>SOP</v>
      </c>
      <c r="C252" s="18" t="s">
        <v>294</v>
      </c>
      <c r="D252" s="19">
        <v>1</v>
      </c>
      <c r="E252" s="20">
        <v>2400</v>
      </c>
      <c r="F252" s="19">
        <v>0.5</v>
      </c>
      <c r="G252" s="19">
        <v>2</v>
      </c>
      <c r="H252" s="221" t="str">
        <f t="shared" si="25"/>
        <v>2015.01</v>
      </c>
      <c r="I252" s="221" t="str">
        <f t="shared" si="26"/>
        <v>2016.06</v>
      </c>
      <c r="J252" s="69">
        <v>425000</v>
      </c>
      <c r="K252" s="226"/>
      <c r="L252" s="226"/>
      <c r="M252" s="226"/>
      <c r="N252" s="226"/>
      <c r="O252" s="19"/>
      <c r="P252" s="19"/>
      <c r="Q252" s="19"/>
      <c r="R252" s="19"/>
      <c r="S252" s="103"/>
      <c r="T252" s="103"/>
      <c r="U252" s="18" t="s">
        <v>2</v>
      </c>
      <c r="V252" s="103"/>
      <c r="W252" s="103"/>
      <c r="X252" s="17" t="str">
        <f>VLOOKUP(A252,'[1]Sales Data Table'!$A:$AF,4,FALSE)</f>
        <v>23-4619810-2-00</v>
      </c>
      <c r="Y252" s="17" t="str">
        <f>VLOOKUP(A252,'[1]Sales Data Table'!$A:$I,2,FALSE)</f>
        <v>IB TECH</v>
      </c>
      <c r="Z252" s="17"/>
      <c r="AA252" s="17" t="str">
        <f>VLOOKUP(A252,'[1]Sales Data Table'!$A:$I,4,FALSE)</f>
        <v>23-4619810-2-00</v>
      </c>
      <c r="AB252" s="17" t="str">
        <f>VLOOKUP(A252,'[1]Sales Data Table'!$A:$I,9,FALSE)</f>
        <v>'12 HONDA CR-V</v>
      </c>
      <c r="AC252" s="17"/>
      <c r="AD252" s="99">
        <f>VLOOKUP(A252,'[1]Sales Data Table'!$A:$Z,16,FALSE)</f>
        <v>42522</v>
      </c>
      <c r="AE252" s="18" t="str">
        <f>VLOOKUP(C252,'Equipment Listing'!A:E,3,FALSE)</f>
        <v>Bond</v>
      </c>
      <c r="AF252" s="19" t="str">
        <f>VLOOKUP(C252,'Equipment Listing'!A:E,4,FALSE)</f>
        <v>250T</v>
      </c>
      <c r="AG252" s="19" t="str">
        <f>VLOOKUP(C252,'Equipment Listing'!A:E,5,FALSE)</f>
        <v>201-330</v>
      </c>
      <c r="AH252" s="19">
        <f t="shared" si="27"/>
        <v>1</v>
      </c>
      <c r="AI252" s="43">
        <f t="shared" si="28"/>
        <v>2400</v>
      </c>
      <c r="AJ252" s="102">
        <f t="shared" si="29"/>
        <v>425000</v>
      </c>
      <c r="AK252" s="20">
        <f t="shared" si="30"/>
        <v>35416.666666666664</v>
      </c>
      <c r="AL252" s="21">
        <f t="shared" si="31"/>
        <v>21.009259259259256</v>
      </c>
      <c r="AM252" s="21"/>
      <c r="AN252" s="103"/>
      <c r="AO252" s="103"/>
      <c r="AP252" s="17" t="s">
        <v>296</v>
      </c>
    </row>
    <row r="253" spans="1:42" s="15" customFormat="1" ht="10.5" customHeight="1">
      <c r="A253" s="16">
        <v>107074</v>
      </c>
      <c r="B253" s="220" t="str">
        <f t="shared" si="24"/>
        <v>SOP</v>
      </c>
      <c r="C253" s="18" t="s">
        <v>294</v>
      </c>
      <c r="D253" s="19">
        <v>1</v>
      </c>
      <c r="E253" s="20">
        <v>6120</v>
      </c>
      <c r="F253" s="19">
        <v>0.5</v>
      </c>
      <c r="G253" s="19">
        <v>2</v>
      </c>
      <c r="H253" s="221" t="str">
        <f t="shared" si="25"/>
        <v>2015.01</v>
      </c>
      <c r="I253" s="221" t="str">
        <f t="shared" si="26"/>
        <v>2019.09</v>
      </c>
      <c r="J253" s="69">
        <v>450000</v>
      </c>
      <c r="K253" s="226"/>
      <c r="L253" s="226"/>
      <c r="M253" s="226"/>
      <c r="N253" s="226"/>
      <c r="O253" s="19"/>
      <c r="P253" s="19"/>
      <c r="Q253" s="19"/>
      <c r="R253" s="19"/>
      <c r="S253" s="103"/>
      <c r="T253" s="103"/>
      <c r="U253" s="18" t="s">
        <v>2</v>
      </c>
      <c r="V253" s="103"/>
      <c r="W253" s="103"/>
      <c r="X253" s="17" t="str">
        <f>VLOOKUP(A253,'[1]Sales Data Table'!$A:$AF,4,FALSE)</f>
        <v>aa047792-1530</v>
      </c>
      <c r="Y253" s="17" t="str">
        <f>VLOOKUP(A253,'[1]Sales Data Table'!$A:$I,2,FALSE)</f>
        <v>Denso</v>
      </c>
      <c r="Z253" s="17"/>
      <c r="AA253" s="17" t="str">
        <f>VLOOKUP(A253,'[1]Sales Data Table'!$A:$I,4,FALSE)</f>
        <v>aa047792-1530</v>
      </c>
      <c r="AB253" s="17" t="str">
        <f>VLOOKUP(A253,'[1]Sales Data Table'!$A:$I,9,FALSE)</f>
        <v>GMX521  CAMARO</v>
      </c>
      <c r="AC253" s="17"/>
      <c r="AD253" s="99">
        <f>VLOOKUP(A253,'[1]Sales Data Table'!$A:$Z,16,FALSE)</f>
        <v>43717</v>
      </c>
      <c r="AE253" s="18" t="str">
        <f>VLOOKUP(C253,'Equipment Listing'!A:E,3,FALSE)</f>
        <v>Bond</v>
      </c>
      <c r="AF253" s="19" t="str">
        <f>VLOOKUP(C253,'Equipment Listing'!A:E,4,FALSE)</f>
        <v>250T</v>
      </c>
      <c r="AG253" s="19" t="str">
        <f>VLOOKUP(C253,'Equipment Listing'!A:E,5,FALSE)</f>
        <v>201-330</v>
      </c>
      <c r="AH253" s="19">
        <f t="shared" si="27"/>
        <v>1</v>
      </c>
      <c r="AI253" s="43">
        <f t="shared" si="28"/>
        <v>6120</v>
      </c>
      <c r="AJ253" s="102">
        <f t="shared" si="29"/>
        <v>450000</v>
      </c>
      <c r="AK253" s="20">
        <f t="shared" si="30"/>
        <v>37500</v>
      </c>
      <c r="AL253" s="21">
        <f t="shared" si="31"/>
        <v>9.5032679738562091</v>
      </c>
      <c r="AM253" s="21"/>
      <c r="AN253" s="103"/>
      <c r="AO253" s="103"/>
      <c r="AP253" s="17">
        <v>107074</v>
      </c>
    </row>
    <row r="254" spans="1:42" s="15" customFormat="1" ht="10.5" customHeight="1">
      <c r="A254" s="56">
        <v>107333</v>
      </c>
      <c r="B254" s="220" t="str">
        <f t="shared" si="24"/>
        <v>EOP</v>
      </c>
      <c r="C254" s="51" t="s">
        <v>294</v>
      </c>
      <c r="D254" s="19">
        <v>1</v>
      </c>
      <c r="E254" s="55">
        <v>2400</v>
      </c>
      <c r="F254" s="19">
        <v>0.5</v>
      </c>
      <c r="G254" s="19">
        <v>2</v>
      </c>
      <c r="H254" s="221" t="str">
        <f t="shared" si="25"/>
        <v>2015.01</v>
      </c>
      <c r="I254" s="221" t="str">
        <f t="shared" si="26"/>
        <v>3000</v>
      </c>
      <c r="J254" s="50">
        <v>10903.5</v>
      </c>
      <c r="K254" s="224"/>
      <c r="L254" s="224"/>
      <c r="M254" s="224"/>
      <c r="N254" s="224"/>
      <c r="O254" s="54"/>
      <c r="P254" s="54"/>
      <c r="Q254" s="54"/>
      <c r="R254" s="54"/>
      <c r="S254" s="53"/>
      <c r="T254" s="104"/>
      <c r="U254" s="18" t="s">
        <v>2</v>
      </c>
      <c r="V254" s="104"/>
      <c r="W254" s="103"/>
      <c r="X254" s="17" t="str">
        <f>VLOOKUP(A254,'[1]Sales Data Table'!$A:$AF,4,FALSE)</f>
        <v>75861 3JV0A</v>
      </c>
      <c r="Y254" s="17" t="str">
        <f>VLOOKUP(A254,'[1]Sales Data Table'!$A:$I,2,FALSE)</f>
        <v>NISSAN</v>
      </c>
      <c r="Z254" s="17"/>
      <c r="AA254" s="17" t="str">
        <f>VLOOKUP(A254,'[1]Sales Data Table'!$A:$I,4,FALSE)</f>
        <v>75861 3JV0A</v>
      </c>
      <c r="AB254" s="17" t="str">
        <f>VLOOKUP(A254,'[1]Sales Data Table'!$A:$I,9,FALSE)</f>
        <v>P42J+K  HEV</v>
      </c>
      <c r="AC254" s="17"/>
      <c r="AD254" s="99">
        <f>VLOOKUP(A254,'[1]Sales Data Table'!$A:$Z,16,FALSE)</f>
        <v>41791</v>
      </c>
      <c r="AE254" s="18" t="str">
        <f>VLOOKUP(C254,'Equipment Listing'!A:E,3,FALSE)</f>
        <v>Bond</v>
      </c>
      <c r="AF254" s="19" t="str">
        <f>VLOOKUP(C254,'Equipment Listing'!A:E,4,FALSE)</f>
        <v>250T</v>
      </c>
      <c r="AG254" s="19" t="str">
        <f>VLOOKUP(C254,'Equipment Listing'!A:E,5,FALSE)</f>
        <v>201-330</v>
      </c>
      <c r="AH254" s="19">
        <f t="shared" si="27"/>
        <v>1</v>
      </c>
      <c r="AI254" s="43">
        <f t="shared" si="28"/>
        <v>2400</v>
      </c>
      <c r="AJ254" s="102">
        <f t="shared" si="29"/>
        <v>10903.5</v>
      </c>
      <c r="AK254" s="20">
        <f t="shared" si="30"/>
        <v>908.625</v>
      </c>
      <c r="AL254" s="21">
        <f t="shared" si="31"/>
        <v>1.838125</v>
      </c>
      <c r="AM254" s="21"/>
      <c r="AN254" s="103"/>
      <c r="AO254" s="103"/>
      <c r="AP254" s="51" t="e">
        <f>VLOOKUP(A254,#REF!,2,FALSE)</f>
        <v>#REF!</v>
      </c>
    </row>
    <row r="255" spans="1:42" s="15" customFormat="1" ht="10.5" customHeight="1">
      <c r="A255" s="16">
        <v>107430</v>
      </c>
      <c r="B255" s="220" t="str">
        <f t="shared" si="24"/>
        <v>SOP</v>
      </c>
      <c r="C255" s="18" t="s">
        <v>294</v>
      </c>
      <c r="D255" s="19">
        <v>1</v>
      </c>
      <c r="E255" s="20">
        <v>2400</v>
      </c>
      <c r="F255" s="19">
        <v>0.5</v>
      </c>
      <c r="G255" s="19">
        <v>2</v>
      </c>
      <c r="H255" s="221" t="str">
        <f t="shared" si="25"/>
        <v>2015.01</v>
      </c>
      <c r="I255" s="221" t="str">
        <f t="shared" si="26"/>
        <v>2016.12</v>
      </c>
      <c r="J255" s="69">
        <v>239286.23364395992</v>
      </c>
      <c r="K255" s="226"/>
      <c r="L255" s="226"/>
      <c r="M255" s="226"/>
      <c r="N255" s="226"/>
      <c r="O255" s="19"/>
      <c r="P255" s="19"/>
      <c r="Q255" s="19"/>
      <c r="R255" s="19"/>
      <c r="S255" s="103"/>
      <c r="T255" s="103"/>
      <c r="U255" s="18" t="s">
        <v>2</v>
      </c>
      <c r="V255" s="103"/>
      <c r="W255" s="103"/>
      <c r="X255" s="17" t="str">
        <f>VLOOKUP(A255,'[1]Sales Data Table'!$A:$AF,4,FALSE)</f>
        <v>AA047792-3120</v>
      </c>
      <c r="Y255" s="17" t="str">
        <f>VLOOKUP(A255,'[1]Sales Data Table'!$A:$I,2,FALSE)</f>
        <v>DENSO</v>
      </c>
      <c r="Z255" s="17"/>
      <c r="AA255" s="17" t="str">
        <f>VLOOKUP(A255,'[1]Sales Data Table'!$A:$I,4,FALSE)</f>
        <v>AA047792-3120</v>
      </c>
      <c r="AB255" s="17" t="str">
        <f>VLOOKUP(A255,'[1]Sales Data Table'!$A:$I,9,FALSE)</f>
        <v>13.5 CH RAM DJ/D2  (DS 1500)</v>
      </c>
      <c r="AC255" s="17"/>
      <c r="AD255" s="99">
        <f>VLOOKUP(A255,'[1]Sales Data Table'!$A:$Z,16,FALSE)</f>
        <v>42705</v>
      </c>
      <c r="AE255" s="18" t="str">
        <f>VLOOKUP(C255,'Equipment Listing'!A:E,3,FALSE)</f>
        <v>Bond</v>
      </c>
      <c r="AF255" s="19" t="str">
        <f>VLOOKUP(C255,'Equipment Listing'!A:E,4,FALSE)</f>
        <v>250T</v>
      </c>
      <c r="AG255" s="19" t="str">
        <f>VLOOKUP(C255,'Equipment Listing'!A:E,5,FALSE)</f>
        <v>201-330</v>
      </c>
      <c r="AH255" s="19">
        <f t="shared" si="27"/>
        <v>1</v>
      </c>
      <c r="AI255" s="43">
        <f t="shared" si="28"/>
        <v>2400</v>
      </c>
      <c r="AJ255" s="102">
        <f t="shared" si="29"/>
        <v>239286.23364395992</v>
      </c>
      <c r="AK255" s="20">
        <f t="shared" si="30"/>
        <v>19940.519470329993</v>
      </c>
      <c r="AL255" s="21">
        <f t="shared" si="31"/>
        <v>12.411399705738885</v>
      </c>
      <c r="AM255" s="21"/>
      <c r="AN255" s="103"/>
      <c r="AO255" s="103"/>
      <c r="AP255" s="17">
        <v>107430</v>
      </c>
    </row>
    <row r="256" spans="1:42" s="15" customFormat="1" ht="10.5" customHeight="1">
      <c r="A256" s="16">
        <v>107439</v>
      </c>
      <c r="B256" s="220" t="str">
        <f t="shared" si="24"/>
        <v>SOP</v>
      </c>
      <c r="C256" s="18" t="s">
        <v>294</v>
      </c>
      <c r="D256" s="19">
        <v>1</v>
      </c>
      <c r="E256" s="20">
        <v>2400</v>
      </c>
      <c r="F256" s="19">
        <v>0.5</v>
      </c>
      <c r="G256" s="19">
        <v>2</v>
      </c>
      <c r="H256" s="221" t="str">
        <f t="shared" si="25"/>
        <v>2015.01</v>
      </c>
      <c r="I256" s="221" t="str">
        <f t="shared" si="26"/>
        <v>2017.10</v>
      </c>
      <c r="J256" s="69">
        <v>5000</v>
      </c>
      <c r="K256" s="226"/>
      <c r="L256" s="226"/>
      <c r="M256" s="226"/>
      <c r="N256" s="226"/>
      <c r="O256" s="19"/>
      <c r="P256" s="19"/>
      <c r="Q256" s="19"/>
      <c r="R256" s="19"/>
      <c r="S256" s="103"/>
      <c r="T256" s="103"/>
      <c r="U256" s="18" t="s">
        <v>2</v>
      </c>
      <c r="V256" s="103"/>
      <c r="W256" s="103"/>
      <c r="X256" s="17" t="str">
        <f>VLOOKUP(A256,'[1]Sales Data Table'!$A:$AF,4,FALSE)</f>
        <v>AA422424-2750</v>
      </c>
      <c r="Y256" s="17" t="str">
        <f>VLOOKUP(A256,'[1]Sales Data Table'!$A:$I,2,FALSE)</f>
        <v>DENSO</v>
      </c>
      <c r="Z256" s="17"/>
      <c r="AA256" s="17" t="str">
        <f>VLOOKUP(A256,'[1]Sales Data Table'!$A:$I,4,FALSE)</f>
        <v>AA422424-2750</v>
      </c>
      <c r="AB256" s="17" t="str">
        <f>VLOOKUP(A256,'[1]Sales Data Table'!$A:$I,9,FALSE)</f>
        <v>14 GM G6</v>
      </c>
      <c r="AC256" s="17"/>
      <c r="AD256" s="99">
        <f>VLOOKUP(A256,'[1]Sales Data Table'!$A:$Z,16,FALSE)</f>
        <v>43009</v>
      </c>
      <c r="AE256" s="18" t="str">
        <f>VLOOKUP(C256,'Equipment Listing'!A:E,3,FALSE)</f>
        <v>Bond</v>
      </c>
      <c r="AF256" s="19" t="str">
        <f>VLOOKUP(C256,'Equipment Listing'!A:E,4,FALSE)</f>
        <v>250T</v>
      </c>
      <c r="AG256" s="19" t="str">
        <f>VLOOKUP(C256,'Equipment Listing'!A:E,5,FALSE)</f>
        <v>201-330</v>
      </c>
      <c r="AH256" s="19">
        <f t="shared" si="27"/>
        <v>1</v>
      </c>
      <c r="AI256" s="43">
        <f t="shared" si="28"/>
        <v>2400</v>
      </c>
      <c r="AJ256" s="102">
        <f t="shared" si="29"/>
        <v>5000</v>
      </c>
      <c r="AK256" s="20">
        <f t="shared" si="30"/>
        <v>416.66666666666669</v>
      </c>
      <c r="AL256" s="21">
        <f t="shared" si="31"/>
        <v>1.5648148148148149</v>
      </c>
      <c r="AM256" s="21"/>
      <c r="AN256" s="103"/>
      <c r="AO256" s="103"/>
      <c r="AP256" s="17" t="s">
        <v>295</v>
      </c>
    </row>
    <row r="257" spans="1:42" s="15" customFormat="1" ht="10.5" customHeight="1">
      <c r="A257" s="58">
        <v>107648</v>
      </c>
      <c r="B257" s="220" t="str">
        <f t="shared" si="24"/>
        <v>SOP</v>
      </c>
      <c r="C257" s="51" t="s">
        <v>294</v>
      </c>
      <c r="D257" s="19">
        <v>1</v>
      </c>
      <c r="E257" s="55">
        <v>2300</v>
      </c>
      <c r="F257" s="19">
        <v>0.5</v>
      </c>
      <c r="G257" s="19">
        <v>2</v>
      </c>
      <c r="H257" s="221" t="str">
        <f t="shared" si="25"/>
        <v>2015.01</v>
      </c>
      <c r="I257" s="221" t="str">
        <f t="shared" si="26"/>
        <v>2018.07</v>
      </c>
      <c r="J257" s="69">
        <v>230000</v>
      </c>
      <c r="K257" s="226"/>
      <c r="L257" s="226"/>
      <c r="M257" s="226"/>
      <c r="N257" s="226"/>
      <c r="O257" s="54"/>
      <c r="P257" s="54"/>
      <c r="Q257" s="54"/>
      <c r="R257" s="54"/>
      <c r="S257" s="53"/>
      <c r="T257" s="104"/>
      <c r="U257" s="18" t="s">
        <v>2</v>
      </c>
      <c r="V257" s="104"/>
      <c r="W257" s="103"/>
      <c r="X257" s="17" t="str">
        <f>VLOOKUP(A257,'[1]Sales Data Table'!$A:$AF,4,FALSE)</f>
        <v>AA146510-8050</v>
      </c>
      <c r="Y257" s="17" t="str">
        <f>VLOOKUP(A257,'[1]Sales Data Table'!$A:$I,2,FALSE)</f>
        <v>Denso Manufacturing</v>
      </c>
      <c r="Z257" s="17"/>
      <c r="AA257" s="17" t="str">
        <f>VLOOKUP(A257,'[1]Sales Data Table'!$A:$I,4,FALSE)</f>
        <v>AA146510-8050</v>
      </c>
      <c r="AB257" s="17" t="str">
        <f>VLOOKUP(A257,'[1]Sales Data Table'!$A:$I,9,FALSE)</f>
        <v>15 Hyundai Sonata   Program Length:  4 yrs</v>
      </c>
      <c r="AC257" s="17"/>
      <c r="AD257" s="99">
        <f>VLOOKUP(A257,'[1]Sales Data Table'!$A:$Z,16,FALSE)</f>
        <v>43306</v>
      </c>
      <c r="AE257" s="18" t="str">
        <f>VLOOKUP(C257,'Equipment Listing'!A:E,3,FALSE)</f>
        <v>Bond</v>
      </c>
      <c r="AF257" s="19" t="str">
        <f>VLOOKUP(C257,'Equipment Listing'!A:E,4,FALSE)</f>
        <v>250T</v>
      </c>
      <c r="AG257" s="19" t="str">
        <f>VLOOKUP(C257,'Equipment Listing'!A:E,5,FALSE)</f>
        <v>201-330</v>
      </c>
      <c r="AH257" s="19">
        <f t="shared" si="27"/>
        <v>1</v>
      </c>
      <c r="AI257" s="43">
        <f t="shared" si="28"/>
        <v>2300</v>
      </c>
      <c r="AJ257" s="102">
        <f t="shared" si="29"/>
        <v>230000</v>
      </c>
      <c r="AK257" s="20">
        <f t="shared" si="30"/>
        <v>19166.666666666668</v>
      </c>
      <c r="AL257" s="21">
        <f t="shared" si="31"/>
        <v>12.444444444444445</v>
      </c>
      <c r="AM257" s="21"/>
      <c r="AN257" s="103"/>
      <c r="AO257" s="103"/>
      <c r="AP257" s="51" t="e">
        <f>VLOOKUP(A257,#REF!,2,FALSE)</f>
        <v>#REF!</v>
      </c>
    </row>
    <row r="258" spans="1:42" s="15" customFormat="1" ht="10.5" customHeight="1">
      <c r="A258" s="33">
        <v>107694</v>
      </c>
      <c r="B258" s="220" t="str">
        <f t="shared" si="24"/>
        <v>SOP</v>
      </c>
      <c r="C258" s="26" t="s">
        <v>294</v>
      </c>
      <c r="D258" s="19">
        <v>1</v>
      </c>
      <c r="E258" s="66">
        <v>2300</v>
      </c>
      <c r="F258" s="19">
        <v>0.5</v>
      </c>
      <c r="G258" s="19">
        <v>2</v>
      </c>
      <c r="H258" s="221" t="str">
        <f t="shared" si="25"/>
        <v>2015.01</v>
      </c>
      <c r="I258" s="221" t="str">
        <f t="shared" si="26"/>
        <v>2019.03</v>
      </c>
      <c r="J258" s="69">
        <v>20000</v>
      </c>
      <c r="K258" s="226"/>
      <c r="L258" s="226"/>
      <c r="M258" s="226"/>
      <c r="N258" s="226"/>
      <c r="O258" s="19"/>
      <c r="P258" s="19"/>
      <c r="Q258" s="19"/>
      <c r="R258" s="19"/>
      <c r="S258" s="103"/>
      <c r="T258" s="103"/>
      <c r="U258" s="18" t="s">
        <v>2</v>
      </c>
      <c r="V258" s="103"/>
      <c r="W258" s="103"/>
      <c r="X258" s="17" t="str">
        <f>VLOOKUP(A258,'[1]Sales Data Table'!$A:$AF,4,FALSE)</f>
        <v xml:space="preserve">74520 4BC0A </v>
      </c>
      <c r="Y258" s="17" t="str">
        <f>VLOOKUP(A258,'[1]Sales Data Table'!$A:$I,2,FALSE)</f>
        <v>NISSAN</v>
      </c>
      <c r="Z258" s="17"/>
      <c r="AA258" s="17" t="str">
        <f>VLOOKUP(A258,'[1]Sales Data Table'!$A:$I,4,FALSE)</f>
        <v xml:space="preserve">74520 4BC0A </v>
      </c>
      <c r="AB258" s="17" t="str">
        <f>VLOOKUP(A258,'[1]Sales Data Table'!$A:$I,9,FALSE)</f>
        <v>P32R ROGUE HEV</v>
      </c>
      <c r="AC258" s="17"/>
      <c r="AD258" s="99">
        <f>VLOOKUP(A258,'[1]Sales Data Table'!$A:$Z,16,FALSE)</f>
        <v>43525</v>
      </c>
      <c r="AE258" s="18" t="str">
        <f>VLOOKUP(C258,'Equipment Listing'!A:E,3,FALSE)</f>
        <v>Bond</v>
      </c>
      <c r="AF258" s="19" t="str">
        <f>VLOOKUP(C258,'Equipment Listing'!A:E,4,FALSE)</f>
        <v>250T</v>
      </c>
      <c r="AG258" s="19" t="str">
        <f>VLOOKUP(C258,'Equipment Listing'!A:E,5,FALSE)</f>
        <v>201-330</v>
      </c>
      <c r="AH258" s="19">
        <f t="shared" si="27"/>
        <v>1</v>
      </c>
      <c r="AI258" s="43">
        <f t="shared" si="28"/>
        <v>2300</v>
      </c>
      <c r="AJ258" s="102">
        <f t="shared" si="29"/>
        <v>20000</v>
      </c>
      <c r="AK258" s="20">
        <f t="shared" si="30"/>
        <v>1666.6666666666667</v>
      </c>
      <c r="AL258" s="21">
        <f t="shared" si="31"/>
        <v>2.2995169082125604</v>
      </c>
      <c r="AM258" s="21"/>
      <c r="AN258" s="103"/>
      <c r="AO258" s="103"/>
      <c r="AP258" s="33" t="s">
        <v>484</v>
      </c>
    </row>
    <row r="259" spans="1:42" s="15" customFormat="1" ht="10.5" customHeight="1">
      <c r="A259" s="33">
        <v>107694</v>
      </c>
      <c r="B259" s="220" t="str">
        <f t="shared" si="24"/>
        <v>SOP</v>
      </c>
      <c r="C259" s="26" t="s">
        <v>294</v>
      </c>
      <c r="D259" s="19">
        <v>1</v>
      </c>
      <c r="E259" s="66">
        <v>2400</v>
      </c>
      <c r="F259" s="19">
        <v>0.5</v>
      </c>
      <c r="G259" s="19">
        <v>2</v>
      </c>
      <c r="H259" s="221" t="str">
        <f t="shared" si="25"/>
        <v>2015.01</v>
      </c>
      <c r="I259" s="221" t="str">
        <f t="shared" si="26"/>
        <v>2019.03</v>
      </c>
      <c r="J259" s="69">
        <v>20000</v>
      </c>
      <c r="K259" s="226"/>
      <c r="L259" s="226"/>
      <c r="M259" s="226"/>
      <c r="N259" s="226"/>
      <c r="O259" s="19"/>
      <c r="P259" s="19"/>
      <c r="Q259" s="19"/>
      <c r="R259" s="19"/>
      <c r="S259" s="103"/>
      <c r="T259" s="103"/>
      <c r="U259" s="18" t="s">
        <v>2</v>
      </c>
      <c r="V259" s="103"/>
      <c r="W259" s="103"/>
      <c r="X259" s="17" t="str">
        <f>VLOOKUP(A259,'[1]Sales Data Table'!$A:$AF,4,FALSE)</f>
        <v xml:space="preserve">74520 4BC0A </v>
      </c>
      <c r="Y259" s="17" t="str">
        <f>VLOOKUP(A259,'[1]Sales Data Table'!$A:$I,2,FALSE)</f>
        <v>NISSAN</v>
      </c>
      <c r="Z259" s="17"/>
      <c r="AA259" s="17" t="str">
        <f>VLOOKUP(A259,'[1]Sales Data Table'!$A:$I,4,FALSE)</f>
        <v xml:space="preserve">74520 4BC0A </v>
      </c>
      <c r="AB259" s="17" t="str">
        <f>VLOOKUP(A259,'[1]Sales Data Table'!$A:$I,9,FALSE)</f>
        <v>P32R ROGUE HEV</v>
      </c>
      <c r="AC259" s="17"/>
      <c r="AD259" s="99">
        <f>VLOOKUP(A259,'[1]Sales Data Table'!$A:$Z,16,FALSE)</f>
        <v>43525</v>
      </c>
      <c r="AE259" s="18" t="str">
        <f>VLOOKUP(C259,'Equipment Listing'!A:E,3,FALSE)</f>
        <v>Bond</v>
      </c>
      <c r="AF259" s="19" t="str">
        <f>VLOOKUP(C259,'Equipment Listing'!A:E,4,FALSE)</f>
        <v>250T</v>
      </c>
      <c r="AG259" s="19" t="str">
        <f>VLOOKUP(C259,'Equipment Listing'!A:E,5,FALSE)</f>
        <v>201-330</v>
      </c>
      <c r="AH259" s="19">
        <f t="shared" si="27"/>
        <v>1</v>
      </c>
      <c r="AI259" s="43">
        <f t="shared" si="28"/>
        <v>2400</v>
      </c>
      <c r="AJ259" s="102">
        <f t="shared" si="29"/>
        <v>20000</v>
      </c>
      <c r="AK259" s="20">
        <f t="shared" si="30"/>
        <v>1666.6666666666667</v>
      </c>
      <c r="AL259" s="21">
        <f t="shared" si="31"/>
        <v>2.2592592592592595</v>
      </c>
      <c r="AM259" s="21"/>
      <c r="AN259" s="103"/>
      <c r="AO259" s="103"/>
      <c r="AP259" s="33" t="s">
        <v>485</v>
      </c>
    </row>
    <row r="260" spans="1:42" s="15" customFormat="1" ht="10.5" customHeight="1">
      <c r="A260" s="33">
        <v>107694</v>
      </c>
      <c r="B260" s="220" t="str">
        <f t="shared" si="24"/>
        <v>SOP</v>
      </c>
      <c r="C260" s="26" t="s">
        <v>294</v>
      </c>
      <c r="D260" s="19">
        <v>1</v>
      </c>
      <c r="E260" s="66">
        <v>2400</v>
      </c>
      <c r="F260" s="19">
        <v>0.5</v>
      </c>
      <c r="G260" s="19">
        <v>2</v>
      </c>
      <c r="H260" s="221" t="str">
        <f t="shared" si="25"/>
        <v>2015.01</v>
      </c>
      <c r="I260" s="221" t="str">
        <f t="shared" si="26"/>
        <v>2019.03</v>
      </c>
      <c r="J260" s="69">
        <v>20000</v>
      </c>
      <c r="K260" s="226"/>
      <c r="L260" s="226"/>
      <c r="M260" s="226"/>
      <c r="N260" s="226"/>
      <c r="O260" s="19"/>
      <c r="P260" s="19"/>
      <c r="Q260" s="19"/>
      <c r="R260" s="19"/>
      <c r="S260" s="103"/>
      <c r="T260" s="103"/>
      <c r="U260" s="18" t="s">
        <v>2</v>
      </c>
      <c r="V260" s="103"/>
      <c r="W260" s="103"/>
      <c r="X260" s="17" t="str">
        <f>VLOOKUP(A260,'[1]Sales Data Table'!$A:$AF,4,FALSE)</f>
        <v xml:space="preserve">74520 4BC0A </v>
      </c>
      <c r="Y260" s="17" t="str">
        <f>VLOOKUP(A260,'[1]Sales Data Table'!$A:$I,2,FALSE)</f>
        <v>NISSAN</v>
      </c>
      <c r="Z260" s="17"/>
      <c r="AA260" s="17" t="str">
        <f>VLOOKUP(A260,'[1]Sales Data Table'!$A:$I,4,FALSE)</f>
        <v xml:space="preserve">74520 4BC0A </v>
      </c>
      <c r="AB260" s="17" t="str">
        <f>VLOOKUP(A260,'[1]Sales Data Table'!$A:$I,9,FALSE)</f>
        <v>P32R ROGUE HEV</v>
      </c>
      <c r="AC260" s="17"/>
      <c r="AD260" s="99">
        <f>VLOOKUP(A260,'[1]Sales Data Table'!$A:$Z,16,FALSE)</f>
        <v>43525</v>
      </c>
      <c r="AE260" s="18" t="str">
        <f>VLOOKUP(C260,'Equipment Listing'!A:E,3,FALSE)</f>
        <v>Bond</v>
      </c>
      <c r="AF260" s="19" t="str">
        <f>VLOOKUP(C260,'Equipment Listing'!A:E,4,FALSE)</f>
        <v>250T</v>
      </c>
      <c r="AG260" s="19" t="str">
        <f>VLOOKUP(C260,'Equipment Listing'!A:E,5,FALSE)</f>
        <v>201-330</v>
      </c>
      <c r="AH260" s="19">
        <f t="shared" si="27"/>
        <v>1</v>
      </c>
      <c r="AI260" s="43">
        <f t="shared" si="28"/>
        <v>2400</v>
      </c>
      <c r="AJ260" s="102">
        <f t="shared" si="29"/>
        <v>20000</v>
      </c>
      <c r="AK260" s="20">
        <f t="shared" si="30"/>
        <v>1666.6666666666667</v>
      </c>
      <c r="AL260" s="21">
        <f t="shared" si="31"/>
        <v>2.2592592592592595</v>
      </c>
      <c r="AM260" s="21"/>
      <c r="AN260" s="103"/>
      <c r="AO260" s="103"/>
      <c r="AP260" s="33" t="s">
        <v>486</v>
      </c>
    </row>
    <row r="261" spans="1:42" s="15" customFormat="1" ht="10.5" customHeight="1">
      <c r="A261" s="56">
        <v>104226</v>
      </c>
      <c r="B261" s="220" t="str">
        <f t="shared" ref="B261:B324" si="32">IF(I261="3000","EOP",IF(ISBLANK(AC261),"SOP",""))</f>
        <v>SOP</v>
      </c>
      <c r="C261" s="51" t="s">
        <v>269</v>
      </c>
      <c r="D261" s="19">
        <v>1</v>
      </c>
      <c r="E261" s="55">
        <v>1800</v>
      </c>
      <c r="F261" s="19">
        <v>0.5</v>
      </c>
      <c r="G261" s="19">
        <v>2</v>
      </c>
      <c r="H261" s="221" t="str">
        <f t="shared" ref="H261:H324" si="33">IF(AND(AC261&gt;=$AT$2,AC261&lt;=$AT$3), TEXT(AC261,"YYYY.MM"), IF(AC261&gt;=$AT$3, "2019", "2015.01"))</f>
        <v>2015.01</v>
      </c>
      <c r="I261" s="221" t="str">
        <f t="shared" ref="I261:I324" si="34">IF(AND(AD261&gt;=$AT$2,AD261&lt;=$AT$3), TEXT(AD261,"YYYY.MM"), IF(AD261&gt;=$AT$3, "2019", "3000"))</f>
        <v>2019.09</v>
      </c>
      <c r="J261" s="69">
        <v>6439.5</v>
      </c>
      <c r="K261" s="226"/>
      <c r="L261" s="226"/>
      <c r="M261" s="226"/>
      <c r="N261" s="226"/>
      <c r="O261" s="52"/>
      <c r="P261" s="52"/>
      <c r="Q261" s="52"/>
      <c r="R261" s="52"/>
      <c r="S261" s="55"/>
      <c r="T261" s="105"/>
      <c r="U261" s="18" t="s">
        <v>2</v>
      </c>
      <c r="V261" s="105"/>
      <c r="W261" s="103"/>
      <c r="X261" s="17">
        <f>VLOOKUP(A261,'[1]Sales Data Table'!$A:$AF,4,FALSE)</f>
        <v>1300237</v>
      </c>
      <c r="Y261" s="17" t="str">
        <f>VLOOKUP(A261,'[1]Sales Data Table'!$A:$I,2,FALSE)</f>
        <v>Benteler</v>
      </c>
      <c r="Z261" s="17"/>
      <c r="AA261" s="17">
        <f>VLOOKUP(A261,'[1]Sales Data Table'!$A:$I,4,FALSE)</f>
        <v>1300237</v>
      </c>
      <c r="AB261" s="17" t="str">
        <f>VLOOKUP(A261,'[1]Sales Data Table'!$A:$I,9,FALSE)</f>
        <v>AUTO INDUSTRY</v>
      </c>
      <c r="AC261" s="17"/>
      <c r="AD261" s="99">
        <f>VLOOKUP(A261,'[1]Sales Data Table'!$A:$Z,16,FALSE)</f>
        <v>43717</v>
      </c>
      <c r="AE261" s="18" t="str">
        <f>VLOOKUP(C261,'Equipment Listing'!A:E,3,FALSE)</f>
        <v>Bond</v>
      </c>
      <c r="AF261" s="19" t="str">
        <f>VLOOKUP(C261,'Equipment Listing'!A:E,4,FALSE)</f>
        <v>300T</v>
      </c>
      <c r="AG261" s="19" t="str">
        <f>VLOOKUP(C261,'Equipment Listing'!A:E,5,FALSE)</f>
        <v>201-330</v>
      </c>
      <c r="AH261" s="19">
        <f t="shared" ref="AH261:AH324" si="35">G261*F261</f>
        <v>1</v>
      </c>
      <c r="AI261" s="43">
        <f t="shared" ref="AI261:AI324" si="36">E261*D261</f>
        <v>1800</v>
      </c>
      <c r="AJ261" s="102">
        <f t="shared" ref="AJ261:AJ324" si="37">J261</f>
        <v>6439.5</v>
      </c>
      <c r="AK261" s="20">
        <f t="shared" ref="AK261:AK324" si="38">J261/12</f>
        <v>536.625</v>
      </c>
      <c r="AL261" s="21">
        <f t="shared" ref="AL261:AL324" si="39">(AK261/AI261+(AH261))/0.75</f>
        <v>1.7308333333333332</v>
      </c>
      <c r="AM261" s="21"/>
      <c r="AN261" s="103"/>
      <c r="AO261" s="103"/>
      <c r="AP261" s="51" t="e">
        <f>VLOOKUP(A261,#REF!,2,FALSE)</f>
        <v>#REF!</v>
      </c>
    </row>
    <row r="262" spans="1:42" s="15" customFormat="1" ht="10.5" customHeight="1">
      <c r="A262" s="56">
        <v>104227</v>
      </c>
      <c r="B262" s="220" t="str">
        <f t="shared" si="32"/>
        <v>SOP</v>
      </c>
      <c r="C262" s="51" t="s">
        <v>269</v>
      </c>
      <c r="D262" s="19">
        <v>1</v>
      </c>
      <c r="E262" s="55">
        <v>1800</v>
      </c>
      <c r="F262" s="19">
        <v>0.5</v>
      </c>
      <c r="G262" s="19">
        <v>2</v>
      </c>
      <c r="H262" s="221" t="str">
        <f t="shared" si="33"/>
        <v>2015.01</v>
      </c>
      <c r="I262" s="221" t="str">
        <f t="shared" si="34"/>
        <v>2019.09</v>
      </c>
      <c r="J262" s="69">
        <v>3232.5</v>
      </c>
      <c r="K262" s="226"/>
      <c r="L262" s="226"/>
      <c r="M262" s="226"/>
      <c r="N262" s="226"/>
      <c r="O262" s="52"/>
      <c r="P262" s="52"/>
      <c r="Q262" s="52"/>
      <c r="R262" s="52"/>
      <c r="S262" s="55"/>
      <c r="T262" s="105"/>
      <c r="U262" s="18" t="s">
        <v>2</v>
      </c>
      <c r="V262" s="105"/>
      <c r="W262" s="103"/>
      <c r="X262" s="17">
        <f>VLOOKUP(A262,'[1]Sales Data Table'!$A:$AF,4,FALSE)</f>
        <v>13002264</v>
      </c>
      <c r="Y262" s="17" t="str">
        <f>VLOOKUP(A262,'[1]Sales Data Table'!$A:$I,2,FALSE)</f>
        <v>Benteler</v>
      </c>
      <c r="Z262" s="17"/>
      <c r="AA262" s="17">
        <f>VLOOKUP(A262,'[1]Sales Data Table'!$A:$I,4,FALSE)</f>
        <v>13002264</v>
      </c>
      <c r="AB262" s="17" t="str">
        <f>VLOOKUP(A262,'[1]Sales Data Table'!$A:$I,9,FALSE)</f>
        <v>AUTO INDUSTRY</v>
      </c>
      <c r="AC262" s="17"/>
      <c r="AD262" s="99">
        <f>VLOOKUP(A262,'[1]Sales Data Table'!$A:$Z,16,FALSE)</f>
        <v>43717</v>
      </c>
      <c r="AE262" s="18" t="str">
        <f>VLOOKUP(C262,'Equipment Listing'!A:E,3,FALSE)</f>
        <v>Bond</v>
      </c>
      <c r="AF262" s="19" t="str">
        <f>VLOOKUP(C262,'Equipment Listing'!A:E,4,FALSE)</f>
        <v>300T</v>
      </c>
      <c r="AG262" s="19" t="str">
        <f>VLOOKUP(C262,'Equipment Listing'!A:E,5,FALSE)</f>
        <v>201-330</v>
      </c>
      <c r="AH262" s="19">
        <f t="shared" si="35"/>
        <v>1</v>
      </c>
      <c r="AI262" s="43">
        <f t="shared" si="36"/>
        <v>1800</v>
      </c>
      <c r="AJ262" s="102">
        <f t="shared" si="37"/>
        <v>3232.5</v>
      </c>
      <c r="AK262" s="20">
        <f t="shared" si="38"/>
        <v>269.375</v>
      </c>
      <c r="AL262" s="21">
        <f t="shared" si="39"/>
        <v>1.5328703703703705</v>
      </c>
      <c r="AM262" s="21"/>
      <c r="AN262" s="103"/>
      <c r="AO262" s="103"/>
      <c r="AP262" s="51" t="e">
        <f>VLOOKUP(A262,#REF!,2,FALSE)</f>
        <v>#REF!</v>
      </c>
    </row>
    <row r="263" spans="1:42" s="15" customFormat="1" ht="10.5" customHeight="1">
      <c r="A263" s="56">
        <v>104228</v>
      </c>
      <c r="B263" s="220" t="str">
        <f t="shared" si="32"/>
        <v>SOP</v>
      </c>
      <c r="C263" s="51" t="s">
        <v>269</v>
      </c>
      <c r="D263" s="19">
        <v>1</v>
      </c>
      <c r="E263" s="55">
        <v>2000</v>
      </c>
      <c r="F263" s="19">
        <v>0.5</v>
      </c>
      <c r="G263" s="19">
        <v>2</v>
      </c>
      <c r="H263" s="221" t="str">
        <f t="shared" si="33"/>
        <v>2015.01</v>
      </c>
      <c r="I263" s="221" t="str">
        <f t="shared" si="34"/>
        <v>2019.09</v>
      </c>
      <c r="J263" s="69">
        <v>2550</v>
      </c>
      <c r="K263" s="226"/>
      <c r="L263" s="226"/>
      <c r="M263" s="226"/>
      <c r="N263" s="226"/>
      <c r="O263" s="52"/>
      <c r="P263" s="52"/>
      <c r="Q263" s="52"/>
      <c r="R263" s="52"/>
      <c r="S263" s="55"/>
      <c r="T263" s="105"/>
      <c r="U263" s="18" t="s">
        <v>2</v>
      </c>
      <c r="V263" s="105"/>
      <c r="W263" s="103"/>
      <c r="X263" s="17">
        <f>VLOOKUP(A263,'[1]Sales Data Table'!$A:$AF,4,FALSE)</f>
        <v>13002265</v>
      </c>
      <c r="Y263" s="17" t="str">
        <f>VLOOKUP(A263,'[1]Sales Data Table'!$A:$I,2,FALSE)</f>
        <v>Benteler</v>
      </c>
      <c r="Z263" s="17"/>
      <c r="AA263" s="17">
        <f>VLOOKUP(A263,'[1]Sales Data Table'!$A:$I,4,FALSE)</f>
        <v>13002265</v>
      </c>
      <c r="AB263" s="17" t="str">
        <f>VLOOKUP(A263,'[1]Sales Data Table'!$A:$I,9,FALSE)</f>
        <v>AUTO INDUSTRY</v>
      </c>
      <c r="AC263" s="17"/>
      <c r="AD263" s="99">
        <f>VLOOKUP(A263,'[1]Sales Data Table'!$A:$Z,16,FALSE)</f>
        <v>43717</v>
      </c>
      <c r="AE263" s="18" t="str">
        <f>VLOOKUP(C263,'Equipment Listing'!A:E,3,FALSE)</f>
        <v>Bond</v>
      </c>
      <c r="AF263" s="19" t="str">
        <f>VLOOKUP(C263,'Equipment Listing'!A:E,4,FALSE)</f>
        <v>300T</v>
      </c>
      <c r="AG263" s="19" t="str">
        <f>VLOOKUP(C263,'Equipment Listing'!A:E,5,FALSE)</f>
        <v>201-330</v>
      </c>
      <c r="AH263" s="19">
        <f t="shared" si="35"/>
        <v>1</v>
      </c>
      <c r="AI263" s="43">
        <f t="shared" si="36"/>
        <v>2000</v>
      </c>
      <c r="AJ263" s="102">
        <f t="shared" si="37"/>
        <v>2550</v>
      </c>
      <c r="AK263" s="20">
        <f t="shared" si="38"/>
        <v>212.5</v>
      </c>
      <c r="AL263" s="21">
        <f t="shared" si="39"/>
        <v>1.4749999999999999</v>
      </c>
      <c r="AM263" s="21"/>
      <c r="AN263" s="103"/>
      <c r="AO263" s="103"/>
      <c r="AP263" s="51" t="e">
        <f>VLOOKUP(A263,#REF!,2,FALSE)</f>
        <v>#REF!</v>
      </c>
    </row>
    <row r="264" spans="1:42" s="15" customFormat="1" ht="10.5" customHeight="1">
      <c r="A264" s="56">
        <v>104290</v>
      </c>
      <c r="B264" s="220" t="str">
        <f t="shared" si="32"/>
        <v>SOP</v>
      </c>
      <c r="C264" s="51" t="s">
        <v>269</v>
      </c>
      <c r="D264" s="19">
        <v>1</v>
      </c>
      <c r="E264" s="55">
        <v>2400</v>
      </c>
      <c r="F264" s="19">
        <v>0.5</v>
      </c>
      <c r="G264" s="19">
        <v>2</v>
      </c>
      <c r="H264" s="221" t="str">
        <f t="shared" si="33"/>
        <v>2015.01</v>
      </c>
      <c r="I264" s="221" t="str">
        <f t="shared" si="34"/>
        <v>2019.09</v>
      </c>
      <c r="J264" s="69">
        <v>450</v>
      </c>
      <c r="K264" s="226"/>
      <c r="L264" s="226"/>
      <c r="M264" s="226"/>
      <c r="N264" s="226"/>
      <c r="O264" s="52"/>
      <c r="P264" s="52"/>
      <c r="Q264" s="52"/>
      <c r="R264" s="52"/>
      <c r="S264" s="55"/>
      <c r="T264" s="105"/>
      <c r="U264" s="18" t="s">
        <v>2</v>
      </c>
      <c r="V264" s="105"/>
      <c r="W264" s="103"/>
      <c r="X264" s="17" t="str">
        <f>VLOOKUP(A264,'[1]Sales Data Table'!$A:$AF,4,FALSE)</f>
        <v>AA022435-5981</v>
      </c>
      <c r="Y264" s="17" t="str">
        <f>VLOOKUP(A264,'[1]Sales Data Table'!$A:$I,2,FALSE)</f>
        <v>Denso</v>
      </c>
      <c r="Z264" s="17"/>
      <c r="AA264" s="17" t="str">
        <f>VLOOKUP(A264,'[1]Sales Data Table'!$A:$I,4,FALSE)</f>
        <v>AA022435-5981</v>
      </c>
      <c r="AB264" s="17" t="str">
        <f>VLOOKUP(A264,'[1]Sales Data Table'!$A:$I,9,FALSE)</f>
        <v>ChryslerGroup</v>
      </c>
      <c r="AC264" s="17"/>
      <c r="AD264" s="99">
        <f>VLOOKUP(A264,'[1]Sales Data Table'!$A:$Z,16,FALSE)</f>
        <v>43717</v>
      </c>
      <c r="AE264" s="18" t="str">
        <f>VLOOKUP(C264,'Equipment Listing'!A:E,3,FALSE)</f>
        <v>Bond</v>
      </c>
      <c r="AF264" s="19" t="str">
        <f>VLOOKUP(C264,'Equipment Listing'!A:E,4,FALSE)</f>
        <v>300T</v>
      </c>
      <c r="AG264" s="19" t="str">
        <f>VLOOKUP(C264,'Equipment Listing'!A:E,5,FALSE)</f>
        <v>201-330</v>
      </c>
      <c r="AH264" s="19">
        <f t="shared" si="35"/>
        <v>1</v>
      </c>
      <c r="AI264" s="43">
        <f t="shared" si="36"/>
        <v>2400</v>
      </c>
      <c r="AJ264" s="102">
        <f t="shared" si="37"/>
        <v>450</v>
      </c>
      <c r="AK264" s="20">
        <f t="shared" si="38"/>
        <v>37.5</v>
      </c>
      <c r="AL264" s="21">
        <f t="shared" si="39"/>
        <v>1.3541666666666667</v>
      </c>
      <c r="AM264" s="21"/>
      <c r="AN264" s="103"/>
      <c r="AO264" s="103"/>
      <c r="AP264" s="51" t="e">
        <f>VLOOKUP(A264,#REF!,2,FALSE)</f>
        <v>#REF!</v>
      </c>
    </row>
    <row r="265" spans="1:42" s="15" customFormat="1" ht="10.5" customHeight="1">
      <c r="A265" s="16">
        <v>104552</v>
      </c>
      <c r="B265" s="220" t="str">
        <f t="shared" si="32"/>
        <v>SOP</v>
      </c>
      <c r="C265" s="18" t="s">
        <v>269</v>
      </c>
      <c r="D265" s="19">
        <v>1</v>
      </c>
      <c r="E265" s="20">
        <v>5610</v>
      </c>
      <c r="F265" s="19">
        <v>0.5</v>
      </c>
      <c r="G265" s="19">
        <v>2</v>
      </c>
      <c r="H265" s="221" t="str">
        <f t="shared" si="33"/>
        <v>2015.01</v>
      </c>
      <c r="I265" s="221" t="str">
        <f t="shared" si="34"/>
        <v>2019.09</v>
      </c>
      <c r="J265" s="69">
        <v>665000</v>
      </c>
      <c r="K265" s="226"/>
      <c r="L265" s="226"/>
      <c r="M265" s="226"/>
      <c r="N265" s="226"/>
      <c r="O265" s="19"/>
      <c r="P265" s="19"/>
      <c r="Q265" s="19"/>
      <c r="R265" s="19"/>
      <c r="S265" s="103"/>
      <c r="T265" s="103"/>
      <c r="U265" s="18" t="s">
        <v>2</v>
      </c>
      <c r="V265" s="103"/>
      <c r="W265" s="103"/>
      <c r="X265" s="17">
        <f>VLOOKUP(A265,'[1]Sales Data Table'!$A:$AF,4,FALSE)</f>
        <v>13003240</v>
      </c>
      <c r="Y265" s="17" t="str">
        <f>VLOOKUP(A265,'[1]Sales Data Table'!$A:$I,2,FALSE)</f>
        <v>Benteler</v>
      </c>
      <c r="Z265" s="17"/>
      <c r="AA265" s="17">
        <f>VLOOKUP(A265,'[1]Sales Data Table'!$A:$I,4,FALSE)</f>
        <v>13003240</v>
      </c>
      <c r="AB265" s="17" t="str">
        <f>VLOOKUP(A265,'[1]Sales Data Table'!$A:$I,9,FALSE)</f>
        <v>AUTO INDUSTRY</v>
      </c>
      <c r="AC265" s="17"/>
      <c r="AD265" s="99">
        <f>VLOOKUP(A265,'[1]Sales Data Table'!$A:$Z,16,FALSE)</f>
        <v>43717</v>
      </c>
      <c r="AE265" s="18" t="str">
        <f>VLOOKUP(C265,'Equipment Listing'!A:E,3,FALSE)</f>
        <v>Bond</v>
      </c>
      <c r="AF265" s="19" t="str">
        <f>VLOOKUP(C265,'Equipment Listing'!A:E,4,FALSE)</f>
        <v>300T</v>
      </c>
      <c r="AG265" s="19" t="str">
        <f>VLOOKUP(C265,'Equipment Listing'!A:E,5,FALSE)</f>
        <v>201-330</v>
      </c>
      <c r="AH265" s="19">
        <f t="shared" si="35"/>
        <v>1</v>
      </c>
      <c r="AI265" s="43">
        <f t="shared" si="36"/>
        <v>5610</v>
      </c>
      <c r="AJ265" s="102">
        <f t="shared" si="37"/>
        <v>665000</v>
      </c>
      <c r="AK265" s="20">
        <f t="shared" si="38"/>
        <v>55416.666666666664</v>
      </c>
      <c r="AL265" s="21">
        <f t="shared" si="39"/>
        <v>14.504258268964151</v>
      </c>
      <c r="AM265" s="21"/>
      <c r="AN265" s="103"/>
      <c r="AO265" s="103"/>
      <c r="AP265" s="17">
        <v>104552</v>
      </c>
    </row>
    <row r="266" spans="1:42" s="15" customFormat="1" ht="10.5" customHeight="1">
      <c r="A266" s="16">
        <v>104912</v>
      </c>
      <c r="B266" s="220" t="str">
        <f t="shared" si="32"/>
        <v>SOP</v>
      </c>
      <c r="C266" s="18" t="s">
        <v>269</v>
      </c>
      <c r="D266" s="19">
        <v>1</v>
      </c>
      <c r="E266" s="20">
        <v>2700</v>
      </c>
      <c r="F266" s="19">
        <v>0.5</v>
      </c>
      <c r="G266" s="19">
        <v>2</v>
      </c>
      <c r="H266" s="221" t="str">
        <f t="shared" si="33"/>
        <v>2015.01</v>
      </c>
      <c r="I266" s="221" t="str">
        <f t="shared" si="34"/>
        <v>2019</v>
      </c>
      <c r="J266" s="69">
        <v>188650.53720000002</v>
      </c>
      <c r="K266" s="226"/>
      <c r="L266" s="226"/>
      <c r="M266" s="226"/>
      <c r="N266" s="226"/>
      <c r="O266" s="19"/>
      <c r="P266" s="19"/>
      <c r="Q266" s="19"/>
      <c r="R266" s="19"/>
      <c r="S266" s="103"/>
      <c r="T266" s="103"/>
      <c r="U266" s="18" t="s">
        <v>2</v>
      </c>
      <c r="V266" s="103"/>
      <c r="W266" s="103"/>
      <c r="X266" s="17">
        <f>VLOOKUP(A266,'[1]Sales Data Table'!$A:$AF,4,FALSE)</f>
        <v>4735504020</v>
      </c>
      <c r="Y266" s="17" t="str">
        <f>VLOOKUP(A266,'[1]Sales Data Table'!$A:$I,2,FALSE)</f>
        <v>TOYOTA</v>
      </c>
      <c r="Z266" s="17"/>
      <c r="AA266" s="17">
        <f>VLOOKUP(A266,'[1]Sales Data Table'!$A:$I,4,FALSE)</f>
        <v>4735504020</v>
      </c>
      <c r="AB266" s="17" t="str">
        <f>VLOOKUP(A266,'[1]Sales Data Table'!$A:$I,9,FALSE)</f>
        <v>Tacoma 180L --&gt; c/o to 742a</v>
      </c>
      <c r="AC266" s="17"/>
      <c r="AD266" s="99">
        <f>VLOOKUP(A266,'[1]Sales Data Table'!$A:$Z,16,FALSE)</f>
        <v>44926</v>
      </c>
      <c r="AE266" s="18" t="str">
        <f>VLOOKUP(C266,'Equipment Listing'!A:E,3,FALSE)</f>
        <v>Bond</v>
      </c>
      <c r="AF266" s="19" t="str">
        <f>VLOOKUP(C266,'Equipment Listing'!A:E,4,FALSE)</f>
        <v>300T</v>
      </c>
      <c r="AG266" s="19" t="str">
        <f>VLOOKUP(C266,'Equipment Listing'!A:E,5,FALSE)</f>
        <v>201-330</v>
      </c>
      <c r="AH266" s="19">
        <f t="shared" si="35"/>
        <v>1</v>
      </c>
      <c r="AI266" s="43">
        <f t="shared" si="36"/>
        <v>2700</v>
      </c>
      <c r="AJ266" s="102">
        <f t="shared" si="37"/>
        <v>188650.53720000002</v>
      </c>
      <c r="AK266" s="20">
        <f t="shared" si="38"/>
        <v>15720.878100000002</v>
      </c>
      <c r="AL266" s="21">
        <f t="shared" si="39"/>
        <v>9.096729925925926</v>
      </c>
      <c r="AM266" s="21"/>
      <c r="AN266" s="103"/>
      <c r="AO266" s="103"/>
      <c r="AP266" s="17">
        <v>104912</v>
      </c>
    </row>
    <row r="267" spans="1:42" s="15" customFormat="1" ht="10.5" customHeight="1">
      <c r="A267" s="16">
        <v>104950</v>
      </c>
      <c r="B267" s="220" t="str">
        <f t="shared" si="32"/>
        <v>SOP</v>
      </c>
      <c r="C267" s="18" t="s">
        <v>269</v>
      </c>
      <c r="D267" s="19">
        <v>1</v>
      </c>
      <c r="E267" s="20">
        <v>2700</v>
      </c>
      <c r="F267" s="19">
        <v>0.5</v>
      </c>
      <c r="G267" s="19">
        <v>2</v>
      </c>
      <c r="H267" s="221" t="str">
        <f t="shared" si="33"/>
        <v>2015.01</v>
      </c>
      <c r="I267" s="221" t="str">
        <f t="shared" si="34"/>
        <v>2019</v>
      </c>
      <c r="J267" s="69">
        <v>156617.3904</v>
      </c>
      <c r="K267" s="226"/>
      <c r="L267" s="226"/>
      <c r="M267" s="226"/>
      <c r="N267" s="226"/>
      <c r="O267" s="19"/>
      <c r="P267" s="19"/>
      <c r="Q267" s="19"/>
      <c r="R267" s="19"/>
      <c r="S267" s="103"/>
      <c r="T267" s="103"/>
      <c r="U267" s="18" t="s">
        <v>2</v>
      </c>
      <c r="V267" s="103"/>
      <c r="W267" s="103"/>
      <c r="X267" s="17" t="str">
        <f>VLOOKUP(A267,'[1]Sales Data Table'!$A:$AF,4,FALSE)</f>
        <v>47351-04040</v>
      </c>
      <c r="Y267" s="17" t="str">
        <f>VLOOKUP(A267,'[1]Sales Data Table'!$A:$I,2,FALSE)</f>
        <v>Hino Motors Mfg., Inc.</v>
      </c>
      <c r="Z267" s="17"/>
      <c r="AA267" s="17" t="str">
        <f>VLOOKUP(A267,'[1]Sales Data Table'!$A:$I,4,FALSE)</f>
        <v>47351-04040</v>
      </c>
      <c r="AB267" s="17" t="str">
        <f>VLOOKUP(A267,'[1]Sales Data Table'!$A:$I,9,FALSE)</f>
        <v>Tacoma 180L --&gt; c/o to 742a</v>
      </c>
      <c r="AC267" s="17"/>
      <c r="AD267" s="99">
        <f>VLOOKUP(A267,'[1]Sales Data Table'!$A:$Z,16,FALSE)</f>
        <v>44926</v>
      </c>
      <c r="AE267" s="18" t="str">
        <f>VLOOKUP(C267,'Equipment Listing'!A:E,3,FALSE)</f>
        <v>Bond</v>
      </c>
      <c r="AF267" s="19" t="str">
        <f>VLOOKUP(C267,'Equipment Listing'!A:E,4,FALSE)</f>
        <v>300T</v>
      </c>
      <c r="AG267" s="19" t="str">
        <f>VLOOKUP(C267,'Equipment Listing'!A:E,5,FALSE)</f>
        <v>201-330</v>
      </c>
      <c r="AH267" s="19">
        <f t="shared" si="35"/>
        <v>1</v>
      </c>
      <c r="AI267" s="43">
        <f t="shared" si="36"/>
        <v>2700</v>
      </c>
      <c r="AJ267" s="102">
        <f t="shared" si="37"/>
        <v>156617.3904</v>
      </c>
      <c r="AK267" s="20">
        <f t="shared" si="38"/>
        <v>13051.449200000001</v>
      </c>
      <c r="AL267" s="21">
        <f t="shared" si="39"/>
        <v>7.7784934320987658</v>
      </c>
      <c r="AM267" s="21"/>
      <c r="AN267" s="103"/>
      <c r="AO267" s="103"/>
      <c r="AP267" s="17" t="s">
        <v>292</v>
      </c>
    </row>
    <row r="268" spans="1:42" s="15" customFormat="1" ht="10.5" customHeight="1">
      <c r="A268" s="16">
        <v>104957</v>
      </c>
      <c r="B268" s="220" t="str">
        <f t="shared" si="32"/>
        <v>SOP</v>
      </c>
      <c r="C268" s="18" t="s">
        <v>269</v>
      </c>
      <c r="D268" s="19">
        <v>1</v>
      </c>
      <c r="E268" s="20">
        <v>2700</v>
      </c>
      <c r="F268" s="19">
        <v>0.5</v>
      </c>
      <c r="G268" s="19">
        <v>2</v>
      </c>
      <c r="H268" s="221" t="str">
        <f t="shared" si="33"/>
        <v>2015.01</v>
      </c>
      <c r="I268" s="221" t="str">
        <f t="shared" si="34"/>
        <v>2015.09</v>
      </c>
      <c r="J268" s="69">
        <v>36498</v>
      </c>
      <c r="K268" s="226"/>
      <c r="L268" s="226"/>
      <c r="M268" s="226"/>
      <c r="N268" s="226"/>
      <c r="O268" s="19"/>
      <c r="P268" s="19"/>
      <c r="Q268" s="19"/>
      <c r="R268" s="19"/>
      <c r="S268" s="103"/>
      <c r="T268" s="103"/>
      <c r="U268" s="18" t="s">
        <v>2</v>
      </c>
      <c r="V268" s="103"/>
      <c r="W268" s="103"/>
      <c r="X268" s="17" t="str">
        <f>VLOOKUP(A268,'[1]Sales Data Table'!$A:$AF,4,FALSE)</f>
        <v>74521 EA800</v>
      </c>
      <c r="Y268" s="17" t="str">
        <f>VLOOKUP(A268,'[1]Sales Data Table'!$A:$I,2,FALSE)</f>
        <v>NISSAN</v>
      </c>
      <c r="Z268" s="17"/>
      <c r="AA268" s="17" t="str">
        <f>VLOOKUP(A268,'[1]Sales Data Table'!$A:$I,4,FALSE)</f>
        <v>74521 EA800</v>
      </c>
      <c r="AB268" s="17" t="str">
        <f>VLOOKUP(A268,'[1]Sales Data Table'!$A:$I,9,FALSE)</f>
        <v xml:space="preserve">Nissan        | Frontier | H61B/D40        </v>
      </c>
      <c r="AC268" s="17"/>
      <c r="AD268" s="99">
        <f>VLOOKUP(A268,'[1]Sales Data Table'!$A:$Z,16,FALSE)</f>
        <v>42248</v>
      </c>
      <c r="AE268" s="18" t="str">
        <f>VLOOKUP(C268,'Equipment Listing'!A:E,3,FALSE)</f>
        <v>Bond</v>
      </c>
      <c r="AF268" s="19" t="str">
        <f>VLOOKUP(C268,'Equipment Listing'!A:E,4,FALSE)</f>
        <v>300T</v>
      </c>
      <c r="AG268" s="19" t="str">
        <f>VLOOKUP(C268,'Equipment Listing'!A:E,5,FALSE)</f>
        <v>201-330</v>
      </c>
      <c r="AH268" s="19">
        <f t="shared" si="35"/>
        <v>1</v>
      </c>
      <c r="AI268" s="43">
        <f t="shared" si="36"/>
        <v>2700</v>
      </c>
      <c r="AJ268" s="102">
        <f t="shared" si="37"/>
        <v>36498</v>
      </c>
      <c r="AK268" s="20">
        <f t="shared" si="38"/>
        <v>3041.5</v>
      </c>
      <c r="AL268" s="21">
        <f t="shared" si="39"/>
        <v>2.8353086419753084</v>
      </c>
      <c r="AM268" s="21"/>
      <c r="AN268" s="103"/>
      <c r="AO268" s="103"/>
      <c r="AP268" s="17">
        <v>104957</v>
      </c>
    </row>
    <row r="269" spans="1:42" s="15" customFormat="1" ht="10.5" customHeight="1">
      <c r="A269" s="56">
        <v>104999</v>
      </c>
      <c r="B269" s="220" t="str">
        <f t="shared" si="32"/>
        <v>SOP</v>
      </c>
      <c r="C269" s="51" t="s">
        <v>269</v>
      </c>
      <c r="D269" s="19">
        <v>1</v>
      </c>
      <c r="E269" s="55">
        <v>3000</v>
      </c>
      <c r="F269" s="19">
        <v>0.5</v>
      </c>
      <c r="G269" s="19">
        <v>2</v>
      </c>
      <c r="H269" s="221" t="str">
        <f t="shared" si="33"/>
        <v>2015.01</v>
      </c>
      <c r="I269" s="221" t="str">
        <f t="shared" si="34"/>
        <v>2019.09</v>
      </c>
      <c r="J269" s="69">
        <v>900</v>
      </c>
      <c r="K269" s="226"/>
      <c r="L269" s="226"/>
      <c r="M269" s="226"/>
      <c r="N269" s="226"/>
      <c r="O269" s="54"/>
      <c r="P269" s="54"/>
      <c r="Q269" s="54"/>
      <c r="R269" s="54"/>
      <c r="S269" s="53"/>
      <c r="T269" s="104"/>
      <c r="U269" s="18" t="s">
        <v>2</v>
      </c>
      <c r="V269" s="104"/>
      <c r="W269" s="103"/>
      <c r="X269" s="17">
        <f>VLOOKUP(A269,'[1]Sales Data Table'!$A:$AF,4,FALSE)</f>
        <v>13004276</v>
      </c>
      <c r="Y269" s="17" t="str">
        <f>VLOOKUP(A269,'[1]Sales Data Table'!$A:$I,2,FALSE)</f>
        <v>Benteler</v>
      </c>
      <c r="Z269" s="17"/>
      <c r="AA269" s="17">
        <f>VLOOKUP(A269,'[1]Sales Data Table'!$A:$I,4,FALSE)</f>
        <v>13004276</v>
      </c>
      <c r="AB269" s="17" t="str">
        <f>VLOOKUP(A269,'[1]Sales Data Table'!$A:$I,9,FALSE)</f>
        <v>GM</v>
      </c>
      <c r="AC269" s="17"/>
      <c r="AD269" s="99">
        <f>VLOOKUP(A269,'[1]Sales Data Table'!$A:$Z,16,FALSE)</f>
        <v>43717</v>
      </c>
      <c r="AE269" s="18" t="str">
        <f>VLOOKUP(C269,'Equipment Listing'!A:E,3,FALSE)</f>
        <v>Bond</v>
      </c>
      <c r="AF269" s="19" t="str">
        <f>VLOOKUP(C269,'Equipment Listing'!A:E,4,FALSE)</f>
        <v>300T</v>
      </c>
      <c r="AG269" s="19" t="str">
        <f>VLOOKUP(C269,'Equipment Listing'!A:E,5,FALSE)</f>
        <v>201-330</v>
      </c>
      <c r="AH269" s="19">
        <f t="shared" si="35"/>
        <v>1</v>
      </c>
      <c r="AI269" s="43">
        <f t="shared" si="36"/>
        <v>3000</v>
      </c>
      <c r="AJ269" s="102">
        <f t="shared" si="37"/>
        <v>900</v>
      </c>
      <c r="AK269" s="20">
        <f t="shared" si="38"/>
        <v>75</v>
      </c>
      <c r="AL269" s="21">
        <f t="shared" si="39"/>
        <v>1.3666666666666665</v>
      </c>
      <c r="AM269" s="21"/>
      <c r="AN269" s="103"/>
      <c r="AO269" s="103"/>
      <c r="AP269" s="51" t="e">
        <f>VLOOKUP(A269,#REF!,2,FALSE)</f>
        <v>#REF!</v>
      </c>
    </row>
    <row r="270" spans="1:42" s="15" customFormat="1" ht="10.5" customHeight="1">
      <c r="A270" s="16">
        <v>105098</v>
      </c>
      <c r="B270" s="220" t="str">
        <f t="shared" si="32"/>
        <v>SOP</v>
      </c>
      <c r="C270" s="18" t="s">
        <v>269</v>
      </c>
      <c r="D270" s="19">
        <v>1</v>
      </c>
      <c r="E270" s="20">
        <v>3300</v>
      </c>
      <c r="F270" s="19">
        <v>0.5</v>
      </c>
      <c r="G270" s="19">
        <v>2</v>
      </c>
      <c r="H270" s="221" t="str">
        <f t="shared" si="33"/>
        <v>2015.01</v>
      </c>
      <c r="I270" s="221" t="str">
        <f t="shared" si="34"/>
        <v>2019.09</v>
      </c>
      <c r="J270" s="69">
        <v>64806</v>
      </c>
      <c r="K270" s="226"/>
      <c r="L270" s="226"/>
      <c r="M270" s="226"/>
      <c r="N270" s="226"/>
      <c r="O270" s="19"/>
      <c r="P270" s="19"/>
      <c r="Q270" s="19"/>
      <c r="R270" s="19"/>
      <c r="S270" s="103"/>
      <c r="T270" s="103"/>
      <c r="U270" s="18" t="s">
        <v>2</v>
      </c>
      <c r="V270" s="103"/>
      <c r="W270" s="103"/>
      <c r="X270" s="17">
        <f>VLOOKUP(A270,'[1]Sales Data Table'!$A:$AF,4,FALSE)</f>
        <v>13004866</v>
      </c>
      <c r="Y270" s="17" t="str">
        <f>VLOOKUP(A270,'[1]Sales Data Table'!$A:$I,2,FALSE)</f>
        <v>Benteler</v>
      </c>
      <c r="Z270" s="17"/>
      <c r="AA270" s="17">
        <f>VLOOKUP(A270,'[1]Sales Data Table'!$A:$I,4,FALSE)</f>
        <v>13004866</v>
      </c>
      <c r="AB270" s="17" t="str">
        <f>VLOOKUP(A270,'[1]Sales Data Table'!$A:$I,9,FALSE)</f>
        <v>FORD</v>
      </c>
      <c r="AC270" s="17"/>
      <c r="AD270" s="99">
        <f>VLOOKUP(A270,'[1]Sales Data Table'!$A:$Z,16,FALSE)</f>
        <v>43717</v>
      </c>
      <c r="AE270" s="18" t="str">
        <f>VLOOKUP(C270,'Equipment Listing'!A:E,3,FALSE)</f>
        <v>Bond</v>
      </c>
      <c r="AF270" s="19" t="str">
        <f>VLOOKUP(C270,'Equipment Listing'!A:E,4,FALSE)</f>
        <v>300T</v>
      </c>
      <c r="AG270" s="19" t="str">
        <f>VLOOKUP(C270,'Equipment Listing'!A:E,5,FALSE)</f>
        <v>201-330</v>
      </c>
      <c r="AH270" s="19">
        <f t="shared" si="35"/>
        <v>1</v>
      </c>
      <c r="AI270" s="43">
        <f t="shared" si="36"/>
        <v>3300</v>
      </c>
      <c r="AJ270" s="102">
        <f t="shared" si="37"/>
        <v>64806</v>
      </c>
      <c r="AK270" s="20">
        <f t="shared" si="38"/>
        <v>5400.5</v>
      </c>
      <c r="AL270" s="21">
        <f t="shared" si="39"/>
        <v>3.5153535353535355</v>
      </c>
      <c r="AM270" s="21"/>
      <c r="AN270" s="103"/>
      <c r="AO270" s="103"/>
      <c r="AP270" s="17" t="s">
        <v>291</v>
      </c>
    </row>
    <row r="271" spans="1:42" s="15" customFormat="1" ht="10.5" customHeight="1">
      <c r="A271" s="16">
        <v>105138</v>
      </c>
      <c r="B271" s="220" t="str">
        <f t="shared" si="32"/>
        <v>SOP</v>
      </c>
      <c r="C271" s="18" t="s">
        <v>269</v>
      </c>
      <c r="D271" s="19">
        <v>1</v>
      </c>
      <c r="E271" s="20">
        <v>3300</v>
      </c>
      <c r="F271" s="19">
        <v>0.5</v>
      </c>
      <c r="G271" s="19">
        <v>2</v>
      </c>
      <c r="H271" s="221" t="str">
        <f t="shared" si="33"/>
        <v>2015.01</v>
      </c>
      <c r="I271" s="221" t="str">
        <f t="shared" si="34"/>
        <v>2018.04</v>
      </c>
      <c r="J271" s="69">
        <v>265000</v>
      </c>
      <c r="K271" s="226"/>
      <c r="L271" s="226"/>
      <c r="M271" s="226"/>
      <c r="N271" s="226"/>
      <c r="O271" s="19"/>
      <c r="P271" s="19"/>
      <c r="Q271" s="19"/>
      <c r="R271" s="19"/>
      <c r="S271" s="103"/>
      <c r="T271" s="103"/>
      <c r="U271" s="18" t="s">
        <v>2</v>
      </c>
      <c r="V271" s="103"/>
      <c r="W271" s="103"/>
      <c r="X271" s="17">
        <f>VLOOKUP(A271,'[1]Sales Data Table'!$A:$AF,4,FALSE)</f>
        <v>13003716</v>
      </c>
      <c r="Y271" s="17" t="str">
        <f>VLOOKUP(A271,'[1]Sales Data Table'!$A:$I,2,FALSE)</f>
        <v>Benteler</v>
      </c>
      <c r="Z271" s="17"/>
      <c r="AA271" s="17">
        <f>VLOOKUP(A271,'[1]Sales Data Table'!$A:$I,4,FALSE)</f>
        <v>13003716</v>
      </c>
      <c r="AB271" s="17" t="str">
        <f>VLOOKUP(A271,'[1]Sales Data Table'!$A:$I,9,FALSE)</f>
        <v xml:space="preserve">Toyota | Avalon | 770N            </v>
      </c>
      <c r="AC271" s="17"/>
      <c r="AD271" s="99">
        <f>VLOOKUP(A271,'[1]Sales Data Table'!$A:$Z,16,FALSE)</f>
        <v>43191</v>
      </c>
      <c r="AE271" s="18" t="str">
        <f>VLOOKUP(C271,'Equipment Listing'!A:E,3,FALSE)</f>
        <v>Bond</v>
      </c>
      <c r="AF271" s="19" t="str">
        <f>VLOOKUP(C271,'Equipment Listing'!A:E,4,FALSE)</f>
        <v>300T</v>
      </c>
      <c r="AG271" s="19" t="str">
        <f>VLOOKUP(C271,'Equipment Listing'!A:E,5,FALSE)</f>
        <v>201-330</v>
      </c>
      <c r="AH271" s="19">
        <f t="shared" si="35"/>
        <v>1</v>
      </c>
      <c r="AI271" s="43">
        <f t="shared" si="36"/>
        <v>3300</v>
      </c>
      <c r="AJ271" s="102">
        <f t="shared" si="37"/>
        <v>265000</v>
      </c>
      <c r="AK271" s="20">
        <f t="shared" si="38"/>
        <v>22083.333333333332</v>
      </c>
      <c r="AL271" s="21">
        <f t="shared" si="39"/>
        <v>10.255892255892254</v>
      </c>
      <c r="AM271" s="21"/>
      <c r="AN271" s="103"/>
      <c r="AO271" s="103"/>
      <c r="AP271" s="17" t="s">
        <v>290</v>
      </c>
    </row>
    <row r="272" spans="1:42" s="15" customFormat="1" ht="10.5" customHeight="1">
      <c r="A272" s="56">
        <v>105159</v>
      </c>
      <c r="B272" s="220" t="str">
        <f t="shared" si="32"/>
        <v>SOP</v>
      </c>
      <c r="C272" s="51" t="s">
        <v>269</v>
      </c>
      <c r="D272" s="19">
        <v>1</v>
      </c>
      <c r="E272" s="55">
        <v>2400</v>
      </c>
      <c r="F272" s="19">
        <v>0.5</v>
      </c>
      <c r="G272" s="19">
        <v>2</v>
      </c>
      <c r="H272" s="221" t="str">
        <f t="shared" si="33"/>
        <v>2015.01</v>
      </c>
      <c r="I272" s="221" t="str">
        <f t="shared" si="34"/>
        <v>2019.09</v>
      </c>
      <c r="J272" s="69">
        <v>300</v>
      </c>
      <c r="K272" s="226"/>
      <c r="L272" s="226"/>
      <c r="M272" s="226"/>
      <c r="N272" s="226"/>
      <c r="O272" s="54"/>
      <c r="P272" s="54"/>
      <c r="Q272" s="54"/>
      <c r="R272" s="54"/>
      <c r="S272" s="53"/>
      <c r="T272" s="104"/>
      <c r="U272" s="18" t="s">
        <v>2</v>
      </c>
      <c r="V272" s="104"/>
      <c r="W272" s="103"/>
      <c r="X272" s="17">
        <f>VLOOKUP(A272,'[1]Sales Data Table'!$A:$AF,4,FALSE)</f>
        <v>13003731</v>
      </c>
      <c r="Y272" s="17" t="str">
        <f>VLOOKUP(A272,'[1]Sales Data Table'!$A:$I,2,FALSE)</f>
        <v>Benteler</v>
      </c>
      <c r="Z272" s="17"/>
      <c r="AA272" s="17">
        <f>VLOOKUP(A272,'[1]Sales Data Table'!$A:$I,4,FALSE)</f>
        <v>13003731</v>
      </c>
      <c r="AB272" s="17" t="str">
        <f>VLOOKUP(A272,'[1]Sales Data Table'!$A:$I,9,FALSE)</f>
        <v xml:space="preserve">Toyota | Matrix/Blade | 328X/151L       </v>
      </c>
      <c r="AC272" s="17"/>
      <c r="AD272" s="99">
        <f>VLOOKUP(A272,'[1]Sales Data Table'!$A:$Z,16,FALSE)</f>
        <v>43717</v>
      </c>
      <c r="AE272" s="18" t="str">
        <f>VLOOKUP(C272,'Equipment Listing'!A:E,3,FALSE)</f>
        <v>Bond</v>
      </c>
      <c r="AF272" s="19" t="str">
        <f>VLOOKUP(C272,'Equipment Listing'!A:E,4,FALSE)</f>
        <v>300T</v>
      </c>
      <c r="AG272" s="19" t="str">
        <f>VLOOKUP(C272,'Equipment Listing'!A:E,5,FALSE)</f>
        <v>201-330</v>
      </c>
      <c r="AH272" s="19">
        <f t="shared" si="35"/>
        <v>1</v>
      </c>
      <c r="AI272" s="43">
        <f t="shared" si="36"/>
        <v>2400</v>
      </c>
      <c r="AJ272" s="102">
        <f t="shared" si="37"/>
        <v>300</v>
      </c>
      <c r="AK272" s="20">
        <f t="shared" si="38"/>
        <v>25</v>
      </c>
      <c r="AL272" s="21">
        <f t="shared" si="39"/>
        <v>1.3472222222222223</v>
      </c>
      <c r="AM272" s="21"/>
      <c r="AN272" s="103"/>
      <c r="AO272" s="103"/>
      <c r="AP272" s="51" t="e">
        <f>VLOOKUP(A272,#REF!,2,FALSE)</f>
        <v>#REF!</v>
      </c>
    </row>
    <row r="273" spans="1:42" s="15" customFormat="1" ht="10.5" customHeight="1">
      <c r="A273" s="16">
        <v>105359</v>
      </c>
      <c r="B273" s="220" t="str">
        <f t="shared" si="32"/>
        <v>SOP</v>
      </c>
      <c r="C273" s="18" t="s">
        <v>269</v>
      </c>
      <c r="D273" s="19">
        <v>1</v>
      </c>
      <c r="E273" s="20">
        <v>5100</v>
      </c>
      <c r="F273" s="19">
        <v>0.5</v>
      </c>
      <c r="G273" s="19">
        <v>2</v>
      </c>
      <c r="H273" s="221" t="str">
        <f t="shared" si="33"/>
        <v>2015.01</v>
      </c>
      <c r="I273" s="221" t="str">
        <f t="shared" si="34"/>
        <v>2019.09</v>
      </c>
      <c r="J273" s="69">
        <v>31500</v>
      </c>
      <c r="K273" s="226"/>
      <c r="L273" s="226"/>
      <c r="M273" s="226"/>
      <c r="N273" s="226"/>
      <c r="O273" s="19"/>
      <c r="P273" s="19"/>
      <c r="Q273" s="19"/>
      <c r="R273" s="19"/>
      <c r="S273" s="103"/>
      <c r="T273" s="103"/>
      <c r="U273" s="18" t="s">
        <v>2</v>
      </c>
      <c r="V273" s="103"/>
      <c r="W273" s="103"/>
      <c r="X273" s="17" t="str">
        <f>VLOOKUP(A273,'[1]Sales Data Table'!$A:$AF,4,FALSE)</f>
        <v>GN81410000000M10</v>
      </c>
      <c r="Y273" s="17" t="str">
        <f>VLOOKUP(A273,'[1]Sales Data Table'!$A:$I,2,FALSE)</f>
        <v>Alpha Tech</v>
      </c>
      <c r="Z273" s="17"/>
      <c r="AA273" s="17" t="str">
        <f>VLOOKUP(A273,'[1]Sales Data Table'!$A:$I,4,FALSE)</f>
        <v>GN81410000000M10</v>
      </c>
      <c r="AB273" s="17" t="str">
        <f>VLOOKUP(A273,'[1]Sales Data Table'!$A:$I,9,FALSE)</f>
        <v>AUTO INDUSTRY</v>
      </c>
      <c r="AC273" s="17"/>
      <c r="AD273" s="99">
        <f>VLOOKUP(A273,'[1]Sales Data Table'!$A:$Z,16,FALSE)</f>
        <v>43717</v>
      </c>
      <c r="AE273" s="18" t="str">
        <f>VLOOKUP(C273,'Equipment Listing'!A:E,3,FALSE)</f>
        <v>Bond</v>
      </c>
      <c r="AF273" s="19" t="str">
        <f>VLOOKUP(C273,'Equipment Listing'!A:E,4,FALSE)</f>
        <v>300T</v>
      </c>
      <c r="AG273" s="19" t="str">
        <f>VLOOKUP(C273,'Equipment Listing'!A:E,5,FALSE)</f>
        <v>201-330</v>
      </c>
      <c r="AH273" s="19">
        <f t="shared" si="35"/>
        <v>1</v>
      </c>
      <c r="AI273" s="43">
        <f t="shared" si="36"/>
        <v>5100</v>
      </c>
      <c r="AJ273" s="102">
        <f t="shared" si="37"/>
        <v>31500</v>
      </c>
      <c r="AK273" s="20">
        <f t="shared" si="38"/>
        <v>2625</v>
      </c>
      <c r="AL273" s="21">
        <f t="shared" si="39"/>
        <v>2.0196078431372548</v>
      </c>
      <c r="AM273" s="21"/>
      <c r="AN273" s="103"/>
      <c r="AO273" s="103"/>
      <c r="AP273" s="17" t="s">
        <v>289</v>
      </c>
    </row>
    <row r="274" spans="1:42" s="15" customFormat="1" ht="10.5" customHeight="1">
      <c r="A274" s="56">
        <v>105511</v>
      </c>
      <c r="B274" s="220" t="str">
        <f t="shared" si="32"/>
        <v>SOP</v>
      </c>
      <c r="C274" s="51" t="s">
        <v>269</v>
      </c>
      <c r="D274" s="19">
        <v>1</v>
      </c>
      <c r="E274" s="55">
        <v>2760</v>
      </c>
      <c r="F274" s="19">
        <v>0.5</v>
      </c>
      <c r="G274" s="19">
        <v>2</v>
      </c>
      <c r="H274" s="221" t="str">
        <f t="shared" si="33"/>
        <v>2015.01</v>
      </c>
      <c r="I274" s="221" t="str">
        <f t="shared" si="34"/>
        <v>2019.09</v>
      </c>
      <c r="J274" s="69">
        <v>3000</v>
      </c>
      <c r="K274" s="226"/>
      <c r="L274" s="226"/>
      <c r="M274" s="226"/>
      <c r="N274" s="226"/>
      <c r="O274" s="54"/>
      <c r="P274" s="54"/>
      <c r="Q274" s="54"/>
      <c r="R274" s="54"/>
      <c r="S274" s="53"/>
      <c r="T274" s="104"/>
      <c r="U274" s="18" t="s">
        <v>2</v>
      </c>
      <c r="V274" s="104"/>
      <c r="W274" s="103"/>
      <c r="X274" s="17">
        <f>VLOOKUP(A274,'[1]Sales Data Table'!$A:$AF,4,FALSE)</f>
        <v>13003844</v>
      </c>
      <c r="Y274" s="17" t="str">
        <f>VLOOKUP(A274,'[1]Sales Data Table'!$A:$I,2,FALSE)</f>
        <v>Benteler</v>
      </c>
      <c r="Z274" s="17"/>
      <c r="AA274" s="17">
        <f>VLOOKUP(A274,'[1]Sales Data Table'!$A:$I,4,FALSE)</f>
        <v>13003844</v>
      </c>
      <c r="AB274" s="17" t="str">
        <f>VLOOKUP(A274,'[1]Sales Data Table'!$A:$I,9,FALSE)</f>
        <v xml:space="preserve">Toyota | Camry | 044L            </v>
      </c>
      <c r="AC274" s="17"/>
      <c r="AD274" s="99">
        <f>VLOOKUP(A274,'[1]Sales Data Table'!$A:$Z,16,FALSE)</f>
        <v>43717</v>
      </c>
      <c r="AE274" s="18" t="str">
        <f>VLOOKUP(C274,'Equipment Listing'!A:E,3,FALSE)</f>
        <v>Bond</v>
      </c>
      <c r="AF274" s="19" t="str">
        <f>VLOOKUP(C274,'Equipment Listing'!A:E,4,FALSE)</f>
        <v>300T</v>
      </c>
      <c r="AG274" s="19" t="str">
        <f>VLOOKUP(C274,'Equipment Listing'!A:E,5,FALSE)</f>
        <v>201-330</v>
      </c>
      <c r="AH274" s="19">
        <f t="shared" si="35"/>
        <v>1</v>
      </c>
      <c r="AI274" s="43">
        <f t="shared" si="36"/>
        <v>2760</v>
      </c>
      <c r="AJ274" s="102">
        <f t="shared" si="37"/>
        <v>3000</v>
      </c>
      <c r="AK274" s="20">
        <f t="shared" si="38"/>
        <v>250</v>
      </c>
      <c r="AL274" s="21">
        <f t="shared" si="39"/>
        <v>1.4541062801932367</v>
      </c>
      <c r="AM274" s="21"/>
      <c r="AN274" s="103"/>
      <c r="AO274" s="103"/>
      <c r="AP274" s="51" t="e">
        <f>VLOOKUP(A274,#REF!,2,FALSE)</f>
        <v>#REF!</v>
      </c>
    </row>
    <row r="275" spans="1:42" s="15" customFormat="1" ht="10.5" customHeight="1">
      <c r="A275" s="56">
        <v>105512</v>
      </c>
      <c r="B275" s="220" t="str">
        <f t="shared" si="32"/>
        <v>SOP</v>
      </c>
      <c r="C275" s="51" t="s">
        <v>269</v>
      </c>
      <c r="D275" s="19">
        <v>1</v>
      </c>
      <c r="E275" s="55">
        <v>2760</v>
      </c>
      <c r="F275" s="19">
        <v>0.5</v>
      </c>
      <c r="G275" s="19">
        <v>2</v>
      </c>
      <c r="H275" s="221" t="str">
        <f t="shared" si="33"/>
        <v>2015.01</v>
      </c>
      <c r="I275" s="221" t="str">
        <f t="shared" si="34"/>
        <v>2019.09</v>
      </c>
      <c r="J275" s="69">
        <v>4881</v>
      </c>
      <c r="K275" s="226"/>
      <c r="L275" s="226"/>
      <c r="M275" s="226"/>
      <c r="N275" s="226"/>
      <c r="O275" s="54"/>
      <c r="P275" s="54"/>
      <c r="Q275" s="54"/>
      <c r="R275" s="54"/>
      <c r="S275" s="53"/>
      <c r="T275" s="104"/>
      <c r="U275" s="18" t="s">
        <v>2</v>
      </c>
      <c r="V275" s="104"/>
      <c r="W275" s="103"/>
      <c r="X275" s="17">
        <f>VLOOKUP(A275,'[1]Sales Data Table'!$A:$AF,4,FALSE)</f>
        <v>13003845</v>
      </c>
      <c r="Y275" s="17" t="str">
        <f>VLOOKUP(A275,'[1]Sales Data Table'!$A:$I,2,FALSE)</f>
        <v>Benteler</v>
      </c>
      <c r="Z275" s="17"/>
      <c r="AA275" s="17">
        <f>VLOOKUP(A275,'[1]Sales Data Table'!$A:$I,4,FALSE)</f>
        <v>13003845</v>
      </c>
      <c r="AB275" s="17" t="str">
        <f>VLOOKUP(A275,'[1]Sales Data Table'!$A:$I,9,FALSE)</f>
        <v xml:space="preserve">Toyota | Camry | 044L            </v>
      </c>
      <c r="AC275" s="17"/>
      <c r="AD275" s="99">
        <f>VLOOKUP(A275,'[1]Sales Data Table'!$A:$Z,16,FALSE)</f>
        <v>43717</v>
      </c>
      <c r="AE275" s="18" t="str">
        <f>VLOOKUP(C275,'Equipment Listing'!A:E,3,FALSE)</f>
        <v>Bond</v>
      </c>
      <c r="AF275" s="19" t="str">
        <f>VLOOKUP(C275,'Equipment Listing'!A:E,4,FALSE)</f>
        <v>300T</v>
      </c>
      <c r="AG275" s="19" t="str">
        <f>VLOOKUP(C275,'Equipment Listing'!A:E,5,FALSE)</f>
        <v>201-330</v>
      </c>
      <c r="AH275" s="19">
        <f t="shared" si="35"/>
        <v>1</v>
      </c>
      <c r="AI275" s="43">
        <f t="shared" si="36"/>
        <v>2760</v>
      </c>
      <c r="AJ275" s="102">
        <f t="shared" si="37"/>
        <v>4881</v>
      </c>
      <c r="AK275" s="20">
        <f t="shared" si="38"/>
        <v>406.75</v>
      </c>
      <c r="AL275" s="21">
        <f t="shared" si="39"/>
        <v>1.5298309178743963</v>
      </c>
      <c r="AM275" s="21"/>
      <c r="AN275" s="103"/>
      <c r="AO275" s="103"/>
      <c r="AP275" s="51" t="e">
        <f>VLOOKUP(A275,#REF!,2,FALSE)</f>
        <v>#REF!</v>
      </c>
    </row>
    <row r="276" spans="1:42" s="15" customFormat="1" ht="10.5" customHeight="1">
      <c r="A276" s="16">
        <v>105513</v>
      </c>
      <c r="B276" s="220" t="str">
        <f t="shared" si="32"/>
        <v>SOP</v>
      </c>
      <c r="C276" s="18" t="s">
        <v>269</v>
      </c>
      <c r="D276" s="19">
        <v>1</v>
      </c>
      <c r="E276" s="20">
        <v>3180</v>
      </c>
      <c r="F276" s="19">
        <v>0.5</v>
      </c>
      <c r="G276" s="19">
        <v>2</v>
      </c>
      <c r="H276" s="221" t="str">
        <f t="shared" si="33"/>
        <v>2015.01</v>
      </c>
      <c r="I276" s="221" t="str">
        <f t="shared" si="34"/>
        <v>2016.06</v>
      </c>
      <c r="J276" s="69">
        <v>901116.21500000008</v>
      </c>
      <c r="K276" s="226"/>
      <c r="L276" s="226"/>
      <c r="M276" s="226"/>
      <c r="N276" s="226"/>
      <c r="O276" s="19"/>
      <c r="P276" s="19"/>
      <c r="Q276" s="19"/>
      <c r="R276" s="19"/>
      <c r="S276" s="103"/>
      <c r="T276" s="103"/>
      <c r="U276" s="18" t="s">
        <v>2</v>
      </c>
      <c r="V276" s="103"/>
      <c r="W276" s="103"/>
      <c r="X276" s="17">
        <f>VLOOKUP(A276,'[1]Sales Data Table'!$A:$AF,4,FALSE)</f>
        <v>13003830</v>
      </c>
      <c r="Y276" s="17" t="str">
        <f>VLOOKUP(A276,'[1]Sales Data Table'!$A:$I,2,FALSE)</f>
        <v>Benteler</v>
      </c>
      <c r="Z276" s="17"/>
      <c r="AA276" s="17">
        <f>VLOOKUP(A276,'[1]Sales Data Table'!$A:$I,4,FALSE)</f>
        <v>13003830</v>
      </c>
      <c r="AB276" s="17" t="str">
        <f>VLOOKUP(A276,'[1]Sales Data Table'!$A:$I,9,FALSE)</f>
        <v>Camry 051a</v>
      </c>
      <c r="AC276" s="17"/>
      <c r="AD276" s="99">
        <f>VLOOKUP(A276,'[1]Sales Data Table'!$A:$Z,16,FALSE)</f>
        <v>42522</v>
      </c>
      <c r="AE276" s="18" t="str">
        <f>VLOOKUP(C276,'Equipment Listing'!A:E,3,FALSE)</f>
        <v>Bond</v>
      </c>
      <c r="AF276" s="19" t="str">
        <f>VLOOKUP(C276,'Equipment Listing'!A:E,4,FALSE)</f>
        <v>300T</v>
      </c>
      <c r="AG276" s="19" t="str">
        <f>VLOOKUP(C276,'Equipment Listing'!A:E,5,FALSE)</f>
        <v>201-330</v>
      </c>
      <c r="AH276" s="19">
        <f t="shared" si="35"/>
        <v>1</v>
      </c>
      <c r="AI276" s="43">
        <f t="shared" si="36"/>
        <v>3180</v>
      </c>
      <c r="AJ276" s="102">
        <f t="shared" si="37"/>
        <v>901116.21500000008</v>
      </c>
      <c r="AK276" s="20">
        <f t="shared" si="38"/>
        <v>75093.017916666679</v>
      </c>
      <c r="AL276" s="21">
        <f t="shared" si="39"/>
        <v>32.818875436757516</v>
      </c>
      <c r="AM276" s="21"/>
      <c r="AN276" s="103"/>
      <c r="AO276" s="103"/>
      <c r="AP276" s="17" t="s">
        <v>288</v>
      </c>
    </row>
    <row r="277" spans="1:42" s="15" customFormat="1" ht="10.5" customHeight="1">
      <c r="A277" s="56">
        <v>105514</v>
      </c>
      <c r="B277" s="220" t="str">
        <f t="shared" si="32"/>
        <v>SOP</v>
      </c>
      <c r="C277" s="51" t="s">
        <v>269</v>
      </c>
      <c r="D277" s="19">
        <v>1</v>
      </c>
      <c r="E277" s="55">
        <v>2280</v>
      </c>
      <c r="F277" s="19">
        <v>0.5</v>
      </c>
      <c r="G277" s="19">
        <v>2</v>
      </c>
      <c r="H277" s="221" t="str">
        <f t="shared" si="33"/>
        <v>2015.01</v>
      </c>
      <c r="I277" s="221" t="str">
        <f t="shared" si="34"/>
        <v>2016.06</v>
      </c>
      <c r="J277" s="69">
        <v>907779.73200000008</v>
      </c>
      <c r="K277" s="226"/>
      <c r="L277" s="226"/>
      <c r="M277" s="226"/>
      <c r="N277" s="226"/>
      <c r="O277" s="52"/>
      <c r="P277" s="52"/>
      <c r="Q277" s="52"/>
      <c r="R277" s="52"/>
      <c r="S277" s="55"/>
      <c r="T277" s="105"/>
      <c r="U277" s="18" t="s">
        <v>2</v>
      </c>
      <c r="V277" s="105"/>
      <c r="W277" s="103"/>
      <c r="X277" s="17">
        <f>VLOOKUP(A277,'[1]Sales Data Table'!$A:$AF,4,FALSE)</f>
        <v>13003831</v>
      </c>
      <c r="Y277" s="17" t="str">
        <f>VLOOKUP(A277,'[1]Sales Data Table'!$A:$I,2,FALSE)</f>
        <v>Benteler</v>
      </c>
      <c r="Z277" s="17"/>
      <c r="AA277" s="17">
        <f>VLOOKUP(A277,'[1]Sales Data Table'!$A:$I,4,FALSE)</f>
        <v>13003831</v>
      </c>
      <c r="AB277" s="17" t="str">
        <f>VLOOKUP(A277,'[1]Sales Data Table'!$A:$I,9,FALSE)</f>
        <v>Camry 051a</v>
      </c>
      <c r="AC277" s="17"/>
      <c r="AD277" s="99">
        <f>VLOOKUP(A277,'[1]Sales Data Table'!$A:$Z,16,FALSE)</f>
        <v>42522</v>
      </c>
      <c r="AE277" s="18" t="str">
        <f>VLOOKUP(C277,'Equipment Listing'!A:E,3,FALSE)</f>
        <v>Bond</v>
      </c>
      <c r="AF277" s="19" t="str">
        <f>VLOOKUP(C277,'Equipment Listing'!A:E,4,FALSE)</f>
        <v>300T</v>
      </c>
      <c r="AG277" s="19" t="str">
        <f>VLOOKUP(C277,'Equipment Listing'!A:E,5,FALSE)</f>
        <v>201-330</v>
      </c>
      <c r="AH277" s="19">
        <f t="shared" si="35"/>
        <v>1</v>
      </c>
      <c r="AI277" s="43">
        <f t="shared" si="36"/>
        <v>2280</v>
      </c>
      <c r="AJ277" s="102">
        <f t="shared" si="37"/>
        <v>907779.73200000008</v>
      </c>
      <c r="AK277" s="20">
        <f t="shared" si="38"/>
        <v>75648.311000000002</v>
      </c>
      <c r="AL277" s="21">
        <f t="shared" si="39"/>
        <v>45.572111695906436</v>
      </c>
      <c r="AM277" s="21"/>
      <c r="AN277" s="103"/>
      <c r="AO277" s="103"/>
      <c r="AP277" s="51" t="e">
        <f>VLOOKUP(A277,#REF!,2,FALSE)</f>
        <v>#REF!</v>
      </c>
    </row>
    <row r="278" spans="1:42" s="15" customFormat="1" ht="10.5" customHeight="1">
      <c r="A278" s="16">
        <v>105580</v>
      </c>
      <c r="B278" s="220" t="str">
        <f t="shared" si="32"/>
        <v>SOP</v>
      </c>
      <c r="C278" s="18" t="s">
        <v>269</v>
      </c>
      <c r="D278" s="19">
        <v>1</v>
      </c>
      <c r="E278" s="20">
        <v>2400</v>
      </c>
      <c r="F278" s="19">
        <v>0.5</v>
      </c>
      <c r="G278" s="19">
        <v>2</v>
      </c>
      <c r="H278" s="221" t="str">
        <f t="shared" si="33"/>
        <v>2015.01</v>
      </c>
      <c r="I278" s="221" t="str">
        <f t="shared" si="34"/>
        <v>2017.07</v>
      </c>
      <c r="J278" s="69">
        <v>64627.5</v>
      </c>
      <c r="K278" s="226"/>
      <c r="L278" s="226"/>
      <c r="M278" s="226"/>
      <c r="N278" s="226"/>
      <c r="O278" s="19"/>
      <c r="P278" s="19"/>
      <c r="Q278" s="19"/>
      <c r="R278" s="19"/>
      <c r="S278" s="103"/>
      <c r="T278" s="103"/>
      <c r="U278" s="18" t="s">
        <v>2</v>
      </c>
      <c r="V278" s="103"/>
      <c r="W278" s="103"/>
      <c r="X278" s="17" t="str">
        <f>VLOOKUP(A278,'[1]Sales Data Table'!$A:$AF,4,FALSE)</f>
        <v>14049 ZE00A</v>
      </c>
      <c r="Y278" s="17" t="str">
        <f>VLOOKUP(A278,'[1]Sales Data Table'!$A:$I,2,FALSE)</f>
        <v>NISSAN</v>
      </c>
      <c r="Z278" s="17"/>
      <c r="AA278" s="17" t="str">
        <f>VLOOKUP(A278,'[1]Sales Data Table'!$A:$I,4,FALSE)</f>
        <v>14049 ZE00A</v>
      </c>
      <c r="AB278" s="17" t="str">
        <f>VLOOKUP(A278,'[1]Sales Data Table'!$A:$I,9,FALSE)</f>
        <v xml:space="preserve">Nissan        | Frontier | H61B/D40        </v>
      </c>
      <c r="AC278" s="17"/>
      <c r="AD278" s="99">
        <f>VLOOKUP(A278,'[1]Sales Data Table'!$A:$Z,16,FALSE)</f>
        <v>42917</v>
      </c>
      <c r="AE278" s="18" t="str">
        <f>VLOOKUP(C278,'Equipment Listing'!A:E,3,FALSE)</f>
        <v>Bond</v>
      </c>
      <c r="AF278" s="19" t="str">
        <f>VLOOKUP(C278,'Equipment Listing'!A:E,4,FALSE)</f>
        <v>300T</v>
      </c>
      <c r="AG278" s="19" t="str">
        <f>VLOOKUP(C278,'Equipment Listing'!A:E,5,FALSE)</f>
        <v>201-330</v>
      </c>
      <c r="AH278" s="19">
        <f t="shared" si="35"/>
        <v>1</v>
      </c>
      <c r="AI278" s="43">
        <f t="shared" si="36"/>
        <v>2400</v>
      </c>
      <c r="AJ278" s="102">
        <f t="shared" si="37"/>
        <v>64627.5</v>
      </c>
      <c r="AK278" s="20">
        <f t="shared" si="38"/>
        <v>5385.625</v>
      </c>
      <c r="AL278" s="21">
        <f t="shared" si="39"/>
        <v>4.3253472222222227</v>
      </c>
      <c r="AM278" s="21"/>
      <c r="AN278" s="103"/>
      <c r="AO278" s="103"/>
      <c r="AP278" s="17">
        <v>105580</v>
      </c>
    </row>
    <row r="279" spans="1:42" s="15" customFormat="1" ht="10.5" customHeight="1">
      <c r="A279" s="16">
        <v>105827</v>
      </c>
      <c r="B279" s="220" t="str">
        <f t="shared" si="32"/>
        <v>SOP</v>
      </c>
      <c r="C279" s="18" t="s">
        <v>269</v>
      </c>
      <c r="D279" s="19">
        <v>1</v>
      </c>
      <c r="E279" s="20">
        <v>2400</v>
      </c>
      <c r="F279" s="19">
        <v>0.5</v>
      </c>
      <c r="G279" s="19">
        <v>2</v>
      </c>
      <c r="H279" s="221" t="str">
        <f t="shared" si="33"/>
        <v>2015.01</v>
      </c>
      <c r="I279" s="221" t="str">
        <f t="shared" si="34"/>
        <v>2019.02</v>
      </c>
      <c r="J279" s="69">
        <v>2901</v>
      </c>
      <c r="K279" s="226"/>
      <c r="L279" s="226"/>
      <c r="M279" s="226"/>
      <c r="N279" s="226"/>
      <c r="O279" s="19"/>
      <c r="P279" s="19"/>
      <c r="Q279" s="19"/>
      <c r="R279" s="19"/>
      <c r="S279" s="103"/>
      <c r="T279" s="103"/>
      <c r="U279" s="18" t="s">
        <v>2</v>
      </c>
      <c r="V279" s="103"/>
      <c r="W279" s="103"/>
      <c r="X279" s="17" t="str">
        <f>VLOOKUP(A279,'[1]Sales Data Table'!$A:$AF,4,FALSE)</f>
        <v>62290 ZS20A</v>
      </c>
      <c r="Y279" s="17" t="str">
        <f>VLOOKUP(A279,'[1]Sales Data Table'!$A:$I,2,FALSE)</f>
        <v>Calsonic</v>
      </c>
      <c r="Z279" s="17"/>
      <c r="AA279" s="17" t="str">
        <f>VLOOKUP(A279,'[1]Sales Data Table'!$A:$I,4,FALSE)</f>
        <v>62290 ZS20A</v>
      </c>
      <c r="AB279" s="17" t="str">
        <f>VLOOKUP(A279,'[1]Sales Data Table'!$A:$I,9,FALSE)</f>
        <v xml:space="preserve">Nissan        | Pathfinder | P61B/R51        </v>
      </c>
      <c r="AC279" s="17"/>
      <c r="AD279" s="99">
        <f>VLOOKUP(A279,'[1]Sales Data Table'!$A:$Z,16,FALSE)</f>
        <v>43497</v>
      </c>
      <c r="AE279" s="18" t="str">
        <f>VLOOKUP(C279,'Equipment Listing'!A:E,3,FALSE)</f>
        <v>Bond</v>
      </c>
      <c r="AF279" s="19" t="str">
        <f>VLOOKUP(C279,'Equipment Listing'!A:E,4,FALSE)</f>
        <v>300T</v>
      </c>
      <c r="AG279" s="19" t="str">
        <f>VLOOKUP(C279,'Equipment Listing'!A:E,5,FALSE)</f>
        <v>201-330</v>
      </c>
      <c r="AH279" s="19">
        <f t="shared" si="35"/>
        <v>1</v>
      </c>
      <c r="AI279" s="43">
        <f t="shared" si="36"/>
        <v>2400</v>
      </c>
      <c r="AJ279" s="102">
        <f t="shared" si="37"/>
        <v>2901</v>
      </c>
      <c r="AK279" s="20">
        <f t="shared" si="38"/>
        <v>241.75</v>
      </c>
      <c r="AL279" s="21">
        <f t="shared" si="39"/>
        <v>1.4676388888888889</v>
      </c>
      <c r="AM279" s="21"/>
      <c r="AN279" s="103"/>
      <c r="AO279" s="103"/>
      <c r="AP279" s="17" t="s">
        <v>287</v>
      </c>
    </row>
    <row r="280" spans="1:42" s="15" customFormat="1" ht="10.5" customHeight="1">
      <c r="A280" s="16">
        <v>106012</v>
      </c>
      <c r="B280" s="220" t="str">
        <f t="shared" si="32"/>
        <v>SOP</v>
      </c>
      <c r="C280" s="18" t="s">
        <v>269</v>
      </c>
      <c r="D280" s="19">
        <v>1</v>
      </c>
      <c r="E280" s="20">
        <v>2700</v>
      </c>
      <c r="F280" s="19">
        <v>0.5</v>
      </c>
      <c r="G280" s="19">
        <v>2</v>
      </c>
      <c r="H280" s="221" t="str">
        <f t="shared" si="33"/>
        <v>2015.01</v>
      </c>
      <c r="I280" s="221" t="str">
        <f t="shared" si="34"/>
        <v>2017.06</v>
      </c>
      <c r="J280" s="69">
        <v>75752.375509825011</v>
      </c>
      <c r="K280" s="226"/>
      <c r="L280" s="226"/>
      <c r="M280" s="226"/>
      <c r="N280" s="226"/>
      <c r="O280" s="19"/>
      <c r="P280" s="19"/>
      <c r="Q280" s="19"/>
      <c r="R280" s="19"/>
      <c r="S280" s="103"/>
      <c r="T280" s="103"/>
      <c r="U280" s="18" t="s">
        <v>2</v>
      </c>
      <c r="V280" s="103"/>
      <c r="W280" s="103"/>
      <c r="X280" s="17" t="str">
        <f>VLOOKUP(A280,'[1]Sales Data Table'!$A:$AF,4,FALSE)</f>
        <v>AA422424-0792</v>
      </c>
      <c r="Y280" s="17" t="str">
        <f>VLOOKUP(A280,'[1]Sales Data Table'!$A:$I,2,FALSE)</f>
        <v>Denso</v>
      </c>
      <c r="Z280" s="17"/>
      <c r="AA280" s="17" t="str">
        <f>VLOOKUP(A280,'[1]Sales Data Table'!$A:$I,4,FALSE)</f>
        <v>AA422424-0792</v>
      </c>
      <c r="AB280" s="17" t="str">
        <f>VLOOKUP(A280,'[1]Sales Data Table'!$A:$I,9,FALSE)</f>
        <v>'12 ACCORD 2GA</v>
      </c>
      <c r="AC280" s="17"/>
      <c r="AD280" s="99">
        <f>VLOOKUP(A280,'[1]Sales Data Table'!$A:$Z,16,FALSE)</f>
        <v>42887</v>
      </c>
      <c r="AE280" s="18" t="str">
        <f>VLOOKUP(C280,'Equipment Listing'!A:E,3,FALSE)</f>
        <v>Bond</v>
      </c>
      <c r="AF280" s="19" t="str">
        <f>VLOOKUP(C280,'Equipment Listing'!A:E,4,FALSE)</f>
        <v>300T</v>
      </c>
      <c r="AG280" s="19" t="str">
        <f>VLOOKUP(C280,'Equipment Listing'!A:E,5,FALSE)</f>
        <v>201-330</v>
      </c>
      <c r="AH280" s="19">
        <f t="shared" si="35"/>
        <v>1</v>
      </c>
      <c r="AI280" s="43">
        <f t="shared" si="36"/>
        <v>2700</v>
      </c>
      <c r="AJ280" s="102">
        <f t="shared" si="37"/>
        <v>75752.375509825011</v>
      </c>
      <c r="AK280" s="20">
        <f t="shared" si="38"/>
        <v>6312.697959152084</v>
      </c>
      <c r="AL280" s="21">
        <f t="shared" si="39"/>
        <v>4.4507150415565846</v>
      </c>
      <c r="AM280" s="21"/>
      <c r="AN280" s="103"/>
      <c r="AO280" s="103"/>
      <c r="AP280" s="17">
        <v>106012</v>
      </c>
    </row>
    <row r="281" spans="1:42" s="15" customFormat="1" ht="10.5" customHeight="1">
      <c r="A281" s="16">
        <v>106109</v>
      </c>
      <c r="B281" s="220" t="str">
        <f t="shared" si="32"/>
        <v>SOP</v>
      </c>
      <c r="C281" s="18" t="s">
        <v>269</v>
      </c>
      <c r="D281" s="19">
        <v>1</v>
      </c>
      <c r="E281" s="20">
        <v>4760</v>
      </c>
      <c r="F281" s="19">
        <v>0.5</v>
      </c>
      <c r="G281" s="19">
        <v>2</v>
      </c>
      <c r="H281" s="221" t="str">
        <f t="shared" si="33"/>
        <v>2015.01</v>
      </c>
      <c r="I281" s="221" t="str">
        <f t="shared" si="34"/>
        <v>2019.09</v>
      </c>
      <c r="J281" s="69">
        <v>7050</v>
      </c>
      <c r="K281" s="226"/>
      <c r="L281" s="226"/>
      <c r="M281" s="226"/>
      <c r="N281" s="226"/>
      <c r="O281" s="19"/>
      <c r="P281" s="19"/>
      <c r="Q281" s="19"/>
      <c r="R281" s="19"/>
      <c r="S281" s="103"/>
      <c r="T281" s="103"/>
      <c r="U281" s="18" t="s">
        <v>2</v>
      </c>
      <c r="V281" s="103"/>
      <c r="W281" s="103"/>
      <c r="X281" s="17" t="str">
        <f>VLOOKUP(A281,'[1]Sales Data Table'!$A:$AF,4,FALSE)</f>
        <v xml:space="preserve">AA146542-3761 </v>
      </c>
      <c r="Y281" s="17" t="str">
        <f>VLOOKUP(A281,'[1]Sales Data Table'!$A:$I,2,FALSE)</f>
        <v>Stewart Industries</v>
      </c>
      <c r="Z281" s="17"/>
      <c r="AA281" s="17" t="str">
        <f>VLOOKUP(A281,'[1]Sales Data Table'!$A:$I,4,FALSE)</f>
        <v xml:space="preserve">AA146542-3761 </v>
      </c>
      <c r="AB281" s="17" t="str">
        <f>VLOOKUP(A281,'[1]Sales Data Table'!$A:$I,9,FALSE)</f>
        <v>Corolla 150A</v>
      </c>
      <c r="AC281" s="17"/>
      <c r="AD281" s="99">
        <f>VLOOKUP(A281,'[1]Sales Data Table'!$A:$Z,16,FALSE)</f>
        <v>43717</v>
      </c>
      <c r="AE281" s="18" t="str">
        <f>VLOOKUP(C281,'Equipment Listing'!A:E,3,FALSE)</f>
        <v>Bond</v>
      </c>
      <c r="AF281" s="19" t="str">
        <f>VLOOKUP(C281,'Equipment Listing'!A:E,4,FALSE)</f>
        <v>300T</v>
      </c>
      <c r="AG281" s="19" t="str">
        <f>VLOOKUP(C281,'Equipment Listing'!A:E,5,FALSE)</f>
        <v>201-330</v>
      </c>
      <c r="AH281" s="19">
        <f t="shared" si="35"/>
        <v>1</v>
      </c>
      <c r="AI281" s="43">
        <f t="shared" si="36"/>
        <v>4760</v>
      </c>
      <c r="AJ281" s="102">
        <f t="shared" si="37"/>
        <v>7050</v>
      </c>
      <c r="AK281" s="20">
        <f t="shared" si="38"/>
        <v>587.5</v>
      </c>
      <c r="AL281" s="21">
        <f t="shared" si="39"/>
        <v>1.4978991596638656</v>
      </c>
      <c r="AM281" s="21"/>
      <c r="AN281" s="103"/>
      <c r="AO281" s="103"/>
      <c r="AP281" s="17">
        <v>106109</v>
      </c>
    </row>
    <row r="282" spans="1:42" s="15" customFormat="1" ht="10.5" customHeight="1">
      <c r="A282" s="56">
        <v>106127</v>
      </c>
      <c r="B282" s="220" t="str">
        <f t="shared" si="32"/>
        <v>SOP</v>
      </c>
      <c r="C282" s="51" t="s">
        <v>269</v>
      </c>
      <c r="D282" s="19">
        <v>1</v>
      </c>
      <c r="E282" s="55">
        <v>2400</v>
      </c>
      <c r="F282" s="19">
        <v>0.5</v>
      </c>
      <c r="G282" s="19">
        <v>2</v>
      </c>
      <c r="H282" s="221" t="str">
        <f t="shared" si="33"/>
        <v>2015.01</v>
      </c>
      <c r="I282" s="221" t="str">
        <f t="shared" si="34"/>
        <v>2017.12</v>
      </c>
      <c r="J282" s="69">
        <v>1557</v>
      </c>
      <c r="K282" s="226"/>
      <c r="L282" s="226"/>
      <c r="M282" s="226"/>
      <c r="N282" s="226"/>
      <c r="O282" s="54"/>
      <c r="P282" s="54"/>
      <c r="Q282" s="54"/>
      <c r="R282" s="54"/>
      <c r="S282" s="53"/>
      <c r="T282" s="104"/>
      <c r="U282" s="18" t="s">
        <v>2</v>
      </c>
      <c r="V282" s="104"/>
      <c r="W282" s="103"/>
      <c r="X282" s="17">
        <f>VLOOKUP(A282,'[1]Sales Data Table'!$A:$AF,4,FALSE)</f>
        <v>13003898</v>
      </c>
      <c r="Y282" s="17" t="str">
        <f>VLOOKUP(A282,'[1]Sales Data Table'!$A:$I,2,FALSE)</f>
        <v>Benteler</v>
      </c>
      <c r="Z282" s="17"/>
      <c r="AA282" s="17">
        <f>VLOOKUP(A282,'[1]Sales Data Table'!$A:$I,4,FALSE)</f>
        <v>13003898</v>
      </c>
      <c r="AB282" s="17" t="str">
        <f>VLOOKUP(A282,'[1]Sales Data Table'!$A:$I,9,FALSE)</f>
        <v>RAV4  / 120L / 420</v>
      </c>
      <c r="AC282" s="17"/>
      <c r="AD282" s="99">
        <f>VLOOKUP(A282,'[1]Sales Data Table'!$A:$Z,16,FALSE)</f>
        <v>43070</v>
      </c>
      <c r="AE282" s="18" t="str">
        <f>VLOOKUP(C282,'Equipment Listing'!A:E,3,FALSE)</f>
        <v>Bond</v>
      </c>
      <c r="AF282" s="19" t="str">
        <f>VLOOKUP(C282,'Equipment Listing'!A:E,4,FALSE)</f>
        <v>300T</v>
      </c>
      <c r="AG282" s="19" t="str">
        <f>VLOOKUP(C282,'Equipment Listing'!A:E,5,FALSE)</f>
        <v>201-330</v>
      </c>
      <c r="AH282" s="19">
        <f t="shared" si="35"/>
        <v>1</v>
      </c>
      <c r="AI282" s="43">
        <f t="shared" si="36"/>
        <v>2400</v>
      </c>
      <c r="AJ282" s="102">
        <f t="shared" si="37"/>
        <v>1557</v>
      </c>
      <c r="AK282" s="20">
        <f t="shared" si="38"/>
        <v>129.75</v>
      </c>
      <c r="AL282" s="21">
        <f t="shared" si="39"/>
        <v>1.4054166666666665</v>
      </c>
      <c r="AM282" s="21"/>
      <c r="AN282" s="103"/>
      <c r="AO282" s="103"/>
      <c r="AP282" s="51" t="e">
        <f>VLOOKUP(A282,#REF!,2,FALSE)</f>
        <v>#REF!</v>
      </c>
    </row>
    <row r="283" spans="1:42" s="15" customFormat="1" ht="10.5" customHeight="1">
      <c r="A283" s="56">
        <v>106128</v>
      </c>
      <c r="B283" s="220" t="str">
        <f t="shared" si="32"/>
        <v>SOP</v>
      </c>
      <c r="C283" s="51" t="s">
        <v>269</v>
      </c>
      <c r="D283" s="19">
        <v>1</v>
      </c>
      <c r="E283" s="55">
        <v>2400</v>
      </c>
      <c r="F283" s="19">
        <v>0.5</v>
      </c>
      <c r="G283" s="19">
        <v>2</v>
      </c>
      <c r="H283" s="221" t="str">
        <f t="shared" si="33"/>
        <v>2015.01</v>
      </c>
      <c r="I283" s="221" t="str">
        <f t="shared" si="34"/>
        <v>2017.12</v>
      </c>
      <c r="J283" s="69">
        <v>3127.5</v>
      </c>
      <c r="K283" s="226"/>
      <c r="L283" s="226"/>
      <c r="M283" s="226"/>
      <c r="N283" s="226"/>
      <c r="O283" s="54"/>
      <c r="P283" s="54"/>
      <c r="Q283" s="54"/>
      <c r="R283" s="54"/>
      <c r="S283" s="53"/>
      <c r="T283" s="104"/>
      <c r="U283" s="18" t="s">
        <v>2</v>
      </c>
      <c r="V283" s="104"/>
      <c r="W283" s="103"/>
      <c r="X283" s="17">
        <f>VLOOKUP(A283,'[1]Sales Data Table'!$A:$AF,4,FALSE)</f>
        <v>13003897</v>
      </c>
      <c r="Y283" s="17" t="str">
        <f>VLOOKUP(A283,'[1]Sales Data Table'!$A:$I,2,FALSE)</f>
        <v>Benteler</v>
      </c>
      <c r="Z283" s="17"/>
      <c r="AA283" s="17">
        <f>VLOOKUP(A283,'[1]Sales Data Table'!$A:$I,4,FALSE)</f>
        <v>13003897</v>
      </c>
      <c r="AB283" s="17" t="str">
        <f>VLOOKUP(A283,'[1]Sales Data Table'!$A:$I,9,FALSE)</f>
        <v>RAV4  / 120L / 420</v>
      </c>
      <c r="AC283" s="17"/>
      <c r="AD283" s="99">
        <f>VLOOKUP(A283,'[1]Sales Data Table'!$A:$Z,16,FALSE)</f>
        <v>43070</v>
      </c>
      <c r="AE283" s="18" t="str">
        <f>VLOOKUP(C283,'Equipment Listing'!A:E,3,FALSE)</f>
        <v>Bond</v>
      </c>
      <c r="AF283" s="19" t="str">
        <f>VLOOKUP(C283,'Equipment Listing'!A:E,4,FALSE)</f>
        <v>300T</v>
      </c>
      <c r="AG283" s="19" t="str">
        <f>VLOOKUP(C283,'Equipment Listing'!A:E,5,FALSE)</f>
        <v>201-330</v>
      </c>
      <c r="AH283" s="19">
        <f t="shared" si="35"/>
        <v>1</v>
      </c>
      <c r="AI283" s="43">
        <f t="shared" si="36"/>
        <v>2400</v>
      </c>
      <c r="AJ283" s="102">
        <f t="shared" si="37"/>
        <v>3127.5</v>
      </c>
      <c r="AK283" s="20">
        <f t="shared" si="38"/>
        <v>260.625</v>
      </c>
      <c r="AL283" s="21">
        <f t="shared" si="39"/>
        <v>1.4781250000000001</v>
      </c>
      <c r="AM283" s="21"/>
      <c r="AN283" s="103"/>
      <c r="AO283" s="103"/>
      <c r="AP283" s="51" t="e">
        <f>VLOOKUP(A283,#REF!,2,FALSE)</f>
        <v>#REF!</v>
      </c>
    </row>
    <row r="284" spans="1:42" s="15" customFormat="1" ht="10.5" customHeight="1">
      <c r="A284" s="56">
        <v>106134</v>
      </c>
      <c r="B284" s="220" t="str">
        <f t="shared" si="32"/>
        <v>SOP</v>
      </c>
      <c r="C284" s="51" t="s">
        <v>269</v>
      </c>
      <c r="D284" s="19">
        <v>1</v>
      </c>
      <c r="E284" s="55">
        <v>1800</v>
      </c>
      <c r="F284" s="19">
        <v>0.5</v>
      </c>
      <c r="G284" s="19">
        <v>2</v>
      </c>
      <c r="H284" s="221" t="str">
        <f t="shared" si="33"/>
        <v>2015.01</v>
      </c>
      <c r="I284" s="221" t="str">
        <f t="shared" si="34"/>
        <v>2019.09</v>
      </c>
      <c r="J284" s="69">
        <v>384</v>
      </c>
      <c r="K284" s="226"/>
      <c r="L284" s="226"/>
      <c r="M284" s="226"/>
      <c r="N284" s="226"/>
      <c r="O284" s="54"/>
      <c r="P284" s="54"/>
      <c r="Q284" s="54"/>
      <c r="R284" s="54"/>
      <c r="S284" s="53"/>
      <c r="T284" s="104"/>
      <c r="U284" s="18" t="s">
        <v>2</v>
      </c>
      <c r="V284" s="104"/>
      <c r="W284" s="103"/>
      <c r="X284" s="17" t="str">
        <f>VLOOKUP(A284,'[1]Sales Data Table'!$A:$AF,4,FALSE)</f>
        <v>156-601-9992</v>
      </c>
      <c r="Y284" s="17" t="str">
        <f>VLOOKUP(A284,'[1]Sales Data Table'!$A:$I,2,FALSE)</f>
        <v>Calsonic</v>
      </c>
      <c r="Z284" s="17"/>
      <c r="AA284" s="17" t="str">
        <f>VLOOKUP(A284,'[1]Sales Data Table'!$A:$I,4,FALSE)</f>
        <v>156-601-9992</v>
      </c>
      <c r="AB284" s="17" t="str">
        <f>VLOOKUP(A284,'[1]Sales Data Table'!$A:$I,9,FALSE)</f>
        <v>NISSAN</v>
      </c>
      <c r="AC284" s="17"/>
      <c r="AD284" s="99">
        <f>VLOOKUP(A284,'[1]Sales Data Table'!$A:$Z,16,FALSE)</f>
        <v>43717</v>
      </c>
      <c r="AE284" s="18" t="str">
        <f>VLOOKUP(C284,'Equipment Listing'!A:E,3,FALSE)</f>
        <v>Bond</v>
      </c>
      <c r="AF284" s="19" t="str">
        <f>VLOOKUP(C284,'Equipment Listing'!A:E,4,FALSE)</f>
        <v>300T</v>
      </c>
      <c r="AG284" s="19" t="str">
        <f>VLOOKUP(C284,'Equipment Listing'!A:E,5,FALSE)</f>
        <v>201-330</v>
      </c>
      <c r="AH284" s="19">
        <f t="shared" si="35"/>
        <v>1</v>
      </c>
      <c r="AI284" s="43">
        <f t="shared" si="36"/>
        <v>1800</v>
      </c>
      <c r="AJ284" s="102">
        <f t="shared" si="37"/>
        <v>384</v>
      </c>
      <c r="AK284" s="20">
        <f t="shared" si="38"/>
        <v>32</v>
      </c>
      <c r="AL284" s="21">
        <f t="shared" si="39"/>
        <v>1.3570370370370368</v>
      </c>
      <c r="AM284" s="21"/>
      <c r="AN284" s="103"/>
      <c r="AO284" s="103"/>
      <c r="AP284" s="51" t="e">
        <f>VLOOKUP(A284,#REF!,2,FALSE)</f>
        <v>#REF!</v>
      </c>
    </row>
    <row r="285" spans="1:42" s="15" customFormat="1" ht="10.5" customHeight="1">
      <c r="A285" s="56">
        <v>106135</v>
      </c>
      <c r="B285" s="220" t="str">
        <f t="shared" si="32"/>
        <v>SOP</v>
      </c>
      <c r="C285" s="51" t="s">
        <v>269</v>
      </c>
      <c r="D285" s="19">
        <v>1</v>
      </c>
      <c r="E285" s="55">
        <v>1900</v>
      </c>
      <c r="F285" s="19">
        <v>0.5</v>
      </c>
      <c r="G285" s="19">
        <v>2</v>
      </c>
      <c r="H285" s="221" t="str">
        <f t="shared" si="33"/>
        <v>2015.01</v>
      </c>
      <c r="I285" s="221" t="str">
        <f t="shared" si="34"/>
        <v>2019.09</v>
      </c>
      <c r="J285" s="69">
        <v>720</v>
      </c>
      <c r="K285" s="226"/>
      <c r="L285" s="226"/>
      <c r="M285" s="226"/>
      <c r="N285" s="226"/>
      <c r="O285" s="54"/>
      <c r="P285" s="54"/>
      <c r="Q285" s="54"/>
      <c r="R285" s="54"/>
      <c r="S285" s="53"/>
      <c r="T285" s="104"/>
      <c r="U285" s="18" t="s">
        <v>2</v>
      </c>
      <c r="V285" s="104"/>
      <c r="W285" s="103"/>
      <c r="X285" s="17" t="str">
        <f>VLOOKUP(A285,'[1]Sales Data Table'!$A:$AF,4,FALSE)</f>
        <v>156-601-9912</v>
      </c>
      <c r="Y285" s="17" t="str">
        <f>VLOOKUP(A285,'[1]Sales Data Table'!$A:$I,2,FALSE)</f>
        <v>Calsonic</v>
      </c>
      <c r="Z285" s="17"/>
      <c r="AA285" s="17" t="str">
        <f>VLOOKUP(A285,'[1]Sales Data Table'!$A:$I,4,FALSE)</f>
        <v>156-601-9912</v>
      </c>
      <c r="AB285" s="17" t="str">
        <f>VLOOKUP(A285,'[1]Sales Data Table'!$A:$I,9,FALSE)</f>
        <v>NISSAN</v>
      </c>
      <c r="AC285" s="17"/>
      <c r="AD285" s="99">
        <f>VLOOKUP(A285,'[1]Sales Data Table'!$A:$Z,16,FALSE)</f>
        <v>43717</v>
      </c>
      <c r="AE285" s="18" t="str">
        <f>VLOOKUP(C285,'Equipment Listing'!A:E,3,FALSE)</f>
        <v>Bond</v>
      </c>
      <c r="AF285" s="19" t="str">
        <f>VLOOKUP(C285,'Equipment Listing'!A:E,4,FALSE)</f>
        <v>300T</v>
      </c>
      <c r="AG285" s="19" t="str">
        <f>VLOOKUP(C285,'Equipment Listing'!A:E,5,FALSE)</f>
        <v>201-330</v>
      </c>
      <c r="AH285" s="19">
        <f t="shared" si="35"/>
        <v>1</v>
      </c>
      <c r="AI285" s="43">
        <f t="shared" si="36"/>
        <v>1900</v>
      </c>
      <c r="AJ285" s="102">
        <f t="shared" si="37"/>
        <v>720</v>
      </c>
      <c r="AK285" s="20">
        <f t="shared" si="38"/>
        <v>60</v>
      </c>
      <c r="AL285" s="21">
        <f t="shared" si="39"/>
        <v>1.3754385964912281</v>
      </c>
      <c r="AM285" s="21"/>
      <c r="AN285" s="103"/>
      <c r="AO285" s="103"/>
      <c r="AP285" s="51" t="e">
        <f>VLOOKUP(A285,#REF!,2,FALSE)</f>
        <v>#REF!</v>
      </c>
    </row>
    <row r="286" spans="1:42" s="15" customFormat="1" ht="10.5" customHeight="1">
      <c r="A286" s="16">
        <v>106137</v>
      </c>
      <c r="B286" s="220" t="str">
        <f t="shared" si="32"/>
        <v>EOP</v>
      </c>
      <c r="C286" s="18" t="s">
        <v>269</v>
      </c>
      <c r="D286" s="19">
        <v>1</v>
      </c>
      <c r="E286" s="20">
        <v>2400</v>
      </c>
      <c r="F286" s="19">
        <v>0.5</v>
      </c>
      <c r="G286" s="19">
        <v>2</v>
      </c>
      <c r="H286" s="221" t="str">
        <f t="shared" si="33"/>
        <v>2015.01</v>
      </c>
      <c r="I286" s="221" t="str">
        <f t="shared" si="34"/>
        <v>3000</v>
      </c>
      <c r="J286" s="69">
        <v>53971.5</v>
      </c>
      <c r="K286" s="226"/>
      <c r="L286" s="226"/>
      <c r="M286" s="226"/>
      <c r="N286" s="226"/>
      <c r="O286" s="19"/>
      <c r="P286" s="19"/>
      <c r="Q286" s="19"/>
      <c r="R286" s="19"/>
      <c r="S286" s="103"/>
      <c r="T286" s="103"/>
      <c r="U286" s="18" t="s">
        <v>2</v>
      </c>
      <c r="V286" s="103"/>
      <c r="W286" s="103"/>
      <c r="X286" s="17">
        <f>VLOOKUP(A286,'[1]Sales Data Table'!$A:$AF,4,FALSE)</f>
        <v>13003904</v>
      </c>
      <c r="Y286" s="17" t="str">
        <f>VLOOKUP(A286,'[1]Sales Data Table'!$A:$I,2,FALSE)</f>
        <v>Benteler</v>
      </c>
      <c r="Z286" s="17"/>
      <c r="AA286" s="17">
        <f>VLOOKUP(A286,'[1]Sales Data Table'!$A:$I,4,FALSE)</f>
        <v>13003904</v>
      </c>
      <c r="AB286" s="17" t="str">
        <f>VLOOKUP(A286,'[1]Sales Data Table'!$A:$I,9,FALSE)</f>
        <v xml:space="preserve">Toyota | Venza | 470L            </v>
      </c>
      <c r="AC286" s="17"/>
      <c r="AD286" s="99">
        <f>VLOOKUP(A286,'[1]Sales Data Table'!$A:$Z,16,FALSE)</f>
        <v>41912</v>
      </c>
      <c r="AE286" s="18" t="str">
        <f>VLOOKUP(C286,'Equipment Listing'!A:E,3,FALSE)</f>
        <v>Bond</v>
      </c>
      <c r="AF286" s="19" t="str">
        <f>VLOOKUP(C286,'Equipment Listing'!A:E,4,FALSE)</f>
        <v>300T</v>
      </c>
      <c r="AG286" s="19" t="str">
        <f>VLOOKUP(C286,'Equipment Listing'!A:E,5,FALSE)</f>
        <v>201-330</v>
      </c>
      <c r="AH286" s="19">
        <f t="shared" si="35"/>
        <v>1</v>
      </c>
      <c r="AI286" s="43">
        <f t="shared" si="36"/>
        <v>2400</v>
      </c>
      <c r="AJ286" s="102">
        <f t="shared" si="37"/>
        <v>53971.5</v>
      </c>
      <c r="AK286" s="20">
        <f t="shared" si="38"/>
        <v>4497.625</v>
      </c>
      <c r="AL286" s="21">
        <f t="shared" si="39"/>
        <v>3.8320138888888891</v>
      </c>
      <c r="AM286" s="21"/>
      <c r="AN286" s="103"/>
      <c r="AO286" s="103"/>
      <c r="AP286" s="17" t="s">
        <v>285</v>
      </c>
    </row>
    <row r="287" spans="1:42" s="15" customFormat="1" ht="10.5" customHeight="1">
      <c r="A287" s="16">
        <v>106146</v>
      </c>
      <c r="B287" s="220" t="str">
        <f t="shared" si="32"/>
        <v>EOP</v>
      </c>
      <c r="C287" s="18" t="s">
        <v>269</v>
      </c>
      <c r="D287" s="19">
        <v>1</v>
      </c>
      <c r="E287" s="20">
        <v>4590</v>
      </c>
      <c r="F287" s="19">
        <v>0.5</v>
      </c>
      <c r="G287" s="19">
        <v>2</v>
      </c>
      <c r="H287" s="221" t="str">
        <f t="shared" si="33"/>
        <v>2015.01</v>
      </c>
      <c r="I287" s="221" t="str">
        <f t="shared" si="34"/>
        <v>3000</v>
      </c>
      <c r="J287" s="69">
        <v>106036.5</v>
      </c>
      <c r="K287" s="226"/>
      <c r="L287" s="226"/>
      <c r="M287" s="226"/>
      <c r="N287" s="226"/>
      <c r="O287" s="19"/>
      <c r="P287" s="19"/>
      <c r="Q287" s="19"/>
      <c r="R287" s="19"/>
      <c r="S287" s="103"/>
      <c r="T287" s="103"/>
      <c r="U287" s="18" t="s">
        <v>2</v>
      </c>
      <c r="V287" s="103"/>
      <c r="W287" s="103"/>
      <c r="X287" s="17">
        <f>VLOOKUP(A287,'[1]Sales Data Table'!$A:$AF,4,FALSE)</f>
        <v>13003907</v>
      </c>
      <c r="Y287" s="17" t="str">
        <f>VLOOKUP(A287,'[1]Sales Data Table'!$A:$I,2,FALSE)</f>
        <v>Benteler</v>
      </c>
      <c r="Z287" s="17"/>
      <c r="AA287" s="17">
        <f>VLOOKUP(A287,'[1]Sales Data Table'!$A:$I,4,FALSE)</f>
        <v>13003907</v>
      </c>
      <c r="AB287" s="17" t="str">
        <f>VLOOKUP(A287,'[1]Sales Data Table'!$A:$I,9,FALSE)</f>
        <v xml:space="preserve">Toyota | Venza | 470L            </v>
      </c>
      <c r="AC287" s="17"/>
      <c r="AD287" s="99">
        <f>VLOOKUP(A287,'[1]Sales Data Table'!$A:$Z,16,FALSE)</f>
        <v>41912</v>
      </c>
      <c r="AE287" s="18" t="str">
        <f>VLOOKUP(C287,'Equipment Listing'!A:E,3,FALSE)</f>
        <v>Bond</v>
      </c>
      <c r="AF287" s="19" t="str">
        <f>VLOOKUP(C287,'Equipment Listing'!A:E,4,FALSE)</f>
        <v>300T</v>
      </c>
      <c r="AG287" s="19" t="str">
        <f>VLOOKUP(C287,'Equipment Listing'!A:E,5,FALSE)</f>
        <v>201-330</v>
      </c>
      <c r="AH287" s="19">
        <f t="shared" si="35"/>
        <v>1</v>
      </c>
      <c r="AI287" s="43">
        <f t="shared" si="36"/>
        <v>4590</v>
      </c>
      <c r="AJ287" s="102">
        <f t="shared" si="37"/>
        <v>106036.5</v>
      </c>
      <c r="AK287" s="20">
        <f t="shared" si="38"/>
        <v>8836.375</v>
      </c>
      <c r="AL287" s="21">
        <f t="shared" si="39"/>
        <v>3.9001815541031228</v>
      </c>
      <c r="AM287" s="21"/>
      <c r="AN287" s="103"/>
      <c r="AO287" s="103"/>
      <c r="AP287" s="17">
        <v>106146</v>
      </c>
    </row>
    <row r="288" spans="1:42" s="15" customFormat="1" ht="10.5" customHeight="1">
      <c r="A288" s="23">
        <v>106147</v>
      </c>
      <c r="B288" s="220" t="str">
        <f t="shared" si="32"/>
        <v>EOP</v>
      </c>
      <c r="C288" s="23" t="s">
        <v>269</v>
      </c>
      <c r="D288" s="19">
        <v>1</v>
      </c>
      <c r="E288" s="23">
        <v>3000</v>
      </c>
      <c r="F288" s="19">
        <v>0.5</v>
      </c>
      <c r="G288" s="19">
        <v>2</v>
      </c>
      <c r="H288" s="221" t="str">
        <f t="shared" si="33"/>
        <v>2015.01</v>
      </c>
      <c r="I288" s="221" t="str">
        <f t="shared" si="34"/>
        <v>3000</v>
      </c>
      <c r="J288" s="69">
        <v>52873.5</v>
      </c>
      <c r="K288" s="226"/>
      <c r="L288" s="226"/>
      <c r="M288" s="226"/>
      <c r="N288" s="226"/>
      <c r="O288" s="19"/>
      <c r="P288" s="19"/>
      <c r="Q288" s="19"/>
      <c r="R288" s="19"/>
      <c r="S288" s="103"/>
      <c r="T288" s="103"/>
      <c r="U288" s="18" t="s">
        <v>2</v>
      </c>
      <c r="V288" s="103"/>
      <c r="W288" s="106"/>
      <c r="X288" s="17">
        <f>VLOOKUP(A288,'[1]Sales Data Table'!$A:$AF,4,FALSE)</f>
        <v>13003909</v>
      </c>
      <c r="Y288" s="17" t="str">
        <f>VLOOKUP(A288,'[1]Sales Data Table'!$A:$I,2,FALSE)</f>
        <v>Benteler</v>
      </c>
      <c r="Z288" s="17"/>
      <c r="AA288" s="17">
        <f>VLOOKUP(A288,'[1]Sales Data Table'!$A:$I,4,FALSE)</f>
        <v>13003909</v>
      </c>
      <c r="AB288" s="17" t="str">
        <f>VLOOKUP(A288,'[1]Sales Data Table'!$A:$I,9,FALSE)</f>
        <v xml:space="preserve">Toyota | Venza | 470L            </v>
      </c>
      <c r="AC288" s="17"/>
      <c r="AD288" s="99">
        <f>VLOOKUP(A288,'[1]Sales Data Table'!$A:$Z,16,FALSE)</f>
        <v>41912</v>
      </c>
      <c r="AE288" s="18" t="str">
        <f>VLOOKUP(C288,'Equipment Listing'!A:E,3,FALSE)</f>
        <v>Bond</v>
      </c>
      <c r="AF288" s="19" t="str">
        <f>VLOOKUP(C288,'Equipment Listing'!A:E,4,FALSE)</f>
        <v>300T</v>
      </c>
      <c r="AG288" s="19" t="str">
        <f>VLOOKUP(C288,'Equipment Listing'!A:E,5,FALSE)</f>
        <v>201-330</v>
      </c>
      <c r="AH288" s="19">
        <f t="shared" si="35"/>
        <v>1</v>
      </c>
      <c r="AI288" s="43">
        <f t="shared" si="36"/>
        <v>3000</v>
      </c>
      <c r="AJ288" s="102">
        <f t="shared" si="37"/>
        <v>52873.5</v>
      </c>
      <c r="AK288" s="20">
        <f t="shared" si="38"/>
        <v>4406.125</v>
      </c>
      <c r="AL288" s="21">
        <f t="shared" si="39"/>
        <v>3.291611111111111</v>
      </c>
      <c r="AM288" s="21"/>
      <c r="AN288" s="106"/>
      <c r="AO288" s="106"/>
      <c r="AP288" s="23" t="s">
        <v>423</v>
      </c>
    </row>
    <row r="289" spans="1:42" s="15" customFormat="1" ht="10.5" customHeight="1">
      <c r="A289" s="56">
        <v>106149</v>
      </c>
      <c r="B289" s="220" t="str">
        <f t="shared" si="32"/>
        <v>EOP</v>
      </c>
      <c r="C289" s="51" t="s">
        <v>269</v>
      </c>
      <c r="D289" s="19">
        <v>1</v>
      </c>
      <c r="E289" s="55">
        <v>2100</v>
      </c>
      <c r="F289" s="19">
        <v>0.5</v>
      </c>
      <c r="G289" s="19">
        <v>2</v>
      </c>
      <c r="H289" s="221" t="str">
        <f t="shared" si="33"/>
        <v>2015.01</v>
      </c>
      <c r="I289" s="221" t="str">
        <f t="shared" si="34"/>
        <v>3000</v>
      </c>
      <c r="J289" s="69">
        <v>54396</v>
      </c>
      <c r="K289" s="226"/>
      <c r="L289" s="226"/>
      <c r="M289" s="226"/>
      <c r="N289" s="226"/>
      <c r="O289" s="54"/>
      <c r="P289" s="54"/>
      <c r="Q289" s="54"/>
      <c r="R289" s="54"/>
      <c r="S289" s="53"/>
      <c r="T289" s="104"/>
      <c r="U289" s="18" t="s">
        <v>2</v>
      </c>
      <c r="V289" s="104"/>
      <c r="W289" s="106"/>
      <c r="X289" s="17">
        <f>VLOOKUP(A289,'[1]Sales Data Table'!$A:$AF,4,FALSE)</f>
        <v>13003911</v>
      </c>
      <c r="Y289" s="17" t="str">
        <f>VLOOKUP(A289,'[1]Sales Data Table'!$A:$I,2,FALSE)</f>
        <v>Benteler</v>
      </c>
      <c r="Z289" s="17"/>
      <c r="AA289" s="17">
        <f>VLOOKUP(A289,'[1]Sales Data Table'!$A:$I,4,FALSE)</f>
        <v>13003911</v>
      </c>
      <c r="AB289" s="17" t="str">
        <f>VLOOKUP(A289,'[1]Sales Data Table'!$A:$I,9,FALSE)</f>
        <v xml:space="preserve">Toyota | Venza | 470L            </v>
      </c>
      <c r="AC289" s="17"/>
      <c r="AD289" s="99">
        <f>VLOOKUP(A289,'[1]Sales Data Table'!$A:$Z,16,FALSE)</f>
        <v>41912</v>
      </c>
      <c r="AE289" s="18" t="str">
        <f>VLOOKUP(C289,'Equipment Listing'!A:E,3,FALSE)</f>
        <v>Bond</v>
      </c>
      <c r="AF289" s="19" t="str">
        <f>VLOOKUP(C289,'Equipment Listing'!A:E,4,FALSE)</f>
        <v>300T</v>
      </c>
      <c r="AG289" s="19" t="str">
        <f>VLOOKUP(C289,'Equipment Listing'!A:E,5,FALSE)</f>
        <v>201-330</v>
      </c>
      <c r="AH289" s="19">
        <f t="shared" si="35"/>
        <v>1</v>
      </c>
      <c r="AI289" s="43">
        <f t="shared" si="36"/>
        <v>2100</v>
      </c>
      <c r="AJ289" s="102">
        <f t="shared" si="37"/>
        <v>54396</v>
      </c>
      <c r="AK289" s="20">
        <f t="shared" si="38"/>
        <v>4533</v>
      </c>
      <c r="AL289" s="21">
        <f t="shared" si="39"/>
        <v>4.2114285714285709</v>
      </c>
      <c r="AM289" s="21"/>
      <c r="AN289" s="106"/>
      <c r="AO289" s="106"/>
      <c r="AP289" s="51" t="e">
        <f>VLOOKUP(A289,#REF!,2,FALSE)</f>
        <v>#REF!</v>
      </c>
    </row>
    <row r="290" spans="1:42" s="15" customFormat="1" ht="10.5" customHeight="1">
      <c r="A290" s="56">
        <v>106150</v>
      </c>
      <c r="B290" s="220" t="str">
        <f t="shared" si="32"/>
        <v>EOP</v>
      </c>
      <c r="C290" s="51" t="s">
        <v>269</v>
      </c>
      <c r="D290" s="19">
        <v>1</v>
      </c>
      <c r="E290" s="55">
        <v>2400</v>
      </c>
      <c r="F290" s="19">
        <v>0.5</v>
      </c>
      <c r="G290" s="19">
        <v>2</v>
      </c>
      <c r="H290" s="221" t="str">
        <f t="shared" si="33"/>
        <v>2015.01</v>
      </c>
      <c r="I290" s="221" t="str">
        <f t="shared" si="34"/>
        <v>3000</v>
      </c>
      <c r="J290" s="69">
        <v>51426</v>
      </c>
      <c r="K290" s="226"/>
      <c r="L290" s="226"/>
      <c r="M290" s="226"/>
      <c r="N290" s="226"/>
      <c r="O290" s="54"/>
      <c r="P290" s="54"/>
      <c r="Q290" s="54"/>
      <c r="R290" s="54"/>
      <c r="S290" s="53"/>
      <c r="T290" s="104"/>
      <c r="U290" s="18" t="s">
        <v>2</v>
      </c>
      <c r="V290" s="104"/>
      <c r="W290" s="103"/>
      <c r="X290" s="17">
        <f>VLOOKUP(A290,'[1]Sales Data Table'!$A:$AF,4,FALSE)</f>
        <v>13003910</v>
      </c>
      <c r="Y290" s="17" t="str">
        <f>VLOOKUP(A290,'[1]Sales Data Table'!$A:$I,2,FALSE)</f>
        <v>Benteler</v>
      </c>
      <c r="Z290" s="17"/>
      <c r="AA290" s="17">
        <f>VLOOKUP(A290,'[1]Sales Data Table'!$A:$I,4,FALSE)</f>
        <v>13003910</v>
      </c>
      <c r="AB290" s="17" t="str">
        <f>VLOOKUP(A290,'[1]Sales Data Table'!$A:$I,9,FALSE)</f>
        <v xml:space="preserve">Toyota | Venza | 470L            </v>
      </c>
      <c r="AC290" s="17"/>
      <c r="AD290" s="99">
        <f>VLOOKUP(A290,'[1]Sales Data Table'!$A:$Z,16,FALSE)</f>
        <v>41912</v>
      </c>
      <c r="AE290" s="18" t="str">
        <f>VLOOKUP(C290,'Equipment Listing'!A:E,3,FALSE)</f>
        <v>Bond</v>
      </c>
      <c r="AF290" s="19" t="str">
        <f>VLOOKUP(C290,'Equipment Listing'!A:E,4,FALSE)</f>
        <v>300T</v>
      </c>
      <c r="AG290" s="19" t="str">
        <f>VLOOKUP(C290,'Equipment Listing'!A:E,5,FALSE)</f>
        <v>201-330</v>
      </c>
      <c r="AH290" s="19">
        <f t="shared" si="35"/>
        <v>1</v>
      </c>
      <c r="AI290" s="43">
        <f t="shared" si="36"/>
        <v>2400</v>
      </c>
      <c r="AJ290" s="102">
        <f t="shared" si="37"/>
        <v>51426</v>
      </c>
      <c r="AK290" s="20">
        <f t="shared" si="38"/>
        <v>4285.5</v>
      </c>
      <c r="AL290" s="21">
        <f t="shared" si="39"/>
        <v>3.7141666666666668</v>
      </c>
      <c r="AM290" s="21"/>
      <c r="AN290" s="103"/>
      <c r="AO290" s="103"/>
      <c r="AP290" s="51" t="e">
        <f>VLOOKUP(A290,#REF!,2,FALSE)</f>
        <v>#REF!</v>
      </c>
    </row>
    <row r="291" spans="1:42" s="15" customFormat="1" ht="10.5" customHeight="1">
      <c r="A291" s="16">
        <v>106166</v>
      </c>
      <c r="B291" s="220" t="str">
        <f t="shared" si="32"/>
        <v>SOP</v>
      </c>
      <c r="C291" s="18" t="s">
        <v>269</v>
      </c>
      <c r="D291" s="19">
        <v>1</v>
      </c>
      <c r="E291" s="20">
        <v>2700</v>
      </c>
      <c r="F291" s="19">
        <v>0.5</v>
      </c>
      <c r="G291" s="19">
        <v>2</v>
      </c>
      <c r="H291" s="221" t="str">
        <f t="shared" si="33"/>
        <v>2015.01</v>
      </c>
      <c r="I291" s="221" t="str">
        <f t="shared" si="34"/>
        <v>2015.03</v>
      </c>
      <c r="J291" s="69">
        <v>131580.288</v>
      </c>
      <c r="K291" s="226"/>
      <c r="L291" s="226"/>
      <c r="M291" s="226"/>
      <c r="N291" s="226"/>
      <c r="O291" s="19"/>
      <c r="P291" s="19"/>
      <c r="Q291" s="19"/>
      <c r="R291" s="19"/>
      <c r="S291" s="103"/>
      <c r="T291" s="103"/>
      <c r="U291" s="18" t="s">
        <v>2</v>
      </c>
      <c r="V291" s="103"/>
      <c r="W291" s="103"/>
      <c r="X291" s="17" t="str">
        <f>VLOOKUP(A291,'[1]Sales Data Table'!$A:$AF,4,FALSE)</f>
        <v>AA422424-7770</v>
      </c>
      <c r="Y291" s="17" t="str">
        <f>VLOOKUP(A291,'[1]Sales Data Table'!$A:$I,2,FALSE)</f>
        <v>Denso</v>
      </c>
      <c r="Z291" s="17"/>
      <c r="AA291" s="17" t="str">
        <f>VLOOKUP(A291,'[1]Sales Data Table'!$A:$I,4,FALSE)</f>
        <v>AA422424-7770</v>
      </c>
      <c r="AB291" s="17" t="str">
        <f>VLOOKUP(A291,'[1]Sales Data Table'!$A:$I,9,FALSE)</f>
        <v>HONDA PILOT BL WZX</v>
      </c>
      <c r="AC291" s="17"/>
      <c r="AD291" s="99">
        <f>VLOOKUP(A291,'[1]Sales Data Table'!$A:$Z,16,FALSE)</f>
        <v>42064</v>
      </c>
      <c r="AE291" s="18" t="str">
        <f>VLOOKUP(C291,'Equipment Listing'!A:E,3,FALSE)</f>
        <v>Bond</v>
      </c>
      <c r="AF291" s="19" t="str">
        <f>VLOOKUP(C291,'Equipment Listing'!A:E,4,FALSE)</f>
        <v>300T</v>
      </c>
      <c r="AG291" s="19" t="str">
        <f>VLOOKUP(C291,'Equipment Listing'!A:E,5,FALSE)</f>
        <v>201-330</v>
      </c>
      <c r="AH291" s="19">
        <f t="shared" si="35"/>
        <v>1</v>
      </c>
      <c r="AI291" s="43">
        <f t="shared" si="36"/>
        <v>2700</v>
      </c>
      <c r="AJ291" s="102">
        <f t="shared" si="37"/>
        <v>131580.288</v>
      </c>
      <c r="AK291" s="20">
        <f t="shared" si="38"/>
        <v>10965.023999999999</v>
      </c>
      <c r="AL291" s="21">
        <f t="shared" si="39"/>
        <v>6.7481599999999995</v>
      </c>
      <c r="AM291" s="21"/>
      <c r="AN291" s="103"/>
      <c r="AO291" s="103"/>
      <c r="AP291" s="17">
        <v>106166</v>
      </c>
    </row>
    <row r="292" spans="1:42" s="15" customFormat="1" ht="10.5" customHeight="1">
      <c r="A292" s="16">
        <v>106182</v>
      </c>
      <c r="B292" s="220" t="str">
        <f t="shared" si="32"/>
        <v>SOP</v>
      </c>
      <c r="C292" s="18" t="s">
        <v>269</v>
      </c>
      <c r="D292" s="19">
        <v>1</v>
      </c>
      <c r="E292" s="20">
        <v>3300</v>
      </c>
      <c r="F292" s="19">
        <v>0.5</v>
      </c>
      <c r="G292" s="19">
        <v>2</v>
      </c>
      <c r="H292" s="221" t="str">
        <f t="shared" si="33"/>
        <v>2015.01</v>
      </c>
      <c r="I292" s="221" t="str">
        <f t="shared" si="34"/>
        <v>2015.03</v>
      </c>
      <c r="J292" s="69">
        <v>128529.00899999999</v>
      </c>
      <c r="K292" s="226"/>
      <c r="L292" s="226"/>
      <c r="M292" s="226"/>
      <c r="N292" s="226"/>
      <c r="O292" s="19"/>
      <c r="P292" s="19"/>
      <c r="Q292" s="19"/>
      <c r="R292" s="19"/>
      <c r="S292" s="103"/>
      <c r="T292" s="103"/>
      <c r="U292" s="18" t="s">
        <v>2</v>
      </c>
      <c r="V292" s="103"/>
      <c r="W292" s="103"/>
      <c r="X292" s="17">
        <f>VLOOKUP(A292,'[1]Sales Data Table'!$A:$AF,4,FALSE)</f>
        <v>20342</v>
      </c>
      <c r="Y292" s="17" t="str">
        <f>VLOOKUP(A292,'[1]Sales Data Table'!$A:$I,2,FALSE)</f>
        <v>Pilkington North America</v>
      </c>
      <c r="Z292" s="17"/>
      <c r="AA292" s="17">
        <f>VLOOKUP(A292,'[1]Sales Data Table'!$A:$I,4,FALSE)</f>
        <v>20342</v>
      </c>
      <c r="AB292" s="17" t="str">
        <f>VLOOKUP(A292,'[1]Sales Data Table'!$A:$I,9,FALSE)</f>
        <v>HONDA PILOT BL WZX</v>
      </c>
      <c r="AC292" s="17"/>
      <c r="AD292" s="99">
        <f>VLOOKUP(A292,'[1]Sales Data Table'!$A:$Z,16,FALSE)</f>
        <v>42064</v>
      </c>
      <c r="AE292" s="18" t="str">
        <f>VLOOKUP(C292,'Equipment Listing'!A:E,3,FALSE)</f>
        <v>Bond</v>
      </c>
      <c r="AF292" s="19" t="str">
        <f>VLOOKUP(C292,'Equipment Listing'!A:E,4,FALSE)</f>
        <v>300T</v>
      </c>
      <c r="AG292" s="19" t="str">
        <f>VLOOKUP(C292,'Equipment Listing'!A:E,5,FALSE)</f>
        <v>201-330</v>
      </c>
      <c r="AH292" s="19">
        <f t="shared" si="35"/>
        <v>1</v>
      </c>
      <c r="AI292" s="43">
        <f t="shared" si="36"/>
        <v>3300</v>
      </c>
      <c r="AJ292" s="102">
        <f t="shared" si="37"/>
        <v>128529.00899999999</v>
      </c>
      <c r="AK292" s="20">
        <f t="shared" si="38"/>
        <v>10710.750749999999</v>
      </c>
      <c r="AL292" s="21">
        <f t="shared" si="39"/>
        <v>5.6609093939393942</v>
      </c>
      <c r="AM292" s="21"/>
      <c r="AN292" s="103"/>
      <c r="AO292" s="103"/>
      <c r="AP292" s="17" t="s">
        <v>284</v>
      </c>
    </row>
    <row r="293" spans="1:42" s="15" customFormat="1" ht="10.5" customHeight="1">
      <c r="A293" s="16">
        <v>106197</v>
      </c>
      <c r="B293" s="220" t="str">
        <f t="shared" si="32"/>
        <v>SOP</v>
      </c>
      <c r="C293" s="18" t="s">
        <v>269</v>
      </c>
      <c r="D293" s="19">
        <v>1</v>
      </c>
      <c r="E293" s="20">
        <v>2880</v>
      </c>
      <c r="F293" s="19">
        <v>0.5</v>
      </c>
      <c r="G293" s="19">
        <v>2</v>
      </c>
      <c r="H293" s="221" t="str">
        <f t="shared" si="33"/>
        <v>2015.01</v>
      </c>
      <c r="I293" s="221" t="str">
        <f t="shared" si="34"/>
        <v>2019</v>
      </c>
      <c r="J293" s="69">
        <v>185398.3996</v>
      </c>
      <c r="K293" s="226"/>
      <c r="L293" s="226"/>
      <c r="M293" s="226"/>
      <c r="N293" s="226"/>
      <c r="O293" s="19"/>
      <c r="P293" s="19"/>
      <c r="Q293" s="19"/>
      <c r="R293" s="19"/>
      <c r="S293" s="103"/>
      <c r="T293" s="103"/>
      <c r="U293" s="18" t="s">
        <v>2</v>
      </c>
      <c r="V293" s="103"/>
      <c r="W293" s="103"/>
      <c r="X293" s="17">
        <f>VLOOKUP(A293,'[1]Sales Data Table'!$A:$AF,4,FALSE)</f>
        <v>4735604011</v>
      </c>
      <c r="Y293" s="17" t="str">
        <f>VLOOKUP(A293,'[1]Sales Data Table'!$A:$I,2,FALSE)</f>
        <v>TOYOTA</v>
      </c>
      <c r="Z293" s="17"/>
      <c r="AA293" s="17">
        <f>VLOOKUP(A293,'[1]Sales Data Table'!$A:$I,4,FALSE)</f>
        <v>4735604011</v>
      </c>
      <c r="AB293" s="17" t="str">
        <f>VLOOKUP(A293,'[1]Sales Data Table'!$A:$I,9,FALSE)</f>
        <v>Tacoma 180L --&gt; c/o to 742a</v>
      </c>
      <c r="AC293" s="17"/>
      <c r="AD293" s="99">
        <f>VLOOKUP(A293,'[1]Sales Data Table'!$A:$Z,16,FALSE)</f>
        <v>44896</v>
      </c>
      <c r="AE293" s="18" t="str">
        <f>VLOOKUP(C293,'Equipment Listing'!A:E,3,FALSE)</f>
        <v>Bond</v>
      </c>
      <c r="AF293" s="19" t="str">
        <f>VLOOKUP(C293,'Equipment Listing'!A:E,4,FALSE)</f>
        <v>300T</v>
      </c>
      <c r="AG293" s="19" t="str">
        <f>VLOOKUP(C293,'Equipment Listing'!A:E,5,FALSE)</f>
        <v>201-330</v>
      </c>
      <c r="AH293" s="19">
        <f t="shared" si="35"/>
        <v>1</v>
      </c>
      <c r="AI293" s="43">
        <f t="shared" si="36"/>
        <v>2880</v>
      </c>
      <c r="AJ293" s="102">
        <f t="shared" si="37"/>
        <v>185398.3996</v>
      </c>
      <c r="AK293" s="20">
        <f t="shared" si="38"/>
        <v>15449.866633333333</v>
      </c>
      <c r="AL293" s="21">
        <f t="shared" si="39"/>
        <v>8.4860493672839503</v>
      </c>
      <c r="AM293" s="21"/>
      <c r="AN293" s="103"/>
      <c r="AO293" s="103"/>
      <c r="AP293" s="17">
        <v>106197</v>
      </c>
    </row>
    <row r="294" spans="1:42" s="15" customFormat="1" ht="10.5" customHeight="1">
      <c r="A294" s="16">
        <v>106217</v>
      </c>
      <c r="B294" s="220" t="str">
        <f t="shared" si="32"/>
        <v>SOP</v>
      </c>
      <c r="C294" s="18" t="s">
        <v>269</v>
      </c>
      <c r="D294" s="19">
        <v>1</v>
      </c>
      <c r="E294" s="20">
        <v>2700</v>
      </c>
      <c r="F294" s="19">
        <v>0.5</v>
      </c>
      <c r="G294" s="19">
        <v>2</v>
      </c>
      <c r="H294" s="221" t="str">
        <f t="shared" si="33"/>
        <v>2015.01</v>
      </c>
      <c r="I294" s="221" t="str">
        <f t="shared" si="34"/>
        <v>2017.07</v>
      </c>
      <c r="J294" s="69">
        <v>62786.879999999997</v>
      </c>
      <c r="K294" s="226"/>
      <c r="L294" s="226"/>
      <c r="M294" s="226"/>
      <c r="N294" s="226"/>
      <c r="O294" s="65"/>
      <c r="P294" s="19"/>
      <c r="Q294" s="19"/>
      <c r="R294" s="19"/>
      <c r="S294" s="103"/>
      <c r="T294" s="103"/>
      <c r="U294" s="18" t="s">
        <v>2</v>
      </c>
      <c r="V294" s="103"/>
      <c r="W294" s="103"/>
      <c r="X294" s="17" t="str">
        <f>VLOOKUP(A294,'[1]Sales Data Table'!$A:$AF,4,FALSE)</f>
        <v>62290 ZL00B</v>
      </c>
      <c r="Y294" s="17" t="str">
        <f>VLOOKUP(A294,'[1]Sales Data Table'!$A:$I,2,FALSE)</f>
        <v>Calsonic</v>
      </c>
      <c r="Z294" s="17"/>
      <c r="AA294" s="17" t="str">
        <f>VLOOKUP(A294,'[1]Sales Data Table'!$A:$I,4,FALSE)</f>
        <v>62290 ZL00B</v>
      </c>
      <c r="AB294" s="17" t="str">
        <f>VLOOKUP(A294,'[1]Sales Data Table'!$A:$I,9,FALSE)</f>
        <v xml:space="preserve">Nissan        | Frontier | H61B/D40        </v>
      </c>
      <c r="AC294" s="17"/>
      <c r="AD294" s="99">
        <f>VLOOKUP(A294,'[1]Sales Data Table'!$A:$Z,16,FALSE)</f>
        <v>42917</v>
      </c>
      <c r="AE294" s="18" t="str">
        <f>VLOOKUP(C294,'Equipment Listing'!A:E,3,FALSE)</f>
        <v>Bond</v>
      </c>
      <c r="AF294" s="19" t="str">
        <f>VLOOKUP(C294,'Equipment Listing'!A:E,4,FALSE)</f>
        <v>300T</v>
      </c>
      <c r="AG294" s="19" t="str">
        <f>VLOOKUP(C294,'Equipment Listing'!A:E,5,FALSE)</f>
        <v>201-330</v>
      </c>
      <c r="AH294" s="19">
        <f t="shared" si="35"/>
        <v>1</v>
      </c>
      <c r="AI294" s="43">
        <f t="shared" si="36"/>
        <v>2700</v>
      </c>
      <c r="AJ294" s="102">
        <f t="shared" si="37"/>
        <v>62786.879999999997</v>
      </c>
      <c r="AK294" s="20">
        <f t="shared" si="38"/>
        <v>5232.24</v>
      </c>
      <c r="AL294" s="21">
        <f t="shared" si="39"/>
        <v>3.9171555555555551</v>
      </c>
      <c r="AM294" s="21"/>
      <c r="AN294" s="103"/>
      <c r="AO294" s="103"/>
      <c r="AP294" s="17" t="s">
        <v>283</v>
      </c>
    </row>
    <row r="295" spans="1:42" s="15" customFormat="1" ht="10.5" customHeight="1">
      <c r="A295" s="16">
        <v>106217</v>
      </c>
      <c r="B295" s="220" t="str">
        <f t="shared" si="32"/>
        <v>SOP</v>
      </c>
      <c r="C295" s="18" t="s">
        <v>269</v>
      </c>
      <c r="D295" s="19">
        <v>1</v>
      </c>
      <c r="E295" s="20">
        <v>2400</v>
      </c>
      <c r="F295" s="19">
        <v>0.5</v>
      </c>
      <c r="G295" s="19">
        <v>2</v>
      </c>
      <c r="H295" s="221" t="str">
        <f t="shared" si="33"/>
        <v>2015.01</v>
      </c>
      <c r="I295" s="221" t="str">
        <f t="shared" si="34"/>
        <v>2017.07</v>
      </c>
      <c r="J295" s="69">
        <v>62786.879999999997</v>
      </c>
      <c r="K295" s="226"/>
      <c r="L295" s="226"/>
      <c r="M295" s="226"/>
      <c r="N295" s="226"/>
      <c r="O295" s="19"/>
      <c r="P295" s="19"/>
      <c r="Q295" s="19"/>
      <c r="R295" s="19"/>
      <c r="S295" s="103"/>
      <c r="T295" s="103"/>
      <c r="U295" s="18" t="s">
        <v>2</v>
      </c>
      <c r="V295" s="103"/>
      <c r="W295" s="103"/>
      <c r="X295" s="17" t="str">
        <f>VLOOKUP(A295,'[1]Sales Data Table'!$A:$AF,4,FALSE)</f>
        <v>62290 ZL00B</v>
      </c>
      <c r="Y295" s="17" t="str">
        <f>VLOOKUP(A295,'[1]Sales Data Table'!$A:$I,2,FALSE)</f>
        <v>Calsonic</v>
      </c>
      <c r="Z295" s="17"/>
      <c r="AA295" s="17" t="str">
        <f>VLOOKUP(A295,'[1]Sales Data Table'!$A:$I,4,FALSE)</f>
        <v>62290 ZL00B</v>
      </c>
      <c r="AB295" s="17" t="str">
        <f>VLOOKUP(A295,'[1]Sales Data Table'!$A:$I,9,FALSE)</f>
        <v xml:space="preserve">Nissan        | Frontier | H61B/D40        </v>
      </c>
      <c r="AC295" s="17"/>
      <c r="AD295" s="99">
        <f>VLOOKUP(A295,'[1]Sales Data Table'!$A:$Z,16,FALSE)</f>
        <v>42917</v>
      </c>
      <c r="AE295" s="18" t="str">
        <f>VLOOKUP(C295,'Equipment Listing'!A:E,3,FALSE)</f>
        <v>Bond</v>
      </c>
      <c r="AF295" s="19" t="str">
        <f>VLOOKUP(C295,'Equipment Listing'!A:E,4,FALSE)</f>
        <v>300T</v>
      </c>
      <c r="AG295" s="19" t="str">
        <f>VLOOKUP(C295,'Equipment Listing'!A:E,5,FALSE)</f>
        <v>201-330</v>
      </c>
      <c r="AH295" s="19">
        <f t="shared" si="35"/>
        <v>1</v>
      </c>
      <c r="AI295" s="43">
        <f t="shared" si="36"/>
        <v>2400</v>
      </c>
      <c r="AJ295" s="102">
        <f t="shared" si="37"/>
        <v>62786.879999999997</v>
      </c>
      <c r="AK295" s="20">
        <f t="shared" si="38"/>
        <v>5232.24</v>
      </c>
      <c r="AL295" s="21">
        <f t="shared" si="39"/>
        <v>4.2401333333333335</v>
      </c>
      <c r="AM295" s="21"/>
      <c r="AN295" s="103"/>
      <c r="AO295" s="103"/>
      <c r="AP295" s="17" t="s">
        <v>282</v>
      </c>
    </row>
    <row r="296" spans="1:42" s="15" customFormat="1" ht="10.5" customHeight="1">
      <c r="A296" s="16">
        <v>106237</v>
      </c>
      <c r="B296" s="220" t="str">
        <f t="shared" si="32"/>
        <v>EOP</v>
      </c>
      <c r="C296" s="18" t="s">
        <v>269</v>
      </c>
      <c r="D296" s="19">
        <v>1</v>
      </c>
      <c r="E296" s="20">
        <v>3000</v>
      </c>
      <c r="F296" s="19">
        <v>0.5</v>
      </c>
      <c r="G296" s="19">
        <v>2</v>
      </c>
      <c r="H296" s="221" t="str">
        <f t="shared" si="33"/>
        <v>2015.01</v>
      </c>
      <c r="I296" s="221" t="str">
        <f t="shared" si="34"/>
        <v>3000</v>
      </c>
      <c r="J296" s="69">
        <v>241879.97858035343</v>
      </c>
      <c r="K296" s="226"/>
      <c r="L296" s="226"/>
      <c r="M296" s="226"/>
      <c r="N296" s="226"/>
      <c r="O296" s="19"/>
      <c r="P296" s="19"/>
      <c r="Q296" s="19"/>
      <c r="R296" s="19"/>
      <c r="S296" s="103"/>
      <c r="T296" s="103"/>
      <c r="U296" s="18" t="s">
        <v>2</v>
      </c>
      <c r="V296" s="103"/>
      <c r="W296" s="103"/>
      <c r="X296" s="17">
        <f>VLOOKUP(A296,'[1]Sales Data Table'!$A:$AF,4,FALSE)</f>
        <v>3.3799999999999998E+25</v>
      </c>
      <c r="Y296" s="17" t="str">
        <f>VLOOKUP(A296,'[1]Sales Data Table'!$A:$I,2,FALSE)</f>
        <v>TOYOTA</v>
      </c>
      <c r="Z296" s="17"/>
      <c r="AA296" s="17">
        <f>VLOOKUP(A296,'[1]Sales Data Table'!$A:$I,4,FALSE)</f>
        <v>3.3799999999999998E+25</v>
      </c>
      <c r="AB296" s="17" t="str">
        <f>VLOOKUP(A296,'[1]Sales Data Table'!$A:$I,9,FALSE)</f>
        <v>642L (lexus)</v>
      </c>
      <c r="AC296" s="17"/>
      <c r="AD296" s="99">
        <f>VLOOKUP(A296,'[1]Sales Data Table'!$A:$Z,16,FALSE)</f>
        <v>41883</v>
      </c>
      <c r="AE296" s="18" t="str">
        <f>VLOOKUP(C296,'Equipment Listing'!A:E,3,FALSE)</f>
        <v>Bond</v>
      </c>
      <c r="AF296" s="19" t="str">
        <f>VLOOKUP(C296,'Equipment Listing'!A:E,4,FALSE)</f>
        <v>300T</v>
      </c>
      <c r="AG296" s="19" t="str">
        <f>VLOOKUP(C296,'Equipment Listing'!A:E,5,FALSE)</f>
        <v>201-330</v>
      </c>
      <c r="AH296" s="19">
        <f t="shared" si="35"/>
        <v>1</v>
      </c>
      <c r="AI296" s="43">
        <f t="shared" si="36"/>
        <v>3000</v>
      </c>
      <c r="AJ296" s="102">
        <f t="shared" si="37"/>
        <v>241879.97858035343</v>
      </c>
      <c r="AK296" s="20">
        <f t="shared" si="38"/>
        <v>20156.664881696121</v>
      </c>
      <c r="AL296" s="21">
        <f t="shared" si="39"/>
        <v>10.291851058531609</v>
      </c>
      <c r="AM296" s="21"/>
      <c r="AN296" s="103"/>
      <c r="AO296" s="103"/>
      <c r="AP296" s="17">
        <v>106237</v>
      </c>
    </row>
    <row r="297" spans="1:42" s="15" customFormat="1" ht="10.5" customHeight="1">
      <c r="A297" s="16">
        <v>106364</v>
      </c>
      <c r="B297" s="220" t="str">
        <f t="shared" si="32"/>
        <v>SOP</v>
      </c>
      <c r="C297" s="18" t="s">
        <v>269</v>
      </c>
      <c r="D297" s="19">
        <v>1</v>
      </c>
      <c r="E297" s="20">
        <v>3300</v>
      </c>
      <c r="F297" s="19">
        <v>0.5</v>
      </c>
      <c r="G297" s="19">
        <v>2</v>
      </c>
      <c r="H297" s="221" t="str">
        <f t="shared" si="33"/>
        <v>2015.01</v>
      </c>
      <c r="I297" s="221" t="str">
        <f t="shared" si="34"/>
        <v>2015.12</v>
      </c>
      <c r="J297" s="69">
        <v>147672.36000000002</v>
      </c>
      <c r="K297" s="226"/>
      <c r="L297" s="226"/>
      <c r="M297" s="226"/>
      <c r="N297" s="226"/>
      <c r="O297" s="19"/>
      <c r="P297" s="19"/>
      <c r="Q297" s="19"/>
      <c r="R297" s="19"/>
      <c r="S297" s="103"/>
      <c r="T297" s="103"/>
      <c r="U297" s="18" t="s">
        <v>2</v>
      </c>
      <c r="V297" s="103"/>
      <c r="W297" s="103"/>
      <c r="X297" s="17" t="str">
        <f>VLOOKUP(A297,'[1]Sales Data Table'!$A:$AF,4,FALSE)</f>
        <v>AA146510-1950</v>
      </c>
      <c r="Y297" s="17" t="str">
        <f>VLOOKUP(A297,'[1]Sales Data Table'!$A:$I,2,FALSE)</f>
        <v>Denso</v>
      </c>
      <c r="Z297" s="17"/>
      <c r="AA297" s="17" t="str">
        <f>VLOOKUP(A297,'[1]Sales Data Table'!$A:$I,4,FALSE)</f>
        <v>AA146510-1950</v>
      </c>
      <c r="AB297" s="17" t="str">
        <f>VLOOKUP(A297,'[1]Sales Data Table'!$A:$I,9,FALSE)</f>
        <v xml:space="preserve">Toyota | Sienna | 580L            </v>
      </c>
      <c r="AC297" s="17"/>
      <c r="AD297" s="99">
        <f>VLOOKUP(A297,'[1]Sales Data Table'!$A:$Z,16,FALSE)</f>
        <v>42339</v>
      </c>
      <c r="AE297" s="18" t="str">
        <f>VLOOKUP(C297,'Equipment Listing'!A:E,3,FALSE)</f>
        <v>Bond</v>
      </c>
      <c r="AF297" s="19" t="str">
        <f>VLOOKUP(C297,'Equipment Listing'!A:E,4,FALSE)</f>
        <v>300T</v>
      </c>
      <c r="AG297" s="19" t="str">
        <f>VLOOKUP(C297,'Equipment Listing'!A:E,5,FALSE)</f>
        <v>201-330</v>
      </c>
      <c r="AH297" s="19">
        <f t="shared" si="35"/>
        <v>1</v>
      </c>
      <c r="AI297" s="43">
        <f t="shared" si="36"/>
        <v>3300</v>
      </c>
      <c r="AJ297" s="102">
        <f t="shared" si="37"/>
        <v>147672.36000000002</v>
      </c>
      <c r="AK297" s="20">
        <f t="shared" si="38"/>
        <v>12306.03</v>
      </c>
      <c r="AL297" s="21">
        <f t="shared" si="39"/>
        <v>6.3054666666666677</v>
      </c>
      <c r="AM297" s="21"/>
      <c r="AN297" s="103"/>
      <c r="AO297" s="103"/>
      <c r="AP297" s="17" t="s">
        <v>267</v>
      </c>
    </row>
    <row r="298" spans="1:42" s="15" customFormat="1" ht="10.5" customHeight="1">
      <c r="A298" s="16">
        <v>106386</v>
      </c>
      <c r="B298" s="220" t="str">
        <f t="shared" si="32"/>
        <v>SOP</v>
      </c>
      <c r="C298" s="18" t="s">
        <v>269</v>
      </c>
      <c r="D298" s="19">
        <v>1</v>
      </c>
      <c r="E298" s="20">
        <v>2520</v>
      </c>
      <c r="F298" s="19">
        <v>0.5</v>
      </c>
      <c r="G298" s="19">
        <v>2</v>
      </c>
      <c r="H298" s="221" t="str">
        <f t="shared" si="33"/>
        <v>2015.01</v>
      </c>
      <c r="I298" s="221" t="str">
        <f t="shared" si="34"/>
        <v>2015.12</v>
      </c>
      <c r="J298" s="69">
        <v>148293.82080000002</v>
      </c>
      <c r="K298" s="226"/>
      <c r="L298" s="226"/>
      <c r="M298" s="226"/>
      <c r="N298" s="226"/>
      <c r="O298" s="19"/>
      <c r="P298" s="19"/>
      <c r="Q298" s="19"/>
      <c r="R298" s="19"/>
      <c r="S298" s="103"/>
      <c r="T298" s="103"/>
      <c r="U298" s="18" t="s">
        <v>2</v>
      </c>
      <c r="V298" s="103"/>
      <c r="W298" s="103"/>
      <c r="X298" s="17" t="str">
        <f>VLOOKUP(A298,'[1]Sales Data Table'!$A:$AF,4,FALSE)</f>
        <v>171190P080</v>
      </c>
      <c r="Y298" s="17" t="str">
        <f>VLOOKUP(A298,'[1]Sales Data Table'!$A:$I,2,FALSE)</f>
        <v>TOYOTA</v>
      </c>
      <c r="Z298" s="17"/>
      <c r="AA298" s="17" t="str">
        <f>VLOOKUP(A298,'[1]Sales Data Table'!$A:$I,4,FALSE)</f>
        <v>171190P080</v>
      </c>
      <c r="AB298" s="17" t="str">
        <f>VLOOKUP(A298,'[1]Sales Data Table'!$A:$I,9,FALSE)</f>
        <v xml:space="preserve">Toyota | Sienna | 580L            </v>
      </c>
      <c r="AC298" s="17"/>
      <c r="AD298" s="99">
        <f>VLOOKUP(A298,'[1]Sales Data Table'!$A:$Z,16,FALSE)</f>
        <v>42339</v>
      </c>
      <c r="AE298" s="18" t="str">
        <f>VLOOKUP(C298,'Equipment Listing'!A:E,3,FALSE)</f>
        <v>Bond</v>
      </c>
      <c r="AF298" s="19" t="str">
        <f>VLOOKUP(C298,'Equipment Listing'!A:E,4,FALSE)</f>
        <v>300T</v>
      </c>
      <c r="AG298" s="19" t="str">
        <f>VLOOKUP(C298,'Equipment Listing'!A:E,5,FALSE)</f>
        <v>201-330</v>
      </c>
      <c r="AH298" s="19">
        <f t="shared" si="35"/>
        <v>1</v>
      </c>
      <c r="AI298" s="43">
        <f t="shared" si="36"/>
        <v>2520</v>
      </c>
      <c r="AJ298" s="102">
        <f t="shared" si="37"/>
        <v>148293.82080000002</v>
      </c>
      <c r="AK298" s="20">
        <f t="shared" si="38"/>
        <v>12357.818400000002</v>
      </c>
      <c r="AL298" s="21">
        <f t="shared" si="39"/>
        <v>7.8718615873015878</v>
      </c>
      <c r="AM298" s="21"/>
      <c r="AN298" s="103"/>
      <c r="AO298" s="103"/>
      <c r="AP298" s="17">
        <v>106386</v>
      </c>
    </row>
    <row r="299" spans="1:42" s="15" customFormat="1" ht="10.5" customHeight="1">
      <c r="A299" s="16">
        <v>106444</v>
      </c>
      <c r="B299" s="220" t="str">
        <f t="shared" si="32"/>
        <v>SOP</v>
      </c>
      <c r="C299" s="18" t="s">
        <v>269</v>
      </c>
      <c r="D299" s="19">
        <v>1</v>
      </c>
      <c r="E299" s="20">
        <v>2700</v>
      </c>
      <c r="F299" s="19">
        <v>0.5</v>
      </c>
      <c r="G299" s="19">
        <v>2</v>
      </c>
      <c r="H299" s="221" t="str">
        <f t="shared" si="33"/>
        <v>2015.01</v>
      </c>
      <c r="I299" s="221" t="str">
        <f t="shared" si="34"/>
        <v>2019.09</v>
      </c>
      <c r="J299" s="69">
        <v>51840</v>
      </c>
      <c r="K299" s="226"/>
      <c r="L299" s="226"/>
      <c r="M299" s="226"/>
      <c r="N299" s="226"/>
      <c r="O299" s="19"/>
      <c r="P299" s="19"/>
      <c r="Q299" s="19"/>
      <c r="R299" s="19"/>
      <c r="S299" s="103"/>
      <c r="T299" s="103"/>
      <c r="U299" s="18" t="s">
        <v>2</v>
      </c>
      <c r="V299" s="103"/>
      <c r="W299" s="103"/>
      <c r="X299" s="17" t="str">
        <f>VLOOKUP(A299,'[1]Sales Data Table'!$A:$AF,4,FALSE)</f>
        <v>111121LA0AW9</v>
      </c>
      <c r="Y299" s="17" t="str">
        <f>VLOOKUP(A299,'[1]Sales Data Table'!$A:$I,2,FALSE)</f>
        <v>NISSAN</v>
      </c>
      <c r="Z299" s="17"/>
      <c r="AA299" s="17" t="str">
        <f>VLOOKUP(A299,'[1]Sales Data Table'!$A:$I,4,FALSE)</f>
        <v>111121LA0AW9</v>
      </c>
      <c r="AB299" s="17" t="str">
        <f>VLOOKUP(A299,'[1]Sales Data Table'!$A:$I,9,FALSE)</f>
        <v>ZH2k1 ENGINE</v>
      </c>
      <c r="AC299" s="17"/>
      <c r="AD299" s="99">
        <f>VLOOKUP(A299,'[1]Sales Data Table'!$A:$Z,16,FALSE)</f>
        <v>43717</v>
      </c>
      <c r="AE299" s="18" t="str">
        <f>VLOOKUP(C299,'Equipment Listing'!A:E,3,FALSE)</f>
        <v>Bond</v>
      </c>
      <c r="AF299" s="19" t="str">
        <f>VLOOKUP(C299,'Equipment Listing'!A:E,4,FALSE)</f>
        <v>300T</v>
      </c>
      <c r="AG299" s="19" t="str">
        <f>VLOOKUP(C299,'Equipment Listing'!A:E,5,FALSE)</f>
        <v>201-330</v>
      </c>
      <c r="AH299" s="19">
        <f t="shared" si="35"/>
        <v>1</v>
      </c>
      <c r="AI299" s="43">
        <f t="shared" si="36"/>
        <v>2700</v>
      </c>
      <c r="AJ299" s="102">
        <f t="shared" si="37"/>
        <v>51840</v>
      </c>
      <c r="AK299" s="20">
        <f t="shared" si="38"/>
        <v>4320</v>
      </c>
      <c r="AL299" s="21">
        <f t="shared" si="39"/>
        <v>3.4666666666666668</v>
      </c>
      <c r="AM299" s="21"/>
      <c r="AN299" s="103"/>
      <c r="AO299" s="103"/>
      <c r="AP299" s="17">
        <v>106444</v>
      </c>
    </row>
    <row r="300" spans="1:42" s="15" customFormat="1" ht="10.5" customHeight="1">
      <c r="A300" s="16">
        <v>106661</v>
      </c>
      <c r="B300" s="220" t="str">
        <f t="shared" si="32"/>
        <v>EOP</v>
      </c>
      <c r="C300" s="18" t="s">
        <v>269</v>
      </c>
      <c r="D300" s="19">
        <v>1</v>
      </c>
      <c r="E300" s="20">
        <v>2700</v>
      </c>
      <c r="F300" s="19">
        <v>0.5</v>
      </c>
      <c r="G300" s="19">
        <v>2</v>
      </c>
      <c r="H300" s="221" t="str">
        <f t="shared" si="33"/>
        <v>2015.01</v>
      </c>
      <c r="I300" s="221" t="str">
        <f t="shared" si="34"/>
        <v>3000</v>
      </c>
      <c r="J300" s="69">
        <v>63000</v>
      </c>
      <c r="K300" s="226"/>
      <c r="L300" s="226"/>
      <c r="M300" s="226"/>
      <c r="N300" s="226"/>
      <c r="O300" s="19"/>
      <c r="P300" s="19"/>
      <c r="Q300" s="19"/>
      <c r="R300" s="19"/>
      <c r="S300" s="103"/>
      <c r="T300" s="103"/>
      <c r="U300" s="18" t="s">
        <v>2</v>
      </c>
      <c r="V300" s="103"/>
      <c r="W300" s="103"/>
      <c r="X300" s="17" t="str">
        <f>VLOOKUP(A300,'[1]Sales Data Table'!$A:$AF,4,FALSE)</f>
        <v>AA246750-0830</v>
      </c>
      <c r="Y300" s="17" t="str">
        <f>VLOOKUP(A300,'[1]Sales Data Table'!$A:$I,2,FALSE)</f>
        <v>DENSO</v>
      </c>
      <c r="Z300" s="17"/>
      <c r="AA300" s="17" t="str">
        <f>VLOOKUP(A300,'[1]Sales Data Table'!$A:$I,4,FALSE)</f>
        <v>AA246750-0830</v>
      </c>
      <c r="AB300" s="17" t="str">
        <f>VLOOKUP(A300,'[1]Sales Data Table'!$A:$I,9,FALSE)</f>
        <v>HIGHLANDER 397 / 440</v>
      </c>
      <c r="AC300" s="17"/>
      <c r="AD300" s="99">
        <f>VLOOKUP(A300,'[1]Sales Data Table'!$A:$Z,16,FALSE)</f>
        <v>41883</v>
      </c>
      <c r="AE300" s="18" t="str">
        <f>VLOOKUP(C300,'Equipment Listing'!A:E,3,FALSE)</f>
        <v>Bond</v>
      </c>
      <c r="AF300" s="19" t="str">
        <f>VLOOKUP(C300,'Equipment Listing'!A:E,4,FALSE)</f>
        <v>300T</v>
      </c>
      <c r="AG300" s="19" t="str">
        <f>VLOOKUP(C300,'Equipment Listing'!A:E,5,FALSE)</f>
        <v>201-330</v>
      </c>
      <c r="AH300" s="19">
        <f t="shared" si="35"/>
        <v>1</v>
      </c>
      <c r="AI300" s="43">
        <f t="shared" si="36"/>
        <v>2700</v>
      </c>
      <c r="AJ300" s="102">
        <f t="shared" si="37"/>
        <v>63000</v>
      </c>
      <c r="AK300" s="20">
        <f t="shared" si="38"/>
        <v>5250</v>
      </c>
      <c r="AL300" s="21">
        <f t="shared" si="39"/>
        <v>3.925925925925926</v>
      </c>
      <c r="AM300" s="21"/>
      <c r="AN300" s="103"/>
      <c r="AO300" s="103"/>
      <c r="AP300" s="17">
        <v>106661</v>
      </c>
    </row>
    <row r="301" spans="1:42" s="15" customFormat="1" ht="10.5" customHeight="1">
      <c r="A301" s="16">
        <v>106662</v>
      </c>
      <c r="B301" s="220" t="str">
        <f t="shared" si="32"/>
        <v>EOP</v>
      </c>
      <c r="C301" s="18" t="s">
        <v>269</v>
      </c>
      <c r="D301" s="19">
        <v>1</v>
      </c>
      <c r="E301" s="20">
        <v>3000</v>
      </c>
      <c r="F301" s="19">
        <v>0.5</v>
      </c>
      <c r="G301" s="19">
        <v>2</v>
      </c>
      <c r="H301" s="221" t="str">
        <f t="shared" si="33"/>
        <v>2015.01</v>
      </c>
      <c r="I301" s="221" t="str">
        <f t="shared" si="34"/>
        <v>3000</v>
      </c>
      <c r="J301" s="69">
        <v>61828.5</v>
      </c>
      <c r="K301" s="226"/>
      <c r="L301" s="226"/>
      <c r="M301" s="226"/>
      <c r="N301" s="226"/>
      <c r="O301" s="19"/>
      <c r="P301" s="19"/>
      <c r="Q301" s="19"/>
      <c r="R301" s="19"/>
      <c r="S301" s="103"/>
      <c r="T301" s="103"/>
      <c r="U301" s="18" t="s">
        <v>2</v>
      </c>
      <c r="V301" s="103"/>
      <c r="W301" s="103"/>
      <c r="X301" s="17" t="str">
        <f>VLOOKUP(A301,'[1]Sales Data Table'!$A:$AF,4,FALSE)</f>
        <v>AA246750-0820</v>
      </c>
      <c r="Y301" s="17" t="str">
        <f>VLOOKUP(A301,'[1]Sales Data Table'!$A:$I,2,FALSE)</f>
        <v>DENSO</v>
      </c>
      <c r="Z301" s="17"/>
      <c r="AA301" s="17" t="str">
        <f>VLOOKUP(A301,'[1]Sales Data Table'!$A:$I,4,FALSE)</f>
        <v>AA246750-0820</v>
      </c>
      <c r="AB301" s="17" t="str">
        <f>VLOOKUP(A301,'[1]Sales Data Table'!$A:$I,9,FALSE)</f>
        <v>HIGHLANDER 397 / 440</v>
      </c>
      <c r="AC301" s="17"/>
      <c r="AD301" s="99">
        <f>VLOOKUP(A301,'[1]Sales Data Table'!$A:$Z,16,FALSE)</f>
        <v>41883</v>
      </c>
      <c r="AE301" s="18" t="str">
        <f>VLOOKUP(C301,'Equipment Listing'!A:E,3,FALSE)</f>
        <v>Bond</v>
      </c>
      <c r="AF301" s="19" t="str">
        <f>VLOOKUP(C301,'Equipment Listing'!A:E,4,FALSE)</f>
        <v>300T</v>
      </c>
      <c r="AG301" s="19" t="str">
        <f>VLOOKUP(C301,'Equipment Listing'!A:E,5,FALSE)</f>
        <v>201-330</v>
      </c>
      <c r="AH301" s="19">
        <f t="shared" si="35"/>
        <v>1</v>
      </c>
      <c r="AI301" s="43">
        <f t="shared" si="36"/>
        <v>3000</v>
      </c>
      <c r="AJ301" s="102">
        <f t="shared" si="37"/>
        <v>61828.5</v>
      </c>
      <c r="AK301" s="20">
        <f t="shared" si="38"/>
        <v>5152.375</v>
      </c>
      <c r="AL301" s="21">
        <f t="shared" si="39"/>
        <v>3.6232777777777776</v>
      </c>
      <c r="AM301" s="21"/>
      <c r="AN301" s="103"/>
      <c r="AO301" s="103"/>
      <c r="AP301" s="17">
        <v>106662</v>
      </c>
    </row>
    <row r="302" spans="1:42" s="15" customFormat="1" ht="10.5" customHeight="1">
      <c r="A302" s="56">
        <v>106667</v>
      </c>
      <c r="B302" s="220" t="str">
        <f t="shared" si="32"/>
        <v>SOP</v>
      </c>
      <c r="C302" s="51" t="s">
        <v>269</v>
      </c>
      <c r="D302" s="19">
        <v>1</v>
      </c>
      <c r="E302" s="55">
        <v>4000</v>
      </c>
      <c r="F302" s="19">
        <v>0.5</v>
      </c>
      <c r="G302" s="19">
        <v>2</v>
      </c>
      <c r="H302" s="221" t="str">
        <f t="shared" si="33"/>
        <v>2015.01</v>
      </c>
      <c r="I302" s="221" t="str">
        <f t="shared" si="34"/>
        <v>2016.10</v>
      </c>
      <c r="J302" s="69">
        <v>624</v>
      </c>
      <c r="K302" s="226"/>
      <c r="L302" s="226"/>
      <c r="M302" s="226"/>
      <c r="N302" s="226"/>
      <c r="O302" s="54"/>
      <c r="P302" s="54"/>
      <c r="Q302" s="54"/>
      <c r="R302" s="54"/>
      <c r="S302" s="53"/>
      <c r="T302" s="104"/>
      <c r="U302" s="18" t="s">
        <v>2</v>
      </c>
      <c r="V302" s="104"/>
      <c r="W302" s="103"/>
      <c r="X302" s="17" t="str">
        <f>VLOOKUP(A302,'[1]Sales Data Table'!$A:$AF,4,FALSE)</f>
        <v>23-4556611-2-00-A</v>
      </c>
      <c r="Y302" s="17" t="str">
        <f>VLOOKUP(A302,'[1]Sales Data Table'!$A:$I,2,FALSE)</f>
        <v>IB TECH</v>
      </c>
      <c r="Z302" s="17"/>
      <c r="AA302" s="17" t="str">
        <f>VLOOKUP(A302,'[1]Sales Data Table'!$A:$I,4,FALSE)</f>
        <v>23-4556611-2-00-A</v>
      </c>
      <c r="AB302" s="17" t="str">
        <f>VLOOKUP(A302,'[1]Sales Data Table'!$A:$I,9,FALSE)</f>
        <v>Honda Odyssey (2MH)</v>
      </c>
      <c r="AC302" s="17"/>
      <c r="AD302" s="99">
        <f>VLOOKUP(A302,'[1]Sales Data Table'!$A:$Z,16,FALSE)</f>
        <v>42644</v>
      </c>
      <c r="AE302" s="18" t="str">
        <f>VLOOKUP(C302,'Equipment Listing'!A:E,3,FALSE)</f>
        <v>Bond</v>
      </c>
      <c r="AF302" s="19" t="str">
        <f>VLOOKUP(C302,'Equipment Listing'!A:E,4,FALSE)</f>
        <v>300T</v>
      </c>
      <c r="AG302" s="19" t="str">
        <f>VLOOKUP(C302,'Equipment Listing'!A:E,5,FALSE)</f>
        <v>201-330</v>
      </c>
      <c r="AH302" s="19">
        <f t="shared" si="35"/>
        <v>1</v>
      </c>
      <c r="AI302" s="43">
        <f t="shared" si="36"/>
        <v>4000</v>
      </c>
      <c r="AJ302" s="102">
        <f t="shared" si="37"/>
        <v>624</v>
      </c>
      <c r="AK302" s="20">
        <f t="shared" si="38"/>
        <v>52</v>
      </c>
      <c r="AL302" s="21">
        <f t="shared" si="39"/>
        <v>1.3506666666666665</v>
      </c>
      <c r="AM302" s="21"/>
      <c r="AN302" s="103"/>
      <c r="AO302" s="103"/>
      <c r="AP302" s="51" t="e">
        <f>VLOOKUP(A302,#REF!,2,FALSE)</f>
        <v>#REF!</v>
      </c>
    </row>
    <row r="303" spans="1:42" s="15" customFormat="1" ht="10.5" customHeight="1">
      <c r="A303" s="16">
        <v>106671</v>
      </c>
      <c r="B303" s="220" t="str">
        <f t="shared" si="32"/>
        <v>SOP</v>
      </c>
      <c r="C303" s="18" t="s">
        <v>269</v>
      </c>
      <c r="D303" s="19">
        <v>1</v>
      </c>
      <c r="E303" s="20">
        <v>2400</v>
      </c>
      <c r="F303" s="19">
        <v>0.5</v>
      </c>
      <c r="G303" s="19">
        <v>2</v>
      </c>
      <c r="H303" s="221" t="str">
        <f t="shared" si="33"/>
        <v>2015.01</v>
      </c>
      <c r="I303" s="221" t="str">
        <f t="shared" si="34"/>
        <v>2016.10</v>
      </c>
      <c r="J303" s="69">
        <v>136992.37483385025</v>
      </c>
      <c r="K303" s="226"/>
      <c r="L303" s="226"/>
      <c r="M303" s="226"/>
      <c r="N303" s="226"/>
      <c r="O303" s="19"/>
      <c r="P303" s="19"/>
      <c r="Q303" s="19"/>
      <c r="R303" s="19"/>
      <c r="S303" s="103"/>
      <c r="T303" s="103"/>
      <c r="U303" s="18" t="s">
        <v>2</v>
      </c>
      <c r="V303" s="103"/>
      <c r="W303" s="103"/>
      <c r="X303" s="17" t="str">
        <f>VLOOKUP(A303,'[1]Sales Data Table'!$A:$AF,4,FALSE)</f>
        <v>23-4556411-2-00</v>
      </c>
      <c r="Y303" s="17" t="str">
        <f>VLOOKUP(A303,'[1]Sales Data Table'!$A:$I,2,FALSE)</f>
        <v>IB TECH</v>
      </c>
      <c r="Z303" s="17"/>
      <c r="AA303" s="17" t="str">
        <f>VLOOKUP(A303,'[1]Sales Data Table'!$A:$I,4,FALSE)</f>
        <v>23-4556411-2-00</v>
      </c>
      <c r="AB303" s="17" t="str">
        <f>VLOOKUP(A303,'[1]Sales Data Table'!$A:$I,9,FALSE)</f>
        <v xml:space="preserve">Honda | Odyssey | UM              </v>
      </c>
      <c r="AC303" s="17"/>
      <c r="AD303" s="99">
        <f>VLOOKUP(A303,'[1]Sales Data Table'!$A:$Z,16,FALSE)</f>
        <v>42644</v>
      </c>
      <c r="AE303" s="18" t="str">
        <f>VLOOKUP(C303,'Equipment Listing'!A:E,3,FALSE)</f>
        <v>Bond</v>
      </c>
      <c r="AF303" s="19" t="str">
        <f>VLOOKUP(C303,'Equipment Listing'!A:E,4,FALSE)</f>
        <v>300T</v>
      </c>
      <c r="AG303" s="19" t="str">
        <f>VLOOKUP(C303,'Equipment Listing'!A:E,5,FALSE)</f>
        <v>201-330</v>
      </c>
      <c r="AH303" s="19">
        <f t="shared" si="35"/>
        <v>1</v>
      </c>
      <c r="AI303" s="43">
        <f t="shared" si="36"/>
        <v>2400</v>
      </c>
      <c r="AJ303" s="102">
        <f t="shared" si="37"/>
        <v>136992.37483385025</v>
      </c>
      <c r="AK303" s="20">
        <f t="shared" si="38"/>
        <v>11416.031236154187</v>
      </c>
      <c r="AL303" s="21">
        <f t="shared" si="39"/>
        <v>7.6755729089745488</v>
      </c>
      <c r="AM303" s="21"/>
      <c r="AN303" s="103"/>
      <c r="AO303" s="103"/>
      <c r="AP303" s="17" t="s">
        <v>281</v>
      </c>
    </row>
    <row r="304" spans="1:42" s="15" customFormat="1" ht="10.5" customHeight="1">
      <c r="A304" s="56">
        <v>106672</v>
      </c>
      <c r="B304" s="220" t="str">
        <f t="shared" si="32"/>
        <v>SOP</v>
      </c>
      <c r="C304" s="51" t="s">
        <v>269</v>
      </c>
      <c r="D304" s="19">
        <v>1</v>
      </c>
      <c r="E304" s="55">
        <v>4000</v>
      </c>
      <c r="F304" s="19">
        <v>0.5</v>
      </c>
      <c r="G304" s="19">
        <v>2</v>
      </c>
      <c r="H304" s="221" t="str">
        <f t="shared" si="33"/>
        <v>2015.01</v>
      </c>
      <c r="I304" s="221" t="str">
        <f t="shared" si="34"/>
        <v>2016.10</v>
      </c>
      <c r="J304" s="69">
        <v>136903.64920248117</v>
      </c>
      <c r="K304" s="226"/>
      <c r="L304" s="226"/>
      <c r="M304" s="226"/>
      <c r="N304" s="226"/>
      <c r="O304" s="54"/>
      <c r="P304" s="54"/>
      <c r="Q304" s="54"/>
      <c r="R304" s="54"/>
      <c r="S304" s="53"/>
      <c r="T304" s="104"/>
      <c r="U304" s="18" t="s">
        <v>2</v>
      </c>
      <c r="V304" s="104"/>
      <c r="W304" s="103"/>
      <c r="X304" s="17" t="str">
        <f>VLOOKUP(A304,'[1]Sales Data Table'!$A:$AF,4,FALSE)</f>
        <v>23-4556510-2-00</v>
      </c>
      <c r="Y304" s="17" t="str">
        <f>VLOOKUP(A304,'[1]Sales Data Table'!$A:$I,2,FALSE)</f>
        <v>IB TECH</v>
      </c>
      <c r="Z304" s="17"/>
      <c r="AA304" s="17" t="str">
        <f>VLOOKUP(A304,'[1]Sales Data Table'!$A:$I,4,FALSE)</f>
        <v>23-4556510-2-00</v>
      </c>
      <c r="AB304" s="17" t="str">
        <f>VLOOKUP(A304,'[1]Sales Data Table'!$A:$I,9,FALSE)</f>
        <v xml:space="preserve">Honda | Odyssey | UM              </v>
      </c>
      <c r="AC304" s="17"/>
      <c r="AD304" s="99">
        <f>VLOOKUP(A304,'[1]Sales Data Table'!$A:$Z,16,FALSE)</f>
        <v>42644</v>
      </c>
      <c r="AE304" s="18" t="str">
        <f>VLOOKUP(C304,'Equipment Listing'!A:E,3,FALSE)</f>
        <v>Bond</v>
      </c>
      <c r="AF304" s="19" t="str">
        <f>VLOOKUP(C304,'Equipment Listing'!A:E,4,FALSE)</f>
        <v>300T</v>
      </c>
      <c r="AG304" s="19" t="str">
        <f>VLOOKUP(C304,'Equipment Listing'!A:E,5,FALSE)</f>
        <v>201-330</v>
      </c>
      <c r="AH304" s="19">
        <f t="shared" si="35"/>
        <v>1</v>
      </c>
      <c r="AI304" s="43">
        <f t="shared" si="36"/>
        <v>4000</v>
      </c>
      <c r="AJ304" s="102">
        <f t="shared" si="37"/>
        <v>136903.64920248117</v>
      </c>
      <c r="AK304" s="20">
        <f t="shared" si="38"/>
        <v>11408.637433540098</v>
      </c>
      <c r="AL304" s="21">
        <f t="shared" si="39"/>
        <v>5.1362124778466995</v>
      </c>
      <c r="AM304" s="21"/>
      <c r="AN304" s="103"/>
      <c r="AO304" s="103"/>
      <c r="AP304" s="51" t="e">
        <f>VLOOKUP(A304,#REF!,2,FALSE)</f>
        <v>#REF!</v>
      </c>
    </row>
    <row r="305" spans="1:42" s="15" customFormat="1" ht="10.5" customHeight="1">
      <c r="A305" s="16">
        <v>106679</v>
      </c>
      <c r="B305" s="220" t="str">
        <f t="shared" si="32"/>
        <v>SOP</v>
      </c>
      <c r="C305" s="18" t="s">
        <v>269</v>
      </c>
      <c r="D305" s="19">
        <v>1</v>
      </c>
      <c r="E305" s="20">
        <v>2100</v>
      </c>
      <c r="F305" s="19">
        <v>0.5</v>
      </c>
      <c r="G305" s="19">
        <v>2</v>
      </c>
      <c r="H305" s="221" t="str">
        <f t="shared" si="33"/>
        <v>2015.01</v>
      </c>
      <c r="I305" s="221" t="str">
        <f t="shared" si="34"/>
        <v>2018.06</v>
      </c>
      <c r="J305" s="69">
        <v>9298.4319999999989</v>
      </c>
      <c r="K305" s="226"/>
      <c r="L305" s="226"/>
      <c r="M305" s="226"/>
      <c r="N305" s="226"/>
      <c r="O305" s="19"/>
      <c r="P305" s="19"/>
      <c r="Q305" s="19"/>
      <c r="R305" s="19"/>
      <c r="S305" s="103"/>
      <c r="T305" s="103"/>
      <c r="U305" s="18" t="s">
        <v>2</v>
      </c>
      <c r="V305" s="103"/>
      <c r="W305" s="103"/>
      <c r="X305" s="17" t="str">
        <f>VLOOKUP(A305,'[1]Sales Data Table'!$A:$AF,4,FALSE)</f>
        <v>AA146511-2120</v>
      </c>
      <c r="Y305" s="17" t="str">
        <f>VLOOKUP(A305,'[1]Sales Data Table'!$A:$I,2,FALSE)</f>
        <v>Denso</v>
      </c>
      <c r="Z305" s="17"/>
      <c r="AA305" s="17" t="str">
        <f>VLOOKUP(A305,'[1]Sales Data Table'!$A:$I,4,FALSE)</f>
        <v>AA146511-2120</v>
      </c>
      <c r="AB305" s="17" t="str">
        <f>VLOOKUP(A305,'[1]Sales Data Table'!$A:$I,9,FALSE)</f>
        <v>200L SEQUIA</v>
      </c>
      <c r="AC305" s="17"/>
      <c r="AD305" s="99">
        <f>VLOOKUP(A305,'[1]Sales Data Table'!$A:$Z,16,FALSE)</f>
        <v>43252</v>
      </c>
      <c r="AE305" s="18" t="str">
        <f>VLOOKUP(C305,'Equipment Listing'!A:E,3,FALSE)</f>
        <v>Bond</v>
      </c>
      <c r="AF305" s="19" t="str">
        <f>VLOOKUP(C305,'Equipment Listing'!A:E,4,FALSE)</f>
        <v>300T</v>
      </c>
      <c r="AG305" s="19" t="str">
        <f>VLOOKUP(C305,'Equipment Listing'!A:E,5,FALSE)</f>
        <v>201-330</v>
      </c>
      <c r="AH305" s="19">
        <f t="shared" si="35"/>
        <v>1</v>
      </c>
      <c r="AI305" s="43">
        <f t="shared" si="36"/>
        <v>2100</v>
      </c>
      <c r="AJ305" s="102">
        <f t="shared" si="37"/>
        <v>9298.4319999999989</v>
      </c>
      <c r="AK305" s="20">
        <f t="shared" si="38"/>
        <v>774.8693333333332</v>
      </c>
      <c r="AL305" s="21">
        <f t="shared" si="39"/>
        <v>1.8253138624338625</v>
      </c>
      <c r="AM305" s="21"/>
      <c r="AN305" s="103"/>
      <c r="AO305" s="103"/>
      <c r="AP305" s="17">
        <v>106679</v>
      </c>
    </row>
    <row r="306" spans="1:42" s="15" customFormat="1" ht="10.5" customHeight="1">
      <c r="A306" s="16">
        <v>106699</v>
      </c>
      <c r="B306" s="220" t="str">
        <f t="shared" si="32"/>
        <v>SOP</v>
      </c>
      <c r="C306" s="18" t="s">
        <v>269</v>
      </c>
      <c r="D306" s="19">
        <v>1</v>
      </c>
      <c r="E306" s="20">
        <v>2820</v>
      </c>
      <c r="F306" s="19">
        <v>0.5</v>
      </c>
      <c r="G306" s="19">
        <v>2</v>
      </c>
      <c r="H306" s="221" t="str">
        <f t="shared" si="33"/>
        <v>2015.01</v>
      </c>
      <c r="I306" s="221" t="str">
        <f t="shared" si="34"/>
        <v>2019.09</v>
      </c>
      <c r="J306" s="69">
        <v>136263.25440000001</v>
      </c>
      <c r="K306" s="226"/>
      <c r="L306" s="226"/>
      <c r="M306" s="226"/>
      <c r="N306" s="226"/>
      <c r="O306" s="19"/>
      <c r="P306" s="19"/>
      <c r="Q306" s="19"/>
      <c r="R306" s="19"/>
      <c r="S306" s="103"/>
      <c r="T306" s="103"/>
      <c r="U306" s="18" t="s">
        <v>2</v>
      </c>
      <c r="V306" s="103"/>
      <c r="W306" s="103"/>
      <c r="X306" s="17" t="str">
        <f>VLOOKUP(A306,'[1]Sales Data Table'!$A:$AF,4,FALSE)</f>
        <v>561 805 567</v>
      </c>
      <c r="Y306" s="17" t="str">
        <f>VLOOKUP(A306,'[1]Sales Data Table'!$A:$I,2,FALSE)</f>
        <v>VOLKSWAGEN</v>
      </c>
      <c r="Z306" s="17"/>
      <c r="AA306" s="17" t="str">
        <f>VLOOKUP(A306,'[1]Sales Data Table'!$A:$I,4,FALSE)</f>
        <v>561 805 567</v>
      </c>
      <c r="AB306" s="17" t="str">
        <f>VLOOKUP(A306,'[1]Sales Data Table'!$A:$I,9,FALSE)</f>
        <v xml:space="preserve">VW | Mid-SizeSedan | NMS/VW411       </v>
      </c>
      <c r="AC306" s="17"/>
      <c r="AD306" s="99">
        <f>VLOOKUP(A306,'[1]Sales Data Table'!$A:$Z,16,FALSE)</f>
        <v>43717</v>
      </c>
      <c r="AE306" s="18" t="str">
        <f>VLOOKUP(C306,'Equipment Listing'!A:E,3,FALSE)</f>
        <v>Bond</v>
      </c>
      <c r="AF306" s="19" t="str">
        <f>VLOOKUP(C306,'Equipment Listing'!A:E,4,FALSE)</f>
        <v>300T</v>
      </c>
      <c r="AG306" s="19" t="str">
        <f>VLOOKUP(C306,'Equipment Listing'!A:E,5,FALSE)</f>
        <v>201-330</v>
      </c>
      <c r="AH306" s="19">
        <f t="shared" si="35"/>
        <v>1</v>
      </c>
      <c r="AI306" s="43">
        <f t="shared" si="36"/>
        <v>2820</v>
      </c>
      <c r="AJ306" s="102">
        <f t="shared" si="37"/>
        <v>136263.25440000001</v>
      </c>
      <c r="AK306" s="20">
        <f t="shared" si="38"/>
        <v>11355.271200000001</v>
      </c>
      <c r="AL306" s="21">
        <f t="shared" si="39"/>
        <v>6.7022558865248234</v>
      </c>
      <c r="AM306" s="21"/>
      <c r="AN306" s="103"/>
      <c r="AO306" s="103"/>
      <c r="AP306" s="17">
        <v>106699</v>
      </c>
    </row>
    <row r="307" spans="1:42" s="15" customFormat="1" ht="10.5" customHeight="1">
      <c r="A307" s="16">
        <v>106782</v>
      </c>
      <c r="B307" s="220" t="str">
        <f t="shared" si="32"/>
        <v>SOP</v>
      </c>
      <c r="C307" s="18" t="s">
        <v>269</v>
      </c>
      <c r="D307" s="19">
        <v>1</v>
      </c>
      <c r="E307" s="20">
        <v>4080</v>
      </c>
      <c r="F307" s="19">
        <v>0.5</v>
      </c>
      <c r="G307" s="19">
        <v>2</v>
      </c>
      <c r="H307" s="221" t="str">
        <f t="shared" si="33"/>
        <v>2015.01</v>
      </c>
      <c r="I307" s="221" t="str">
        <f t="shared" si="34"/>
        <v>2016.09</v>
      </c>
      <c r="J307" s="69">
        <v>370000</v>
      </c>
      <c r="K307" s="226"/>
      <c r="L307" s="226"/>
      <c r="M307" s="226"/>
      <c r="N307" s="226"/>
      <c r="O307" s="19"/>
      <c r="P307" s="19"/>
      <c r="Q307" s="19"/>
      <c r="R307" s="19"/>
      <c r="S307" s="103"/>
      <c r="T307" s="103"/>
      <c r="U307" s="18" t="s">
        <v>2</v>
      </c>
      <c r="V307" s="103"/>
      <c r="W307" s="103"/>
      <c r="X307" s="17" t="str">
        <f>VLOOKUP(A307,'[1]Sales Data Table'!$A:$AF,4,FALSE)</f>
        <v>23-4580910-2-00</v>
      </c>
      <c r="Y307" s="17" t="str">
        <f>VLOOKUP(A307,'[1]Sales Data Table'!$A:$I,2,FALSE)</f>
        <v>IB TECH</v>
      </c>
      <c r="Z307" s="17"/>
      <c r="AA307" s="17" t="str">
        <f>VLOOKUP(A307,'[1]Sales Data Table'!$A:$I,4,FALSE)</f>
        <v>23-4580910-2-00</v>
      </c>
      <c r="AB307" s="17" t="str">
        <f>VLOOKUP(A307,'[1]Sales Data Table'!$A:$I,9,FALSE)</f>
        <v xml:space="preserve">Honda | Civic | 2HC              </v>
      </c>
      <c r="AC307" s="17"/>
      <c r="AD307" s="99">
        <f>VLOOKUP(A307,'[1]Sales Data Table'!$A:$Z,16,FALSE)</f>
        <v>42614</v>
      </c>
      <c r="AE307" s="18" t="str">
        <f>VLOOKUP(C307,'Equipment Listing'!A:E,3,FALSE)</f>
        <v>Bond</v>
      </c>
      <c r="AF307" s="19" t="str">
        <f>VLOOKUP(C307,'Equipment Listing'!A:E,4,FALSE)</f>
        <v>300T</v>
      </c>
      <c r="AG307" s="19" t="str">
        <f>VLOOKUP(C307,'Equipment Listing'!A:E,5,FALSE)</f>
        <v>201-330</v>
      </c>
      <c r="AH307" s="19">
        <f t="shared" si="35"/>
        <v>1</v>
      </c>
      <c r="AI307" s="43">
        <f t="shared" si="36"/>
        <v>4080</v>
      </c>
      <c r="AJ307" s="102">
        <f t="shared" si="37"/>
        <v>370000</v>
      </c>
      <c r="AK307" s="20">
        <f t="shared" si="38"/>
        <v>30833.333333333332</v>
      </c>
      <c r="AL307" s="21">
        <f t="shared" si="39"/>
        <v>11.409586056644878</v>
      </c>
      <c r="AM307" s="21"/>
      <c r="AN307" s="103"/>
      <c r="AO307" s="103"/>
      <c r="AP307" s="17">
        <v>106782</v>
      </c>
    </row>
    <row r="308" spans="1:42" s="15" customFormat="1" ht="10.5" customHeight="1">
      <c r="A308" s="16">
        <v>106785</v>
      </c>
      <c r="B308" s="220" t="str">
        <f t="shared" si="32"/>
        <v>SOP</v>
      </c>
      <c r="C308" s="18" t="s">
        <v>269</v>
      </c>
      <c r="D308" s="19">
        <v>1</v>
      </c>
      <c r="E308" s="20">
        <v>5610</v>
      </c>
      <c r="F308" s="19">
        <v>0.5</v>
      </c>
      <c r="G308" s="19">
        <v>2</v>
      </c>
      <c r="H308" s="221" t="str">
        <f t="shared" si="33"/>
        <v>2015.01</v>
      </c>
      <c r="I308" s="221" t="str">
        <f t="shared" si="34"/>
        <v>2016.09</v>
      </c>
      <c r="J308" s="69">
        <v>360000</v>
      </c>
      <c r="K308" s="226"/>
      <c r="L308" s="226"/>
      <c r="M308" s="226"/>
      <c r="N308" s="226"/>
      <c r="O308" s="19"/>
      <c r="P308" s="19"/>
      <c r="Q308" s="19"/>
      <c r="R308" s="19"/>
      <c r="S308" s="103"/>
      <c r="T308" s="103"/>
      <c r="U308" s="18" t="s">
        <v>2</v>
      </c>
      <c r="V308" s="103"/>
      <c r="W308" s="103"/>
      <c r="X308" s="17" t="str">
        <f>VLOOKUP(A308,'[1]Sales Data Table'!$A:$AF,4,FALSE)</f>
        <v>23-4580810-2-00</v>
      </c>
      <c r="Y308" s="17" t="str">
        <f>VLOOKUP(A308,'[1]Sales Data Table'!$A:$I,2,FALSE)</f>
        <v>IB TECH</v>
      </c>
      <c r="Z308" s="17"/>
      <c r="AA308" s="17" t="str">
        <f>VLOOKUP(A308,'[1]Sales Data Table'!$A:$I,4,FALSE)</f>
        <v>23-4580810-2-00</v>
      </c>
      <c r="AB308" s="17" t="str">
        <f>VLOOKUP(A308,'[1]Sales Data Table'!$A:$I,9,FALSE)</f>
        <v xml:space="preserve">Honda | Civic | 2HC              </v>
      </c>
      <c r="AC308" s="17"/>
      <c r="AD308" s="99">
        <f>VLOOKUP(A308,'[1]Sales Data Table'!$A:$Z,16,FALSE)</f>
        <v>42614</v>
      </c>
      <c r="AE308" s="18" t="str">
        <f>VLOOKUP(C308,'Equipment Listing'!A:E,3,FALSE)</f>
        <v>Bond</v>
      </c>
      <c r="AF308" s="19" t="str">
        <f>VLOOKUP(C308,'Equipment Listing'!A:E,4,FALSE)</f>
        <v>300T</v>
      </c>
      <c r="AG308" s="19" t="str">
        <f>VLOOKUP(C308,'Equipment Listing'!A:E,5,FALSE)</f>
        <v>201-330</v>
      </c>
      <c r="AH308" s="19">
        <f t="shared" si="35"/>
        <v>1</v>
      </c>
      <c r="AI308" s="43">
        <f t="shared" si="36"/>
        <v>5610</v>
      </c>
      <c r="AJ308" s="102">
        <f t="shared" si="37"/>
        <v>360000</v>
      </c>
      <c r="AK308" s="20">
        <f t="shared" si="38"/>
        <v>30000</v>
      </c>
      <c r="AL308" s="21">
        <f t="shared" si="39"/>
        <v>8.4634581105169335</v>
      </c>
      <c r="AM308" s="21"/>
      <c r="AN308" s="103"/>
      <c r="AO308" s="103"/>
      <c r="AP308" s="17">
        <v>106785</v>
      </c>
    </row>
    <row r="309" spans="1:42" s="15" customFormat="1" ht="10.5" customHeight="1">
      <c r="A309" s="16">
        <v>106850</v>
      </c>
      <c r="B309" s="220" t="str">
        <f t="shared" si="32"/>
        <v>SOP</v>
      </c>
      <c r="C309" s="18" t="s">
        <v>269</v>
      </c>
      <c r="D309" s="19">
        <v>1</v>
      </c>
      <c r="E309" s="20">
        <v>2040</v>
      </c>
      <c r="F309" s="19">
        <v>0.5</v>
      </c>
      <c r="G309" s="19">
        <v>2</v>
      </c>
      <c r="H309" s="221" t="str">
        <f t="shared" si="33"/>
        <v>2015.01</v>
      </c>
      <c r="I309" s="221" t="str">
        <f t="shared" si="34"/>
        <v>2016.07</v>
      </c>
      <c r="J309" s="69">
        <v>189114.25280000002</v>
      </c>
      <c r="K309" s="226"/>
      <c r="L309" s="226"/>
      <c r="M309" s="226"/>
      <c r="N309" s="226"/>
      <c r="O309" s="19"/>
      <c r="P309" s="19"/>
      <c r="Q309" s="19"/>
      <c r="R309" s="19"/>
      <c r="S309" s="103"/>
      <c r="T309" s="103"/>
      <c r="U309" s="18" t="s">
        <v>2</v>
      </c>
      <c r="V309" s="103"/>
      <c r="W309" s="103"/>
      <c r="X309" s="17" t="str">
        <f>VLOOKUP(A309,'[1]Sales Data Table'!$A:$AF,4,FALSE)</f>
        <v>53273-04030</v>
      </c>
      <c r="Y309" s="17" t="str">
        <f>VLOOKUP(A309,'[1]Sales Data Table'!$A:$I,2,FALSE)</f>
        <v>TOYOTA</v>
      </c>
      <c r="Z309" s="17"/>
      <c r="AA309" s="17" t="str">
        <f>VLOOKUP(A309,'[1]Sales Data Table'!$A:$I,4,FALSE)</f>
        <v>53273-04030</v>
      </c>
      <c r="AB309" s="17" t="str">
        <f>VLOOKUP(A309,'[1]Sales Data Table'!$A:$I,9,FALSE)</f>
        <v>11 222A (516W) Tacoma 635N</v>
      </c>
      <c r="AC309" s="17"/>
      <c r="AD309" s="99">
        <f>VLOOKUP(A309,'[1]Sales Data Table'!$A:$Z,16,FALSE)</f>
        <v>42552</v>
      </c>
      <c r="AE309" s="18" t="str">
        <f>VLOOKUP(C309,'Equipment Listing'!A:E,3,FALSE)</f>
        <v>Bond</v>
      </c>
      <c r="AF309" s="19" t="str">
        <f>VLOOKUP(C309,'Equipment Listing'!A:E,4,FALSE)</f>
        <v>300T</v>
      </c>
      <c r="AG309" s="19" t="str">
        <f>VLOOKUP(C309,'Equipment Listing'!A:E,5,FALSE)</f>
        <v>201-330</v>
      </c>
      <c r="AH309" s="19">
        <f t="shared" si="35"/>
        <v>1</v>
      </c>
      <c r="AI309" s="43">
        <f t="shared" si="36"/>
        <v>2040</v>
      </c>
      <c r="AJ309" s="102">
        <f t="shared" si="37"/>
        <v>189114.25280000002</v>
      </c>
      <c r="AK309" s="20">
        <f t="shared" si="38"/>
        <v>15759.521066666668</v>
      </c>
      <c r="AL309" s="21">
        <f t="shared" si="39"/>
        <v>11.633673899782137</v>
      </c>
      <c r="AM309" s="21"/>
      <c r="AN309" s="103"/>
      <c r="AO309" s="103"/>
      <c r="AP309" s="17" t="s">
        <v>280</v>
      </c>
    </row>
    <row r="310" spans="1:42" s="15" customFormat="1" ht="10.5" customHeight="1">
      <c r="A310" s="16">
        <v>106874</v>
      </c>
      <c r="B310" s="220" t="str">
        <f t="shared" si="32"/>
        <v>SOP</v>
      </c>
      <c r="C310" s="18" t="s">
        <v>269</v>
      </c>
      <c r="D310" s="19">
        <v>1</v>
      </c>
      <c r="E310" s="20">
        <v>3000</v>
      </c>
      <c r="F310" s="19">
        <v>0.5</v>
      </c>
      <c r="G310" s="19">
        <v>2</v>
      </c>
      <c r="H310" s="221" t="str">
        <f t="shared" si="33"/>
        <v>2015.01</v>
      </c>
      <c r="I310" s="221" t="str">
        <f t="shared" si="34"/>
        <v>2019.09</v>
      </c>
      <c r="J310" s="69">
        <v>81931.5</v>
      </c>
      <c r="K310" s="226"/>
      <c r="L310" s="226"/>
      <c r="M310" s="226"/>
      <c r="N310" s="226"/>
      <c r="O310" s="19"/>
      <c r="P310" s="19"/>
      <c r="Q310" s="19"/>
      <c r="R310" s="19"/>
      <c r="S310" s="103"/>
      <c r="T310" s="103"/>
      <c r="U310" s="18" t="s">
        <v>2</v>
      </c>
      <c r="V310" s="103"/>
      <c r="W310" s="103"/>
      <c r="X310" s="17" t="str">
        <f>VLOOKUP(A310,'[1]Sales Data Table'!$A:$AF,4,FALSE)</f>
        <v>22650 1LA0A</v>
      </c>
      <c r="Y310" s="17" t="str">
        <f>VLOOKUP(A310,'[1]Sales Data Table'!$A:$I,2,FALSE)</f>
        <v>NISSAN</v>
      </c>
      <c r="Z310" s="17"/>
      <c r="AA310" s="17" t="str">
        <f>VLOOKUP(A310,'[1]Sales Data Table'!$A:$I,4,FALSE)</f>
        <v>22650 1LA0A</v>
      </c>
      <c r="AB310" s="17" t="str">
        <f>VLOOKUP(A310,'[1]Sales Data Table'!$A:$I,9,FALSE)</f>
        <v>XHK1 ENGINE</v>
      </c>
      <c r="AC310" s="17"/>
      <c r="AD310" s="99">
        <f>VLOOKUP(A310,'[1]Sales Data Table'!$A:$Z,16,FALSE)</f>
        <v>43717</v>
      </c>
      <c r="AE310" s="18" t="str">
        <f>VLOOKUP(C310,'Equipment Listing'!A:E,3,FALSE)</f>
        <v>Bond</v>
      </c>
      <c r="AF310" s="19" t="str">
        <f>VLOOKUP(C310,'Equipment Listing'!A:E,4,FALSE)</f>
        <v>300T</v>
      </c>
      <c r="AG310" s="19" t="str">
        <f>VLOOKUP(C310,'Equipment Listing'!A:E,5,FALSE)</f>
        <v>201-330</v>
      </c>
      <c r="AH310" s="19">
        <f t="shared" si="35"/>
        <v>1</v>
      </c>
      <c r="AI310" s="43">
        <f t="shared" si="36"/>
        <v>3000</v>
      </c>
      <c r="AJ310" s="102">
        <f t="shared" si="37"/>
        <v>81931.5</v>
      </c>
      <c r="AK310" s="20">
        <f t="shared" si="38"/>
        <v>6827.625</v>
      </c>
      <c r="AL310" s="21">
        <f t="shared" si="39"/>
        <v>4.3678333333333335</v>
      </c>
      <c r="AM310" s="21"/>
      <c r="AN310" s="103"/>
      <c r="AO310" s="103"/>
      <c r="AP310" s="17">
        <v>106874</v>
      </c>
    </row>
    <row r="311" spans="1:42" s="15" customFormat="1" ht="10.5" customHeight="1">
      <c r="A311" s="16">
        <v>106879</v>
      </c>
      <c r="B311" s="220" t="str">
        <f t="shared" si="32"/>
        <v>SOP</v>
      </c>
      <c r="C311" s="18" t="s">
        <v>269</v>
      </c>
      <c r="D311" s="19">
        <v>1</v>
      </c>
      <c r="E311" s="20">
        <v>2820</v>
      </c>
      <c r="F311" s="19">
        <v>0.5</v>
      </c>
      <c r="G311" s="19">
        <v>2</v>
      </c>
      <c r="H311" s="221" t="str">
        <f t="shared" si="33"/>
        <v>2015.01</v>
      </c>
      <c r="I311" s="221" t="str">
        <f t="shared" si="34"/>
        <v>2018.06</v>
      </c>
      <c r="J311" s="69">
        <v>11400</v>
      </c>
      <c r="K311" s="226"/>
      <c r="L311" s="226"/>
      <c r="M311" s="226"/>
      <c r="N311" s="226"/>
      <c r="O311" s="19"/>
      <c r="P311" s="19"/>
      <c r="Q311" s="19"/>
      <c r="R311" s="19"/>
      <c r="S311" s="103"/>
      <c r="T311" s="103"/>
      <c r="U311" s="18" t="s">
        <v>2</v>
      </c>
      <c r="V311" s="103"/>
      <c r="W311" s="103"/>
      <c r="X311" s="17" t="str">
        <f>VLOOKUP(A311,'[1]Sales Data Table'!$A:$AF,4,FALSE)</f>
        <v>14919 JA00A</v>
      </c>
      <c r="Y311" s="17" t="str">
        <f>VLOOKUP(A311,'[1]Sales Data Table'!$A:$I,2,FALSE)</f>
        <v>NISSAN</v>
      </c>
      <c r="Z311" s="17"/>
      <c r="AA311" s="17" t="str">
        <f>VLOOKUP(A311,'[1]Sales Data Table'!$A:$I,4,FALSE)</f>
        <v>14919 JA00A</v>
      </c>
      <c r="AB311" s="17" t="str">
        <f>VLOOKUP(A311,'[1]Sales Data Table'!$A:$I,9,FALSE)</f>
        <v>10 altima L42A - export now</v>
      </c>
      <c r="AC311" s="17"/>
      <c r="AD311" s="99">
        <f>VLOOKUP(A311,'[1]Sales Data Table'!$A:$Z,16,FALSE)</f>
        <v>43252</v>
      </c>
      <c r="AE311" s="18" t="str">
        <f>VLOOKUP(C311,'Equipment Listing'!A:E,3,FALSE)</f>
        <v>Bond</v>
      </c>
      <c r="AF311" s="19" t="str">
        <f>VLOOKUP(C311,'Equipment Listing'!A:E,4,FALSE)</f>
        <v>300T</v>
      </c>
      <c r="AG311" s="19" t="str">
        <f>VLOOKUP(C311,'Equipment Listing'!A:E,5,FALSE)</f>
        <v>201-330</v>
      </c>
      <c r="AH311" s="19">
        <f t="shared" si="35"/>
        <v>1</v>
      </c>
      <c r="AI311" s="43">
        <f t="shared" si="36"/>
        <v>2820</v>
      </c>
      <c r="AJ311" s="102">
        <f t="shared" si="37"/>
        <v>11400</v>
      </c>
      <c r="AK311" s="20">
        <f t="shared" si="38"/>
        <v>950</v>
      </c>
      <c r="AL311" s="21">
        <f t="shared" si="39"/>
        <v>1.7825059101654848</v>
      </c>
      <c r="AM311" s="21"/>
      <c r="AN311" s="103"/>
      <c r="AO311" s="103"/>
      <c r="AP311" s="17">
        <v>106879</v>
      </c>
    </row>
    <row r="312" spans="1:42" s="15" customFormat="1" ht="10.5" customHeight="1">
      <c r="A312" s="16">
        <v>106881</v>
      </c>
      <c r="B312" s="220" t="str">
        <f t="shared" si="32"/>
        <v>SOP</v>
      </c>
      <c r="C312" s="18" t="s">
        <v>269</v>
      </c>
      <c r="D312" s="19">
        <v>1</v>
      </c>
      <c r="E312" s="20">
        <v>3000</v>
      </c>
      <c r="F312" s="19">
        <v>0.5</v>
      </c>
      <c r="G312" s="19">
        <v>2</v>
      </c>
      <c r="H312" s="221" t="str">
        <f t="shared" si="33"/>
        <v>2015.01</v>
      </c>
      <c r="I312" s="221" t="str">
        <f t="shared" si="34"/>
        <v>2018.06</v>
      </c>
      <c r="J312" s="69">
        <v>214000</v>
      </c>
      <c r="K312" s="226"/>
      <c r="L312" s="226"/>
      <c r="M312" s="226"/>
      <c r="N312" s="226"/>
      <c r="O312" s="19"/>
      <c r="P312" s="19"/>
      <c r="Q312" s="19"/>
      <c r="R312" s="19"/>
      <c r="S312" s="103"/>
      <c r="T312" s="103"/>
      <c r="U312" s="18" t="s">
        <v>2</v>
      </c>
      <c r="V312" s="103"/>
      <c r="W312" s="103"/>
      <c r="X312" s="17" t="str">
        <f>VLOOKUP(A312,'[1]Sales Data Table'!$A:$AF,4,FALSE)</f>
        <v>21311 JA10A</v>
      </c>
      <c r="Y312" s="17" t="str">
        <f>VLOOKUP(A312,'[1]Sales Data Table'!$A:$I,2,FALSE)</f>
        <v>NISSAN</v>
      </c>
      <c r="Z312" s="17"/>
      <c r="AA312" s="17" t="str">
        <f>VLOOKUP(A312,'[1]Sales Data Table'!$A:$I,4,FALSE)</f>
        <v>21311 JA10A</v>
      </c>
      <c r="AB312" s="17" t="str">
        <f>VLOOKUP(A312,'[1]Sales Data Table'!$A:$I,9,FALSE)</f>
        <v>L42L (C/O from L42A)</v>
      </c>
      <c r="AC312" s="17"/>
      <c r="AD312" s="99">
        <f>VLOOKUP(A312,'[1]Sales Data Table'!$A:$Z,16,FALSE)</f>
        <v>43252</v>
      </c>
      <c r="AE312" s="18" t="str">
        <f>VLOOKUP(C312,'Equipment Listing'!A:E,3,FALSE)</f>
        <v>Bond</v>
      </c>
      <c r="AF312" s="19" t="str">
        <f>VLOOKUP(C312,'Equipment Listing'!A:E,4,FALSE)</f>
        <v>300T</v>
      </c>
      <c r="AG312" s="19" t="str">
        <f>VLOOKUP(C312,'Equipment Listing'!A:E,5,FALSE)</f>
        <v>201-330</v>
      </c>
      <c r="AH312" s="19">
        <f t="shared" si="35"/>
        <v>1</v>
      </c>
      <c r="AI312" s="43">
        <f t="shared" si="36"/>
        <v>3000</v>
      </c>
      <c r="AJ312" s="102">
        <f t="shared" si="37"/>
        <v>214000</v>
      </c>
      <c r="AK312" s="20">
        <f t="shared" si="38"/>
        <v>17833.333333333332</v>
      </c>
      <c r="AL312" s="21">
        <f t="shared" si="39"/>
        <v>9.2592592592592577</v>
      </c>
      <c r="AM312" s="21"/>
      <c r="AN312" s="103"/>
      <c r="AO312" s="103"/>
      <c r="AP312" s="17">
        <v>106881</v>
      </c>
    </row>
    <row r="313" spans="1:42" s="15" customFormat="1" ht="10.5" customHeight="1">
      <c r="A313" s="16">
        <v>106890</v>
      </c>
      <c r="B313" s="220" t="str">
        <f t="shared" si="32"/>
        <v>SOP</v>
      </c>
      <c r="C313" s="18" t="s">
        <v>269</v>
      </c>
      <c r="D313" s="19">
        <v>1</v>
      </c>
      <c r="E313" s="20">
        <v>2700</v>
      </c>
      <c r="F313" s="19">
        <v>0.5</v>
      </c>
      <c r="G313" s="19">
        <v>2</v>
      </c>
      <c r="H313" s="221" t="str">
        <f t="shared" si="33"/>
        <v>2015.01</v>
      </c>
      <c r="I313" s="221" t="str">
        <f t="shared" si="34"/>
        <v>2018.06</v>
      </c>
      <c r="J313" s="69">
        <v>69561.440000000002</v>
      </c>
      <c r="K313" s="226"/>
      <c r="L313" s="226"/>
      <c r="M313" s="226"/>
      <c r="N313" s="226"/>
      <c r="O313" s="19"/>
      <c r="P313" s="19"/>
      <c r="Q313" s="19"/>
      <c r="R313" s="19"/>
      <c r="S313" s="103"/>
      <c r="T313" s="103"/>
      <c r="U313" s="18" t="s">
        <v>2</v>
      </c>
      <c r="V313" s="103"/>
      <c r="W313" s="103"/>
      <c r="X313" s="17" t="str">
        <f>VLOOKUP(A313,'[1]Sales Data Table'!$A:$AF,4,FALSE)</f>
        <v>23714 ZN00C</v>
      </c>
      <c r="Y313" s="17" t="str">
        <f>VLOOKUP(A313,'[1]Sales Data Table'!$A:$I,2,FALSE)</f>
        <v>NISSAN</v>
      </c>
      <c r="Z313" s="17"/>
      <c r="AA313" s="17" t="str">
        <f>VLOOKUP(A313,'[1]Sales Data Table'!$A:$I,4,FALSE)</f>
        <v>23714 ZN00C</v>
      </c>
      <c r="AB313" s="17" t="str">
        <f>VLOOKUP(A313,'[1]Sales Data Table'!$A:$I,9,FALSE)</f>
        <v>L42L (PARTIAL)</v>
      </c>
      <c r="AC313" s="17"/>
      <c r="AD313" s="99">
        <f>VLOOKUP(A313,'[1]Sales Data Table'!$A:$Z,16,FALSE)</f>
        <v>43252</v>
      </c>
      <c r="AE313" s="18" t="str">
        <f>VLOOKUP(C313,'Equipment Listing'!A:E,3,FALSE)</f>
        <v>Bond</v>
      </c>
      <c r="AF313" s="19" t="str">
        <f>VLOOKUP(C313,'Equipment Listing'!A:E,4,FALSE)</f>
        <v>300T</v>
      </c>
      <c r="AG313" s="19" t="str">
        <f>VLOOKUP(C313,'Equipment Listing'!A:E,5,FALSE)</f>
        <v>201-330</v>
      </c>
      <c r="AH313" s="19">
        <f t="shared" si="35"/>
        <v>1</v>
      </c>
      <c r="AI313" s="43">
        <f t="shared" si="36"/>
        <v>2700</v>
      </c>
      <c r="AJ313" s="102">
        <f t="shared" si="37"/>
        <v>69561.440000000002</v>
      </c>
      <c r="AK313" s="20">
        <f t="shared" si="38"/>
        <v>5796.7866666666669</v>
      </c>
      <c r="AL313" s="21">
        <f t="shared" si="39"/>
        <v>4.195944032921811</v>
      </c>
      <c r="AM313" s="21"/>
      <c r="AN313" s="103"/>
      <c r="AO313" s="103"/>
      <c r="AP313" s="17" t="s">
        <v>279</v>
      </c>
    </row>
    <row r="314" spans="1:42" s="15" customFormat="1" ht="10.5" customHeight="1">
      <c r="A314" s="16">
        <v>106900</v>
      </c>
      <c r="B314" s="220" t="str">
        <f t="shared" si="32"/>
        <v>EOP</v>
      </c>
      <c r="C314" s="18" t="s">
        <v>269</v>
      </c>
      <c r="D314" s="19">
        <v>1</v>
      </c>
      <c r="E314" s="20">
        <v>2700</v>
      </c>
      <c r="F314" s="19">
        <v>0.5</v>
      </c>
      <c r="G314" s="19">
        <v>2</v>
      </c>
      <c r="H314" s="221" t="str">
        <f t="shared" si="33"/>
        <v>2015.01</v>
      </c>
      <c r="I314" s="221" t="str">
        <f t="shared" si="34"/>
        <v>3000</v>
      </c>
      <c r="J314" s="69">
        <v>73309.600000000006</v>
      </c>
      <c r="K314" s="226"/>
      <c r="L314" s="226"/>
      <c r="M314" s="226"/>
      <c r="N314" s="226"/>
      <c r="O314" s="19"/>
      <c r="P314" s="19"/>
      <c r="Q314" s="19"/>
      <c r="R314" s="19"/>
      <c r="S314" s="103"/>
      <c r="T314" s="103"/>
      <c r="U314" s="18" t="s">
        <v>2</v>
      </c>
      <c r="V314" s="103"/>
      <c r="W314" s="103"/>
      <c r="X314" s="17" t="str">
        <f>VLOOKUP(A314,'[1]Sales Data Table'!$A:$AF,4,FALSE)</f>
        <v>F86150A5200003</v>
      </c>
      <c r="Y314" s="17" t="str">
        <f>VLOOKUP(A314,'[1]Sales Data Table'!$A:$I,2,FALSE)</f>
        <v>Calsonic</v>
      </c>
      <c r="Z314" s="17"/>
      <c r="AA314" s="17" t="str">
        <f>VLOOKUP(A314,'[1]Sales Data Table'!$A:$I,4,FALSE)</f>
        <v>F86150A5200003</v>
      </c>
      <c r="AB314" s="17" t="str">
        <f>VLOOKUP(A314,'[1]Sales Data Table'!$A:$I,9,FALSE)</f>
        <v>L42L</v>
      </c>
      <c r="AC314" s="17"/>
      <c r="AD314" s="99">
        <f>VLOOKUP(A314,'[1]Sales Data Table'!$A:$Z,16,FALSE)</f>
        <v>41760</v>
      </c>
      <c r="AE314" s="18" t="str">
        <f>VLOOKUP(C314,'Equipment Listing'!A:E,3,FALSE)</f>
        <v>Bond</v>
      </c>
      <c r="AF314" s="19" t="str">
        <f>VLOOKUP(C314,'Equipment Listing'!A:E,4,FALSE)</f>
        <v>300T</v>
      </c>
      <c r="AG314" s="19" t="str">
        <f>VLOOKUP(C314,'Equipment Listing'!A:E,5,FALSE)</f>
        <v>201-330</v>
      </c>
      <c r="AH314" s="19">
        <f t="shared" si="35"/>
        <v>1</v>
      </c>
      <c r="AI314" s="43">
        <f t="shared" si="36"/>
        <v>2700</v>
      </c>
      <c r="AJ314" s="102">
        <f t="shared" si="37"/>
        <v>73309.600000000006</v>
      </c>
      <c r="AK314" s="20">
        <f t="shared" si="38"/>
        <v>6109.1333333333341</v>
      </c>
      <c r="AL314" s="21">
        <f t="shared" si="39"/>
        <v>4.3501893004115226</v>
      </c>
      <c r="AM314" s="21"/>
      <c r="AN314" s="103"/>
      <c r="AO314" s="103"/>
      <c r="AP314" s="17" t="s">
        <v>266</v>
      </c>
    </row>
    <row r="315" spans="1:42" s="15" customFormat="1" ht="10.5" customHeight="1">
      <c r="A315" s="16">
        <v>106902</v>
      </c>
      <c r="B315" s="220" t="str">
        <f t="shared" si="32"/>
        <v>SOP</v>
      </c>
      <c r="C315" s="18" t="s">
        <v>269</v>
      </c>
      <c r="D315" s="19">
        <v>1</v>
      </c>
      <c r="E315" s="20">
        <v>3900</v>
      </c>
      <c r="F315" s="19">
        <v>0.5</v>
      </c>
      <c r="G315" s="19">
        <v>2</v>
      </c>
      <c r="H315" s="221" t="str">
        <f t="shared" si="33"/>
        <v>2015.01</v>
      </c>
      <c r="I315" s="221" t="str">
        <f t="shared" si="34"/>
        <v>2015.05</v>
      </c>
      <c r="J315" s="69">
        <v>55650</v>
      </c>
      <c r="K315" s="226"/>
      <c r="L315" s="226"/>
      <c r="M315" s="226"/>
      <c r="N315" s="226"/>
      <c r="O315" s="19"/>
      <c r="P315" s="19"/>
      <c r="Q315" s="19"/>
      <c r="R315" s="19"/>
      <c r="S315" s="103"/>
      <c r="T315" s="103"/>
      <c r="U315" s="18" t="s">
        <v>2</v>
      </c>
      <c r="V315" s="103"/>
      <c r="W315" s="103"/>
      <c r="X315" s="17" t="str">
        <f>VLOOKUP(A315,'[1]Sales Data Table'!$A:$AF,4,FALSE)</f>
        <v>P10473A5200002</v>
      </c>
      <c r="Y315" s="17" t="str">
        <f>VLOOKUP(A315,'[1]Sales Data Table'!$A:$I,2,FALSE)</f>
        <v>Calsonic</v>
      </c>
      <c r="Z315" s="17"/>
      <c r="AA315" s="17" t="str">
        <f>VLOOKUP(A315,'[1]Sales Data Table'!$A:$I,4,FALSE)</f>
        <v>P10473A5200002</v>
      </c>
      <c r="AB315" s="17" t="str">
        <f>VLOOKUP(A315,'[1]Sales Data Table'!$A:$I,9,FALSE)</f>
        <v>L42L</v>
      </c>
      <c r="AC315" s="17"/>
      <c r="AD315" s="99">
        <f>VLOOKUP(A315,'[1]Sales Data Table'!$A:$Z,16,FALSE)</f>
        <v>42125</v>
      </c>
      <c r="AE315" s="18" t="str">
        <f>VLOOKUP(C315,'Equipment Listing'!A:E,3,FALSE)</f>
        <v>Bond</v>
      </c>
      <c r="AF315" s="19" t="str">
        <f>VLOOKUP(C315,'Equipment Listing'!A:E,4,FALSE)</f>
        <v>300T</v>
      </c>
      <c r="AG315" s="19" t="str">
        <f>VLOOKUP(C315,'Equipment Listing'!A:E,5,FALSE)</f>
        <v>201-330</v>
      </c>
      <c r="AH315" s="19">
        <f t="shared" si="35"/>
        <v>1</v>
      </c>
      <c r="AI315" s="43">
        <f t="shared" si="36"/>
        <v>3900</v>
      </c>
      <c r="AJ315" s="102">
        <f t="shared" si="37"/>
        <v>55650</v>
      </c>
      <c r="AK315" s="20">
        <f t="shared" si="38"/>
        <v>4637.5</v>
      </c>
      <c r="AL315" s="21">
        <f t="shared" si="39"/>
        <v>2.9188034188034186</v>
      </c>
      <c r="AM315" s="21"/>
      <c r="AN315" s="103"/>
      <c r="AO315" s="103"/>
      <c r="AP315" s="17">
        <v>106902</v>
      </c>
    </row>
    <row r="316" spans="1:42" s="15" customFormat="1" ht="10.5" customHeight="1">
      <c r="A316" s="16">
        <v>106985</v>
      </c>
      <c r="B316" s="220" t="str">
        <f t="shared" si="32"/>
        <v>SOP</v>
      </c>
      <c r="C316" s="18" t="s">
        <v>269</v>
      </c>
      <c r="D316" s="19">
        <v>1</v>
      </c>
      <c r="E316" s="20">
        <v>2580</v>
      </c>
      <c r="F316" s="19">
        <v>0.5</v>
      </c>
      <c r="G316" s="19">
        <v>2</v>
      </c>
      <c r="H316" s="221" t="str">
        <f t="shared" si="33"/>
        <v>2015.01</v>
      </c>
      <c r="I316" s="221" t="str">
        <f t="shared" si="34"/>
        <v>2019.02</v>
      </c>
      <c r="J316" s="69">
        <v>40420.800000000003</v>
      </c>
      <c r="K316" s="226"/>
      <c r="L316" s="226"/>
      <c r="M316" s="226"/>
      <c r="N316" s="226"/>
      <c r="O316" s="19"/>
      <c r="P316" s="19"/>
      <c r="Q316" s="19"/>
      <c r="R316" s="19"/>
      <c r="S316" s="103"/>
      <c r="T316" s="103"/>
      <c r="U316" s="18" t="s">
        <v>2</v>
      </c>
      <c r="V316" s="103"/>
      <c r="W316" s="103"/>
      <c r="X316" s="17" t="str">
        <f>VLOOKUP(A316,'[1]Sales Data Table'!$A:$AF,4,FALSE)</f>
        <v>82146 3JA0A</v>
      </c>
      <c r="Y316" s="17" t="str">
        <f>VLOOKUP(A316,'[1]Sales Data Table'!$A:$I,2,FALSE)</f>
        <v>NISSAN</v>
      </c>
      <c r="Z316" s="17"/>
      <c r="AA316" s="17" t="str">
        <f>VLOOKUP(A316,'[1]Sales Data Table'!$A:$I,4,FALSE)</f>
        <v>82146 3JA0A</v>
      </c>
      <c r="AB316" s="17" t="str">
        <f>VLOOKUP(A316,'[1]Sales Data Table'!$A:$I,9,FALSE)</f>
        <v>P42J</v>
      </c>
      <c r="AC316" s="17"/>
      <c r="AD316" s="99">
        <f>VLOOKUP(A316,'[1]Sales Data Table'!$A:$Z,16,FALSE)</f>
        <v>43497</v>
      </c>
      <c r="AE316" s="18" t="str">
        <f>VLOOKUP(C316,'Equipment Listing'!A:E,3,FALSE)</f>
        <v>Bond</v>
      </c>
      <c r="AF316" s="19" t="str">
        <f>VLOOKUP(C316,'Equipment Listing'!A:E,4,FALSE)</f>
        <v>300T</v>
      </c>
      <c r="AG316" s="19" t="str">
        <f>VLOOKUP(C316,'Equipment Listing'!A:E,5,FALSE)</f>
        <v>201-330</v>
      </c>
      <c r="AH316" s="19">
        <f t="shared" si="35"/>
        <v>1</v>
      </c>
      <c r="AI316" s="43">
        <f t="shared" si="36"/>
        <v>2580</v>
      </c>
      <c r="AJ316" s="102">
        <f t="shared" si="37"/>
        <v>40420.800000000003</v>
      </c>
      <c r="AK316" s="20">
        <f t="shared" si="38"/>
        <v>3368.4</v>
      </c>
      <c r="AL316" s="21">
        <f t="shared" si="39"/>
        <v>3.074108527131783</v>
      </c>
      <c r="AM316" s="21"/>
      <c r="AN316" s="103"/>
      <c r="AO316" s="103"/>
      <c r="AP316" s="17" t="s">
        <v>278</v>
      </c>
    </row>
    <row r="317" spans="1:42" s="15" customFormat="1" ht="10.5" customHeight="1">
      <c r="A317" s="16">
        <v>107094</v>
      </c>
      <c r="B317" s="220" t="str">
        <f t="shared" si="32"/>
        <v>SOP</v>
      </c>
      <c r="C317" s="18" t="s">
        <v>269</v>
      </c>
      <c r="D317" s="19">
        <v>1</v>
      </c>
      <c r="E317" s="20">
        <v>2200</v>
      </c>
      <c r="F317" s="19">
        <v>0.5</v>
      </c>
      <c r="G317" s="19">
        <v>2</v>
      </c>
      <c r="H317" s="221" t="str">
        <f t="shared" si="33"/>
        <v>2015.01</v>
      </c>
      <c r="I317" s="221" t="str">
        <f t="shared" si="34"/>
        <v>2019.09</v>
      </c>
      <c r="J317" s="69">
        <v>64800</v>
      </c>
      <c r="K317" s="226"/>
      <c r="L317" s="226"/>
      <c r="M317" s="226"/>
      <c r="N317" s="226"/>
      <c r="O317" s="19"/>
      <c r="P317" s="19"/>
      <c r="Q317" s="19"/>
      <c r="R317" s="19"/>
      <c r="S317" s="103"/>
      <c r="T317" s="103"/>
      <c r="U317" s="18" t="s">
        <v>2</v>
      </c>
      <c r="V317" s="103"/>
      <c r="W317" s="103"/>
      <c r="X317" s="17" t="str">
        <f>VLOOKUP(A317,'[1]Sales Data Table'!$A:$AF,4,FALSE)</f>
        <v>22650 JA11D</v>
      </c>
      <c r="Y317" s="17" t="str">
        <f>VLOOKUP(A317,'[1]Sales Data Table'!$A:$I,2,FALSE)</f>
        <v>NISSAN</v>
      </c>
      <c r="Z317" s="17"/>
      <c r="AA317" s="17" t="str">
        <f>VLOOKUP(A317,'[1]Sales Data Table'!$A:$I,4,FALSE)</f>
        <v>22650 JA11D</v>
      </c>
      <c r="AB317" s="17" t="str">
        <f>VLOOKUP(A317,'[1]Sales Data Table'!$A:$I,9,FALSE)</f>
        <v>'12 Engine zv7</v>
      </c>
      <c r="AC317" s="17"/>
      <c r="AD317" s="99">
        <f>VLOOKUP(A317,'[1]Sales Data Table'!$A:$Z,16,FALSE)</f>
        <v>43717</v>
      </c>
      <c r="AE317" s="18" t="str">
        <f>VLOOKUP(C317,'Equipment Listing'!A:E,3,FALSE)</f>
        <v>Bond</v>
      </c>
      <c r="AF317" s="19" t="str">
        <f>VLOOKUP(C317,'Equipment Listing'!A:E,4,FALSE)</f>
        <v>300T</v>
      </c>
      <c r="AG317" s="19" t="str">
        <f>VLOOKUP(C317,'Equipment Listing'!A:E,5,FALSE)</f>
        <v>201-330</v>
      </c>
      <c r="AH317" s="19">
        <f t="shared" si="35"/>
        <v>1</v>
      </c>
      <c r="AI317" s="43">
        <f t="shared" si="36"/>
        <v>2200</v>
      </c>
      <c r="AJ317" s="102">
        <f t="shared" si="37"/>
        <v>64800</v>
      </c>
      <c r="AK317" s="20">
        <f t="shared" si="38"/>
        <v>5400</v>
      </c>
      <c r="AL317" s="21">
        <f t="shared" si="39"/>
        <v>4.6060606060606064</v>
      </c>
      <c r="AM317" s="21"/>
      <c r="AN317" s="103"/>
      <c r="AO317" s="103"/>
      <c r="AP317" s="17" t="s">
        <v>277</v>
      </c>
    </row>
    <row r="318" spans="1:42" s="15" customFormat="1" ht="10.5" customHeight="1">
      <c r="A318" s="16">
        <v>107182</v>
      </c>
      <c r="B318" s="220" t="str">
        <f t="shared" si="32"/>
        <v>SOP</v>
      </c>
      <c r="C318" s="18" t="s">
        <v>269</v>
      </c>
      <c r="D318" s="19">
        <v>1</v>
      </c>
      <c r="E318" s="20">
        <v>2100</v>
      </c>
      <c r="F318" s="19">
        <v>0.5</v>
      </c>
      <c r="G318" s="19">
        <v>2</v>
      </c>
      <c r="H318" s="221" t="str">
        <f t="shared" si="33"/>
        <v>2015.01</v>
      </c>
      <c r="I318" s="221" t="str">
        <f t="shared" si="34"/>
        <v>2017.12</v>
      </c>
      <c r="J318" s="69">
        <v>205000</v>
      </c>
      <c r="K318" s="226"/>
      <c r="L318" s="226"/>
      <c r="M318" s="226"/>
      <c r="N318" s="226"/>
      <c r="O318" s="19"/>
      <c r="P318" s="19"/>
      <c r="Q318" s="19"/>
      <c r="R318" s="19"/>
      <c r="S318" s="103"/>
      <c r="T318" s="103"/>
      <c r="U318" s="18" t="s">
        <v>2</v>
      </c>
      <c r="V318" s="103"/>
      <c r="W318" s="103"/>
      <c r="X318" s="17" t="str">
        <f>VLOOKUP(A318,'[1]Sales Data Table'!$A:$AF,4,FALSE)</f>
        <v>6 PC CONSOLE</v>
      </c>
      <c r="Y318" s="17" t="str">
        <f>VLOOKUP(A318,'[1]Sales Data Table'!$A:$I,2,FALSE)</f>
        <v>TOYOTA</v>
      </c>
      <c r="Z318" s="17"/>
      <c r="AA318" s="17" t="str">
        <f>VLOOKUP(A318,'[1]Sales Data Table'!$A:$I,4,FALSE)</f>
        <v>6 PC CONSOLE</v>
      </c>
      <c r="AB318" s="17" t="str">
        <f>VLOOKUP(A318,'[1]Sales Data Table'!$A:$I,9,FALSE)</f>
        <v>RAV 4</v>
      </c>
      <c r="AC318" s="17"/>
      <c r="AD318" s="99">
        <f>VLOOKUP(A318,'[1]Sales Data Table'!$A:$Z,16,FALSE)</f>
        <v>43070</v>
      </c>
      <c r="AE318" s="18" t="str">
        <f>VLOOKUP(C318,'Equipment Listing'!A:E,3,FALSE)</f>
        <v>Bond</v>
      </c>
      <c r="AF318" s="19" t="str">
        <f>VLOOKUP(C318,'Equipment Listing'!A:E,4,FALSE)</f>
        <v>300T</v>
      </c>
      <c r="AG318" s="19" t="str">
        <f>VLOOKUP(C318,'Equipment Listing'!A:E,5,FALSE)</f>
        <v>201-330</v>
      </c>
      <c r="AH318" s="19">
        <f t="shared" si="35"/>
        <v>1</v>
      </c>
      <c r="AI318" s="43">
        <f t="shared" si="36"/>
        <v>2100</v>
      </c>
      <c r="AJ318" s="102">
        <f t="shared" si="37"/>
        <v>205000</v>
      </c>
      <c r="AK318" s="20">
        <f t="shared" si="38"/>
        <v>17083.333333333332</v>
      </c>
      <c r="AL318" s="21">
        <f t="shared" si="39"/>
        <v>12.179894179894179</v>
      </c>
      <c r="AM318" s="21"/>
      <c r="AN318" s="103"/>
      <c r="AO318" s="103"/>
      <c r="AP318" s="17" t="s">
        <v>276</v>
      </c>
    </row>
    <row r="319" spans="1:42" s="15" customFormat="1" ht="10.5" customHeight="1">
      <c r="A319" s="16">
        <v>107193</v>
      </c>
      <c r="B319" s="220" t="str">
        <f t="shared" si="32"/>
        <v>SOP</v>
      </c>
      <c r="C319" s="18" t="s">
        <v>269</v>
      </c>
      <c r="D319" s="19">
        <v>1</v>
      </c>
      <c r="E319" s="20">
        <v>2400</v>
      </c>
      <c r="F319" s="19">
        <v>0.5</v>
      </c>
      <c r="G319" s="19">
        <v>2</v>
      </c>
      <c r="H319" s="221" t="str">
        <f t="shared" si="33"/>
        <v>2015.01</v>
      </c>
      <c r="I319" s="221" t="str">
        <f t="shared" si="34"/>
        <v>2017.09</v>
      </c>
      <c r="J319" s="69">
        <v>29160</v>
      </c>
      <c r="K319" s="226"/>
      <c r="L319" s="226"/>
      <c r="M319" s="226"/>
      <c r="N319" s="226"/>
      <c r="O319" s="19"/>
      <c r="P319" s="19"/>
      <c r="Q319" s="19"/>
      <c r="R319" s="19"/>
      <c r="S319" s="103"/>
      <c r="T319" s="103"/>
      <c r="U319" s="18" t="s">
        <v>2</v>
      </c>
      <c r="V319" s="103"/>
      <c r="W319" s="103"/>
      <c r="X319" s="17" t="str">
        <f>VLOOKUP(A319,'[1]Sales Data Table'!$A:$AF,4,FALSE)</f>
        <v>65140 3NF0A</v>
      </c>
      <c r="Y319" s="17" t="str">
        <f>VLOOKUP(A319,'[1]Sales Data Table'!$A:$I,2,FALSE)</f>
        <v>NISSAN</v>
      </c>
      <c r="Z319" s="17"/>
      <c r="AA319" s="17" t="str">
        <f>VLOOKUP(A319,'[1]Sales Data Table'!$A:$I,4,FALSE)</f>
        <v>65140 3NF0A</v>
      </c>
      <c r="AB319" s="17" t="str">
        <f>VLOOKUP(A319,'[1]Sales Data Table'!$A:$I,9,FALSE)</f>
        <v>'13 LEAF B12G</v>
      </c>
      <c r="AC319" s="17"/>
      <c r="AD319" s="99">
        <f>VLOOKUP(A319,'[1]Sales Data Table'!$A:$Z,16,FALSE)</f>
        <v>42979</v>
      </c>
      <c r="AE319" s="18" t="str">
        <f>VLOOKUP(C319,'Equipment Listing'!A:E,3,FALSE)</f>
        <v>Bond</v>
      </c>
      <c r="AF319" s="19" t="str">
        <f>VLOOKUP(C319,'Equipment Listing'!A:E,4,FALSE)</f>
        <v>300T</v>
      </c>
      <c r="AG319" s="19" t="str">
        <f>VLOOKUP(C319,'Equipment Listing'!A:E,5,FALSE)</f>
        <v>201-330</v>
      </c>
      <c r="AH319" s="19">
        <f t="shared" si="35"/>
        <v>1</v>
      </c>
      <c r="AI319" s="43">
        <f t="shared" si="36"/>
        <v>2400</v>
      </c>
      <c r="AJ319" s="102">
        <f t="shared" si="37"/>
        <v>29160</v>
      </c>
      <c r="AK319" s="20">
        <f t="shared" si="38"/>
        <v>2430</v>
      </c>
      <c r="AL319" s="21">
        <f t="shared" si="39"/>
        <v>2.6833333333333336</v>
      </c>
      <c r="AM319" s="21"/>
      <c r="AN319" s="103"/>
      <c r="AO319" s="103"/>
      <c r="AP319" s="17" t="s">
        <v>275</v>
      </c>
    </row>
    <row r="320" spans="1:42" s="15" customFormat="1" ht="10.5" customHeight="1">
      <c r="A320" s="16">
        <v>107232</v>
      </c>
      <c r="B320" s="220" t="str">
        <f t="shared" si="32"/>
        <v>SOP</v>
      </c>
      <c r="C320" s="18" t="s">
        <v>269</v>
      </c>
      <c r="D320" s="19">
        <v>1</v>
      </c>
      <c r="E320" s="20">
        <v>1800</v>
      </c>
      <c r="F320" s="19">
        <v>0.5</v>
      </c>
      <c r="G320" s="19">
        <v>2</v>
      </c>
      <c r="H320" s="221" t="str">
        <f t="shared" si="33"/>
        <v>2015.01</v>
      </c>
      <c r="I320" s="221" t="str">
        <f t="shared" si="34"/>
        <v>2017.12</v>
      </c>
      <c r="J320" s="69">
        <v>430000</v>
      </c>
      <c r="K320" s="226"/>
      <c r="L320" s="226"/>
      <c r="M320" s="226"/>
      <c r="N320" s="226"/>
      <c r="O320" s="19"/>
      <c r="P320" s="19"/>
      <c r="Q320" s="19"/>
      <c r="R320" s="19"/>
      <c r="S320" s="103"/>
      <c r="T320" s="103"/>
      <c r="U320" s="18" t="s">
        <v>2</v>
      </c>
      <c r="V320" s="103"/>
      <c r="W320" s="103"/>
      <c r="X320" s="17" t="str">
        <f>VLOOKUP(A320,'[1]Sales Data Table'!$A:$AF,4,FALSE)</f>
        <v>AA146510-5510</v>
      </c>
      <c r="Y320" s="17" t="str">
        <f>VLOOKUP(A320,'[1]Sales Data Table'!$A:$I,2,FALSE)</f>
        <v>Denso</v>
      </c>
      <c r="Z320" s="17"/>
      <c r="AA320" s="17" t="str">
        <f>VLOOKUP(A320,'[1]Sales Data Table'!$A:$I,4,FALSE)</f>
        <v>AA146510-5510</v>
      </c>
      <c r="AB320" s="17" t="str">
        <f>VLOOKUP(A320,'[1]Sales Data Table'!$A:$I,9,FALSE)</f>
        <v>'13 RAV 4 (420A)</v>
      </c>
      <c r="AC320" s="17"/>
      <c r="AD320" s="99">
        <f>VLOOKUP(A320,'[1]Sales Data Table'!$A:$Z,16,FALSE)</f>
        <v>43070</v>
      </c>
      <c r="AE320" s="18" t="str">
        <f>VLOOKUP(C320,'Equipment Listing'!A:E,3,FALSE)</f>
        <v>Bond</v>
      </c>
      <c r="AF320" s="19" t="str">
        <f>VLOOKUP(C320,'Equipment Listing'!A:E,4,FALSE)</f>
        <v>300T</v>
      </c>
      <c r="AG320" s="19" t="str">
        <f>VLOOKUP(C320,'Equipment Listing'!A:E,5,FALSE)</f>
        <v>201-330</v>
      </c>
      <c r="AH320" s="19">
        <f t="shared" si="35"/>
        <v>1</v>
      </c>
      <c r="AI320" s="43">
        <f t="shared" si="36"/>
        <v>1800</v>
      </c>
      <c r="AJ320" s="102">
        <f t="shared" si="37"/>
        <v>430000</v>
      </c>
      <c r="AK320" s="20">
        <f t="shared" si="38"/>
        <v>35833.333333333336</v>
      </c>
      <c r="AL320" s="21">
        <f t="shared" si="39"/>
        <v>27.876543209876544</v>
      </c>
      <c r="AM320" s="21"/>
      <c r="AN320" s="103"/>
      <c r="AO320" s="103"/>
      <c r="AP320" s="17">
        <v>107232</v>
      </c>
    </row>
    <row r="321" spans="1:42" s="15" customFormat="1" ht="10.5" customHeight="1">
      <c r="A321" s="16">
        <v>107270</v>
      </c>
      <c r="B321" s="220" t="str">
        <f t="shared" si="32"/>
        <v>SOP</v>
      </c>
      <c r="C321" s="18" t="s">
        <v>269</v>
      </c>
      <c r="D321" s="19">
        <v>1</v>
      </c>
      <c r="E321" s="20">
        <v>2400</v>
      </c>
      <c r="F321" s="19">
        <v>0.5</v>
      </c>
      <c r="G321" s="19">
        <v>2</v>
      </c>
      <c r="H321" s="221" t="str">
        <f t="shared" si="33"/>
        <v>2015.01</v>
      </c>
      <c r="I321" s="221" t="str">
        <f t="shared" si="34"/>
        <v>2018.04</v>
      </c>
      <c r="J321" s="69">
        <v>101707.68359360371</v>
      </c>
      <c r="K321" s="226"/>
      <c r="L321" s="226"/>
      <c r="M321" s="226"/>
      <c r="N321" s="226"/>
      <c r="O321" s="19"/>
      <c r="P321" s="19"/>
      <c r="Q321" s="19"/>
      <c r="R321" s="19"/>
      <c r="S321" s="103"/>
      <c r="T321" s="103"/>
      <c r="U321" s="18" t="s">
        <v>2</v>
      </c>
      <c r="V321" s="103"/>
      <c r="W321" s="103"/>
      <c r="X321" s="17" t="str">
        <f>VLOOKUP(A321,'[1]Sales Data Table'!$A:$AF,4,FALSE)</f>
        <v>201523-R</v>
      </c>
      <c r="Y321" s="17" t="str">
        <f>VLOOKUP(A321,'[1]Sales Data Table'!$A:$I,2,FALSE)</f>
        <v>Benteler</v>
      </c>
      <c r="Z321" s="17"/>
      <c r="AA321" s="17" t="str">
        <f>VLOOKUP(A321,'[1]Sales Data Table'!$A:$I,4,FALSE)</f>
        <v>201523-R</v>
      </c>
      <c r="AB321" s="17" t="str">
        <f>VLOOKUP(A321,'[1]Sales Data Table'!$A:$I,9,FALSE)</f>
        <v>'13 AVALON 170A</v>
      </c>
      <c r="AC321" s="17"/>
      <c r="AD321" s="99">
        <f>VLOOKUP(A321,'[1]Sales Data Table'!$A:$Z,16,FALSE)</f>
        <v>43191</v>
      </c>
      <c r="AE321" s="18" t="str">
        <f>VLOOKUP(C321,'Equipment Listing'!A:E,3,FALSE)</f>
        <v>Bond</v>
      </c>
      <c r="AF321" s="19" t="str">
        <f>VLOOKUP(C321,'Equipment Listing'!A:E,4,FALSE)</f>
        <v>300T</v>
      </c>
      <c r="AG321" s="19" t="str">
        <f>VLOOKUP(C321,'Equipment Listing'!A:E,5,FALSE)</f>
        <v>201-330</v>
      </c>
      <c r="AH321" s="19">
        <f t="shared" si="35"/>
        <v>1</v>
      </c>
      <c r="AI321" s="43">
        <f t="shared" si="36"/>
        <v>2400</v>
      </c>
      <c r="AJ321" s="102">
        <f t="shared" si="37"/>
        <v>101707.68359360371</v>
      </c>
      <c r="AK321" s="20">
        <f t="shared" si="38"/>
        <v>8475.6402994669752</v>
      </c>
      <c r="AL321" s="21">
        <f t="shared" si="39"/>
        <v>6.0420223885927635</v>
      </c>
      <c r="AM321" s="21"/>
      <c r="AN321" s="103"/>
      <c r="AO321" s="103"/>
      <c r="AP321" s="17" t="s">
        <v>274</v>
      </c>
    </row>
    <row r="322" spans="1:42" s="15" customFormat="1" ht="10.5" customHeight="1">
      <c r="A322" s="16">
        <v>107272</v>
      </c>
      <c r="B322" s="220" t="str">
        <f t="shared" si="32"/>
        <v>SOP</v>
      </c>
      <c r="C322" s="18" t="s">
        <v>269</v>
      </c>
      <c r="D322" s="19">
        <v>1</v>
      </c>
      <c r="E322" s="20">
        <v>4080</v>
      </c>
      <c r="F322" s="19">
        <v>0.5</v>
      </c>
      <c r="G322" s="19">
        <v>2</v>
      </c>
      <c r="H322" s="221" t="str">
        <f t="shared" si="33"/>
        <v>2015.01</v>
      </c>
      <c r="I322" s="221" t="str">
        <f t="shared" si="34"/>
        <v>2018.04</v>
      </c>
      <c r="J322" s="69">
        <v>202900.93809684305</v>
      </c>
      <c r="K322" s="226"/>
      <c r="L322" s="226"/>
      <c r="M322" s="226"/>
      <c r="N322" s="226"/>
      <c r="O322" s="19"/>
      <c r="P322" s="19"/>
      <c r="Q322" s="19"/>
      <c r="R322" s="19"/>
      <c r="S322" s="103"/>
      <c r="T322" s="103"/>
      <c r="U322" s="18" t="s">
        <v>2</v>
      </c>
      <c r="V322" s="103"/>
      <c r="W322" s="103"/>
      <c r="X322" s="17" t="str">
        <f>VLOOKUP(A322,'[1]Sales Data Table'!$A:$AF,4,FALSE)</f>
        <v>232734-R</v>
      </c>
      <c r="Y322" s="17" t="str">
        <f>VLOOKUP(A322,'[1]Sales Data Table'!$A:$I,2,FALSE)</f>
        <v>Benteler</v>
      </c>
      <c r="Z322" s="17"/>
      <c r="AA322" s="17" t="str">
        <f>VLOOKUP(A322,'[1]Sales Data Table'!$A:$I,4,FALSE)</f>
        <v>232734-R</v>
      </c>
      <c r="AB322" s="17" t="str">
        <f>VLOOKUP(A322,'[1]Sales Data Table'!$A:$I,9,FALSE)</f>
        <v>'13 AVALON 170A</v>
      </c>
      <c r="AC322" s="17"/>
      <c r="AD322" s="99">
        <f>VLOOKUP(A322,'[1]Sales Data Table'!$A:$Z,16,FALSE)</f>
        <v>43191</v>
      </c>
      <c r="AE322" s="18" t="str">
        <f>VLOOKUP(C322,'Equipment Listing'!A:E,3,FALSE)</f>
        <v>Bond</v>
      </c>
      <c r="AF322" s="19" t="str">
        <f>VLOOKUP(C322,'Equipment Listing'!A:E,4,FALSE)</f>
        <v>300T</v>
      </c>
      <c r="AG322" s="19" t="str">
        <f>VLOOKUP(C322,'Equipment Listing'!A:E,5,FALSE)</f>
        <v>201-330</v>
      </c>
      <c r="AH322" s="19">
        <f t="shared" si="35"/>
        <v>1</v>
      </c>
      <c r="AI322" s="43">
        <f t="shared" si="36"/>
        <v>4080</v>
      </c>
      <c r="AJ322" s="102">
        <f t="shared" si="37"/>
        <v>202900.93809684305</v>
      </c>
      <c r="AK322" s="20">
        <f t="shared" si="38"/>
        <v>16908.411508070254</v>
      </c>
      <c r="AL322" s="21">
        <f t="shared" si="39"/>
        <v>6.8589580091732856</v>
      </c>
      <c r="AM322" s="21"/>
      <c r="AN322" s="103"/>
      <c r="AO322" s="103"/>
      <c r="AP322" s="17">
        <v>107272</v>
      </c>
    </row>
    <row r="323" spans="1:42" s="15" customFormat="1" ht="10.5" customHeight="1">
      <c r="A323" s="16">
        <v>107289</v>
      </c>
      <c r="B323" s="220" t="str">
        <f t="shared" si="32"/>
        <v>SOP</v>
      </c>
      <c r="C323" s="18" t="s">
        <v>269</v>
      </c>
      <c r="D323" s="19">
        <v>1</v>
      </c>
      <c r="E323" s="20">
        <v>2200</v>
      </c>
      <c r="F323" s="19">
        <v>0.5</v>
      </c>
      <c r="G323" s="19">
        <v>2</v>
      </c>
      <c r="H323" s="221" t="str">
        <f t="shared" si="33"/>
        <v>2015.01</v>
      </c>
      <c r="I323" s="221" t="str">
        <f t="shared" si="34"/>
        <v>2019.09</v>
      </c>
      <c r="J323" s="50">
        <v>180752.91999999998</v>
      </c>
      <c r="K323" s="224"/>
      <c r="L323" s="224"/>
      <c r="M323" s="224"/>
      <c r="N323" s="224"/>
      <c r="O323" s="19"/>
      <c r="P323" s="19"/>
      <c r="Q323" s="19"/>
      <c r="R323" s="19"/>
      <c r="S323" s="103"/>
      <c r="T323" s="103"/>
      <c r="U323" s="18" t="s">
        <v>2</v>
      </c>
      <c r="V323" s="103"/>
      <c r="W323" s="103"/>
      <c r="X323" s="17" t="str">
        <f>VLOOKUP(A323,'[1]Sales Data Table'!$A:$AF,4,FALSE)</f>
        <v>22650 3JA0A</v>
      </c>
      <c r="Y323" s="17" t="str">
        <f>VLOOKUP(A323,'[1]Sales Data Table'!$A:$I,2,FALSE)</f>
        <v>NISSAN</v>
      </c>
      <c r="Z323" s="17"/>
      <c r="AA323" s="17" t="str">
        <f>VLOOKUP(A323,'[1]Sales Data Table'!$A:$I,4,FALSE)</f>
        <v>22650 3JA0A</v>
      </c>
      <c r="AB323" s="67" t="str">
        <f>VLOOKUP(A323,'[1]Sales Data Table'!$A:$I,9,FALSE)</f>
        <v>P42K + P42M</v>
      </c>
      <c r="AC323" s="67"/>
      <c r="AD323" s="99">
        <f>VLOOKUP(A323,'[1]Sales Data Table'!$A:$Z,16,FALSE)</f>
        <v>43717</v>
      </c>
      <c r="AE323" s="18" t="str">
        <f>VLOOKUP(C323,'Equipment Listing'!A:E,3,FALSE)</f>
        <v>Bond</v>
      </c>
      <c r="AF323" s="19" t="str">
        <f>VLOOKUP(C323,'Equipment Listing'!A:E,4,FALSE)</f>
        <v>300T</v>
      </c>
      <c r="AG323" s="19" t="str">
        <f>VLOOKUP(C323,'Equipment Listing'!A:E,5,FALSE)</f>
        <v>201-330</v>
      </c>
      <c r="AH323" s="19">
        <f t="shared" si="35"/>
        <v>1</v>
      </c>
      <c r="AI323" s="43">
        <f t="shared" si="36"/>
        <v>2200</v>
      </c>
      <c r="AJ323" s="102">
        <f t="shared" si="37"/>
        <v>180752.91999999998</v>
      </c>
      <c r="AK323" s="20">
        <f t="shared" si="38"/>
        <v>15062.743333333332</v>
      </c>
      <c r="AL323" s="21">
        <f t="shared" si="39"/>
        <v>10.462268686868686</v>
      </c>
      <c r="AM323" s="21"/>
      <c r="AN323" s="103"/>
      <c r="AO323" s="103"/>
      <c r="AP323" s="17" t="s">
        <v>265</v>
      </c>
    </row>
    <row r="324" spans="1:42" s="15" customFormat="1" ht="10.5" customHeight="1">
      <c r="A324" s="16">
        <v>107289</v>
      </c>
      <c r="B324" s="220" t="str">
        <f t="shared" si="32"/>
        <v>SOP</v>
      </c>
      <c r="C324" s="18" t="s">
        <v>269</v>
      </c>
      <c r="D324" s="19">
        <v>1</v>
      </c>
      <c r="E324" s="20">
        <v>2400</v>
      </c>
      <c r="F324" s="19">
        <v>0.5</v>
      </c>
      <c r="G324" s="19">
        <v>2</v>
      </c>
      <c r="H324" s="221" t="str">
        <f t="shared" si="33"/>
        <v>2015.01</v>
      </c>
      <c r="I324" s="221" t="str">
        <f t="shared" si="34"/>
        <v>2019.09</v>
      </c>
      <c r="J324" s="50">
        <v>180752.91999999998</v>
      </c>
      <c r="K324" s="224"/>
      <c r="L324" s="224"/>
      <c r="M324" s="224"/>
      <c r="N324" s="224"/>
      <c r="O324" s="19"/>
      <c r="P324" s="19"/>
      <c r="Q324" s="19"/>
      <c r="R324" s="19"/>
      <c r="S324" s="103"/>
      <c r="T324" s="103"/>
      <c r="U324" s="18" t="s">
        <v>2</v>
      </c>
      <c r="V324" s="103"/>
      <c r="W324" s="103"/>
      <c r="X324" s="17" t="str">
        <f>VLOOKUP(A324,'[1]Sales Data Table'!$A:$AF,4,FALSE)</f>
        <v>22650 3JA0A</v>
      </c>
      <c r="Y324" s="17" t="str">
        <f>VLOOKUP(A324,'[1]Sales Data Table'!$A:$I,2,FALSE)</f>
        <v>NISSAN</v>
      </c>
      <c r="Z324" s="17"/>
      <c r="AA324" s="17" t="str">
        <f>VLOOKUP(A324,'[1]Sales Data Table'!$A:$I,4,FALSE)</f>
        <v>22650 3JA0A</v>
      </c>
      <c r="AB324" s="67" t="str">
        <f>VLOOKUP(A324,'[1]Sales Data Table'!$A:$I,9,FALSE)</f>
        <v>P42K + P42M</v>
      </c>
      <c r="AC324" s="67"/>
      <c r="AD324" s="99">
        <f>VLOOKUP(A324,'[1]Sales Data Table'!$A:$Z,16,FALSE)</f>
        <v>43717</v>
      </c>
      <c r="AE324" s="18" t="str">
        <f>VLOOKUP(C324,'Equipment Listing'!A:E,3,FALSE)</f>
        <v>Bond</v>
      </c>
      <c r="AF324" s="19" t="str">
        <f>VLOOKUP(C324,'Equipment Listing'!A:E,4,FALSE)</f>
        <v>300T</v>
      </c>
      <c r="AG324" s="19" t="str">
        <f>VLOOKUP(C324,'Equipment Listing'!A:E,5,FALSE)</f>
        <v>201-330</v>
      </c>
      <c r="AH324" s="19">
        <f t="shared" si="35"/>
        <v>1</v>
      </c>
      <c r="AI324" s="43">
        <f t="shared" si="36"/>
        <v>2400</v>
      </c>
      <c r="AJ324" s="102">
        <f t="shared" si="37"/>
        <v>180752.91999999998</v>
      </c>
      <c r="AK324" s="20">
        <f t="shared" si="38"/>
        <v>15062.743333333332</v>
      </c>
      <c r="AL324" s="21">
        <f t="shared" si="39"/>
        <v>9.701524074074074</v>
      </c>
      <c r="AM324" s="21"/>
      <c r="AN324" s="103"/>
      <c r="AO324" s="103"/>
      <c r="AP324" s="17" t="s">
        <v>273</v>
      </c>
    </row>
    <row r="325" spans="1:42" s="15" customFormat="1" ht="10.5" customHeight="1">
      <c r="A325" s="16">
        <v>107362</v>
      </c>
      <c r="B325" s="220" t="str">
        <f t="shared" ref="B325:B388" si="40">IF(I325="3000","EOP",IF(ISBLANK(AC325),"SOP",""))</f>
        <v>SOP</v>
      </c>
      <c r="C325" s="18" t="s">
        <v>269</v>
      </c>
      <c r="D325" s="19">
        <v>1</v>
      </c>
      <c r="E325" s="20">
        <v>2700</v>
      </c>
      <c r="F325" s="19">
        <v>0.5</v>
      </c>
      <c r="G325" s="19">
        <v>2</v>
      </c>
      <c r="H325" s="221" t="str">
        <f t="shared" ref="H325:H388" si="41">IF(AND(AC325&gt;=$AT$2,AC325&lt;=$AT$3), TEXT(AC325,"YYYY.MM"), IF(AC325&gt;=$AT$3, "2019", "2015.01"))</f>
        <v>2015.01</v>
      </c>
      <c r="I325" s="221" t="str">
        <f t="shared" ref="I325:I388" si="42">IF(AND(AD325&gt;=$AT$2,AD325&lt;=$AT$3), TEXT(AD325,"YYYY.MM"), IF(AD325&gt;=$AT$3, "2019", "3000"))</f>
        <v>2017.08</v>
      </c>
      <c r="J325" s="69">
        <v>677994</v>
      </c>
      <c r="K325" s="226"/>
      <c r="L325" s="226"/>
      <c r="M325" s="226"/>
      <c r="N325" s="226"/>
      <c r="O325" s="19"/>
      <c r="P325" s="19"/>
      <c r="Q325" s="19"/>
      <c r="R325" s="19"/>
      <c r="S325" s="103"/>
      <c r="T325" s="103"/>
      <c r="U325" s="18" t="s">
        <v>2</v>
      </c>
      <c r="V325" s="103"/>
      <c r="W325" s="103"/>
      <c r="X325" s="17" t="str">
        <f>VLOOKUP(A325,'[1]Sales Data Table'!$A:$AF,4,FALSE)</f>
        <v>16533-0T050</v>
      </c>
      <c r="Y325" s="17" t="str">
        <f>VLOOKUP(A325,'[1]Sales Data Table'!$A:$I,2,FALSE)</f>
        <v>Toyota</v>
      </c>
      <c r="Z325" s="17"/>
      <c r="AA325" s="17" t="str">
        <f>VLOOKUP(A325,'[1]Sales Data Table'!$A:$I,4,FALSE)</f>
        <v>16533-0T050</v>
      </c>
      <c r="AB325" s="17">
        <f>VLOOKUP(A325,'[1]Sales Data Table'!$A:$I,9,FALSE)</f>
        <v>0</v>
      </c>
      <c r="AC325" s="17"/>
      <c r="AD325" s="99">
        <f>VLOOKUP(A325,'[1]Sales Data Table'!$A:$Z,16,FALSE)</f>
        <v>42948</v>
      </c>
      <c r="AE325" s="18" t="str">
        <f>VLOOKUP(C325,'Equipment Listing'!A:E,3,FALSE)</f>
        <v>Bond</v>
      </c>
      <c r="AF325" s="19" t="str">
        <f>VLOOKUP(C325,'Equipment Listing'!A:E,4,FALSE)</f>
        <v>300T</v>
      </c>
      <c r="AG325" s="19" t="str">
        <f>VLOOKUP(C325,'Equipment Listing'!A:E,5,FALSE)</f>
        <v>201-330</v>
      </c>
      <c r="AH325" s="19">
        <f t="shared" ref="AH325:AH388" si="43">G325*F325</f>
        <v>1</v>
      </c>
      <c r="AI325" s="43">
        <f t="shared" ref="AI325:AI388" si="44">E325*D325</f>
        <v>2700</v>
      </c>
      <c r="AJ325" s="102">
        <f t="shared" ref="AJ325:AJ388" si="45">J325</f>
        <v>677994</v>
      </c>
      <c r="AK325" s="20">
        <f t="shared" ref="AK325:AK388" si="46">J325/12</f>
        <v>56499.5</v>
      </c>
      <c r="AL325" s="21">
        <f t="shared" ref="AL325:AL388" si="47">(AK325/AI325+(AH325))/0.75</f>
        <v>29.234320987654318</v>
      </c>
      <c r="AM325" s="21"/>
      <c r="AN325" s="103"/>
      <c r="AO325" s="103"/>
      <c r="AP325" s="17">
        <v>107362</v>
      </c>
    </row>
    <row r="326" spans="1:42" s="15" customFormat="1" ht="10.5" customHeight="1">
      <c r="A326" s="23">
        <v>107377</v>
      </c>
      <c r="B326" s="220" t="str">
        <f t="shared" si="40"/>
        <v>SOP</v>
      </c>
      <c r="C326" s="23" t="s">
        <v>269</v>
      </c>
      <c r="D326" s="19">
        <v>1</v>
      </c>
      <c r="E326" s="23">
        <v>1800</v>
      </c>
      <c r="F326" s="19">
        <v>0.5</v>
      </c>
      <c r="G326" s="19">
        <v>2</v>
      </c>
      <c r="H326" s="221" t="str">
        <f t="shared" si="41"/>
        <v>2015.01</v>
      </c>
      <c r="I326" s="221" t="str">
        <f t="shared" si="42"/>
        <v>2018.12</v>
      </c>
      <c r="J326" s="69">
        <v>163000</v>
      </c>
      <c r="K326" s="226"/>
      <c r="L326" s="226"/>
      <c r="M326" s="226"/>
      <c r="N326" s="226"/>
      <c r="O326" s="19"/>
      <c r="P326" s="19"/>
      <c r="Q326" s="19"/>
      <c r="R326" s="19"/>
      <c r="S326" s="103"/>
      <c r="T326" s="103"/>
      <c r="U326" s="18" t="s">
        <v>2</v>
      </c>
      <c r="V326" s="103"/>
      <c r="W326" s="103"/>
      <c r="X326" s="17" t="str">
        <f>VLOOKUP(A326,'[1]Sales Data Table'!$A:$AF,4,FALSE)</f>
        <v>62520 4BA0A</v>
      </c>
      <c r="Y326" s="17" t="str">
        <f>VLOOKUP(A326,'[1]Sales Data Table'!$A:$I,2,FALSE)</f>
        <v>NISSAN</v>
      </c>
      <c r="Z326" s="17"/>
      <c r="AA326" s="17" t="str">
        <f>VLOOKUP(A326,'[1]Sales Data Table'!$A:$I,4,FALSE)</f>
        <v>62520 4BA0A</v>
      </c>
      <c r="AB326" s="17" t="str">
        <f>VLOOKUP(A326,'[1]Sales Data Table'!$A:$I,9,FALSE)</f>
        <v>P32R ROGUE</v>
      </c>
      <c r="AC326" s="17"/>
      <c r="AD326" s="99">
        <f>VLOOKUP(A326,'[1]Sales Data Table'!$A:$Z,16,FALSE)</f>
        <v>43435</v>
      </c>
      <c r="AE326" s="18" t="str">
        <f>VLOOKUP(C326,'Equipment Listing'!A:E,3,FALSE)</f>
        <v>Bond</v>
      </c>
      <c r="AF326" s="19" t="str">
        <f>VLOOKUP(C326,'Equipment Listing'!A:E,4,FALSE)</f>
        <v>300T</v>
      </c>
      <c r="AG326" s="19" t="str">
        <f>VLOOKUP(C326,'Equipment Listing'!A:E,5,FALSE)</f>
        <v>201-330</v>
      </c>
      <c r="AH326" s="19">
        <f t="shared" si="43"/>
        <v>1</v>
      </c>
      <c r="AI326" s="43">
        <f t="shared" si="44"/>
        <v>1800</v>
      </c>
      <c r="AJ326" s="102">
        <f t="shared" si="45"/>
        <v>163000</v>
      </c>
      <c r="AK326" s="20">
        <f t="shared" si="46"/>
        <v>13583.333333333334</v>
      </c>
      <c r="AL326" s="21">
        <f t="shared" si="47"/>
        <v>11.395061728395063</v>
      </c>
      <c r="AM326" s="21"/>
      <c r="AN326" s="103"/>
      <c r="AO326" s="103"/>
      <c r="AP326" s="23" t="s">
        <v>424</v>
      </c>
    </row>
    <row r="327" spans="1:42" s="15" customFormat="1" ht="10.5" customHeight="1">
      <c r="A327" s="16">
        <v>107415</v>
      </c>
      <c r="B327" s="220" t="str">
        <f t="shared" si="40"/>
        <v>SOP</v>
      </c>
      <c r="C327" s="18" t="s">
        <v>269</v>
      </c>
      <c r="D327" s="19">
        <v>1</v>
      </c>
      <c r="E327" s="20">
        <v>4080</v>
      </c>
      <c r="F327" s="19">
        <v>0.5</v>
      </c>
      <c r="G327" s="19">
        <v>2</v>
      </c>
      <c r="H327" s="221" t="str">
        <f t="shared" si="41"/>
        <v>2015.01</v>
      </c>
      <c r="I327" s="221" t="str">
        <f t="shared" si="42"/>
        <v>2019.09</v>
      </c>
      <c r="J327" s="69">
        <v>355000</v>
      </c>
      <c r="K327" s="226"/>
      <c r="L327" s="226"/>
      <c r="M327" s="226"/>
      <c r="N327" s="226"/>
      <c r="O327" s="19"/>
      <c r="P327" s="19"/>
      <c r="Q327" s="19"/>
      <c r="R327" s="19"/>
      <c r="S327" s="103"/>
      <c r="T327" s="103"/>
      <c r="U327" s="18" t="s">
        <v>2</v>
      </c>
      <c r="V327" s="103"/>
      <c r="W327" s="103"/>
      <c r="X327" s="17" t="str">
        <f>VLOOKUP(A327,'[1]Sales Data Table'!$A:$AF,4,FALSE)</f>
        <v xml:space="preserve">23-4581220-2-00 </v>
      </c>
      <c r="Y327" s="17" t="str">
        <f>VLOOKUP(A327,'[1]Sales Data Table'!$A:$I,2,FALSE)</f>
        <v>IB TECH</v>
      </c>
      <c r="Z327" s="17"/>
      <c r="AA327" s="17" t="str">
        <f>VLOOKUP(A327,'[1]Sales Data Table'!$A:$I,4,FALSE)</f>
        <v xml:space="preserve">23-4581220-2-00 </v>
      </c>
      <c r="AB327" s="17" t="str">
        <f>VLOOKUP(A327,'[1]Sales Data Table'!$A:$I,9,FALSE)</f>
        <v xml:space="preserve">Honda | Civic | 2HC              </v>
      </c>
      <c r="AC327" s="17"/>
      <c r="AD327" s="99">
        <f>VLOOKUP(A327,'[1]Sales Data Table'!$A:$Z,16,FALSE)</f>
        <v>43717</v>
      </c>
      <c r="AE327" s="18" t="str">
        <f>VLOOKUP(C327,'Equipment Listing'!A:E,3,FALSE)</f>
        <v>Bond</v>
      </c>
      <c r="AF327" s="19" t="str">
        <f>VLOOKUP(C327,'Equipment Listing'!A:E,4,FALSE)</f>
        <v>300T</v>
      </c>
      <c r="AG327" s="19" t="str">
        <f>VLOOKUP(C327,'Equipment Listing'!A:E,5,FALSE)</f>
        <v>201-330</v>
      </c>
      <c r="AH327" s="19">
        <f t="shared" si="43"/>
        <v>1</v>
      </c>
      <c r="AI327" s="43">
        <f t="shared" si="44"/>
        <v>4080</v>
      </c>
      <c r="AJ327" s="102">
        <f t="shared" si="45"/>
        <v>355000</v>
      </c>
      <c r="AK327" s="20">
        <f t="shared" si="46"/>
        <v>29583.333333333332</v>
      </c>
      <c r="AL327" s="21">
        <f t="shared" si="47"/>
        <v>11.001089324618738</v>
      </c>
      <c r="AM327" s="21"/>
      <c r="AN327" s="103"/>
      <c r="AO327" s="103"/>
      <c r="AP327" s="17">
        <v>107415</v>
      </c>
    </row>
    <row r="328" spans="1:42" s="15" customFormat="1" ht="10.5" customHeight="1">
      <c r="A328" s="16">
        <v>107416</v>
      </c>
      <c r="B328" s="220" t="str">
        <f t="shared" si="40"/>
        <v>SOP</v>
      </c>
      <c r="C328" s="18" t="s">
        <v>269</v>
      </c>
      <c r="D328" s="19">
        <v>1</v>
      </c>
      <c r="E328" s="20">
        <v>4080</v>
      </c>
      <c r="F328" s="19">
        <v>0.5</v>
      </c>
      <c r="G328" s="19">
        <v>2</v>
      </c>
      <c r="H328" s="221" t="str">
        <f t="shared" si="41"/>
        <v>2015.01</v>
      </c>
      <c r="I328" s="221" t="str">
        <f t="shared" si="42"/>
        <v>2019.09</v>
      </c>
      <c r="J328" s="69">
        <v>360000</v>
      </c>
      <c r="K328" s="226"/>
      <c r="L328" s="226"/>
      <c r="M328" s="226"/>
      <c r="N328" s="226"/>
      <c r="O328" s="19"/>
      <c r="P328" s="19"/>
      <c r="Q328" s="19"/>
      <c r="R328" s="19"/>
      <c r="S328" s="103"/>
      <c r="T328" s="103"/>
      <c r="U328" s="18" t="s">
        <v>2</v>
      </c>
      <c r="V328" s="103"/>
      <c r="W328" s="103"/>
      <c r="X328" s="17" t="str">
        <f>VLOOKUP(A328,'[1]Sales Data Table'!$A:$AF,4,FALSE)</f>
        <v xml:space="preserve">23-4581320-2-00 </v>
      </c>
      <c r="Y328" s="17" t="str">
        <f>VLOOKUP(A328,'[1]Sales Data Table'!$A:$I,2,FALSE)</f>
        <v>IB TECH</v>
      </c>
      <c r="Z328" s="17"/>
      <c r="AA328" s="17" t="str">
        <f>VLOOKUP(A328,'[1]Sales Data Table'!$A:$I,4,FALSE)</f>
        <v xml:space="preserve">23-4581320-2-00 </v>
      </c>
      <c r="AB328" s="17" t="str">
        <f>VLOOKUP(A328,'[1]Sales Data Table'!$A:$I,9,FALSE)</f>
        <v xml:space="preserve">Honda | Civic | 2HC              </v>
      </c>
      <c r="AC328" s="17"/>
      <c r="AD328" s="99">
        <f>VLOOKUP(A328,'[1]Sales Data Table'!$A:$Z,16,FALSE)</f>
        <v>43717</v>
      </c>
      <c r="AE328" s="18" t="str">
        <f>VLOOKUP(C328,'Equipment Listing'!A:E,3,FALSE)</f>
        <v>Bond</v>
      </c>
      <c r="AF328" s="19" t="str">
        <f>VLOOKUP(C328,'Equipment Listing'!A:E,4,FALSE)</f>
        <v>300T</v>
      </c>
      <c r="AG328" s="19" t="str">
        <f>VLOOKUP(C328,'Equipment Listing'!A:E,5,FALSE)</f>
        <v>201-330</v>
      </c>
      <c r="AH328" s="19">
        <f t="shared" si="43"/>
        <v>1</v>
      </c>
      <c r="AI328" s="43">
        <f t="shared" si="44"/>
        <v>4080</v>
      </c>
      <c r="AJ328" s="102">
        <f t="shared" si="45"/>
        <v>360000</v>
      </c>
      <c r="AK328" s="20">
        <f t="shared" si="46"/>
        <v>30000</v>
      </c>
      <c r="AL328" s="21">
        <f t="shared" si="47"/>
        <v>11.137254901960782</v>
      </c>
      <c r="AM328" s="21"/>
      <c r="AN328" s="103"/>
      <c r="AO328" s="103"/>
      <c r="AP328" s="17">
        <v>107416</v>
      </c>
    </row>
    <row r="329" spans="1:42" s="15" customFormat="1" ht="10.5" customHeight="1">
      <c r="A329" s="16">
        <v>107418</v>
      </c>
      <c r="B329" s="220" t="str">
        <f t="shared" si="40"/>
        <v>SOP</v>
      </c>
      <c r="C329" s="18" t="s">
        <v>269</v>
      </c>
      <c r="D329" s="19">
        <v>1</v>
      </c>
      <c r="E329" s="20">
        <v>2040</v>
      </c>
      <c r="F329" s="19">
        <v>0.5</v>
      </c>
      <c r="G329" s="19">
        <v>2</v>
      </c>
      <c r="H329" s="221" t="str">
        <f t="shared" si="41"/>
        <v>2015.01</v>
      </c>
      <c r="I329" s="221" t="str">
        <f t="shared" si="42"/>
        <v>2018.12</v>
      </c>
      <c r="J329" s="69">
        <v>163000</v>
      </c>
      <c r="K329" s="226"/>
      <c r="L329" s="226"/>
      <c r="M329" s="226"/>
      <c r="N329" s="226"/>
      <c r="O329" s="19"/>
      <c r="P329" s="19"/>
      <c r="Q329" s="19"/>
      <c r="R329" s="19"/>
      <c r="S329" s="103"/>
      <c r="T329" s="103"/>
      <c r="U329" s="18" t="s">
        <v>2</v>
      </c>
      <c r="V329" s="103"/>
      <c r="W329" s="103"/>
      <c r="X329" s="17" t="str">
        <f>VLOOKUP(A329,'[1]Sales Data Table'!$A:$AF,4,FALSE)</f>
        <v>20516 4BA4D</v>
      </c>
      <c r="Y329" s="17" t="str">
        <f>VLOOKUP(A329,'[1]Sales Data Table'!$A:$I,2,FALSE)</f>
        <v>CALSONIC KANSEI</v>
      </c>
      <c r="Z329" s="17"/>
      <c r="AA329" s="17" t="str">
        <f>VLOOKUP(A329,'[1]Sales Data Table'!$A:$I,4,FALSE)</f>
        <v>20516 4BA4D</v>
      </c>
      <c r="AB329" s="17" t="str">
        <f>VLOOKUP(A329,'[1]Sales Data Table'!$A:$I,9,FALSE)</f>
        <v>P32R ROGUE</v>
      </c>
      <c r="AC329" s="17"/>
      <c r="AD329" s="99">
        <f>VLOOKUP(A329,'[1]Sales Data Table'!$A:$Z,16,FALSE)</f>
        <v>43435</v>
      </c>
      <c r="AE329" s="18" t="str">
        <f>VLOOKUP(C329,'Equipment Listing'!A:E,3,FALSE)</f>
        <v>Bond</v>
      </c>
      <c r="AF329" s="19" t="str">
        <f>VLOOKUP(C329,'Equipment Listing'!A:E,4,FALSE)</f>
        <v>300T</v>
      </c>
      <c r="AG329" s="19" t="str">
        <f>VLOOKUP(C329,'Equipment Listing'!A:E,5,FALSE)</f>
        <v>201-330</v>
      </c>
      <c r="AH329" s="19">
        <f t="shared" si="43"/>
        <v>1</v>
      </c>
      <c r="AI329" s="43">
        <f t="shared" si="44"/>
        <v>2040</v>
      </c>
      <c r="AJ329" s="102">
        <f t="shared" si="45"/>
        <v>163000</v>
      </c>
      <c r="AK329" s="20">
        <f t="shared" si="46"/>
        <v>13583.333333333334</v>
      </c>
      <c r="AL329" s="21">
        <f t="shared" si="47"/>
        <v>10.211328976034858</v>
      </c>
      <c r="AM329" s="21"/>
      <c r="AN329" s="103"/>
      <c r="AO329" s="103"/>
      <c r="AP329" s="17">
        <v>107418</v>
      </c>
    </row>
    <row r="330" spans="1:42" s="15" customFormat="1" ht="10.5" customHeight="1">
      <c r="A330" s="22">
        <v>107432</v>
      </c>
      <c r="B330" s="220" t="str">
        <f t="shared" si="40"/>
        <v>SOP</v>
      </c>
      <c r="C330" s="18" t="s">
        <v>269</v>
      </c>
      <c r="D330" s="19">
        <v>1</v>
      </c>
      <c r="E330" s="20">
        <v>1440</v>
      </c>
      <c r="F330" s="19">
        <v>0.5</v>
      </c>
      <c r="G330" s="19">
        <v>2</v>
      </c>
      <c r="H330" s="221" t="str">
        <f t="shared" si="41"/>
        <v>2015.01</v>
      </c>
      <c r="I330" s="221" t="str">
        <f t="shared" si="42"/>
        <v>2017.12</v>
      </c>
      <c r="J330" s="69">
        <v>15000</v>
      </c>
      <c r="K330" s="226"/>
      <c r="L330" s="226"/>
      <c r="M330" s="226"/>
      <c r="N330" s="226"/>
      <c r="O330" s="19"/>
      <c r="P330" s="19"/>
      <c r="Q330" s="19"/>
      <c r="R330" s="19"/>
      <c r="S330" s="103"/>
      <c r="T330" s="103"/>
      <c r="U330" s="18" t="s">
        <v>2</v>
      </c>
      <c r="V330" s="103"/>
      <c r="W330" s="103"/>
      <c r="X330" s="17" t="str">
        <f>VLOOKUP(A330,'[1]Sales Data Table'!$A:$AF,4,FALSE)</f>
        <v>AA146510-3350</v>
      </c>
      <c r="Y330" s="17" t="str">
        <f>VLOOKUP(A330,'[1]Sales Data Table'!$A:$I,2,FALSE)</f>
        <v>DENSO</v>
      </c>
      <c r="Z330" s="17"/>
      <c r="AA330" s="17" t="str">
        <f>VLOOKUP(A330,'[1]Sales Data Table'!$A:$I,4,FALSE)</f>
        <v>AA146510-3350</v>
      </c>
      <c r="AB330" s="17" t="str">
        <f>VLOOKUP(A330,'[1]Sales Data Table'!$A:$I,9,FALSE)</f>
        <v>14 TOY HIGH 440A</v>
      </c>
      <c r="AC330" s="17"/>
      <c r="AD330" s="99">
        <f>VLOOKUP(A330,'[1]Sales Data Table'!$A:$Z,16,FALSE)</f>
        <v>43070</v>
      </c>
      <c r="AE330" s="18" t="str">
        <f>VLOOKUP(C330,'Equipment Listing'!A:E,3,FALSE)</f>
        <v>Bond</v>
      </c>
      <c r="AF330" s="19" t="str">
        <f>VLOOKUP(C330,'Equipment Listing'!A:E,4,FALSE)</f>
        <v>300T</v>
      </c>
      <c r="AG330" s="19" t="str">
        <f>VLOOKUP(C330,'Equipment Listing'!A:E,5,FALSE)</f>
        <v>201-330</v>
      </c>
      <c r="AH330" s="19">
        <f t="shared" si="43"/>
        <v>1</v>
      </c>
      <c r="AI330" s="43">
        <f t="shared" si="44"/>
        <v>1440</v>
      </c>
      <c r="AJ330" s="102">
        <f t="shared" si="45"/>
        <v>15000</v>
      </c>
      <c r="AK330" s="20">
        <f t="shared" si="46"/>
        <v>1250</v>
      </c>
      <c r="AL330" s="21">
        <f t="shared" si="47"/>
        <v>2.4907407407407409</v>
      </c>
      <c r="AM330" s="21"/>
      <c r="AN330" s="103"/>
      <c r="AO330" s="103"/>
      <c r="AP330" s="17" t="s">
        <v>272</v>
      </c>
    </row>
    <row r="331" spans="1:42" s="15" customFormat="1" ht="10.5" customHeight="1">
      <c r="A331" s="56">
        <v>107454</v>
      </c>
      <c r="B331" s="220" t="str">
        <f t="shared" si="40"/>
        <v>SOP</v>
      </c>
      <c r="C331" s="51" t="s">
        <v>269</v>
      </c>
      <c r="D331" s="19">
        <v>1</v>
      </c>
      <c r="E331" s="55">
        <v>2580</v>
      </c>
      <c r="F331" s="19">
        <v>0.5</v>
      </c>
      <c r="G331" s="19">
        <v>2</v>
      </c>
      <c r="H331" s="221" t="str">
        <f t="shared" si="41"/>
        <v>2015.01</v>
      </c>
      <c r="I331" s="221" t="str">
        <f t="shared" si="42"/>
        <v>2017.12</v>
      </c>
      <c r="J331" s="69">
        <v>15000</v>
      </c>
      <c r="K331" s="226"/>
      <c r="L331" s="226"/>
      <c r="M331" s="226"/>
      <c r="N331" s="226"/>
      <c r="O331" s="54"/>
      <c r="P331" s="54"/>
      <c r="Q331" s="54"/>
      <c r="R331" s="54"/>
      <c r="S331" s="53"/>
      <c r="T331" s="104"/>
      <c r="U331" s="18" t="s">
        <v>2</v>
      </c>
      <c r="V331" s="104"/>
      <c r="W331" s="103"/>
      <c r="X331" s="17" t="str">
        <f>VLOOKUP(A331,'[1]Sales Data Table'!$A:$AF,4,FALSE)</f>
        <v>AA246771-4880</v>
      </c>
      <c r="Y331" s="17" t="str">
        <f>VLOOKUP(A331,'[1]Sales Data Table'!$A:$I,2,FALSE)</f>
        <v>DENSO</v>
      </c>
      <c r="Z331" s="17"/>
      <c r="AA331" s="17" t="str">
        <f>VLOOKUP(A331,'[1]Sales Data Table'!$A:$I,4,FALSE)</f>
        <v>AA246771-4880</v>
      </c>
      <c r="AB331" s="17" t="str">
        <f>VLOOKUP(A331,'[1]Sales Data Table'!$A:$I,9,FALSE)</f>
        <v>14 HIGHLAND 440A</v>
      </c>
      <c r="AC331" s="17"/>
      <c r="AD331" s="99">
        <f>VLOOKUP(A331,'[1]Sales Data Table'!$A:$Z,16,FALSE)</f>
        <v>43070</v>
      </c>
      <c r="AE331" s="18" t="str">
        <f>VLOOKUP(C331,'Equipment Listing'!A:E,3,FALSE)</f>
        <v>Bond</v>
      </c>
      <c r="AF331" s="19" t="str">
        <f>VLOOKUP(C331,'Equipment Listing'!A:E,4,FALSE)</f>
        <v>300T</v>
      </c>
      <c r="AG331" s="19" t="str">
        <f>VLOOKUP(C331,'Equipment Listing'!A:E,5,FALSE)</f>
        <v>201-330</v>
      </c>
      <c r="AH331" s="19">
        <f t="shared" si="43"/>
        <v>1</v>
      </c>
      <c r="AI331" s="43">
        <f t="shared" si="44"/>
        <v>2580</v>
      </c>
      <c r="AJ331" s="102">
        <f t="shared" si="45"/>
        <v>15000</v>
      </c>
      <c r="AK331" s="20">
        <f t="shared" si="46"/>
        <v>1250</v>
      </c>
      <c r="AL331" s="21">
        <f t="shared" si="47"/>
        <v>1.979328165374677</v>
      </c>
      <c r="AM331" s="21"/>
      <c r="AN331" s="103"/>
      <c r="AO331" s="103"/>
      <c r="AP331" s="51" t="e">
        <f>VLOOKUP(A331,#REF!,2,FALSE)</f>
        <v>#REF!</v>
      </c>
    </row>
    <row r="332" spans="1:42" s="15" customFormat="1" ht="10.5" customHeight="1">
      <c r="A332" s="16">
        <v>107460</v>
      </c>
      <c r="B332" s="220" t="str">
        <f t="shared" si="40"/>
        <v>SOP</v>
      </c>
      <c r="C332" s="18" t="s">
        <v>269</v>
      </c>
      <c r="D332" s="19">
        <v>1</v>
      </c>
      <c r="E332" s="20">
        <v>1800</v>
      </c>
      <c r="F332" s="19">
        <v>0.5</v>
      </c>
      <c r="G332" s="19">
        <v>2</v>
      </c>
      <c r="H332" s="221" t="str">
        <f t="shared" si="41"/>
        <v>2015.01</v>
      </c>
      <c r="I332" s="221" t="str">
        <f t="shared" si="42"/>
        <v>2019.01</v>
      </c>
      <c r="J332" s="69">
        <v>14000</v>
      </c>
      <c r="K332" s="226"/>
      <c r="L332" s="226"/>
      <c r="M332" s="226"/>
      <c r="N332" s="226"/>
      <c r="O332" s="19"/>
      <c r="P332" s="19"/>
      <c r="Q332" s="19"/>
      <c r="R332" s="19"/>
      <c r="S332" s="103"/>
      <c r="T332" s="103"/>
      <c r="U332" s="18" t="s">
        <v>2</v>
      </c>
      <c r="V332" s="103"/>
      <c r="W332" s="103"/>
      <c r="X332" s="17" t="str">
        <f>VLOOKUP(A332,'[1]Sales Data Table'!$A:$AF,4,FALSE)</f>
        <v>AA116620-5530</v>
      </c>
      <c r="Y332" s="17" t="str">
        <f>VLOOKUP(A332,'[1]Sales Data Table'!$A:$I,2,FALSE)</f>
        <v>DENSO</v>
      </c>
      <c r="Z332" s="17"/>
      <c r="AA332" s="17" t="str">
        <f>VLOOKUP(A332,'[1]Sales Data Table'!$A:$I,4,FALSE)</f>
        <v>AA116620-5530</v>
      </c>
      <c r="AB332" s="17" t="str">
        <f>VLOOKUP(A332,'[1]Sales Data Table'!$A:$I,9,FALSE)</f>
        <v>14 TOY HIGH 440A</v>
      </c>
      <c r="AC332" s="17"/>
      <c r="AD332" s="99">
        <f>VLOOKUP(A332,'[1]Sales Data Table'!$A:$Z,16,FALSE)</f>
        <v>43495</v>
      </c>
      <c r="AE332" s="18" t="str">
        <f>VLOOKUP(C332,'Equipment Listing'!A:E,3,FALSE)</f>
        <v>Bond</v>
      </c>
      <c r="AF332" s="19" t="str">
        <f>VLOOKUP(C332,'Equipment Listing'!A:E,4,FALSE)</f>
        <v>300T</v>
      </c>
      <c r="AG332" s="19" t="str">
        <f>VLOOKUP(C332,'Equipment Listing'!A:E,5,FALSE)</f>
        <v>201-330</v>
      </c>
      <c r="AH332" s="19">
        <f t="shared" si="43"/>
        <v>1</v>
      </c>
      <c r="AI332" s="43">
        <f t="shared" si="44"/>
        <v>1800</v>
      </c>
      <c r="AJ332" s="102">
        <f t="shared" si="45"/>
        <v>14000</v>
      </c>
      <c r="AK332" s="20">
        <f t="shared" si="46"/>
        <v>1166.6666666666667</v>
      </c>
      <c r="AL332" s="21">
        <f t="shared" si="47"/>
        <v>2.1975308641975309</v>
      </c>
      <c r="AM332" s="21"/>
      <c r="AN332" s="103"/>
      <c r="AO332" s="103"/>
      <c r="AP332" s="17" t="s">
        <v>271</v>
      </c>
    </row>
    <row r="333" spans="1:42" s="15" customFormat="1" ht="10.5" customHeight="1">
      <c r="A333" s="57">
        <v>107552</v>
      </c>
      <c r="B333" s="220" t="str">
        <f t="shared" si="40"/>
        <v>SOP</v>
      </c>
      <c r="C333" s="51" t="s">
        <v>269</v>
      </c>
      <c r="D333" s="19">
        <v>1</v>
      </c>
      <c r="E333" s="55">
        <v>2100</v>
      </c>
      <c r="F333" s="19">
        <v>0.5</v>
      </c>
      <c r="G333" s="19">
        <v>2</v>
      </c>
      <c r="H333" s="221" t="str">
        <f t="shared" si="41"/>
        <v>2015.01</v>
      </c>
      <c r="I333" s="221" t="str">
        <f t="shared" si="42"/>
        <v>2017.05</v>
      </c>
      <c r="J333" s="69">
        <v>30000</v>
      </c>
      <c r="K333" s="226"/>
      <c r="L333" s="226"/>
      <c r="M333" s="226"/>
      <c r="N333" s="226"/>
      <c r="O333" s="54"/>
      <c r="P333" s="54"/>
      <c r="Q333" s="54"/>
      <c r="R333" s="54"/>
      <c r="S333" s="53"/>
      <c r="T333" s="104"/>
      <c r="U333" s="18" t="s">
        <v>2</v>
      </c>
      <c r="V333" s="104"/>
      <c r="W333" s="103"/>
      <c r="X333" s="17" t="str">
        <f>VLOOKUP(A333,'[1]Sales Data Table'!$A:$AF,4,FALSE)</f>
        <v>A 274 018 46 00</v>
      </c>
      <c r="Y333" s="17" t="str">
        <f>VLOOKUP(A333,'[1]Sales Data Table'!$A:$I,2,FALSE)</f>
        <v>NISSAN</v>
      </c>
      <c r="Z333" s="17"/>
      <c r="AA333" s="17" t="str">
        <f>VLOOKUP(A333,'[1]Sales Data Table'!$A:$I,4,FALSE)</f>
        <v>A 274 018 46 00</v>
      </c>
      <c r="AB333" s="17" t="str">
        <f>VLOOKUP(A333,'[1]Sales Data Table'!$A:$I,9,FALSE)</f>
        <v>M274 ENGINE</v>
      </c>
      <c r="AC333" s="17"/>
      <c r="AD333" s="99">
        <f>VLOOKUP(A333,'[1]Sales Data Table'!$A:$Z,16,FALSE)</f>
        <v>42856</v>
      </c>
      <c r="AE333" s="18" t="str">
        <f>VLOOKUP(C333,'Equipment Listing'!A:E,3,FALSE)</f>
        <v>Bond</v>
      </c>
      <c r="AF333" s="19" t="str">
        <f>VLOOKUP(C333,'Equipment Listing'!A:E,4,FALSE)</f>
        <v>300T</v>
      </c>
      <c r="AG333" s="19" t="str">
        <f>VLOOKUP(C333,'Equipment Listing'!A:E,5,FALSE)</f>
        <v>201-330</v>
      </c>
      <c r="AH333" s="19">
        <f t="shared" si="43"/>
        <v>1</v>
      </c>
      <c r="AI333" s="43">
        <f t="shared" si="44"/>
        <v>2100</v>
      </c>
      <c r="AJ333" s="102">
        <f t="shared" si="45"/>
        <v>30000</v>
      </c>
      <c r="AK333" s="20">
        <f t="shared" si="46"/>
        <v>2500</v>
      </c>
      <c r="AL333" s="21">
        <f t="shared" si="47"/>
        <v>2.9206349206349209</v>
      </c>
      <c r="AM333" s="21"/>
      <c r="AN333" s="103"/>
      <c r="AO333" s="103"/>
      <c r="AP333" s="51" t="e">
        <f>VLOOKUP(A333,#REF!,2,FALSE)</f>
        <v>#REF!</v>
      </c>
    </row>
    <row r="334" spans="1:42" s="15" customFormat="1" ht="10.5" customHeight="1">
      <c r="A334" s="57">
        <v>107565</v>
      </c>
      <c r="B334" s="220" t="str">
        <f t="shared" si="40"/>
        <v>SOP</v>
      </c>
      <c r="C334" s="51" t="s">
        <v>269</v>
      </c>
      <c r="D334" s="19">
        <v>1</v>
      </c>
      <c r="E334" s="55">
        <v>1920</v>
      </c>
      <c r="F334" s="19">
        <v>0.5</v>
      </c>
      <c r="G334" s="19">
        <v>2</v>
      </c>
      <c r="H334" s="221" t="str">
        <f t="shared" si="41"/>
        <v>2015.01</v>
      </c>
      <c r="I334" s="221" t="str">
        <f t="shared" si="42"/>
        <v>2018.12</v>
      </c>
      <c r="J334" s="69">
        <v>48000</v>
      </c>
      <c r="K334" s="226"/>
      <c r="L334" s="226"/>
      <c r="M334" s="226"/>
      <c r="N334" s="226"/>
      <c r="O334" s="54"/>
      <c r="P334" s="54"/>
      <c r="Q334" s="54"/>
      <c r="R334" s="54"/>
      <c r="S334" s="53"/>
      <c r="T334" s="104"/>
      <c r="U334" s="18" t="s">
        <v>2</v>
      </c>
      <c r="V334" s="104"/>
      <c r="W334" s="103"/>
      <c r="X334" s="17" t="str">
        <f>VLOOKUP(A334,'[1]Sales Data Table'!$A:$AF,4,FALSE)</f>
        <v>F097-303191</v>
      </c>
      <c r="Y334" s="17" t="str">
        <f>VLOOKUP(A334,'[1]Sales Data Table'!$A:$I,2,FALSE)</f>
        <v>BENTELER</v>
      </c>
      <c r="Z334" s="17"/>
      <c r="AA334" s="17" t="str">
        <f>VLOOKUP(A334,'[1]Sales Data Table'!$A:$I,4,FALSE)</f>
        <v>F097-303191</v>
      </c>
      <c r="AB334" s="17" t="str">
        <f>VLOOKUP(A334,'[1]Sales Data Table'!$A:$I,9,FALSE)</f>
        <v>Engine:  Ford Scorpion</v>
      </c>
      <c r="AC334" s="17"/>
      <c r="AD334" s="99">
        <f>VLOOKUP(A334,'[1]Sales Data Table'!$A:$Z,16,FALSE)</f>
        <v>43450</v>
      </c>
      <c r="AE334" s="18" t="str">
        <f>VLOOKUP(C334,'Equipment Listing'!A:E,3,FALSE)</f>
        <v>Bond</v>
      </c>
      <c r="AF334" s="19" t="str">
        <f>VLOOKUP(C334,'Equipment Listing'!A:E,4,FALSE)</f>
        <v>300T</v>
      </c>
      <c r="AG334" s="19" t="str">
        <f>VLOOKUP(C334,'Equipment Listing'!A:E,5,FALSE)</f>
        <v>201-330</v>
      </c>
      <c r="AH334" s="19">
        <f t="shared" si="43"/>
        <v>1</v>
      </c>
      <c r="AI334" s="43">
        <f t="shared" si="44"/>
        <v>1920</v>
      </c>
      <c r="AJ334" s="102">
        <f t="shared" si="45"/>
        <v>48000</v>
      </c>
      <c r="AK334" s="20">
        <f t="shared" si="46"/>
        <v>4000</v>
      </c>
      <c r="AL334" s="21">
        <f t="shared" si="47"/>
        <v>4.1111111111111116</v>
      </c>
      <c r="AM334" s="21"/>
      <c r="AN334" s="103"/>
      <c r="AO334" s="103"/>
      <c r="AP334" s="51" t="e">
        <f>VLOOKUP(A334,#REF!,2,FALSE)</f>
        <v>#REF!</v>
      </c>
    </row>
    <row r="335" spans="1:42" s="15" customFormat="1" ht="10.5" customHeight="1">
      <c r="A335" s="56">
        <v>107602</v>
      </c>
      <c r="B335" s="220" t="str">
        <f t="shared" si="40"/>
        <v>SOP</v>
      </c>
      <c r="C335" s="60" t="s">
        <v>269</v>
      </c>
      <c r="D335" s="19">
        <v>1</v>
      </c>
      <c r="E335" s="55">
        <v>1980</v>
      </c>
      <c r="F335" s="19">
        <v>0.5</v>
      </c>
      <c r="G335" s="19">
        <v>2</v>
      </c>
      <c r="H335" s="221" t="str">
        <f t="shared" si="41"/>
        <v>2015.01</v>
      </c>
      <c r="I335" s="221" t="str">
        <f t="shared" si="42"/>
        <v>2015.06</v>
      </c>
      <c r="J335" s="69">
        <v>70000</v>
      </c>
      <c r="K335" s="226"/>
      <c r="L335" s="226"/>
      <c r="M335" s="226"/>
      <c r="N335" s="226"/>
      <c r="O335" s="54"/>
      <c r="P335" s="54"/>
      <c r="Q335" s="54"/>
      <c r="R335" s="54"/>
      <c r="S335" s="53"/>
      <c r="T335" s="104"/>
      <c r="U335" s="18" t="s">
        <v>2</v>
      </c>
      <c r="V335" s="104"/>
      <c r="W335" s="103"/>
      <c r="X335" s="61" t="str">
        <f>VLOOKUP(A335,'[1]Sales Data Table'!$A:$AF,4,FALSE)</f>
        <v>AA116470-2260</v>
      </c>
      <c r="Y335" s="61" t="str">
        <f>VLOOKUP(A335,'[1]Sales Data Table'!$A:$I,2,FALSE)</f>
        <v>Denso</v>
      </c>
      <c r="Z335" s="61"/>
      <c r="AA335" s="61" t="str">
        <f>VLOOKUP(A335,'[1]Sales Data Table'!$A:$I,4,FALSE)</f>
        <v>AA116470-2260</v>
      </c>
      <c r="AB335" s="61" t="str">
        <f>VLOOKUP(A335,'[1]Sales Data Table'!$A:$I,9,FALSE)</f>
        <v>14 Chrysler Ducato Pro</v>
      </c>
      <c r="AC335" s="61"/>
      <c r="AD335" s="99">
        <f>VLOOKUP(A335,'[1]Sales Data Table'!$A:$Z,16,FALSE)</f>
        <v>42178</v>
      </c>
      <c r="AE335" s="18" t="str">
        <f>VLOOKUP(C335,'Equipment Listing'!A:E,3,FALSE)</f>
        <v>Bond</v>
      </c>
      <c r="AF335" s="19" t="str">
        <f>VLOOKUP(C335,'Equipment Listing'!A:E,4,FALSE)</f>
        <v>300T</v>
      </c>
      <c r="AG335" s="19" t="str">
        <f>VLOOKUP(C335,'Equipment Listing'!A:E,5,FALSE)</f>
        <v>201-330</v>
      </c>
      <c r="AH335" s="19">
        <f t="shared" si="43"/>
        <v>1</v>
      </c>
      <c r="AI335" s="43">
        <f t="shared" si="44"/>
        <v>1980</v>
      </c>
      <c r="AJ335" s="102">
        <f t="shared" si="45"/>
        <v>70000</v>
      </c>
      <c r="AK335" s="20">
        <f t="shared" si="46"/>
        <v>5833.333333333333</v>
      </c>
      <c r="AL335" s="21">
        <f t="shared" si="47"/>
        <v>5.2615039281705949</v>
      </c>
      <c r="AM335" s="21"/>
      <c r="AN335" s="103"/>
      <c r="AO335" s="103"/>
      <c r="AP335" s="60" t="e">
        <f>VLOOKUP(A335,#REF!,2,FALSE)</f>
        <v>#REF!</v>
      </c>
    </row>
    <row r="336" spans="1:42" s="15" customFormat="1" ht="10.5" customHeight="1">
      <c r="A336" s="56">
        <v>107633</v>
      </c>
      <c r="B336" s="220" t="str">
        <f t="shared" si="40"/>
        <v>SOP</v>
      </c>
      <c r="C336" s="51" t="s">
        <v>269</v>
      </c>
      <c r="D336" s="19">
        <v>1</v>
      </c>
      <c r="E336" s="55">
        <v>1680</v>
      </c>
      <c r="F336" s="19">
        <v>0.5</v>
      </c>
      <c r="G336" s="19">
        <v>2</v>
      </c>
      <c r="H336" s="221" t="str">
        <f t="shared" si="41"/>
        <v>2015.01</v>
      </c>
      <c r="I336" s="221" t="str">
        <f t="shared" si="42"/>
        <v>2018.04</v>
      </c>
      <c r="J336" s="69">
        <v>86800</v>
      </c>
      <c r="K336" s="226"/>
      <c r="L336" s="226"/>
      <c r="M336" s="226"/>
      <c r="N336" s="226"/>
      <c r="O336" s="54"/>
      <c r="P336" s="54"/>
      <c r="Q336" s="54"/>
      <c r="R336" s="54"/>
      <c r="S336" s="53"/>
      <c r="T336" s="104"/>
      <c r="U336" s="18" t="s">
        <v>2</v>
      </c>
      <c r="V336" s="104"/>
      <c r="W336" s="103"/>
      <c r="X336" s="17" t="str">
        <f>VLOOKUP(A336,'[1]Sales Data Table'!$A:$AF,4,FALSE)</f>
        <v>AA222424-2890</v>
      </c>
      <c r="Y336" s="17" t="str">
        <f>VLOOKUP(A336,'[1]Sales Data Table'!$A:$I,2,FALSE)</f>
        <v>Denso</v>
      </c>
      <c r="Z336" s="17"/>
      <c r="AA336" s="17" t="str">
        <f>VLOOKUP(A336,'[1]Sales Data Table'!$A:$I,4,FALSE)</f>
        <v>AA222424-2890</v>
      </c>
      <c r="AB336" s="17" t="str">
        <f>VLOOKUP(A336,'[1]Sales Data Table'!$A:$I,9,FALSE)</f>
        <v>ACURA TL</v>
      </c>
      <c r="AC336" s="17"/>
      <c r="AD336" s="99">
        <f>VLOOKUP(A336,'[1]Sales Data Table'!$A:$Z,16,FALSE)</f>
        <v>43217</v>
      </c>
      <c r="AE336" s="18" t="str">
        <f>VLOOKUP(C336,'Equipment Listing'!A:E,3,FALSE)</f>
        <v>Bond</v>
      </c>
      <c r="AF336" s="19" t="str">
        <f>VLOOKUP(C336,'Equipment Listing'!A:E,4,FALSE)</f>
        <v>300T</v>
      </c>
      <c r="AG336" s="19" t="str">
        <f>VLOOKUP(C336,'Equipment Listing'!A:E,5,FALSE)</f>
        <v>201-330</v>
      </c>
      <c r="AH336" s="19">
        <f t="shared" si="43"/>
        <v>1</v>
      </c>
      <c r="AI336" s="43">
        <f t="shared" si="44"/>
        <v>1680</v>
      </c>
      <c r="AJ336" s="102">
        <f t="shared" si="45"/>
        <v>86800</v>
      </c>
      <c r="AK336" s="20">
        <f t="shared" si="46"/>
        <v>7233.333333333333</v>
      </c>
      <c r="AL336" s="21">
        <f t="shared" si="47"/>
        <v>7.0740740740740735</v>
      </c>
      <c r="AM336" s="21"/>
      <c r="AN336" s="103"/>
      <c r="AO336" s="103"/>
      <c r="AP336" s="51" t="e">
        <f>VLOOKUP(A336,#REF!,2,FALSE)</f>
        <v>#REF!</v>
      </c>
    </row>
    <row r="337" spans="1:42" s="15" customFormat="1" ht="10.5" customHeight="1">
      <c r="A337" s="16">
        <v>107641</v>
      </c>
      <c r="B337" s="220" t="str">
        <f t="shared" si="40"/>
        <v>SOP</v>
      </c>
      <c r="C337" s="18" t="s">
        <v>269</v>
      </c>
      <c r="D337" s="19">
        <v>1</v>
      </c>
      <c r="E337" s="20">
        <v>1680</v>
      </c>
      <c r="F337" s="19">
        <v>0.5</v>
      </c>
      <c r="G337" s="19">
        <v>2</v>
      </c>
      <c r="H337" s="221" t="str">
        <f t="shared" si="41"/>
        <v>2015.01</v>
      </c>
      <c r="I337" s="221" t="str">
        <f t="shared" si="42"/>
        <v>2019.07</v>
      </c>
      <c r="J337" s="69">
        <v>230000</v>
      </c>
      <c r="K337" s="226"/>
      <c r="L337" s="226"/>
      <c r="M337" s="226"/>
      <c r="N337" s="226"/>
      <c r="O337" s="19"/>
      <c r="P337" s="19"/>
      <c r="Q337" s="19"/>
      <c r="R337" s="19"/>
      <c r="S337" s="103"/>
      <c r="T337" s="103"/>
      <c r="U337" s="18" t="s">
        <v>2</v>
      </c>
      <c r="V337" s="103"/>
      <c r="W337" s="103"/>
      <c r="X337" s="17" t="str">
        <f>VLOOKUP(A337,'[1]Sales Data Table'!$A:$AF,4,FALSE)</f>
        <v>AA246750-2970</v>
      </c>
      <c r="Y337" s="17" t="str">
        <f>VLOOKUP(A337,'[1]Sales Data Table'!$A:$I,2,FALSE)</f>
        <v>Denso Manufacturing</v>
      </c>
      <c r="Z337" s="17"/>
      <c r="AA337" s="17" t="str">
        <f>VLOOKUP(A337,'[1]Sales Data Table'!$A:$I,4,FALSE)</f>
        <v>AA246750-2970</v>
      </c>
      <c r="AB337" s="17" t="str">
        <f>VLOOKUP(A337,'[1]Sales Data Table'!$A:$I,9,FALSE)</f>
        <v>15 Hyundai Sonata   Program Length:  4 yrs</v>
      </c>
      <c r="AC337" s="17"/>
      <c r="AD337" s="99">
        <f>VLOOKUP(A337,'[1]Sales Data Table'!$A:$Z,16,FALSE)</f>
        <v>43671</v>
      </c>
      <c r="AE337" s="18" t="str">
        <f>VLOOKUP(C337,'Equipment Listing'!A:E,3,FALSE)</f>
        <v>Bond</v>
      </c>
      <c r="AF337" s="19" t="str">
        <f>VLOOKUP(C337,'Equipment Listing'!A:E,4,FALSE)</f>
        <v>300T</v>
      </c>
      <c r="AG337" s="19" t="str">
        <f>VLOOKUP(C337,'Equipment Listing'!A:E,5,FALSE)</f>
        <v>201-330</v>
      </c>
      <c r="AH337" s="19">
        <f t="shared" si="43"/>
        <v>1</v>
      </c>
      <c r="AI337" s="43">
        <f t="shared" si="44"/>
        <v>1680</v>
      </c>
      <c r="AJ337" s="102">
        <f t="shared" si="45"/>
        <v>230000</v>
      </c>
      <c r="AK337" s="20">
        <f t="shared" si="46"/>
        <v>19166.666666666668</v>
      </c>
      <c r="AL337" s="21">
        <f t="shared" si="47"/>
        <v>16.544973544973548</v>
      </c>
      <c r="AM337" s="21"/>
      <c r="AN337" s="103"/>
      <c r="AO337" s="103"/>
      <c r="AP337" s="17" t="s">
        <v>270</v>
      </c>
    </row>
    <row r="338" spans="1:42" s="15" customFormat="1" ht="10.5" customHeight="1">
      <c r="A338" s="33">
        <v>107694</v>
      </c>
      <c r="B338" s="220" t="str">
        <f t="shared" si="40"/>
        <v>SOP</v>
      </c>
      <c r="C338" s="26" t="s">
        <v>269</v>
      </c>
      <c r="D338" s="19">
        <v>1</v>
      </c>
      <c r="E338" s="66">
        <v>1800</v>
      </c>
      <c r="F338" s="19">
        <v>0.5</v>
      </c>
      <c r="G338" s="19">
        <v>2</v>
      </c>
      <c r="H338" s="221" t="str">
        <f t="shared" si="41"/>
        <v>2015.01</v>
      </c>
      <c r="I338" s="221" t="str">
        <f t="shared" si="42"/>
        <v>2019.03</v>
      </c>
      <c r="J338" s="69">
        <v>20000</v>
      </c>
      <c r="K338" s="226"/>
      <c r="L338" s="226"/>
      <c r="M338" s="226"/>
      <c r="N338" s="226"/>
      <c r="O338" s="19"/>
      <c r="P338" s="19"/>
      <c r="Q338" s="19"/>
      <c r="R338" s="19"/>
      <c r="S338" s="103"/>
      <c r="T338" s="103"/>
      <c r="U338" s="18" t="s">
        <v>2</v>
      </c>
      <c r="V338" s="103"/>
      <c r="W338" s="103"/>
      <c r="X338" s="17" t="str">
        <f>VLOOKUP(A338,'[1]Sales Data Table'!$A:$AF,4,FALSE)</f>
        <v xml:space="preserve">74520 4BC0A </v>
      </c>
      <c r="Y338" s="17" t="str">
        <f>VLOOKUP(A338,'[1]Sales Data Table'!$A:$I,2,FALSE)</f>
        <v>NISSAN</v>
      </c>
      <c r="Z338" s="17"/>
      <c r="AA338" s="17" t="str">
        <f>VLOOKUP(A338,'[1]Sales Data Table'!$A:$I,4,FALSE)</f>
        <v xml:space="preserve">74520 4BC0A </v>
      </c>
      <c r="AB338" s="17" t="str">
        <f>VLOOKUP(A338,'[1]Sales Data Table'!$A:$I,9,FALSE)</f>
        <v>P32R ROGUE HEV</v>
      </c>
      <c r="AC338" s="17"/>
      <c r="AD338" s="99">
        <f>VLOOKUP(A338,'[1]Sales Data Table'!$A:$Z,16,FALSE)</f>
        <v>43525</v>
      </c>
      <c r="AE338" s="18" t="str">
        <f>VLOOKUP(C338,'Equipment Listing'!A:E,3,FALSE)</f>
        <v>Bond</v>
      </c>
      <c r="AF338" s="19" t="str">
        <f>VLOOKUP(C338,'Equipment Listing'!A:E,4,FALSE)</f>
        <v>300T</v>
      </c>
      <c r="AG338" s="19" t="str">
        <f>VLOOKUP(C338,'Equipment Listing'!A:E,5,FALSE)</f>
        <v>201-330</v>
      </c>
      <c r="AH338" s="19">
        <f t="shared" si="43"/>
        <v>1</v>
      </c>
      <c r="AI338" s="43">
        <f t="shared" si="44"/>
        <v>1800</v>
      </c>
      <c r="AJ338" s="102">
        <f t="shared" si="45"/>
        <v>20000</v>
      </c>
      <c r="AK338" s="20">
        <f t="shared" si="46"/>
        <v>1666.6666666666667</v>
      </c>
      <c r="AL338" s="21">
        <f t="shared" si="47"/>
        <v>2.5679012345679015</v>
      </c>
      <c r="AM338" s="21"/>
      <c r="AN338" s="103"/>
      <c r="AO338" s="103"/>
      <c r="AP338" s="33" t="s">
        <v>487</v>
      </c>
    </row>
    <row r="339" spans="1:42" s="15" customFormat="1" ht="10.5" customHeight="1">
      <c r="A339" s="16" t="s">
        <v>356</v>
      </c>
      <c r="B339" s="220" t="str">
        <f t="shared" si="40"/>
        <v>EOP</v>
      </c>
      <c r="C339" s="18" t="s">
        <v>269</v>
      </c>
      <c r="D339" s="19">
        <v>1</v>
      </c>
      <c r="E339" s="20">
        <v>4080</v>
      </c>
      <c r="F339" s="19">
        <v>0.5</v>
      </c>
      <c r="G339" s="19">
        <v>2</v>
      </c>
      <c r="H339" s="221" t="str">
        <f t="shared" si="41"/>
        <v>2015.01</v>
      </c>
      <c r="I339" s="221" t="str">
        <f t="shared" si="42"/>
        <v>3000</v>
      </c>
      <c r="J339" s="69">
        <v>50450.400000000001</v>
      </c>
      <c r="K339" s="226"/>
      <c r="L339" s="226"/>
      <c r="M339" s="226"/>
      <c r="N339" s="226"/>
      <c r="O339" s="19"/>
      <c r="P339" s="19"/>
      <c r="Q339" s="19"/>
      <c r="R339" s="19"/>
      <c r="S339" s="103"/>
      <c r="T339" s="103"/>
      <c r="U339" s="18" t="s">
        <v>2</v>
      </c>
      <c r="V339" s="103"/>
      <c r="W339" s="103"/>
      <c r="X339" s="17" t="str">
        <f>VLOOKUP(A339,'[1]Sales Data Table'!$A:$AF,4,FALSE)</f>
        <v>AA422424-6930</v>
      </c>
      <c r="Y339" s="17" t="str">
        <f>VLOOKUP(A339,'[1]Sales Data Table'!$A:$I,2,FALSE)</f>
        <v>Denso</v>
      </c>
      <c r="Z339" s="17"/>
      <c r="AA339" s="17" t="str">
        <f>VLOOKUP(A339,'[1]Sales Data Table'!$A:$I,4,FALSE)</f>
        <v>AA422424-6930</v>
      </c>
      <c r="AB339" s="17" t="str">
        <f>VLOOKUP(A339,'[1]Sales Data Table'!$A:$I,9,FALSE)</f>
        <v>GM</v>
      </c>
      <c r="AC339" s="17"/>
      <c r="AD339" s="99">
        <f>VLOOKUP(A339,'[1]Sales Data Table'!$A:$Z,16,FALSE)</f>
        <v>41792</v>
      </c>
      <c r="AE339" s="18" t="str">
        <f>VLOOKUP(C339,'Equipment Listing'!A:E,3,FALSE)</f>
        <v>Bond</v>
      </c>
      <c r="AF339" s="19" t="str">
        <f>VLOOKUP(C339,'Equipment Listing'!A:E,4,FALSE)</f>
        <v>300T</v>
      </c>
      <c r="AG339" s="19" t="str">
        <f>VLOOKUP(C339,'Equipment Listing'!A:E,5,FALSE)</f>
        <v>201-330</v>
      </c>
      <c r="AH339" s="19">
        <f t="shared" si="43"/>
        <v>1</v>
      </c>
      <c r="AI339" s="43">
        <f t="shared" si="44"/>
        <v>4080</v>
      </c>
      <c r="AJ339" s="102">
        <f t="shared" si="45"/>
        <v>50450.400000000001</v>
      </c>
      <c r="AK339" s="20">
        <f t="shared" si="46"/>
        <v>4204.2</v>
      </c>
      <c r="AL339" s="21">
        <f t="shared" si="47"/>
        <v>2.7072549019607841</v>
      </c>
      <c r="AM339" s="21"/>
      <c r="AN339" s="103"/>
      <c r="AO339" s="103"/>
      <c r="AP339" s="17" t="s">
        <v>286</v>
      </c>
    </row>
    <row r="340" spans="1:42" s="15" customFormat="1" ht="10.5" customHeight="1">
      <c r="A340" s="16" t="s">
        <v>173</v>
      </c>
      <c r="B340" s="220" t="str">
        <f t="shared" si="40"/>
        <v>SOP</v>
      </c>
      <c r="C340" s="18" t="s">
        <v>269</v>
      </c>
      <c r="D340" s="19">
        <v>1</v>
      </c>
      <c r="E340" s="20">
        <v>3600</v>
      </c>
      <c r="F340" s="19">
        <v>0.5</v>
      </c>
      <c r="G340" s="19">
        <v>2</v>
      </c>
      <c r="H340" s="221" t="str">
        <f t="shared" si="41"/>
        <v>2015.01</v>
      </c>
      <c r="I340" s="221" t="str">
        <f t="shared" si="42"/>
        <v>2015.02</v>
      </c>
      <c r="J340" s="69">
        <v>24979.5</v>
      </c>
      <c r="K340" s="226"/>
      <c r="L340" s="226"/>
      <c r="M340" s="226"/>
      <c r="N340" s="226"/>
      <c r="O340" s="65"/>
      <c r="P340" s="52"/>
      <c r="Q340" s="65"/>
      <c r="R340" s="19"/>
      <c r="S340" s="103"/>
      <c r="T340" s="103"/>
      <c r="U340" s="18" t="s">
        <v>2</v>
      </c>
      <c r="V340" s="103"/>
      <c r="W340" s="103"/>
      <c r="X340" s="17" t="str">
        <f>VLOOKUP(A340,'[1]Sales Data Table'!$A:$AF,4,FALSE)</f>
        <v>76730 9N01A</v>
      </c>
      <c r="Y340" s="17" t="str">
        <f>VLOOKUP(A340,'[1]Sales Data Table'!$A:$I,2,FALSE)</f>
        <v>NISSAN</v>
      </c>
      <c r="Z340" s="17"/>
      <c r="AA340" s="17" t="str">
        <f>VLOOKUP(A340,'[1]Sales Data Table'!$A:$I,4,FALSE)</f>
        <v>76730 9N01A</v>
      </c>
      <c r="AB340" s="17" t="str">
        <f>VLOOKUP(A340,'[1]Sales Data Table'!$A:$I,9,FALSE)</f>
        <v>L42C</v>
      </c>
      <c r="AC340" s="17"/>
      <c r="AD340" s="99">
        <f>VLOOKUP(A340,'[1]Sales Data Table'!$A:$Z,16,FALSE)</f>
        <v>42036</v>
      </c>
      <c r="AE340" s="18" t="str">
        <f>VLOOKUP(C340,'Equipment Listing'!A:E,3,FALSE)</f>
        <v>Bond</v>
      </c>
      <c r="AF340" s="19" t="str">
        <f>VLOOKUP(C340,'Equipment Listing'!A:E,4,FALSE)</f>
        <v>300T</v>
      </c>
      <c r="AG340" s="19" t="str">
        <f>VLOOKUP(C340,'Equipment Listing'!A:E,5,FALSE)</f>
        <v>201-330</v>
      </c>
      <c r="AH340" s="19">
        <f t="shared" si="43"/>
        <v>1</v>
      </c>
      <c r="AI340" s="43">
        <f t="shared" si="44"/>
        <v>3600</v>
      </c>
      <c r="AJ340" s="102">
        <f t="shared" si="45"/>
        <v>24979.5</v>
      </c>
      <c r="AK340" s="20">
        <f t="shared" si="46"/>
        <v>2081.625</v>
      </c>
      <c r="AL340" s="21">
        <f t="shared" si="47"/>
        <v>2.1043055555555554</v>
      </c>
      <c r="AM340" s="21"/>
      <c r="AN340" s="103"/>
      <c r="AO340" s="103"/>
      <c r="AP340" s="17" t="s">
        <v>268</v>
      </c>
    </row>
    <row r="341" spans="1:42" s="15" customFormat="1" ht="10.5" customHeight="1">
      <c r="A341" s="56" t="s">
        <v>502</v>
      </c>
      <c r="B341" s="220" t="str">
        <f t="shared" si="40"/>
        <v>EOP</v>
      </c>
      <c r="C341" s="60" t="s">
        <v>269</v>
      </c>
      <c r="D341" s="19">
        <v>1</v>
      </c>
      <c r="E341" s="55">
        <v>1800</v>
      </c>
      <c r="F341" s="19">
        <v>0.5</v>
      </c>
      <c r="G341" s="19">
        <v>2</v>
      </c>
      <c r="H341" s="221" t="str">
        <f t="shared" si="41"/>
        <v>2015.01</v>
      </c>
      <c r="I341" s="221" t="str">
        <f t="shared" si="42"/>
        <v>3000</v>
      </c>
      <c r="J341" s="69">
        <v>7035</v>
      </c>
      <c r="K341" s="226"/>
      <c r="L341" s="226"/>
      <c r="M341" s="226"/>
      <c r="N341" s="226"/>
      <c r="O341" s="54"/>
      <c r="P341" s="54"/>
      <c r="Q341" s="54"/>
      <c r="R341" s="54"/>
      <c r="S341" s="53"/>
      <c r="T341" s="104"/>
      <c r="U341" s="18" t="s">
        <v>2</v>
      </c>
      <c r="V341" s="104"/>
      <c r="W341" s="103"/>
      <c r="X341" s="61" t="str">
        <f>VLOOKUP(A341,'[1]Sales Data Table'!$A:$AF,4,FALSE)</f>
        <v>AA422424-8080</v>
      </c>
      <c r="Y341" s="61" t="str">
        <f>VLOOKUP(A341,'[1]Sales Data Table'!$A:$I,2,FALSE)</f>
        <v>Denso</v>
      </c>
      <c r="Z341" s="61"/>
      <c r="AA341" s="61" t="str">
        <f>VLOOKUP(A341,'[1]Sales Data Table'!$A:$I,4,FALSE)</f>
        <v>AA422424-8080</v>
      </c>
      <c r="AB341" s="61" t="str">
        <f>VLOOKUP(A341,'[1]Sales Data Table'!$A:$I,9,FALSE)</f>
        <v>GM</v>
      </c>
      <c r="AC341" s="61"/>
      <c r="AD341" s="99">
        <f>VLOOKUP(A341,'[1]Sales Data Table'!$A:$Z,16,FALSE)</f>
        <v>41792</v>
      </c>
      <c r="AE341" s="18" t="str">
        <f>VLOOKUP(C341,'Equipment Listing'!A:E,3,FALSE)</f>
        <v>Bond</v>
      </c>
      <c r="AF341" s="19" t="str">
        <f>VLOOKUP(C341,'Equipment Listing'!A:E,4,FALSE)</f>
        <v>300T</v>
      </c>
      <c r="AG341" s="19" t="str">
        <f>VLOOKUP(C341,'Equipment Listing'!A:E,5,FALSE)</f>
        <v>201-330</v>
      </c>
      <c r="AH341" s="19">
        <f t="shared" si="43"/>
        <v>1</v>
      </c>
      <c r="AI341" s="43">
        <f t="shared" si="44"/>
        <v>1800</v>
      </c>
      <c r="AJ341" s="102">
        <f t="shared" si="45"/>
        <v>7035</v>
      </c>
      <c r="AK341" s="20">
        <f t="shared" si="46"/>
        <v>586.25</v>
      </c>
      <c r="AL341" s="21">
        <f t="shared" si="47"/>
        <v>1.7675925925925926</v>
      </c>
      <c r="AM341" s="21"/>
      <c r="AN341" s="103"/>
      <c r="AO341" s="103"/>
      <c r="AP341" s="60" t="e">
        <f>VLOOKUP(A341,#REF!,2,FALSE)</f>
        <v>#REF!</v>
      </c>
    </row>
    <row r="342" spans="1:42" s="15" customFormat="1" ht="10.5" customHeight="1">
      <c r="A342" s="16">
        <v>104715</v>
      </c>
      <c r="B342" s="220" t="str">
        <f t="shared" si="40"/>
        <v>SOP</v>
      </c>
      <c r="C342" s="18" t="s">
        <v>178</v>
      </c>
      <c r="D342" s="22">
        <v>1</v>
      </c>
      <c r="E342" s="20">
        <v>2400</v>
      </c>
      <c r="F342" s="51">
        <v>0.75</v>
      </c>
      <c r="G342" s="74">
        <v>2</v>
      </c>
      <c r="H342" s="221" t="str">
        <f t="shared" si="41"/>
        <v>2015.01</v>
      </c>
      <c r="I342" s="221" t="str">
        <f t="shared" si="42"/>
        <v>2019.09</v>
      </c>
      <c r="J342" s="69">
        <v>72072</v>
      </c>
      <c r="K342" s="226"/>
      <c r="L342" s="226"/>
      <c r="M342" s="226"/>
      <c r="N342" s="226"/>
      <c r="O342" s="19"/>
      <c r="P342" s="19"/>
      <c r="Q342" s="19"/>
      <c r="R342" s="19"/>
      <c r="S342" s="103"/>
      <c r="T342" s="103"/>
      <c r="U342" s="22" t="s">
        <v>2</v>
      </c>
      <c r="V342" s="103"/>
      <c r="W342" s="103"/>
      <c r="X342" s="17">
        <f>VLOOKUP(A342,'[1]Sales Data Table'!$A:$AF,4,FALSE)</f>
        <v>13002276</v>
      </c>
      <c r="Y342" s="17" t="str">
        <f>VLOOKUP(A342,'[1]Sales Data Table'!$A:$I,2,FALSE)</f>
        <v>Benteler</v>
      </c>
      <c r="Z342" s="17"/>
      <c r="AA342" s="17">
        <f>VLOOKUP(A342,'[1]Sales Data Table'!$A:$I,4,FALSE)</f>
        <v>13002276</v>
      </c>
      <c r="AB342" s="17" t="str">
        <f>VLOOKUP(A342,'[1]Sales Data Table'!$A:$I,9,FALSE)</f>
        <v>FORD</v>
      </c>
      <c r="AC342" s="17"/>
      <c r="AD342" s="99">
        <f>VLOOKUP(A342,'[1]Sales Data Table'!$A:$Z,16,FALSE)</f>
        <v>43717</v>
      </c>
      <c r="AE342" s="18" t="str">
        <f>VLOOKUP(C342,'Equipment Listing'!A:E,3,FALSE)</f>
        <v>Bond</v>
      </c>
      <c r="AF342" s="19" t="str">
        <f>VLOOKUP(C342,'Equipment Listing'!A:E,4,FALSE)</f>
        <v>500T</v>
      </c>
      <c r="AG342" s="19" t="str">
        <f>VLOOKUP(C342,'Equipment Listing'!A:E,5,FALSE)</f>
        <v>331-600</v>
      </c>
      <c r="AH342" s="19">
        <f t="shared" si="43"/>
        <v>1.5</v>
      </c>
      <c r="AI342" s="43">
        <f t="shared" si="44"/>
        <v>2400</v>
      </c>
      <c r="AJ342" s="102">
        <f t="shared" si="45"/>
        <v>72072</v>
      </c>
      <c r="AK342" s="20">
        <f t="shared" si="46"/>
        <v>6006</v>
      </c>
      <c r="AL342" s="21">
        <f t="shared" si="47"/>
        <v>5.336666666666666</v>
      </c>
      <c r="AM342" s="21"/>
      <c r="AN342" s="103"/>
      <c r="AO342" s="103"/>
      <c r="AP342" s="17" t="s">
        <v>195</v>
      </c>
    </row>
    <row r="343" spans="1:42" s="15" customFormat="1" ht="10.5" customHeight="1">
      <c r="A343" s="16">
        <v>104750</v>
      </c>
      <c r="B343" s="220" t="str">
        <f t="shared" si="40"/>
        <v>SOP</v>
      </c>
      <c r="C343" s="18" t="s">
        <v>178</v>
      </c>
      <c r="D343" s="22">
        <v>1</v>
      </c>
      <c r="E343" s="20">
        <v>4080</v>
      </c>
      <c r="F343" s="51">
        <v>0.75</v>
      </c>
      <c r="G343" s="74">
        <v>2</v>
      </c>
      <c r="H343" s="221" t="str">
        <f t="shared" si="41"/>
        <v>2015.01</v>
      </c>
      <c r="I343" s="221" t="str">
        <f t="shared" si="42"/>
        <v>2015.12</v>
      </c>
      <c r="J343" s="69">
        <v>225000</v>
      </c>
      <c r="K343" s="226"/>
      <c r="L343" s="226"/>
      <c r="M343" s="226"/>
      <c r="N343" s="226"/>
      <c r="O343" s="19"/>
      <c r="P343" s="19"/>
      <c r="Q343" s="19"/>
      <c r="R343" s="19"/>
      <c r="S343" s="103"/>
      <c r="T343" s="103"/>
      <c r="U343" s="22" t="s">
        <v>2</v>
      </c>
      <c r="V343" s="103"/>
      <c r="W343" s="103"/>
      <c r="X343" s="17">
        <f>VLOOKUP(A343,'[1]Sales Data Table'!$A:$AF,4,FALSE)</f>
        <v>13004030</v>
      </c>
      <c r="Y343" s="17" t="str">
        <f>VLOOKUP(A343,'[1]Sales Data Table'!$A:$I,2,FALSE)</f>
        <v>Benteler</v>
      </c>
      <c r="Z343" s="17"/>
      <c r="AA343" s="17">
        <f>VLOOKUP(A343,'[1]Sales Data Table'!$A:$I,4,FALSE)</f>
        <v>13004030</v>
      </c>
      <c r="AB343" s="17" t="str">
        <f>VLOOKUP(A343,'[1]Sales Data Table'!$A:$I,9,FALSE)</f>
        <v xml:space="preserve">Toyota | Tacoma | 635N            </v>
      </c>
      <c r="AC343" s="17"/>
      <c r="AD343" s="99">
        <f>VLOOKUP(A343,'[1]Sales Data Table'!$A:$Z,16,FALSE)</f>
        <v>42339</v>
      </c>
      <c r="AE343" s="18" t="str">
        <f>VLOOKUP(C343,'Equipment Listing'!A:E,3,FALSE)</f>
        <v>Bond</v>
      </c>
      <c r="AF343" s="19" t="str">
        <f>VLOOKUP(C343,'Equipment Listing'!A:E,4,FALSE)</f>
        <v>500T</v>
      </c>
      <c r="AG343" s="19" t="str">
        <f>VLOOKUP(C343,'Equipment Listing'!A:E,5,FALSE)</f>
        <v>331-600</v>
      </c>
      <c r="AH343" s="19">
        <f t="shared" si="43"/>
        <v>1.5</v>
      </c>
      <c r="AI343" s="43">
        <f t="shared" si="44"/>
        <v>4080</v>
      </c>
      <c r="AJ343" s="102">
        <f t="shared" si="45"/>
        <v>225000</v>
      </c>
      <c r="AK343" s="20">
        <f t="shared" si="46"/>
        <v>18750</v>
      </c>
      <c r="AL343" s="21">
        <f t="shared" si="47"/>
        <v>8.1274509803921564</v>
      </c>
      <c r="AM343" s="21"/>
      <c r="AN343" s="103"/>
      <c r="AO343" s="103"/>
      <c r="AP343" s="17">
        <v>104750</v>
      </c>
    </row>
    <row r="344" spans="1:42" s="15" customFormat="1" ht="10.5" customHeight="1">
      <c r="A344" s="56">
        <v>105064</v>
      </c>
      <c r="B344" s="220" t="str">
        <f t="shared" si="40"/>
        <v>SOP</v>
      </c>
      <c r="C344" s="51" t="s">
        <v>178</v>
      </c>
      <c r="D344" s="22">
        <v>1</v>
      </c>
      <c r="E344" s="20">
        <v>4080</v>
      </c>
      <c r="F344" s="51">
        <v>0.75</v>
      </c>
      <c r="G344" s="74">
        <v>2</v>
      </c>
      <c r="H344" s="221" t="str">
        <f t="shared" si="41"/>
        <v>2015.01</v>
      </c>
      <c r="I344" s="221" t="str">
        <f t="shared" si="42"/>
        <v>2019.09</v>
      </c>
      <c r="J344" s="69">
        <v>3141</v>
      </c>
      <c r="K344" s="226"/>
      <c r="L344" s="226"/>
      <c r="M344" s="226"/>
      <c r="N344" s="226"/>
      <c r="O344" s="54"/>
      <c r="P344" s="54"/>
      <c r="Q344" s="54"/>
      <c r="R344" s="54"/>
      <c r="S344" s="53"/>
      <c r="T344" s="104"/>
      <c r="U344" s="22" t="s">
        <v>2</v>
      </c>
      <c r="V344" s="104"/>
      <c r="W344" s="103"/>
      <c r="X344" s="17">
        <f>VLOOKUP(A344,'[1]Sales Data Table'!$A:$AF,4,FALSE)</f>
        <v>13004275</v>
      </c>
      <c r="Y344" s="17" t="str">
        <f>VLOOKUP(A344,'[1]Sales Data Table'!$A:$I,2,FALSE)</f>
        <v>Benteler</v>
      </c>
      <c r="Z344" s="17"/>
      <c r="AA344" s="17">
        <f>VLOOKUP(A344,'[1]Sales Data Table'!$A:$I,4,FALSE)</f>
        <v>13004275</v>
      </c>
      <c r="AB344" s="17" t="str">
        <f>VLOOKUP(A344,'[1]Sales Data Table'!$A:$I,9,FALSE)</f>
        <v>GM</v>
      </c>
      <c r="AC344" s="17"/>
      <c r="AD344" s="99">
        <f>VLOOKUP(A344,'[1]Sales Data Table'!$A:$Z,16,FALSE)</f>
        <v>43717</v>
      </c>
      <c r="AE344" s="18" t="str">
        <f>VLOOKUP(C344,'Equipment Listing'!A:E,3,FALSE)</f>
        <v>Bond</v>
      </c>
      <c r="AF344" s="19" t="str">
        <f>VLOOKUP(C344,'Equipment Listing'!A:E,4,FALSE)</f>
        <v>500T</v>
      </c>
      <c r="AG344" s="19" t="str">
        <f>VLOOKUP(C344,'Equipment Listing'!A:E,5,FALSE)</f>
        <v>331-600</v>
      </c>
      <c r="AH344" s="19">
        <f t="shared" si="43"/>
        <v>1.5</v>
      </c>
      <c r="AI344" s="43">
        <f t="shared" si="44"/>
        <v>4080</v>
      </c>
      <c r="AJ344" s="102">
        <f t="shared" si="45"/>
        <v>3141</v>
      </c>
      <c r="AK344" s="20">
        <f t="shared" si="46"/>
        <v>261.75</v>
      </c>
      <c r="AL344" s="21">
        <f t="shared" si="47"/>
        <v>2.0855392156862744</v>
      </c>
      <c r="AM344" s="21"/>
      <c r="AN344" s="103"/>
      <c r="AO344" s="103"/>
      <c r="AP344" s="51" t="e">
        <f>VLOOKUP(A344,#REF!,2,FALSE)</f>
        <v>#REF!</v>
      </c>
    </row>
    <row r="345" spans="1:42" s="15" customFormat="1" ht="10.5" customHeight="1">
      <c r="A345" s="56">
        <v>105127</v>
      </c>
      <c r="B345" s="220" t="str">
        <f t="shared" si="40"/>
        <v>SOP</v>
      </c>
      <c r="C345" s="51" t="s">
        <v>178</v>
      </c>
      <c r="D345" s="22">
        <v>1</v>
      </c>
      <c r="E345" s="55">
        <v>3060</v>
      </c>
      <c r="F345" s="51">
        <v>0.75</v>
      </c>
      <c r="G345" s="74">
        <v>2</v>
      </c>
      <c r="H345" s="221" t="str">
        <f t="shared" si="41"/>
        <v>2015.01</v>
      </c>
      <c r="I345" s="221" t="str">
        <f t="shared" si="42"/>
        <v>2019.09</v>
      </c>
      <c r="J345" s="69">
        <v>300</v>
      </c>
      <c r="K345" s="226"/>
      <c r="L345" s="226"/>
      <c r="M345" s="226"/>
      <c r="N345" s="226"/>
      <c r="O345" s="54"/>
      <c r="P345" s="54"/>
      <c r="Q345" s="54"/>
      <c r="R345" s="54"/>
      <c r="S345" s="53"/>
      <c r="T345" s="104"/>
      <c r="U345" s="22" t="s">
        <v>2</v>
      </c>
      <c r="V345" s="104"/>
      <c r="W345" s="103"/>
      <c r="X345" s="17">
        <f>VLOOKUP(A345,'[1]Sales Data Table'!$A:$AF,4,FALSE)</f>
        <v>90006761</v>
      </c>
      <c r="Y345" s="17" t="str">
        <f>VLOOKUP(A345,'[1]Sales Data Table'!$A:$I,2,FALSE)</f>
        <v>Benteler</v>
      </c>
      <c r="Z345" s="17"/>
      <c r="AA345" s="17">
        <f>VLOOKUP(A345,'[1]Sales Data Table'!$A:$I,4,FALSE)</f>
        <v>90006761</v>
      </c>
      <c r="AB345" s="17" t="str">
        <f>VLOOKUP(A345,'[1]Sales Data Table'!$A:$I,9,FALSE)</f>
        <v>TOYOTA</v>
      </c>
      <c r="AC345" s="17"/>
      <c r="AD345" s="99">
        <f>VLOOKUP(A345,'[1]Sales Data Table'!$A:$Z,16,FALSE)</f>
        <v>43717</v>
      </c>
      <c r="AE345" s="18" t="str">
        <f>VLOOKUP(C345,'Equipment Listing'!A:E,3,FALSE)</f>
        <v>Bond</v>
      </c>
      <c r="AF345" s="19" t="str">
        <f>VLOOKUP(C345,'Equipment Listing'!A:E,4,FALSE)</f>
        <v>500T</v>
      </c>
      <c r="AG345" s="19" t="str">
        <f>VLOOKUP(C345,'Equipment Listing'!A:E,5,FALSE)</f>
        <v>331-600</v>
      </c>
      <c r="AH345" s="19">
        <f t="shared" si="43"/>
        <v>1.5</v>
      </c>
      <c r="AI345" s="43">
        <f t="shared" si="44"/>
        <v>3060</v>
      </c>
      <c r="AJ345" s="102">
        <f t="shared" si="45"/>
        <v>300</v>
      </c>
      <c r="AK345" s="20">
        <f t="shared" si="46"/>
        <v>25</v>
      </c>
      <c r="AL345" s="21">
        <f t="shared" si="47"/>
        <v>2.0108932461873636</v>
      </c>
      <c r="AM345" s="21"/>
      <c r="AN345" s="103"/>
      <c r="AO345" s="103"/>
      <c r="AP345" s="51" t="e">
        <f>VLOOKUP(A345,#REF!,2,FALSE)</f>
        <v>#REF!</v>
      </c>
    </row>
    <row r="346" spans="1:42" s="15" customFormat="1" ht="10.5" customHeight="1">
      <c r="A346" s="16">
        <v>105140</v>
      </c>
      <c r="B346" s="220" t="str">
        <f t="shared" si="40"/>
        <v>SOP</v>
      </c>
      <c r="C346" s="18" t="s">
        <v>178</v>
      </c>
      <c r="D346" s="22">
        <v>1</v>
      </c>
      <c r="E346" s="20">
        <v>2400</v>
      </c>
      <c r="F346" s="51">
        <v>0.75</v>
      </c>
      <c r="G346" s="74">
        <v>2</v>
      </c>
      <c r="H346" s="221" t="str">
        <f t="shared" si="41"/>
        <v>2015.01</v>
      </c>
      <c r="I346" s="221" t="str">
        <f t="shared" si="42"/>
        <v>2018.04</v>
      </c>
      <c r="J346" s="69">
        <v>146901.65711717785</v>
      </c>
      <c r="K346" s="226"/>
      <c r="L346" s="226"/>
      <c r="M346" s="226"/>
      <c r="N346" s="226"/>
      <c r="O346" s="19"/>
      <c r="P346" s="19"/>
      <c r="Q346" s="19"/>
      <c r="R346" s="19"/>
      <c r="S346" s="103"/>
      <c r="T346" s="103"/>
      <c r="U346" s="22" t="s">
        <v>2</v>
      </c>
      <c r="V346" s="103"/>
      <c r="W346" s="103"/>
      <c r="X346" s="17">
        <f>VLOOKUP(A346,'[1]Sales Data Table'!$A:$AF,4,FALSE)</f>
        <v>13003718</v>
      </c>
      <c r="Y346" s="17" t="str">
        <f>VLOOKUP(A346,'[1]Sales Data Table'!$A:$I,2,FALSE)</f>
        <v>Benteler</v>
      </c>
      <c r="Z346" s="17"/>
      <c r="AA346" s="17">
        <f>VLOOKUP(A346,'[1]Sales Data Table'!$A:$I,4,FALSE)</f>
        <v>13003718</v>
      </c>
      <c r="AB346" s="17" t="str">
        <f>VLOOKUP(A346,'[1]Sales Data Table'!$A:$I,9,FALSE)</f>
        <v xml:space="preserve">Toyota | Avalon | 770N            </v>
      </c>
      <c r="AC346" s="17"/>
      <c r="AD346" s="99">
        <f>VLOOKUP(A346,'[1]Sales Data Table'!$A:$Z,16,FALSE)</f>
        <v>43191</v>
      </c>
      <c r="AE346" s="18" t="str">
        <f>VLOOKUP(C346,'Equipment Listing'!A:E,3,FALSE)</f>
        <v>Bond</v>
      </c>
      <c r="AF346" s="19" t="str">
        <f>VLOOKUP(C346,'Equipment Listing'!A:E,4,FALSE)</f>
        <v>500T</v>
      </c>
      <c r="AG346" s="19" t="str">
        <f>VLOOKUP(C346,'Equipment Listing'!A:E,5,FALSE)</f>
        <v>331-600</v>
      </c>
      <c r="AH346" s="19">
        <f t="shared" si="43"/>
        <v>1.5</v>
      </c>
      <c r="AI346" s="43">
        <f t="shared" si="44"/>
        <v>2400</v>
      </c>
      <c r="AJ346" s="102">
        <f t="shared" si="45"/>
        <v>146901.65711717785</v>
      </c>
      <c r="AK346" s="20">
        <f t="shared" si="46"/>
        <v>12241.80475976482</v>
      </c>
      <c r="AL346" s="21">
        <f t="shared" si="47"/>
        <v>8.8010026443137885</v>
      </c>
      <c r="AM346" s="21"/>
      <c r="AN346" s="103"/>
      <c r="AO346" s="103"/>
      <c r="AP346" s="17" t="s">
        <v>194</v>
      </c>
    </row>
    <row r="347" spans="1:42" s="15" customFormat="1" ht="10.5" customHeight="1">
      <c r="A347" s="16">
        <v>105154</v>
      </c>
      <c r="B347" s="220" t="str">
        <f t="shared" si="40"/>
        <v>SOP</v>
      </c>
      <c r="C347" s="18" t="s">
        <v>178</v>
      </c>
      <c r="D347" s="22">
        <v>1</v>
      </c>
      <c r="E347" s="20">
        <v>2400</v>
      </c>
      <c r="F347" s="51">
        <v>0.75</v>
      </c>
      <c r="G347" s="74">
        <v>2</v>
      </c>
      <c r="H347" s="221" t="str">
        <f t="shared" si="41"/>
        <v>2015.01</v>
      </c>
      <c r="I347" s="221" t="str">
        <f t="shared" si="42"/>
        <v>2018.04</v>
      </c>
      <c r="J347" s="69">
        <v>525000</v>
      </c>
      <c r="K347" s="226"/>
      <c r="L347" s="226"/>
      <c r="M347" s="226"/>
      <c r="N347" s="226"/>
      <c r="O347" s="19"/>
      <c r="P347" s="19"/>
      <c r="Q347" s="19"/>
      <c r="R347" s="19"/>
      <c r="S347" s="103"/>
      <c r="T347" s="103"/>
      <c r="U347" s="22" t="s">
        <v>2</v>
      </c>
      <c r="V347" s="103"/>
      <c r="W347" s="103"/>
      <c r="X347" s="17">
        <f>VLOOKUP(A347,'[1]Sales Data Table'!$A:$AF,4,FALSE)</f>
        <v>13004993</v>
      </c>
      <c r="Y347" s="17" t="str">
        <f>VLOOKUP(A347,'[1]Sales Data Table'!$A:$I,2,FALSE)</f>
        <v>Benteler</v>
      </c>
      <c r="Z347" s="17"/>
      <c r="AA347" s="17">
        <f>VLOOKUP(A347,'[1]Sales Data Table'!$A:$I,4,FALSE)</f>
        <v>13004993</v>
      </c>
      <c r="AB347" s="17" t="str">
        <f>VLOOKUP(A347,'[1]Sales Data Table'!$A:$I,9,FALSE)</f>
        <v xml:space="preserve">Toyota | Avalon | 770N            </v>
      </c>
      <c r="AC347" s="17"/>
      <c r="AD347" s="99">
        <f>VLOOKUP(A347,'[1]Sales Data Table'!$A:$Z,16,FALSE)</f>
        <v>43191</v>
      </c>
      <c r="AE347" s="18" t="str">
        <f>VLOOKUP(C347,'Equipment Listing'!A:E,3,FALSE)</f>
        <v>Bond</v>
      </c>
      <c r="AF347" s="19" t="str">
        <f>VLOOKUP(C347,'Equipment Listing'!A:E,4,FALSE)</f>
        <v>500T</v>
      </c>
      <c r="AG347" s="19" t="str">
        <f>VLOOKUP(C347,'Equipment Listing'!A:E,5,FALSE)</f>
        <v>331-600</v>
      </c>
      <c r="AH347" s="19">
        <f t="shared" si="43"/>
        <v>1.5</v>
      </c>
      <c r="AI347" s="43">
        <f t="shared" si="44"/>
        <v>2400</v>
      </c>
      <c r="AJ347" s="102">
        <f t="shared" si="45"/>
        <v>525000</v>
      </c>
      <c r="AK347" s="20">
        <f t="shared" si="46"/>
        <v>43750</v>
      </c>
      <c r="AL347" s="21">
        <f t="shared" si="47"/>
        <v>26.305555555555557</v>
      </c>
      <c r="AM347" s="21"/>
      <c r="AN347" s="103"/>
      <c r="AO347" s="103"/>
      <c r="AP347" s="17" t="s">
        <v>193</v>
      </c>
    </row>
    <row r="348" spans="1:42" s="15" customFormat="1" ht="10.5" customHeight="1">
      <c r="A348" s="23">
        <v>105217</v>
      </c>
      <c r="B348" s="220" t="str">
        <f t="shared" si="40"/>
        <v>SOP</v>
      </c>
      <c r="C348" s="23" t="s">
        <v>178</v>
      </c>
      <c r="D348" s="22">
        <v>1</v>
      </c>
      <c r="E348" s="23">
        <v>2280</v>
      </c>
      <c r="F348" s="51">
        <v>0.75</v>
      </c>
      <c r="G348" s="74">
        <v>2</v>
      </c>
      <c r="H348" s="221" t="str">
        <f t="shared" si="41"/>
        <v>2015.01</v>
      </c>
      <c r="I348" s="221" t="str">
        <f t="shared" si="42"/>
        <v>2019.09</v>
      </c>
      <c r="J348" s="69">
        <v>18372.943200000002</v>
      </c>
      <c r="K348" s="226"/>
      <c r="L348" s="226"/>
      <c r="M348" s="226"/>
      <c r="N348" s="226"/>
      <c r="O348" s="19"/>
      <c r="P348" s="19"/>
      <c r="Q348" s="19"/>
      <c r="R348" s="19"/>
      <c r="S348" s="103"/>
      <c r="T348" s="103"/>
      <c r="U348" s="22" t="s">
        <v>2</v>
      </c>
      <c r="V348" s="103"/>
      <c r="W348" s="103"/>
      <c r="X348" s="17">
        <f>VLOOKUP(A348,'[1]Sales Data Table'!$A:$AF,4,FALSE)</f>
        <v>13002297</v>
      </c>
      <c r="Y348" s="17" t="str">
        <f>VLOOKUP(A348,'[1]Sales Data Table'!$A:$I,2,FALSE)</f>
        <v>Benteler</v>
      </c>
      <c r="Z348" s="17"/>
      <c r="AA348" s="17">
        <f>VLOOKUP(A348,'[1]Sales Data Table'!$A:$I,4,FALSE)</f>
        <v>13002297</v>
      </c>
      <c r="AB348" s="17" t="str">
        <f>VLOOKUP(A348,'[1]Sales Data Table'!$A:$I,9,FALSE)</f>
        <v xml:space="preserve">Toyota | Tacoma | 635N            </v>
      </c>
      <c r="AC348" s="17"/>
      <c r="AD348" s="99">
        <f>VLOOKUP(A348,'[1]Sales Data Table'!$A:$Z,16,FALSE)</f>
        <v>43717</v>
      </c>
      <c r="AE348" s="18" t="str">
        <f>VLOOKUP(C348,'Equipment Listing'!A:E,3,FALSE)</f>
        <v>Bond</v>
      </c>
      <c r="AF348" s="19" t="str">
        <f>VLOOKUP(C348,'Equipment Listing'!A:E,4,FALSE)</f>
        <v>500T</v>
      </c>
      <c r="AG348" s="19" t="str">
        <f>VLOOKUP(C348,'Equipment Listing'!A:E,5,FALSE)</f>
        <v>331-600</v>
      </c>
      <c r="AH348" s="19">
        <f t="shared" si="43"/>
        <v>1.5</v>
      </c>
      <c r="AI348" s="43">
        <f t="shared" si="44"/>
        <v>2280</v>
      </c>
      <c r="AJ348" s="102">
        <f t="shared" si="45"/>
        <v>18372.943200000002</v>
      </c>
      <c r="AK348" s="20">
        <f t="shared" si="46"/>
        <v>1531.0786000000001</v>
      </c>
      <c r="AL348" s="21">
        <f t="shared" si="47"/>
        <v>2.8953676023391814</v>
      </c>
      <c r="AM348" s="21"/>
      <c r="AN348" s="103"/>
      <c r="AO348" s="103"/>
      <c r="AP348" s="23" t="s">
        <v>448</v>
      </c>
    </row>
    <row r="349" spans="1:42" s="15" customFormat="1" ht="10.5" customHeight="1">
      <c r="A349" s="16">
        <v>105887</v>
      </c>
      <c r="B349" s="220" t="str">
        <f t="shared" si="40"/>
        <v>SOP</v>
      </c>
      <c r="C349" s="18" t="s">
        <v>178</v>
      </c>
      <c r="D349" s="22">
        <v>1</v>
      </c>
      <c r="E349" s="20">
        <v>4080</v>
      </c>
      <c r="F349" s="51">
        <v>0.75</v>
      </c>
      <c r="G349" s="74">
        <v>2</v>
      </c>
      <c r="H349" s="221" t="str">
        <f t="shared" si="41"/>
        <v>2015.01</v>
      </c>
      <c r="I349" s="221" t="str">
        <f t="shared" si="42"/>
        <v>2019.09</v>
      </c>
      <c r="J349" s="69">
        <v>56000</v>
      </c>
      <c r="K349" s="226"/>
      <c r="L349" s="226"/>
      <c r="M349" s="226"/>
      <c r="N349" s="226"/>
      <c r="O349" s="19"/>
      <c r="P349" s="19"/>
      <c r="Q349" s="19"/>
      <c r="R349" s="19"/>
      <c r="S349" s="103"/>
      <c r="T349" s="103"/>
      <c r="U349" s="22" t="s">
        <v>2</v>
      </c>
      <c r="V349" s="103"/>
      <c r="W349" s="103"/>
      <c r="X349" s="17">
        <f>VLOOKUP(A349,'[1]Sales Data Table'!$A:$AF,4,FALSE)</f>
        <v>3382302100</v>
      </c>
      <c r="Y349" s="17" t="str">
        <f>VLOOKUP(A349,'[1]Sales Data Table'!$A:$I,2,FALSE)</f>
        <v>TOYOTA</v>
      </c>
      <c r="Z349" s="17"/>
      <c r="AA349" s="17">
        <f>VLOOKUP(A349,'[1]Sales Data Table'!$A:$I,4,FALSE)</f>
        <v>3382302100</v>
      </c>
      <c r="AB349" s="17" t="str">
        <f>VLOOKUP(A349,'[1]Sales Data Table'!$A:$I,9,FALSE)</f>
        <v>TOYOTA Transmission</v>
      </c>
      <c r="AC349" s="17"/>
      <c r="AD349" s="99">
        <f>VLOOKUP(A349,'[1]Sales Data Table'!$A:$Z,16,FALSE)</f>
        <v>43709</v>
      </c>
      <c r="AE349" s="18" t="str">
        <f>VLOOKUP(C349,'Equipment Listing'!A:E,3,FALSE)</f>
        <v>Bond</v>
      </c>
      <c r="AF349" s="19" t="str">
        <f>VLOOKUP(C349,'Equipment Listing'!A:E,4,FALSE)</f>
        <v>500T</v>
      </c>
      <c r="AG349" s="19" t="str">
        <f>VLOOKUP(C349,'Equipment Listing'!A:E,5,FALSE)</f>
        <v>331-600</v>
      </c>
      <c r="AH349" s="19">
        <f t="shared" si="43"/>
        <v>1.5</v>
      </c>
      <c r="AI349" s="43">
        <f t="shared" si="44"/>
        <v>4080</v>
      </c>
      <c r="AJ349" s="102">
        <f t="shared" si="45"/>
        <v>56000</v>
      </c>
      <c r="AK349" s="20">
        <f t="shared" si="46"/>
        <v>4666.666666666667</v>
      </c>
      <c r="AL349" s="21">
        <f t="shared" si="47"/>
        <v>3.5250544662309373</v>
      </c>
      <c r="AM349" s="21"/>
      <c r="AN349" s="103"/>
      <c r="AO349" s="103"/>
      <c r="AP349" s="17" t="s">
        <v>192</v>
      </c>
    </row>
    <row r="350" spans="1:42" s="15" customFormat="1" ht="10.5" customHeight="1">
      <c r="A350" s="16">
        <v>105926</v>
      </c>
      <c r="B350" s="220" t="str">
        <f t="shared" si="40"/>
        <v>SOP</v>
      </c>
      <c r="C350" s="18" t="s">
        <v>178</v>
      </c>
      <c r="D350" s="22">
        <v>1</v>
      </c>
      <c r="E350" s="20">
        <v>2400</v>
      </c>
      <c r="F350" s="51">
        <v>0.75</v>
      </c>
      <c r="G350" s="74">
        <v>2</v>
      </c>
      <c r="H350" s="221" t="str">
        <f t="shared" si="41"/>
        <v>2015.01</v>
      </c>
      <c r="I350" s="221" t="str">
        <f t="shared" si="42"/>
        <v>2018.06</v>
      </c>
      <c r="J350" s="69">
        <v>22061.017599999999</v>
      </c>
      <c r="K350" s="226"/>
      <c r="L350" s="226"/>
      <c r="M350" s="226"/>
      <c r="N350" s="226"/>
      <c r="O350" s="19"/>
      <c r="P350" s="19"/>
      <c r="Q350" s="19"/>
      <c r="R350" s="19"/>
      <c r="S350" s="103"/>
      <c r="T350" s="103"/>
      <c r="U350" s="22" t="s">
        <v>2</v>
      </c>
      <c r="V350" s="103"/>
      <c r="W350" s="103"/>
      <c r="X350" s="17">
        <f>VLOOKUP(A350,'[1]Sales Data Table'!$A:$AF,4,FALSE)</f>
        <v>13003866</v>
      </c>
      <c r="Y350" s="17" t="str">
        <f>VLOOKUP(A350,'[1]Sales Data Table'!$A:$I,2,FALSE)</f>
        <v>Benteler</v>
      </c>
      <c r="Z350" s="17"/>
      <c r="AA350" s="17">
        <f>VLOOKUP(A350,'[1]Sales Data Table'!$A:$I,4,FALSE)</f>
        <v>13003866</v>
      </c>
      <c r="AB350" s="17" t="str">
        <f>VLOOKUP(A350,'[1]Sales Data Table'!$A:$I,9,FALSE)</f>
        <v>200L SEQUIA</v>
      </c>
      <c r="AC350" s="17"/>
      <c r="AD350" s="99">
        <f>VLOOKUP(A350,'[1]Sales Data Table'!$A:$Z,16,FALSE)</f>
        <v>43252</v>
      </c>
      <c r="AE350" s="18" t="str">
        <f>VLOOKUP(C350,'Equipment Listing'!A:E,3,FALSE)</f>
        <v>Bond</v>
      </c>
      <c r="AF350" s="19" t="str">
        <f>VLOOKUP(C350,'Equipment Listing'!A:E,4,FALSE)</f>
        <v>500T</v>
      </c>
      <c r="AG350" s="19" t="str">
        <f>VLOOKUP(C350,'Equipment Listing'!A:E,5,FALSE)</f>
        <v>331-600</v>
      </c>
      <c r="AH350" s="19">
        <f t="shared" si="43"/>
        <v>1.5</v>
      </c>
      <c r="AI350" s="43">
        <f t="shared" si="44"/>
        <v>2400</v>
      </c>
      <c r="AJ350" s="102">
        <f t="shared" si="45"/>
        <v>22061.017599999999</v>
      </c>
      <c r="AK350" s="20">
        <f t="shared" si="46"/>
        <v>1838.4181333333333</v>
      </c>
      <c r="AL350" s="21">
        <f t="shared" si="47"/>
        <v>3.0213434074074073</v>
      </c>
      <c r="AM350" s="21"/>
      <c r="AN350" s="103"/>
      <c r="AO350" s="103"/>
      <c r="AP350" s="17" t="s">
        <v>191</v>
      </c>
    </row>
    <row r="351" spans="1:42" s="15" customFormat="1" ht="10.5" customHeight="1">
      <c r="A351" s="16">
        <v>105930</v>
      </c>
      <c r="B351" s="220" t="str">
        <f t="shared" si="40"/>
        <v>SOP</v>
      </c>
      <c r="C351" s="18" t="s">
        <v>178</v>
      </c>
      <c r="D351" s="22">
        <v>1</v>
      </c>
      <c r="E351" s="20">
        <v>2400</v>
      </c>
      <c r="F351" s="51">
        <v>0.75</v>
      </c>
      <c r="G351" s="74">
        <v>2</v>
      </c>
      <c r="H351" s="221" t="str">
        <f t="shared" si="41"/>
        <v>2015.01</v>
      </c>
      <c r="I351" s="221" t="str">
        <f t="shared" si="42"/>
        <v>2019.09</v>
      </c>
      <c r="J351" s="69">
        <v>8166</v>
      </c>
      <c r="K351" s="226"/>
      <c r="L351" s="226"/>
      <c r="M351" s="226"/>
      <c r="N351" s="226"/>
      <c r="O351" s="19"/>
      <c r="P351" s="19"/>
      <c r="Q351" s="19"/>
      <c r="R351" s="19"/>
      <c r="S351" s="103"/>
      <c r="T351" s="103"/>
      <c r="U351" s="22" t="s">
        <v>2</v>
      </c>
      <c r="V351" s="103"/>
      <c r="W351" s="103"/>
      <c r="X351" s="17">
        <f>VLOOKUP(A351,'[1]Sales Data Table'!$A:$AF,4,FALSE)</f>
        <v>13003880</v>
      </c>
      <c r="Y351" s="17" t="str">
        <f>VLOOKUP(A351,'[1]Sales Data Table'!$A:$I,2,FALSE)</f>
        <v>Benteler</v>
      </c>
      <c r="Z351" s="17"/>
      <c r="AA351" s="17">
        <f>VLOOKUP(A351,'[1]Sales Data Table'!$A:$I,4,FALSE)</f>
        <v>13003880</v>
      </c>
      <c r="AB351" s="17" t="str">
        <f>VLOOKUP(A351,'[1]Sales Data Table'!$A:$I,9,FALSE)</f>
        <v>Toyota  Engine</v>
      </c>
      <c r="AC351" s="17"/>
      <c r="AD351" s="99">
        <f>VLOOKUP(A351,'[1]Sales Data Table'!$A:$Z,16,FALSE)</f>
        <v>43717</v>
      </c>
      <c r="AE351" s="18" t="str">
        <f>VLOOKUP(C351,'Equipment Listing'!A:E,3,FALSE)</f>
        <v>Bond</v>
      </c>
      <c r="AF351" s="19" t="str">
        <f>VLOOKUP(C351,'Equipment Listing'!A:E,4,FALSE)</f>
        <v>500T</v>
      </c>
      <c r="AG351" s="19" t="str">
        <f>VLOOKUP(C351,'Equipment Listing'!A:E,5,FALSE)</f>
        <v>331-600</v>
      </c>
      <c r="AH351" s="19">
        <f t="shared" si="43"/>
        <v>1.5</v>
      </c>
      <c r="AI351" s="43">
        <f t="shared" si="44"/>
        <v>2400</v>
      </c>
      <c r="AJ351" s="102">
        <f t="shared" si="45"/>
        <v>8166</v>
      </c>
      <c r="AK351" s="20">
        <f t="shared" si="46"/>
        <v>680.5</v>
      </c>
      <c r="AL351" s="21">
        <f t="shared" si="47"/>
        <v>2.3780555555555556</v>
      </c>
      <c r="AM351" s="21"/>
      <c r="AN351" s="103"/>
      <c r="AO351" s="103"/>
      <c r="AP351" s="17" t="s">
        <v>190</v>
      </c>
    </row>
    <row r="352" spans="1:42" s="15" customFormat="1" ht="10.5" customHeight="1">
      <c r="A352" s="16">
        <v>105944</v>
      </c>
      <c r="B352" s="220" t="str">
        <f t="shared" si="40"/>
        <v>SOP</v>
      </c>
      <c r="C352" s="18" t="s">
        <v>178</v>
      </c>
      <c r="D352" s="22">
        <v>1</v>
      </c>
      <c r="E352" s="20">
        <v>1800</v>
      </c>
      <c r="F352" s="51">
        <v>0.75</v>
      </c>
      <c r="G352" s="74">
        <v>2</v>
      </c>
      <c r="H352" s="221" t="str">
        <f t="shared" si="41"/>
        <v>2015.01</v>
      </c>
      <c r="I352" s="221" t="str">
        <f t="shared" si="42"/>
        <v>2018.06</v>
      </c>
      <c r="J352" s="69">
        <v>22472.294399999999</v>
      </c>
      <c r="K352" s="226"/>
      <c r="L352" s="226"/>
      <c r="M352" s="226"/>
      <c r="N352" s="226"/>
      <c r="O352" s="19"/>
      <c r="P352" s="19"/>
      <c r="Q352" s="19"/>
      <c r="R352" s="19"/>
      <c r="S352" s="103"/>
      <c r="T352" s="103"/>
      <c r="U352" s="22" t="s">
        <v>2</v>
      </c>
      <c r="V352" s="103"/>
      <c r="W352" s="103"/>
      <c r="X352" s="17" t="str">
        <f>VLOOKUP(A352,'[1]Sales Data Table'!$A:$AF,4,FALSE)</f>
        <v>AA146542-2000</v>
      </c>
      <c r="Y352" s="17" t="str">
        <f>VLOOKUP(A352,'[1]Sales Data Table'!$A:$I,2,FALSE)</f>
        <v>Denso</v>
      </c>
      <c r="Z352" s="17"/>
      <c r="AA352" s="17" t="str">
        <f>VLOOKUP(A352,'[1]Sales Data Table'!$A:$I,4,FALSE)</f>
        <v>AA146542-2000</v>
      </c>
      <c r="AB352" s="17" t="str">
        <f>VLOOKUP(A352,'[1]Sales Data Table'!$A:$I,9,FALSE)</f>
        <v>200L SEQUIA</v>
      </c>
      <c r="AC352" s="17"/>
      <c r="AD352" s="99">
        <f>VLOOKUP(A352,'[1]Sales Data Table'!$A:$Z,16,FALSE)</f>
        <v>43252</v>
      </c>
      <c r="AE352" s="18" t="str">
        <f>VLOOKUP(C352,'Equipment Listing'!A:E,3,FALSE)</f>
        <v>Bond</v>
      </c>
      <c r="AF352" s="19" t="str">
        <f>VLOOKUP(C352,'Equipment Listing'!A:E,4,FALSE)</f>
        <v>500T</v>
      </c>
      <c r="AG352" s="19" t="str">
        <f>VLOOKUP(C352,'Equipment Listing'!A:E,5,FALSE)</f>
        <v>331-600</v>
      </c>
      <c r="AH352" s="19">
        <f t="shared" si="43"/>
        <v>1.5</v>
      </c>
      <c r="AI352" s="43">
        <f t="shared" si="44"/>
        <v>1800</v>
      </c>
      <c r="AJ352" s="102">
        <f t="shared" si="45"/>
        <v>22472.294399999999</v>
      </c>
      <c r="AK352" s="20">
        <f t="shared" si="46"/>
        <v>1872.6912</v>
      </c>
      <c r="AL352" s="21">
        <f t="shared" si="47"/>
        <v>3.3871786666666668</v>
      </c>
      <c r="AM352" s="21"/>
      <c r="AN352" s="103"/>
      <c r="AO352" s="103"/>
      <c r="AP352" s="17">
        <v>105944</v>
      </c>
    </row>
    <row r="353" spans="1:42" s="15" customFormat="1" ht="10.5" customHeight="1">
      <c r="A353" s="16">
        <v>106203</v>
      </c>
      <c r="B353" s="220" t="str">
        <f t="shared" si="40"/>
        <v>EOP</v>
      </c>
      <c r="C353" s="18" t="s">
        <v>178</v>
      </c>
      <c r="D353" s="22">
        <v>1</v>
      </c>
      <c r="E353" s="20">
        <v>2400</v>
      </c>
      <c r="F353" s="51">
        <v>0.75</v>
      </c>
      <c r="G353" s="74">
        <v>2</v>
      </c>
      <c r="H353" s="221" t="str">
        <f t="shared" si="41"/>
        <v>2015.01</v>
      </c>
      <c r="I353" s="221" t="str">
        <f t="shared" si="42"/>
        <v>3000</v>
      </c>
      <c r="J353" s="69">
        <v>89047.811031117992</v>
      </c>
      <c r="K353" s="226"/>
      <c r="L353" s="226"/>
      <c r="M353" s="226"/>
      <c r="N353" s="226"/>
      <c r="O353" s="19"/>
      <c r="P353" s="19"/>
      <c r="Q353" s="19"/>
      <c r="R353" s="19"/>
      <c r="S353" s="103"/>
      <c r="T353" s="103"/>
      <c r="U353" s="22" t="s">
        <v>2</v>
      </c>
      <c r="V353" s="103"/>
      <c r="W353" s="103"/>
      <c r="X353" s="17" t="str">
        <f>VLOOKUP(A353,'[1]Sales Data Table'!$A:$AF,4,FALSE)</f>
        <v>171190P070</v>
      </c>
      <c r="Y353" s="17" t="str">
        <f>VLOOKUP(A353,'[1]Sales Data Table'!$A:$I,2,FALSE)</f>
        <v>TOYOTA</v>
      </c>
      <c r="Z353" s="17"/>
      <c r="AA353" s="17" t="str">
        <f>VLOOKUP(A353,'[1]Sales Data Table'!$A:$I,4,FALSE)</f>
        <v>171190P070</v>
      </c>
      <c r="AB353" s="17" t="str">
        <f>VLOOKUP(A353,'[1]Sales Data Table'!$A:$I,9,FALSE)</f>
        <v>642L (lexus)</v>
      </c>
      <c r="AC353" s="17"/>
      <c r="AD353" s="99">
        <f>VLOOKUP(A353,'[1]Sales Data Table'!$A:$Z,16,FALSE)</f>
        <v>41883</v>
      </c>
      <c r="AE353" s="18" t="str">
        <f>VLOOKUP(C353,'Equipment Listing'!A:E,3,FALSE)</f>
        <v>Bond</v>
      </c>
      <c r="AF353" s="19" t="str">
        <f>VLOOKUP(C353,'Equipment Listing'!A:E,4,FALSE)</f>
        <v>500T</v>
      </c>
      <c r="AG353" s="19" t="str">
        <f>VLOOKUP(C353,'Equipment Listing'!A:E,5,FALSE)</f>
        <v>331-600</v>
      </c>
      <c r="AH353" s="19">
        <f t="shared" si="43"/>
        <v>1.5</v>
      </c>
      <c r="AI353" s="43">
        <f t="shared" si="44"/>
        <v>2400</v>
      </c>
      <c r="AJ353" s="102">
        <f t="shared" si="45"/>
        <v>89047.811031117992</v>
      </c>
      <c r="AK353" s="20">
        <f t="shared" si="46"/>
        <v>7420.6509192598323</v>
      </c>
      <c r="AL353" s="21">
        <f t="shared" si="47"/>
        <v>6.1225838440332403</v>
      </c>
      <c r="AM353" s="21"/>
      <c r="AN353" s="103"/>
      <c r="AO353" s="103"/>
      <c r="AP353" s="17" t="s">
        <v>189</v>
      </c>
    </row>
    <row r="354" spans="1:42" s="15" customFormat="1" ht="10.5" customHeight="1">
      <c r="A354" s="16">
        <v>106216</v>
      </c>
      <c r="B354" s="220" t="str">
        <f t="shared" si="40"/>
        <v>SOP</v>
      </c>
      <c r="C354" s="18" t="s">
        <v>178</v>
      </c>
      <c r="D354" s="22">
        <v>1</v>
      </c>
      <c r="E354" s="20">
        <v>2100</v>
      </c>
      <c r="F354" s="51">
        <v>0.75</v>
      </c>
      <c r="G354" s="74">
        <v>2</v>
      </c>
      <c r="H354" s="221" t="str">
        <f t="shared" si="41"/>
        <v>2015.01</v>
      </c>
      <c r="I354" s="221" t="str">
        <f t="shared" si="42"/>
        <v>2015.09</v>
      </c>
      <c r="J354" s="69">
        <v>20760</v>
      </c>
      <c r="K354" s="226"/>
      <c r="L354" s="226"/>
      <c r="M354" s="226"/>
      <c r="N354" s="226"/>
      <c r="O354" s="19"/>
      <c r="P354" s="19"/>
      <c r="Q354" s="19"/>
      <c r="R354" s="19"/>
      <c r="S354" s="103"/>
      <c r="T354" s="103"/>
      <c r="U354" s="22" t="s">
        <v>2</v>
      </c>
      <c r="V354" s="103"/>
      <c r="W354" s="103"/>
      <c r="X354" s="17" t="str">
        <f>VLOOKUP(A354,'[1]Sales Data Table'!$A:$AF,4,FALSE)</f>
        <v>62298 ZL00A</v>
      </c>
      <c r="Y354" s="17" t="str">
        <f>VLOOKUP(A354,'[1]Sales Data Table'!$A:$I,2,FALSE)</f>
        <v>Calsonic</v>
      </c>
      <c r="Z354" s="17"/>
      <c r="AA354" s="17" t="str">
        <f>VLOOKUP(A354,'[1]Sales Data Table'!$A:$I,4,FALSE)</f>
        <v>62298 ZL00A</v>
      </c>
      <c r="AB354" s="17" t="str">
        <f>VLOOKUP(A354,'[1]Sales Data Table'!$A:$I,9,FALSE)</f>
        <v xml:space="preserve">Nissan        | Frontier | H61B/D40        </v>
      </c>
      <c r="AC354" s="17"/>
      <c r="AD354" s="99">
        <f>VLOOKUP(A354,'[1]Sales Data Table'!$A:$Z,16,FALSE)</f>
        <v>42248</v>
      </c>
      <c r="AE354" s="18" t="str">
        <f>VLOOKUP(C354,'Equipment Listing'!A:E,3,FALSE)</f>
        <v>Bond</v>
      </c>
      <c r="AF354" s="19" t="str">
        <f>VLOOKUP(C354,'Equipment Listing'!A:E,4,FALSE)</f>
        <v>500T</v>
      </c>
      <c r="AG354" s="19" t="str">
        <f>VLOOKUP(C354,'Equipment Listing'!A:E,5,FALSE)</f>
        <v>331-600</v>
      </c>
      <c r="AH354" s="19">
        <f t="shared" si="43"/>
        <v>1.5</v>
      </c>
      <c r="AI354" s="43">
        <f t="shared" si="44"/>
        <v>2100</v>
      </c>
      <c r="AJ354" s="102">
        <f t="shared" si="45"/>
        <v>20760</v>
      </c>
      <c r="AK354" s="20">
        <f t="shared" si="46"/>
        <v>1730</v>
      </c>
      <c r="AL354" s="21">
        <f t="shared" si="47"/>
        <v>3.0984126984126981</v>
      </c>
      <c r="AM354" s="21"/>
      <c r="AN354" s="103"/>
      <c r="AO354" s="103"/>
      <c r="AP354" s="17" t="s">
        <v>188</v>
      </c>
    </row>
    <row r="355" spans="1:42" s="15" customFormat="1" ht="10.5" customHeight="1">
      <c r="A355" s="16">
        <v>106227</v>
      </c>
      <c r="B355" s="220" t="str">
        <f t="shared" si="40"/>
        <v>EOP</v>
      </c>
      <c r="C355" s="18" t="s">
        <v>178</v>
      </c>
      <c r="D355" s="22">
        <v>1</v>
      </c>
      <c r="E355" s="20">
        <v>2400</v>
      </c>
      <c r="F355" s="51">
        <v>0.75</v>
      </c>
      <c r="G355" s="74">
        <v>2</v>
      </c>
      <c r="H355" s="221" t="str">
        <f t="shared" si="41"/>
        <v>2015.01</v>
      </c>
      <c r="I355" s="221" t="str">
        <f t="shared" si="42"/>
        <v>3000</v>
      </c>
      <c r="J355" s="69">
        <v>21600</v>
      </c>
      <c r="K355" s="226"/>
      <c r="L355" s="226"/>
      <c r="M355" s="226"/>
      <c r="N355" s="226"/>
      <c r="O355" s="19"/>
      <c r="P355" s="19"/>
      <c r="Q355" s="19"/>
      <c r="R355" s="19"/>
      <c r="S355" s="103"/>
      <c r="T355" s="103"/>
      <c r="U355" s="22" t="s">
        <v>2</v>
      </c>
      <c r="V355" s="103"/>
      <c r="W355" s="103"/>
      <c r="X355" s="17" t="str">
        <f>VLOOKUP(A355,'[1]Sales Data Table'!$A:$AF,4,FALSE)</f>
        <v>AA422424-8090</v>
      </c>
      <c r="Y355" s="17" t="str">
        <f>VLOOKUP(A355,'[1]Sales Data Table'!$A:$I,2,FALSE)</f>
        <v>Denso</v>
      </c>
      <c r="Z355" s="17"/>
      <c r="AA355" s="17" t="str">
        <f>VLOOKUP(A355,'[1]Sales Data Table'!$A:$I,4,FALSE)</f>
        <v>AA422424-8090</v>
      </c>
      <c r="AB355" s="17" t="str">
        <f>VLOOKUP(A355,'[1]Sales Data Table'!$A:$I,9,FALSE)</f>
        <v>Acura  TL (2FC)</v>
      </c>
      <c r="AC355" s="17"/>
      <c r="AD355" s="99">
        <f>VLOOKUP(A355,'[1]Sales Data Table'!$A:$Z,16,FALSE)</f>
        <v>41730</v>
      </c>
      <c r="AE355" s="18" t="str">
        <f>VLOOKUP(C355,'Equipment Listing'!A:E,3,FALSE)</f>
        <v>Bond</v>
      </c>
      <c r="AF355" s="19" t="str">
        <f>VLOOKUP(C355,'Equipment Listing'!A:E,4,FALSE)</f>
        <v>500T</v>
      </c>
      <c r="AG355" s="19" t="str">
        <f>VLOOKUP(C355,'Equipment Listing'!A:E,5,FALSE)</f>
        <v>331-600</v>
      </c>
      <c r="AH355" s="19">
        <f t="shared" si="43"/>
        <v>1.5</v>
      </c>
      <c r="AI355" s="43">
        <f t="shared" si="44"/>
        <v>2400</v>
      </c>
      <c r="AJ355" s="102">
        <f t="shared" si="45"/>
        <v>21600</v>
      </c>
      <c r="AK355" s="20">
        <f t="shared" si="46"/>
        <v>1800</v>
      </c>
      <c r="AL355" s="21">
        <f t="shared" si="47"/>
        <v>3</v>
      </c>
      <c r="AM355" s="21"/>
      <c r="AN355" s="103"/>
      <c r="AO355" s="103"/>
      <c r="AP355" s="17">
        <v>106227</v>
      </c>
    </row>
    <row r="356" spans="1:42" s="15" customFormat="1" ht="10.5" customHeight="1">
      <c r="A356" s="16">
        <v>106304</v>
      </c>
      <c r="B356" s="220" t="str">
        <f t="shared" si="40"/>
        <v>SOP</v>
      </c>
      <c r="C356" s="18" t="s">
        <v>178</v>
      </c>
      <c r="D356" s="22">
        <v>1</v>
      </c>
      <c r="E356" s="20">
        <v>1800</v>
      </c>
      <c r="F356" s="51">
        <v>0.75</v>
      </c>
      <c r="G356" s="74">
        <v>2</v>
      </c>
      <c r="H356" s="221" t="str">
        <f t="shared" si="41"/>
        <v>2015.01</v>
      </c>
      <c r="I356" s="221" t="str">
        <f t="shared" si="42"/>
        <v>2019.11</v>
      </c>
      <c r="J356" s="69">
        <v>143847.93599999999</v>
      </c>
      <c r="K356" s="226"/>
      <c r="L356" s="226"/>
      <c r="M356" s="226"/>
      <c r="N356" s="226"/>
      <c r="O356" s="19"/>
      <c r="P356" s="19"/>
      <c r="Q356" s="19"/>
      <c r="R356" s="19"/>
      <c r="S356" s="103"/>
      <c r="T356" s="103"/>
      <c r="U356" s="22" t="s">
        <v>2</v>
      </c>
      <c r="V356" s="103"/>
      <c r="W356" s="103"/>
      <c r="X356" s="17" t="str">
        <f>VLOOKUP(A356,'[1]Sales Data Table'!$A:$AF,4,FALSE)</f>
        <v>58325-0E030</v>
      </c>
      <c r="Y356" s="17" t="str">
        <f>VLOOKUP(A356,'[1]Sales Data Table'!$A:$I,2,FALSE)</f>
        <v>TOYOTA</v>
      </c>
      <c r="Z356" s="17"/>
      <c r="AA356" s="17" t="str">
        <f>VLOOKUP(A356,'[1]Sales Data Table'!$A:$I,4,FALSE)</f>
        <v>58325-0E030</v>
      </c>
      <c r="AB356" s="17" t="str">
        <f>VLOOKUP(A356,'[1]Sales Data Table'!$A:$I,9,FALSE)</f>
        <v>HIGHLANDER 397L (CO to 440A)</v>
      </c>
      <c r="AC356" s="17"/>
      <c r="AD356" s="99">
        <f>VLOOKUP(A356,'[1]Sales Data Table'!$A:$Z,16,FALSE)</f>
        <v>43799</v>
      </c>
      <c r="AE356" s="18" t="str">
        <f>VLOOKUP(C356,'Equipment Listing'!A:E,3,FALSE)</f>
        <v>Bond</v>
      </c>
      <c r="AF356" s="19" t="str">
        <f>VLOOKUP(C356,'Equipment Listing'!A:E,4,FALSE)</f>
        <v>500T</v>
      </c>
      <c r="AG356" s="19" t="str">
        <f>VLOOKUP(C356,'Equipment Listing'!A:E,5,FALSE)</f>
        <v>331-600</v>
      </c>
      <c r="AH356" s="19">
        <f t="shared" si="43"/>
        <v>1.5</v>
      </c>
      <c r="AI356" s="43">
        <f t="shared" si="44"/>
        <v>1800</v>
      </c>
      <c r="AJ356" s="102">
        <f t="shared" si="45"/>
        <v>143847.93599999999</v>
      </c>
      <c r="AK356" s="20">
        <f t="shared" si="46"/>
        <v>11987.328</v>
      </c>
      <c r="AL356" s="21">
        <f t="shared" si="47"/>
        <v>10.879502222222222</v>
      </c>
      <c r="AM356" s="21"/>
      <c r="AN356" s="103"/>
      <c r="AO356" s="103"/>
      <c r="AP356" s="17">
        <v>106304</v>
      </c>
    </row>
    <row r="357" spans="1:42" s="15" customFormat="1" ht="10.5" customHeight="1">
      <c r="A357" s="16">
        <v>106335</v>
      </c>
      <c r="B357" s="220" t="str">
        <f t="shared" si="40"/>
        <v>SOP</v>
      </c>
      <c r="C357" s="18" t="s">
        <v>178</v>
      </c>
      <c r="D357" s="22">
        <v>1</v>
      </c>
      <c r="E357" s="20">
        <v>1800</v>
      </c>
      <c r="F357" s="51">
        <v>0.75</v>
      </c>
      <c r="G357" s="74">
        <v>2</v>
      </c>
      <c r="H357" s="221" t="str">
        <f t="shared" si="41"/>
        <v>2015.01</v>
      </c>
      <c r="I357" s="221" t="str">
        <f t="shared" si="42"/>
        <v>2019.09</v>
      </c>
      <c r="J357" s="69">
        <v>41223.704000000005</v>
      </c>
      <c r="K357" s="226"/>
      <c r="L357" s="226"/>
      <c r="M357" s="226"/>
      <c r="N357" s="226"/>
      <c r="O357" s="19"/>
      <c r="P357" s="19"/>
      <c r="Q357" s="19"/>
      <c r="R357" s="19"/>
      <c r="S357" s="103"/>
      <c r="T357" s="103"/>
      <c r="U357" s="22" t="s">
        <v>2</v>
      </c>
      <c r="V357" s="103"/>
      <c r="W357" s="103"/>
      <c r="X357" s="17" t="str">
        <f>VLOOKUP(A357,'[1]Sales Data Table'!$A:$AF,4,FALSE)</f>
        <v>58331-04030</v>
      </c>
      <c r="Y357" s="17" t="str">
        <f>VLOOKUP(A357,'[1]Sales Data Table'!$A:$I,2,FALSE)</f>
        <v>TOYOTA</v>
      </c>
      <c r="Z357" s="17"/>
      <c r="AA357" s="17" t="str">
        <f>VLOOKUP(A357,'[1]Sales Data Table'!$A:$I,4,FALSE)</f>
        <v>58331-04030</v>
      </c>
      <c r="AB357" s="17" t="str">
        <f>VLOOKUP(A357,'[1]Sales Data Table'!$A:$I,9,FALSE)</f>
        <v xml:space="preserve">Toyota | Tacoma | 635N            </v>
      </c>
      <c r="AC357" s="17"/>
      <c r="AD357" s="99">
        <f>VLOOKUP(A357,'[1]Sales Data Table'!$A:$Z,16,FALSE)</f>
        <v>43717</v>
      </c>
      <c r="AE357" s="18" t="str">
        <f>VLOOKUP(C357,'Equipment Listing'!A:E,3,FALSE)</f>
        <v>Bond</v>
      </c>
      <c r="AF357" s="19" t="str">
        <f>VLOOKUP(C357,'Equipment Listing'!A:E,4,FALSE)</f>
        <v>500T</v>
      </c>
      <c r="AG357" s="19" t="str">
        <f>VLOOKUP(C357,'Equipment Listing'!A:E,5,FALSE)</f>
        <v>331-600</v>
      </c>
      <c r="AH357" s="19">
        <f t="shared" si="43"/>
        <v>1.5</v>
      </c>
      <c r="AI357" s="43">
        <f t="shared" si="44"/>
        <v>1800</v>
      </c>
      <c r="AJ357" s="102">
        <f t="shared" si="45"/>
        <v>41223.704000000005</v>
      </c>
      <c r="AK357" s="20">
        <f t="shared" si="46"/>
        <v>3435.3086666666672</v>
      </c>
      <c r="AL357" s="21">
        <f t="shared" si="47"/>
        <v>4.5446730864197535</v>
      </c>
      <c r="AM357" s="21"/>
      <c r="AN357" s="103"/>
      <c r="AO357" s="103"/>
      <c r="AP357" s="17" t="s">
        <v>187</v>
      </c>
    </row>
    <row r="358" spans="1:42" s="15" customFormat="1" ht="10.5" customHeight="1">
      <c r="A358" s="16">
        <v>106406</v>
      </c>
      <c r="B358" s="220" t="str">
        <f t="shared" si="40"/>
        <v>SOP</v>
      </c>
      <c r="C358" s="18" t="s">
        <v>178</v>
      </c>
      <c r="D358" s="22">
        <v>1</v>
      </c>
      <c r="E358" s="20">
        <v>6120</v>
      </c>
      <c r="F358" s="51">
        <v>0.75</v>
      </c>
      <c r="G358" s="74">
        <v>2</v>
      </c>
      <c r="H358" s="221" t="str">
        <f t="shared" si="41"/>
        <v>2015.01</v>
      </c>
      <c r="I358" s="221" t="str">
        <f t="shared" si="42"/>
        <v>2019.09</v>
      </c>
      <c r="J358" s="69">
        <v>22810.5</v>
      </c>
      <c r="K358" s="226"/>
      <c r="L358" s="226"/>
      <c r="M358" s="226"/>
      <c r="N358" s="226"/>
      <c r="O358" s="19"/>
      <c r="P358" s="19"/>
      <c r="Q358" s="19"/>
      <c r="R358" s="19"/>
      <c r="S358" s="103"/>
      <c r="T358" s="103"/>
      <c r="U358" s="22" t="s">
        <v>2</v>
      </c>
      <c r="V358" s="103"/>
      <c r="W358" s="103"/>
      <c r="X358" s="17" t="str">
        <f>VLOOKUP(A358,'[1]Sales Data Table'!$A:$AF,4,FALSE)</f>
        <v>56113 1PA0A</v>
      </c>
      <c r="Y358" s="17" t="str">
        <f>VLOOKUP(A358,'[1]Sales Data Table'!$A:$I,2,FALSE)</f>
        <v>NISSAN</v>
      </c>
      <c r="Z358" s="17"/>
      <c r="AA358" s="17" t="str">
        <f>VLOOKUP(A358,'[1]Sales Data Table'!$A:$I,4,FALSE)</f>
        <v>56113 1PA0A</v>
      </c>
      <c r="AB358" s="17" t="str">
        <f>VLOOKUP(A358,'[1]Sales Data Table'!$A:$I,9,FALSE)</f>
        <v>X61F</v>
      </c>
      <c r="AC358" s="17"/>
      <c r="AD358" s="99">
        <f>VLOOKUP(A358,'[1]Sales Data Table'!$A:$Z,16,FALSE)</f>
        <v>43717</v>
      </c>
      <c r="AE358" s="18" t="str">
        <f>VLOOKUP(C358,'Equipment Listing'!A:E,3,FALSE)</f>
        <v>Bond</v>
      </c>
      <c r="AF358" s="19" t="str">
        <f>VLOOKUP(C358,'Equipment Listing'!A:E,4,FALSE)</f>
        <v>500T</v>
      </c>
      <c r="AG358" s="19" t="str">
        <f>VLOOKUP(C358,'Equipment Listing'!A:E,5,FALSE)</f>
        <v>331-600</v>
      </c>
      <c r="AH358" s="19">
        <f t="shared" si="43"/>
        <v>1.5</v>
      </c>
      <c r="AI358" s="43">
        <f t="shared" si="44"/>
        <v>6120</v>
      </c>
      <c r="AJ358" s="102">
        <f t="shared" si="45"/>
        <v>22810.5</v>
      </c>
      <c r="AK358" s="20">
        <f t="shared" si="46"/>
        <v>1900.875</v>
      </c>
      <c r="AL358" s="21">
        <f t="shared" si="47"/>
        <v>2.4141339869281047</v>
      </c>
      <c r="AM358" s="21"/>
      <c r="AN358" s="103"/>
      <c r="AO358" s="103"/>
      <c r="AP358" s="17">
        <v>106406</v>
      </c>
    </row>
    <row r="359" spans="1:42" s="15" customFormat="1" ht="10.5" customHeight="1">
      <c r="A359" s="16">
        <v>106408</v>
      </c>
      <c r="B359" s="220" t="str">
        <f t="shared" si="40"/>
        <v>SOP</v>
      </c>
      <c r="C359" s="18" t="s">
        <v>178</v>
      </c>
      <c r="D359" s="22">
        <v>1</v>
      </c>
      <c r="E359" s="20">
        <v>2400</v>
      </c>
      <c r="F359" s="51">
        <v>0.75</v>
      </c>
      <c r="G359" s="74">
        <v>2</v>
      </c>
      <c r="H359" s="221" t="str">
        <f t="shared" si="41"/>
        <v>2015.01</v>
      </c>
      <c r="I359" s="221" t="str">
        <f t="shared" si="42"/>
        <v>2019.09</v>
      </c>
      <c r="J359" s="69">
        <v>33604.53172205438</v>
      </c>
      <c r="K359" s="226"/>
      <c r="L359" s="226"/>
      <c r="M359" s="226"/>
      <c r="N359" s="226"/>
      <c r="O359" s="19"/>
      <c r="P359" s="19"/>
      <c r="Q359" s="19"/>
      <c r="R359" s="19"/>
      <c r="S359" s="103"/>
      <c r="T359" s="103"/>
      <c r="U359" s="22" t="s">
        <v>2</v>
      </c>
      <c r="V359" s="103"/>
      <c r="W359" s="103"/>
      <c r="X359" s="17" t="str">
        <f>VLOOKUP(A359,'[1]Sales Data Table'!$A:$AF,4,FALSE)</f>
        <v>55248 1PA0A</v>
      </c>
      <c r="Y359" s="17" t="str">
        <f>VLOOKUP(A359,'[1]Sales Data Table'!$A:$I,2,FALSE)</f>
        <v>NISSAN</v>
      </c>
      <c r="Z359" s="17"/>
      <c r="AA359" s="17" t="str">
        <f>VLOOKUP(A359,'[1]Sales Data Table'!$A:$I,4,FALSE)</f>
        <v>55248 1PA0A</v>
      </c>
      <c r="AB359" s="17" t="str">
        <f>VLOOKUP(A359,'[1]Sales Data Table'!$A:$I,9,FALSE)</f>
        <v>X61F</v>
      </c>
      <c r="AC359" s="17"/>
      <c r="AD359" s="99">
        <f>VLOOKUP(A359,'[1]Sales Data Table'!$A:$Z,16,FALSE)</f>
        <v>43717</v>
      </c>
      <c r="AE359" s="18" t="str">
        <f>VLOOKUP(C359,'Equipment Listing'!A:E,3,FALSE)</f>
        <v>Bond</v>
      </c>
      <c r="AF359" s="19" t="str">
        <f>VLOOKUP(C359,'Equipment Listing'!A:E,4,FALSE)</f>
        <v>500T</v>
      </c>
      <c r="AG359" s="19" t="str">
        <f>VLOOKUP(C359,'Equipment Listing'!A:E,5,FALSE)</f>
        <v>331-600</v>
      </c>
      <c r="AH359" s="19">
        <f t="shared" si="43"/>
        <v>1.5</v>
      </c>
      <c r="AI359" s="43">
        <f t="shared" si="44"/>
        <v>2400</v>
      </c>
      <c r="AJ359" s="102">
        <f t="shared" si="45"/>
        <v>33604.53172205438</v>
      </c>
      <c r="AK359" s="20">
        <f t="shared" si="46"/>
        <v>2800.3776435045315</v>
      </c>
      <c r="AL359" s="21">
        <f t="shared" si="47"/>
        <v>3.5557653575025174</v>
      </c>
      <c r="AM359" s="21"/>
      <c r="AN359" s="103"/>
      <c r="AO359" s="103"/>
      <c r="AP359" s="17">
        <v>106408</v>
      </c>
    </row>
    <row r="360" spans="1:42" s="15" customFormat="1" ht="10.5" customHeight="1">
      <c r="A360" s="16">
        <v>106409</v>
      </c>
      <c r="B360" s="220" t="str">
        <f t="shared" si="40"/>
        <v>SOP</v>
      </c>
      <c r="C360" s="18" t="s">
        <v>178</v>
      </c>
      <c r="D360" s="22">
        <v>1</v>
      </c>
      <c r="E360" s="20">
        <v>1500</v>
      </c>
      <c r="F360" s="51">
        <v>0.75</v>
      </c>
      <c r="G360" s="74">
        <v>2</v>
      </c>
      <c r="H360" s="221" t="str">
        <f t="shared" si="41"/>
        <v>2015.01</v>
      </c>
      <c r="I360" s="221" t="str">
        <f t="shared" si="42"/>
        <v>2019.09</v>
      </c>
      <c r="J360" s="69">
        <v>33254.617867932669</v>
      </c>
      <c r="K360" s="226"/>
      <c r="L360" s="226"/>
      <c r="M360" s="226"/>
      <c r="N360" s="226"/>
      <c r="O360" s="19"/>
      <c r="P360" s="19"/>
      <c r="Q360" s="19"/>
      <c r="R360" s="19"/>
      <c r="S360" s="103"/>
      <c r="T360" s="103"/>
      <c r="U360" s="22" t="s">
        <v>2</v>
      </c>
      <c r="V360" s="103"/>
      <c r="W360" s="103"/>
      <c r="X360" s="17" t="str">
        <f>VLOOKUP(A360,'[1]Sales Data Table'!$A:$AF,4,FALSE)</f>
        <v>54614 1PA0A</v>
      </c>
      <c r="Y360" s="17" t="str">
        <f>VLOOKUP(A360,'[1]Sales Data Table'!$A:$I,2,FALSE)</f>
        <v>NISSAN</v>
      </c>
      <c r="Z360" s="17"/>
      <c r="AA360" s="17" t="str">
        <f>VLOOKUP(A360,'[1]Sales Data Table'!$A:$I,4,FALSE)</f>
        <v>54614 1PA0A</v>
      </c>
      <c r="AB360" s="17" t="str">
        <f>VLOOKUP(A360,'[1]Sales Data Table'!$A:$I,9,FALSE)</f>
        <v>X61F</v>
      </c>
      <c r="AC360" s="17"/>
      <c r="AD360" s="99">
        <f>VLOOKUP(A360,'[1]Sales Data Table'!$A:$Z,16,FALSE)</f>
        <v>43717</v>
      </c>
      <c r="AE360" s="18" t="str">
        <f>VLOOKUP(C360,'Equipment Listing'!A:E,3,FALSE)</f>
        <v>Bond</v>
      </c>
      <c r="AF360" s="19" t="str">
        <f>VLOOKUP(C360,'Equipment Listing'!A:E,4,FALSE)</f>
        <v>500T</v>
      </c>
      <c r="AG360" s="19" t="str">
        <f>VLOOKUP(C360,'Equipment Listing'!A:E,5,FALSE)</f>
        <v>331-600</v>
      </c>
      <c r="AH360" s="19">
        <f t="shared" si="43"/>
        <v>1.5</v>
      </c>
      <c r="AI360" s="43">
        <f t="shared" si="44"/>
        <v>1500</v>
      </c>
      <c r="AJ360" s="102">
        <f t="shared" si="45"/>
        <v>33254.617867932669</v>
      </c>
      <c r="AK360" s="20">
        <f t="shared" si="46"/>
        <v>2771.2181556610558</v>
      </c>
      <c r="AL360" s="21">
        <f t="shared" si="47"/>
        <v>4.4633050272542718</v>
      </c>
      <c r="AM360" s="21"/>
      <c r="AN360" s="103"/>
      <c r="AO360" s="103"/>
      <c r="AP360" s="17">
        <v>106409</v>
      </c>
    </row>
    <row r="361" spans="1:42" s="15" customFormat="1" ht="10.5" customHeight="1">
      <c r="A361" s="16">
        <v>106413</v>
      </c>
      <c r="B361" s="220" t="str">
        <f t="shared" si="40"/>
        <v>SOP</v>
      </c>
      <c r="C361" s="18" t="s">
        <v>178</v>
      </c>
      <c r="D361" s="22">
        <v>1</v>
      </c>
      <c r="E361" s="20">
        <v>4080</v>
      </c>
      <c r="F361" s="51">
        <v>0.75</v>
      </c>
      <c r="G361" s="74">
        <v>2</v>
      </c>
      <c r="H361" s="221" t="str">
        <f t="shared" si="41"/>
        <v>2015.01</v>
      </c>
      <c r="I361" s="221" t="str">
        <f t="shared" si="42"/>
        <v>2019.09</v>
      </c>
      <c r="J361" s="69">
        <v>32093.928010358217</v>
      </c>
      <c r="K361" s="226"/>
      <c r="L361" s="226"/>
      <c r="M361" s="226"/>
      <c r="N361" s="226"/>
      <c r="O361" s="19"/>
      <c r="P361" s="19"/>
      <c r="Q361" s="19"/>
      <c r="R361" s="19"/>
      <c r="S361" s="103"/>
      <c r="T361" s="103"/>
      <c r="U361" s="22" t="s">
        <v>2</v>
      </c>
      <c r="V361" s="103"/>
      <c r="W361" s="103"/>
      <c r="X361" s="17" t="str">
        <f>VLOOKUP(A361,'[1]Sales Data Table'!$A:$AF,4,FALSE)</f>
        <v>56271 1PA0A</v>
      </c>
      <c r="Y361" s="17" t="str">
        <f>VLOOKUP(A361,'[1]Sales Data Table'!$A:$I,2,FALSE)</f>
        <v>NISSAN</v>
      </c>
      <c r="Z361" s="17"/>
      <c r="AA361" s="17" t="str">
        <f>VLOOKUP(A361,'[1]Sales Data Table'!$A:$I,4,FALSE)</f>
        <v>56271 1PA0A</v>
      </c>
      <c r="AB361" s="17" t="str">
        <f>VLOOKUP(A361,'[1]Sales Data Table'!$A:$I,9,FALSE)</f>
        <v>X61F</v>
      </c>
      <c r="AC361" s="17"/>
      <c r="AD361" s="99">
        <f>VLOOKUP(A361,'[1]Sales Data Table'!$A:$Z,16,FALSE)</f>
        <v>43717</v>
      </c>
      <c r="AE361" s="18" t="str">
        <f>VLOOKUP(C361,'Equipment Listing'!A:E,3,FALSE)</f>
        <v>Bond</v>
      </c>
      <c r="AF361" s="19" t="str">
        <f>VLOOKUP(C361,'Equipment Listing'!A:E,4,FALSE)</f>
        <v>500T</v>
      </c>
      <c r="AG361" s="19" t="str">
        <f>VLOOKUP(C361,'Equipment Listing'!A:E,5,FALSE)</f>
        <v>331-600</v>
      </c>
      <c r="AH361" s="19">
        <f t="shared" si="43"/>
        <v>1.5</v>
      </c>
      <c r="AI361" s="43">
        <f t="shared" si="44"/>
        <v>4080</v>
      </c>
      <c r="AJ361" s="102">
        <f t="shared" si="45"/>
        <v>32093.928010358217</v>
      </c>
      <c r="AK361" s="20">
        <f t="shared" si="46"/>
        <v>2674.4940008631847</v>
      </c>
      <c r="AL361" s="21">
        <f t="shared" si="47"/>
        <v>2.87401764734091</v>
      </c>
      <c r="AM361" s="21"/>
      <c r="AN361" s="103"/>
      <c r="AO361" s="103"/>
      <c r="AP361" s="17">
        <v>106413</v>
      </c>
    </row>
    <row r="362" spans="1:42" s="15" customFormat="1" ht="10.5" customHeight="1">
      <c r="A362" s="16">
        <v>106443</v>
      </c>
      <c r="B362" s="220" t="str">
        <f t="shared" si="40"/>
        <v>SOP</v>
      </c>
      <c r="C362" s="18" t="s">
        <v>178</v>
      </c>
      <c r="D362" s="22">
        <v>1</v>
      </c>
      <c r="E362" s="20">
        <v>2000</v>
      </c>
      <c r="F362" s="51">
        <v>0.75</v>
      </c>
      <c r="G362" s="74">
        <v>2</v>
      </c>
      <c r="H362" s="221" t="str">
        <f t="shared" si="41"/>
        <v>2015.01</v>
      </c>
      <c r="I362" s="221" t="str">
        <f t="shared" si="42"/>
        <v>2019.09</v>
      </c>
      <c r="J362" s="69">
        <v>26470.5</v>
      </c>
      <c r="K362" s="226"/>
      <c r="L362" s="226"/>
      <c r="M362" s="226"/>
      <c r="N362" s="226"/>
      <c r="O362" s="19"/>
      <c r="P362" s="19"/>
      <c r="Q362" s="19"/>
      <c r="R362" s="19"/>
      <c r="S362" s="103"/>
      <c r="T362" s="103"/>
      <c r="U362" s="22" t="s">
        <v>2</v>
      </c>
      <c r="V362" s="103"/>
      <c r="W362" s="103"/>
      <c r="X362" s="17" t="str">
        <f>VLOOKUP(A362,'[1]Sales Data Table'!$A:$AF,4,FALSE)</f>
        <v>237141LA0AW9</v>
      </c>
      <c r="Y362" s="17" t="str">
        <f>VLOOKUP(A362,'[1]Sales Data Table'!$A:$I,2,FALSE)</f>
        <v>NISSAN</v>
      </c>
      <c r="Z362" s="17"/>
      <c r="AA362" s="17" t="str">
        <f>VLOOKUP(A362,'[1]Sales Data Table'!$A:$I,4,FALSE)</f>
        <v>237141LA0AW9</v>
      </c>
      <c r="AB362" s="17" t="str">
        <f>VLOOKUP(A362,'[1]Sales Data Table'!$A:$I,9,FALSE)</f>
        <v>ZH2k1 ENGINE</v>
      </c>
      <c r="AC362" s="17"/>
      <c r="AD362" s="99">
        <f>VLOOKUP(A362,'[1]Sales Data Table'!$A:$Z,16,FALSE)</f>
        <v>43717</v>
      </c>
      <c r="AE362" s="18" t="str">
        <f>VLOOKUP(C362,'Equipment Listing'!A:E,3,FALSE)</f>
        <v>Bond</v>
      </c>
      <c r="AF362" s="19" t="str">
        <f>VLOOKUP(C362,'Equipment Listing'!A:E,4,FALSE)</f>
        <v>500T</v>
      </c>
      <c r="AG362" s="19" t="str">
        <f>VLOOKUP(C362,'Equipment Listing'!A:E,5,FALSE)</f>
        <v>331-600</v>
      </c>
      <c r="AH362" s="19">
        <f t="shared" si="43"/>
        <v>1.5</v>
      </c>
      <c r="AI362" s="43">
        <f t="shared" si="44"/>
        <v>2000</v>
      </c>
      <c r="AJ362" s="102">
        <f t="shared" si="45"/>
        <v>26470.5</v>
      </c>
      <c r="AK362" s="20">
        <f t="shared" si="46"/>
        <v>2205.875</v>
      </c>
      <c r="AL362" s="21">
        <f t="shared" si="47"/>
        <v>3.4705833333333334</v>
      </c>
      <c r="AM362" s="21"/>
      <c r="AN362" s="103"/>
      <c r="AO362" s="103"/>
      <c r="AP362" s="17">
        <v>106443</v>
      </c>
    </row>
    <row r="363" spans="1:42" s="15" customFormat="1" ht="10.5" customHeight="1">
      <c r="A363" s="56">
        <v>106493</v>
      </c>
      <c r="B363" s="220" t="str">
        <f t="shared" si="40"/>
        <v>SOP</v>
      </c>
      <c r="C363" s="51" t="s">
        <v>178</v>
      </c>
      <c r="D363" s="22">
        <v>1</v>
      </c>
      <c r="E363" s="55">
        <v>2400</v>
      </c>
      <c r="F363" s="51">
        <v>0.75</v>
      </c>
      <c r="G363" s="74">
        <v>2</v>
      </c>
      <c r="H363" s="221" t="str">
        <f t="shared" si="41"/>
        <v>2015.01</v>
      </c>
      <c r="I363" s="221" t="str">
        <f t="shared" si="42"/>
        <v>2019.09</v>
      </c>
      <c r="J363" s="69">
        <v>1800</v>
      </c>
      <c r="K363" s="226"/>
      <c r="L363" s="226"/>
      <c r="M363" s="226"/>
      <c r="N363" s="226"/>
      <c r="O363" s="54"/>
      <c r="P363" s="54"/>
      <c r="Q363" s="54"/>
      <c r="R363" s="54"/>
      <c r="S363" s="53"/>
      <c r="T363" s="104"/>
      <c r="U363" s="22" t="s">
        <v>2</v>
      </c>
      <c r="V363" s="104"/>
      <c r="W363" s="103"/>
      <c r="X363" s="17" t="str">
        <f>VLOOKUP(A363,'[1]Sales Data Table'!$A:$AF,4,FALSE)</f>
        <v>821D4 ZN50A</v>
      </c>
      <c r="Y363" s="17" t="str">
        <f>VLOOKUP(A363,'[1]Sales Data Table'!$A:$I,2,FALSE)</f>
        <v>ARTIFLEX</v>
      </c>
      <c r="Z363" s="17"/>
      <c r="AA363" s="17" t="str">
        <f>VLOOKUP(A363,'[1]Sales Data Table'!$A:$I,4,FALSE)</f>
        <v>821D4 ZN50A</v>
      </c>
      <c r="AB363" s="17" t="str">
        <f>VLOOKUP(A363,'[1]Sales Data Table'!$A:$I,9,FALSE)</f>
        <v>L42A SERVICE</v>
      </c>
      <c r="AC363" s="17"/>
      <c r="AD363" s="99">
        <f>VLOOKUP(A363,'[1]Sales Data Table'!$A:$Z,16,FALSE)</f>
        <v>43717</v>
      </c>
      <c r="AE363" s="18" t="str">
        <f>VLOOKUP(C363,'Equipment Listing'!A:E,3,FALSE)</f>
        <v>Bond</v>
      </c>
      <c r="AF363" s="19" t="str">
        <f>VLOOKUP(C363,'Equipment Listing'!A:E,4,FALSE)</f>
        <v>500T</v>
      </c>
      <c r="AG363" s="19" t="str">
        <f>VLOOKUP(C363,'Equipment Listing'!A:E,5,FALSE)</f>
        <v>331-600</v>
      </c>
      <c r="AH363" s="19">
        <f t="shared" si="43"/>
        <v>1.5</v>
      </c>
      <c r="AI363" s="43">
        <f t="shared" si="44"/>
        <v>2400</v>
      </c>
      <c r="AJ363" s="102">
        <f t="shared" si="45"/>
        <v>1800</v>
      </c>
      <c r="AK363" s="20">
        <f t="shared" si="46"/>
        <v>150</v>
      </c>
      <c r="AL363" s="21">
        <f t="shared" si="47"/>
        <v>2.0833333333333335</v>
      </c>
      <c r="AM363" s="21"/>
      <c r="AN363" s="103"/>
      <c r="AO363" s="103"/>
      <c r="AP363" s="51" t="e">
        <f>VLOOKUP(A363,#REF!,2,FALSE)</f>
        <v>#REF!</v>
      </c>
    </row>
    <row r="364" spans="1:42" s="15" customFormat="1" ht="10.5" customHeight="1">
      <c r="A364" s="56">
        <v>106494</v>
      </c>
      <c r="B364" s="220" t="str">
        <f t="shared" si="40"/>
        <v>SOP</v>
      </c>
      <c r="C364" s="51" t="s">
        <v>178</v>
      </c>
      <c r="D364" s="22">
        <v>1</v>
      </c>
      <c r="E364" s="55">
        <v>3800</v>
      </c>
      <c r="F364" s="51">
        <v>0.75</v>
      </c>
      <c r="G364" s="74">
        <v>2</v>
      </c>
      <c r="H364" s="221" t="str">
        <f t="shared" si="41"/>
        <v>2015.01</v>
      </c>
      <c r="I364" s="221" t="str">
        <f t="shared" si="42"/>
        <v>2019.09</v>
      </c>
      <c r="J364" s="69">
        <v>1800</v>
      </c>
      <c r="K364" s="226"/>
      <c r="L364" s="226"/>
      <c r="M364" s="226"/>
      <c r="N364" s="226"/>
      <c r="O364" s="54"/>
      <c r="P364" s="54"/>
      <c r="Q364" s="54"/>
      <c r="R364" s="54"/>
      <c r="S364" s="53"/>
      <c r="T364" s="104"/>
      <c r="U364" s="22" t="s">
        <v>2</v>
      </c>
      <c r="V364" s="104"/>
      <c r="W364" s="103"/>
      <c r="X364" s="17" t="str">
        <f>VLOOKUP(A364,'[1]Sales Data Table'!$A:$AF,4,FALSE)</f>
        <v>821D5 ZN50A</v>
      </c>
      <c r="Y364" s="17" t="str">
        <f>VLOOKUP(A364,'[1]Sales Data Table'!$A:$I,2,FALSE)</f>
        <v>ARTIFLEX</v>
      </c>
      <c r="Z364" s="17"/>
      <c r="AA364" s="17" t="str">
        <f>VLOOKUP(A364,'[1]Sales Data Table'!$A:$I,4,FALSE)</f>
        <v>821D5 ZN50A</v>
      </c>
      <c r="AB364" s="17" t="str">
        <f>VLOOKUP(A364,'[1]Sales Data Table'!$A:$I,9,FALSE)</f>
        <v>L42A SERVICE</v>
      </c>
      <c r="AC364" s="17"/>
      <c r="AD364" s="99">
        <f>VLOOKUP(A364,'[1]Sales Data Table'!$A:$Z,16,FALSE)</f>
        <v>43717</v>
      </c>
      <c r="AE364" s="18" t="str">
        <f>VLOOKUP(C364,'Equipment Listing'!A:E,3,FALSE)</f>
        <v>Bond</v>
      </c>
      <c r="AF364" s="19" t="str">
        <f>VLOOKUP(C364,'Equipment Listing'!A:E,4,FALSE)</f>
        <v>500T</v>
      </c>
      <c r="AG364" s="19" t="str">
        <f>VLOOKUP(C364,'Equipment Listing'!A:E,5,FALSE)</f>
        <v>331-600</v>
      </c>
      <c r="AH364" s="19">
        <f t="shared" si="43"/>
        <v>1.5</v>
      </c>
      <c r="AI364" s="43">
        <f t="shared" si="44"/>
        <v>3800</v>
      </c>
      <c r="AJ364" s="102">
        <f t="shared" si="45"/>
        <v>1800</v>
      </c>
      <c r="AK364" s="20">
        <f t="shared" si="46"/>
        <v>150</v>
      </c>
      <c r="AL364" s="21">
        <f t="shared" si="47"/>
        <v>2.0526315789473686</v>
      </c>
      <c r="AM364" s="21"/>
      <c r="AN364" s="103"/>
      <c r="AO364" s="103"/>
      <c r="AP364" s="51" t="e">
        <f>VLOOKUP(A364,#REF!,2,FALSE)</f>
        <v>#REF!</v>
      </c>
    </row>
    <row r="365" spans="1:42" s="15" customFormat="1" ht="10.5" customHeight="1">
      <c r="A365" s="16">
        <v>106760</v>
      </c>
      <c r="B365" s="220" t="str">
        <f t="shared" si="40"/>
        <v>SOP</v>
      </c>
      <c r="C365" s="18" t="s">
        <v>178</v>
      </c>
      <c r="D365" s="22">
        <v>1</v>
      </c>
      <c r="E365" s="20">
        <v>1500</v>
      </c>
      <c r="F365" s="51">
        <v>0.75</v>
      </c>
      <c r="G365" s="74">
        <v>2</v>
      </c>
      <c r="H365" s="221" t="str">
        <f t="shared" si="41"/>
        <v>2015.01</v>
      </c>
      <c r="I365" s="221" t="str">
        <f t="shared" si="42"/>
        <v>2018.11</v>
      </c>
      <c r="J365" s="69">
        <v>430000</v>
      </c>
      <c r="K365" s="226"/>
      <c r="L365" s="226"/>
      <c r="M365" s="226"/>
      <c r="N365" s="226"/>
      <c r="O365" s="19"/>
      <c r="P365" s="19"/>
      <c r="Q365" s="19"/>
      <c r="R365" s="19"/>
      <c r="S365" s="103"/>
      <c r="T365" s="103"/>
      <c r="U365" s="22" t="s">
        <v>2</v>
      </c>
      <c r="V365" s="103"/>
      <c r="W365" s="103"/>
      <c r="X365" s="17">
        <f>VLOOKUP(A365,'[1]Sales Data Table'!$A:$AF,4,FALSE)</f>
        <v>13002605</v>
      </c>
      <c r="Y365" s="17" t="str">
        <f>VLOOKUP(A365,'[1]Sales Data Table'!$A:$I,2,FALSE)</f>
        <v>Benteler</v>
      </c>
      <c r="Z365" s="17"/>
      <c r="AA365" s="17">
        <f>VLOOKUP(A365,'[1]Sales Data Table'!$A:$I,4,FALSE)</f>
        <v>13002605</v>
      </c>
      <c r="AB365" s="17" t="str">
        <f>VLOOKUP(A365,'[1]Sales Data Table'!$A:$I,9,FALSE)</f>
        <v>Chrysler V6 Engine (PHOENIX)</v>
      </c>
      <c r="AC365" s="17"/>
      <c r="AD365" s="99">
        <f>VLOOKUP(A365,'[1]Sales Data Table'!$A:$Z,16,FALSE)</f>
        <v>43405</v>
      </c>
      <c r="AE365" s="18" t="str">
        <f>VLOOKUP(C365,'Equipment Listing'!A:E,3,FALSE)</f>
        <v>Bond</v>
      </c>
      <c r="AF365" s="19" t="str">
        <f>VLOOKUP(C365,'Equipment Listing'!A:E,4,FALSE)</f>
        <v>500T</v>
      </c>
      <c r="AG365" s="19" t="str">
        <f>VLOOKUP(C365,'Equipment Listing'!A:E,5,FALSE)</f>
        <v>331-600</v>
      </c>
      <c r="AH365" s="19">
        <f t="shared" si="43"/>
        <v>1.5</v>
      </c>
      <c r="AI365" s="43">
        <f t="shared" si="44"/>
        <v>1500</v>
      </c>
      <c r="AJ365" s="102">
        <f t="shared" si="45"/>
        <v>430000</v>
      </c>
      <c r="AK365" s="20">
        <f t="shared" si="46"/>
        <v>35833.333333333336</v>
      </c>
      <c r="AL365" s="21">
        <f t="shared" si="47"/>
        <v>33.851851851851855</v>
      </c>
      <c r="AM365" s="21"/>
      <c r="AN365" s="103"/>
      <c r="AO365" s="103"/>
      <c r="AP365" s="17">
        <v>106760</v>
      </c>
    </row>
    <row r="366" spans="1:42" s="15" customFormat="1" ht="10.5" customHeight="1">
      <c r="A366" s="16">
        <v>106887</v>
      </c>
      <c r="B366" s="220" t="str">
        <f t="shared" si="40"/>
        <v>SOP</v>
      </c>
      <c r="C366" s="18" t="s">
        <v>178</v>
      </c>
      <c r="D366" s="22">
        <v>1</v>
      </c>
      <c r="E366" s="20">
        <v>2400</v>
      </c>
      <c r="F366" s="51">
        <v>0.75</v>
      </c>
      <c r="G366" s="74">
        <v>2</v>
      </c>
      <c r="H366" s="221" t="str">
        <f t="shared" si="41"/>
        <v>2015.01</v>
      </c>
      <c r="I366" s="221" t="str">
        <f t="shared" si="42"/>
        <v>2018.06</v>
      </c>
      <c r="J366" s="69">
        <v>789</v>
      </c>
      <c r="K366" s="226"/>
      <c r="L366" s="226"/>
      <c r="M366" s="226"/>
      <c r="N366" s="226"/>
      <c r="O366" s="19"/>
      <c r="P366" s="19"/>
      <c r="Q366" s="19"/>
      <c r="R366" s="19"/>
      <c r="S366" s="103"/>
      <c r="T366" s="103"/>
      <c r="U366" s="22" t="s">
        <v>2</v>
      </c>
      <c r="V366" s="103"/>
      <c r="W366" s="103"/>
      <c r="X366" s="17" t="str">
        <f>VLOOKUP(A366,'[1]Sales Data Table'!$A:$AF,4,FALSE)</f>
        <v>14014ZJ60A</v>
      </c>
      <c r="Y366" s="17" t="str">
        <f>VLOOKUP(A366,'[1]Sales Data Table'!$A:$I,2,FALSE)</f>
        <v>NISSAN</v>
      </c>
      <c r="Z366" s="17"/>
      <c r="AA366" s="17" t="str">
        <f>VLOOKUP(A366,'[1]Sales Data Table'!$A:$I,4,FALSE)</f>
        <v>14014ZJ60A</v>
      </c>
      <c r="AB366" s="17" t="str">
        <f>VLOOKUP(A366,'[1]Sales Data Table'!$A:$I,9,FALSE)</f>
        <v>L32H SENTRA</v>
      </c>
      <c r="AC366" s="17"/>
      <c r="AD366" s="99">
        <f>VLOOKUP(A366,'[1]Sales Data Table'!$A:$Z,16,FALSE)</f>
        <v>43252</v>
      </c>
      <c r="AE366" s="18" t="str">
        <f>VLOOKUP(C366,'Equipment Listing'!A:E,3,FALSE)</f>
        <v>Bond</v>
      </c>
      <c r="AF366" s="19" t="str">
        <f>VLOOKUP(C366,'Equipment Listing'!A:E,4,FALSE)</f>
        <v>500T</v>
      </c>
      <c r="AG366" s="19" t="str">
        <f>VLOOKUP(C366,'Equipment Listing'!A:E,5,FALSE)</f>
        <v>331-600</v>
      </c>
      <c r="AH366" s="19">
        <f t="shared" si="43"/>
        <v>1.5</v>
      </c>
      <c r="AI366" s="43">
        <f t="shared" si="44"/>
        <v>2400</v>
      </c>
      <c r="AJ366" s="102">
        <f t="shared" si="45"/>
        <v>789</v>
      </c>
      <c r="AK366" s="20">
        <f t="shared" si="46"/>
        <v>65.75</v>
      </c>
      <c r="AL366" s="21">
        <f t="shared" si="47"/>
        <v>2.0365277777777777</v>
      </c>
      <c r="AM366" s="21"/>
      <c r="AN366" s="103"/>
      <c r="AO366" s="103"/>
      <c r="AP366" s="17">
        <v>106887</v>
      </c>
    </row>
    <row r="367" spans="1:42" s="15" customFormat="1" ht="10.5" customHeight="1">
      <c r="A367" s="16">
        <v>106888</v>
      </c>
      <c r="B367" s="220" t="str">
        <f t="shared" si="40"/>
        <v>SOP</v>
      </c>
      <c r="C367" s="18" t="s">
        <v>178</v>
      </c>
      <c r="D367" s="22">
        <v>1</v>
      </c>
      <c r="E367" s="20">
        <v>4000</v>
      </c>
      <c r="F367" s="51">
        <v>0.75</v>
      </c>
      <c r="G367" s="74">
        <v>2</v>
      </c>
      <c r="H367" s="221" t="str">
        <f t="shared" si="41"/>
        <v>2015.01</v>
      </c>
      <c r="I367" s="221" t="str">
        <f t="shared" si="42"/>
        <v>2018.06</v>
      </c>
      <c r="J367" s="50">
        <v>209693.5</v>
      </c>
      <c r="K367" s="224"/>
      <c r="L367" s="224"/>
      <c r="M367" s="224"/>
      <c r="N367" s="224"/>
      <c r="O367" s="19"/>
      <c r="P367" s="19"/>
      <c r="Q367" s="19"/>
      <c r="R367" s="19"/>
      <c r="S367" s="103"/>
      <c r="T367" s="103"/>
      <c r="U367" s="22" t="s">
        <v>2</v>
      </c>
      <c r="V367" s="103"/>
      <c r="W367" s="103"/>
      <c r="X367" s="17" t="str">
        <f>VLOOKUP(A367,'[1]Sales Data Table'!$A:$AF,4,FALSE)</f>
        <v>20817 JA12A</v>
      </c>
      <c r="Y367" s="17" t="str">
        <f>VLOOKUP(A367,'[1]Sales Data Table'!$A:$I,2,FALSE)</f>
        <v>NISSAN</v>
      </c>
      <c r="Z367" s="17"/>
      <c r="AA367" s="17" t="str">
        <f>VLOOKUP(A367,'[1]Sales Data Table'!$A:$I,4,FALSE)</f>
        <v>20817 JA12A</v>
      </c>
      <c r="AB367" s="67" t="str">
        <f>VLOOKUP(A367,'[1]Sales Data Table'!$A:$I,9,FALSE)</f>
        <v>L42L (C/O from L42A) + P42M</v>
      </c>
      <c r="AC367" s="67"/>
      <c r="AD367" s="99">
        <f>VLOOKUP(A367,'[1]Sales Data Table'!$A:$Z,16,FALSE)</f>
        <v>43252</v>
      </c>
      <c r="AE367" s="18" t="str">
        <f>VLOOKUP(C367,'Equipment Listing'!A:E,3,FALSE)</f>
        <v>Bond</v>
      </c>
      <c r="AF367" s="19" t="str">
        <f>VLOOKUP(C367,'Equipment Listing'!A:E,4,FALSE)</f>
        <v>500T</v>
      </c>
      <c r="AG367" s="19" t="str">
        <f>VLOOKUP(C367,'Equipment Listing'!A:E,5,FALSE)</f>
        <v>331-600</v>
      </c>
      <c r="AH367" s="19">
        <f t="shared" si="43"/>
        <v>1.5</v>
      </c>
      <c r="AI367" s="43">
        <f t="shared" si="44"/>
        <v>4000</v>
      </c>
      <c r="AJ367" s="102">
        <f t="shared" si="45"/>
        <v>209693.5</v>
      </c>
      <c r="AK367" s="20">
        <f t="shared" si="46"/>
        <v>17474.458333333332</v>
      </c>
      <c r="AL367" s="21">
        <f t="shared" si="47"/>
        <v>7.8248194444444437</v>
      </c>
      <c r="AM367" s="21"/>
      <c r="AN367" s="103"/>
      <c r="AO367" s="103"/>
      <c r="AP367" s="17">
        <v>106888</v>
      </c>
    </row>
    <row r="368" spans="1:42" s="15" customFormat="1" ht="10.5" customHeight="1">
      <c r="A368" s="16">
        <v>106890</v>
      </c>
      <c r="B368" s="220" t="str">
        <f t="shared" si="40"/>
        <v>SOP</v>
      </c>
      <c r="C368" s="18" t="s">
        <v>178</v>
      </c>
      <c r="D368" s="22">
        <v>1</v>
      </c>
      <c r="E368" s="20">
        <v>2100</v>
      </c>
      <c r="F368" s="51">
        <v>0.75</v>
      </c>
      <c r="G368" s="74">
        <v>2</v>
      </c>
      <c r="H368" s="221" t="str">
        <f t="shared" si="41"/>
        <v>2015.01</v>
      </c>
      <c r="I368" s="221" t="str">
        <f t="shared" si="42"/>
        <v>2018.06</v>
      </c>
      <c r="J368" s="69">
        <v>69561.440000000002</v>
      </c>
      <c r="K368" s="226"/>
      <c r="L368" s="226"/>
      <c r="M368" s="226"/>
      <c r="N368" s="226"/>
      <c r="O368" s="19"/>
      <c r="P368" s="19"/>
      <c r="Q368" s="19"/>
      <c r="R368" s="19"/>
      <c r="S368" s="103"/>
      <c r="T368" s="103"/>
      <c r="U368" s="22" t="s">
        <v>2</v>
      </c>
      <c r="V368" s="103"/>
      <c r="W368" s="103"/>
      <c r="X368" s="17" t="str">
        <f>VLOOKUP(A368,'[1]Sales Data Table'!$A:$AF,4,FALSE)</f>
        <v>23714 ZN00C</v>
      </c>
      <c r="Y368" s="17" t="str">
        <f>VLOOKUP(A368,'[1]Sales Data Table'!$A:$I,2,FALSE)</f>
        <v>NISSAN</v>
      </c>
      <c r="Z368" s="17"/>
      <c r="AA368" s="17" t="str">
        <f>VLOOKUP(A368,'[1]Sales Data Table'!$A:$I,4,FALSE)</f>
        <v>23714 ZN00C</v>
      </c>
      <c r="AB368" s="17" t="str">
        <f>VLOOKUP(A368,'[1]Sales Data Table'!$A:$I,9,FALSE)</f>
        <v>L42L (PARTIAL)</v>
      </c>
      <c r="AC368" s="17"/>
      <c r="AD368" s="99">
        <f>VLOOKUP(A368,'[1]Sales Data Table'!$A:$Z,16,FALSE)</f>
        <v>43252</v>
      </c>
      <c r="AE368" s="18" t="str">
        <f>VLOOKUP(C368,'Equipment Listing'!A:E,3,FALSE)</f>
        <v>Bond</v>
      </c>
      <c r="AF368" s="19" t="str">
        <f>VLOOKUP(C368,'Equipment Listing'!A:E,4,FALSE)</f>
        <v>500T</v>
      </c>
      <c r="AG368" s="19" t="str">
        <f>VLOOKUP(C368,'Equipment Listing'!A:E,5,FALSE)</f>
        <v>331-600</v>
      </c>
      <c r="AH368" s="19">
        <f t="shared" si="43"/>
        <v>1.5</v>
      </c>
      <c r="AI368" s="43">
        <f t="shared" si="44"/>
        <v>2100</v>
      </c>
      <c r="AJ368" s="102">
        <f t="shared" si="45"/>
        <v>69561.440000000002</v>
      </c>
      <c r="AK368" s="20">
        <f t="shared" si="46"/>
        <v>5796.7866666666669</v>
      </c>
      <c r="AL368" s="21">
        <f t="shared" si="47"/>
        <v>5.6804994708994707</v>
      </c>
      <c r="AM368" s="21"/>
      <c r="AN368" s="103"/>
      <c r="AO368" s="103"/>
      <c r="AP368" s="17" t="s">
        <v>186</v>
      </c>
    </row>
    <row r="369" spans="1:42" s="15" customFormat="1" ht="10.5" customHeight="1">
      <c r="A369" s="16">
        <v>106912</v>
      </c>
      <c r="B369" s="220" t="str">
        <f t="shared" si="40"/>
        <v>SOP</v>
      </c>
      <c r="C369" s="18" t="s">
        <v>178</v>
      </c>
      <c r="D369" s="22">
        <v>1</v>
      </c>
      <c r="E369" s="20">
        <v>2100</v>
      </c>
      <c r="F369" s="51">
        <v>0.75</v>
      </c>
      <c r="G369" s="74">
        <v>2</v>
      </c>
      <c r="H369" s="221" t="str">
        <f t="shared" si="41"/>
        <v>2015.01</v>
      </c>
      <c r="I369" s="221" t="str">
        <f t="shared" si="42"/>
        <v>2015.02</v>
      </c>
      <c r="J369" s="69">
        <v>30225</v>
      </c>
      <c r="K369" s="226"/>
      <c r="L369" s="226"/>
      <c r="M369" s="226"/>
      <c r="N369" s="226"/>
      <c r="O369" s="19"/>
      <c r="P369" s="19"/>
      <c r="Q369" s="19"/>
      <c r="R369" s="19"/>
      <c r="S369" s="103"/>
      <c r="T369" s="103"/>
      <c r="U369" s="22" t="s">
        <v>2</v>
      </c>
      <c r="V369" s="103"/>
      <c r="W369" s="103"/>
      <c r="X369" s="17" t="str">
        <f>VLOOKUP(A369,'[1]Sales Data Table'!$A:$AF,4,FALSE)</f>
        <v>68153 9N00A</v>
      </c>
      <c r="Y369" s="17" t="str">
        <f>VLOOKUP(A369,'[1]Sales Data Table'!$A:$I,2,FALSE)</f>
        <v>Calsonic</v>
      </c>
      <c r="Z369" s="17"/>
      <c r="AA369" s="17" t="str">
        <f>VLOOKUP(A369,'[1]Sales Data Table'!$A:$I,4,FALSE)</f>
        <v>68153 9N00A</v>
      </c>
      <c r="AB369" s="17" t="str">
        <f>VLOOKUP(A369,'[1]Sales Data Table'!$A:$I,9,FALSE)</f>
        <v>L42C</v>
      </c>
      <c r="AC369" s="17"/>
      <c r="AD369" s="99">
        <f>VLOOKUP(A369,'[1]Sales Data Table'!$A:$Z,16,FALSE)</f>
        <v>42036</v>
      </c>
      <c r="AE369" s="18" t="str">
        <f>VLOOKUP(C369,'Equipment Listing'!A:E,3,FALSE)</f>
        <v>Bond</v>
      </c>
      <c r="AF369" s="19" t="str">
        <f>VLOOKUP(C369,'Equipment Listing'!A:E,4,FALSE)</f>
        <v>500T</v>
      </c>
      <c r="AG369" s="19" t="str">
        <f>VLOOKUP(C369,'Equipment Listing'!A:E,5,FALSE)</f>
        <v>331-600</v>
      </c>
      <c r="AH369" s="19">
        <f t="shared" si="43"/>
        <v>1.5</v>
      </c>
      <c r="AI369" s="43">
        <f t="shared" si="44"/>
        <v>2100</v>
      </c>
      <c r="AJ369" s="102">
        <f t="shared" si="45"/>
        <v>30225</v>
      </c>
      <c r="AK369" s="20">
        <f t="shared" si="46"/>
        <v>2518.75</v>
      </c>
      <c r="AL369" s="21">
        <f t="shared" si="47"/>
        <v>3.5992063492063493</v>
      </c>
      <c r="AM369" s="21"/>
      <c r="AN369" s="103"/>
      <c r="AO369" s="103"/>
      <c r="AP369" s="17">
        <v>106912</v>
      </c>
    </row>
    <row r="370" spans="1:42" s="15" customFormat="1" ht="10.5" customHeight="1">
      <c r="A370" s="16">
        <v>106913</v>
      </c>
      <c r="B370" s="220" t="str">
        <f t="shared" si="40"/>
        <v>SOP</v>
      </c>
      <c r="C370" s="18" t="s">
        <v>178</v>
      </c>
      <c r="D370" s="22">
        <v>1</v>
      </c>
      <c r="E370" s="20">
        <v>1320</v>
      </c>
      <c r="F370" s="51">
        <v>0.75</v>
      </c>
      <c r="G370" s="74">
        <v>2</v>
      </c>
      <c r="H370" s="221" t="str">
        <f t="shared" si="41"/>
        <v>2015.01</v>
      </c>
      <c r="I370" s="221" t="str">
        <f t="shared" si="42"/>
        <v>2015.02</v>
      </c>
      <c r="J370" s="69">
        <v>12750</v>
      </c>
      <c r="K370" s="226"/>
      <c r="L370" s="226"/>
      <c r="M370" s="226"/>
      <c r="N370" s="226"/>
      <c r="O370" s="19"/>
      <c r="P370" s="19"/>
      <c r="Q370" s="19"/>
      <c r="R370" s="19"/>
      <c r="S370" s="103"/>
      <c r="T370" s="103"/>
      <c r="U370" s="22" t="s">
        <v>2</v>
      </c>
      <c r="V370" s="103"/>
      <c r="W370" s="103"/>
      <c r="X370" s="17" t="str">
        <f>VLOOKUP(A370,'[1]Sales Data Table'!$A:$AF,4,FALSE)</f>
        <v>68153 9N02A</v>
      </c>
      <c r="Y370" s="17" t="str">
        <f>VLOOKUP(A370,'[1]Sales Data Table'!$A:$I,2,FALSE)</f>
        <v>Calsonic</v>
      </c>
      <c r="Z370" s="17"/>
      <c r="AA370" s="17" t="str">
        <f>VLOOKUP(A370,'[1]Sales Data Table'!$A:$I,4,FALSE)</f>
        <v>68153 9N02A</v>
      </c>
      <c r="AB370" s="17" t="str">
        <f>VLOOKUP(A370,'[1]Sales Data Table'!$A:$I,9,FALSE)</f>
        <v>L42C</v>
      </c>
      <c r="AC370" s="17"/>
      <c r="AD370" s="99">
        <f>VLOOKUP(A370,'[1]Sales Data Table'!$A:$Z,16,FALSE)</f>
        <v>42036</v>
      </c>
      <c r="AE370" s="18" t="str">
        <f>VLOOKUP(C370,'Equipment Listing'!A:E,3,FALSE)</f>
        <v>Bond</v>
      </c>
      <c r="AF370" s="19" t="str">
        <f>VLOOKUP(C370,'Equipment Listing'!A:E,4,FALSE)</f>
        <v>500T</v>
      </c>
      <c r="AG370" s="19" t="str">
        <f>VLOOKUP(C370,'Equipment Listing'!A:E,5,FALSE)</f>
        <v>331-600</v>
      </c>
      <c r="AH370" s="19">
        <f t="shared" si="43"/>
        <v>1.5</v>
      </c>
      <c r="AI370" s="43">
        <f t="shared" si="44"/>
        <v>1320</v>
      </c>
      <c r="AJ370" s="102">
        <f t="shared" si="45"/>
        <v>12750</v>
      </c>
      <c r="AK370" s="20">
        <f t="shared" si="46"/>
        <v>1062.5</v>
      </c>
      <c r="AL370" s="21">
        <f t="shared" si="47"/>
        <v>3.0732323232323231</v>
      </c>
      <c r="AM370" s="21"/>
      <c r="AN370" s="103"/>
      <c r="AO370" s="103"/>
      <c r="AP370" s="17">
        <v>106913</v>
      </c>
    </row>
    <row r="371" spans="1:42" s="15" customFormat="1" ht="10.5" customHeight="1">
      <c r="A371" s="16">
        <v>106930</v>
      </c>
      <c r="B371" s="220" t="str">
        <f t="shared" si="40"/>
        <v>SOP</v>
      </c>
      <c r="C371" s="18" t="s">
        <v>178</v>
      </c>
      <c r="D371" s="22">
        <v>1</v>
      </c>
      <c r="E371" s="20">
        <v>2400</v>
      </c>
      <c r="F371" s="51">
        <v>0.75</v>
      </c>
      <c r="G371" s="74">
        <v>2</v>
      </c>
      <c r="H371" s="221" t="str">
        <f t="shared" si="41"/>
        <v>2015.01</v>
      </c>
      <c r="I371" s="221" t="str">
        <f t="shared" si="42"/>
        <v>2016.09</v>
      </c>
      <c r="J371" s="69">
        <v>11700</v>
      </c>
      <c r="K371" s="226"/>
      <c r="L371" s="226"/>
      <c r="M371" s="226"/>
      <c r="N371" s="226"/>
      <c r="O371" s="19"/>
      <c r="P371" s="19"/>
      <c r="Q371" s="19"/>
      <c r="R371" s="19"/>
      <c r="S371" s="103"/>
      <c r="T371" s="103"/>
      <c r="U371" s="22" t="s">
        <v>2</v>
      </c>
      <c r="V371" s="103"/>
      <c r="W371" s="103"/>
      <c r="X371" s="17" t="str">
        <f>VLOOKUP(A371,'[1]Sales Data Table'!$A:$AF,4,FALSE)</f>
        <v>23-4615510-2</v>
      </c>
      <c r="Y371" s="17" t="str">
        <f>VLOOKUP(A371,'[1]Sales Data Table'!$A:$I,2,FALSE)</f>
        <v>IB TECH</v>
      </c>
      <c r="Z371" s="17"/>
      <c r="AA371" s="17" t="str">
        <f>VLOOKUP(A371,'[1]Sales Data Table'!$A:$I,4,FALSE)</f>
        <v>23-4615510-2</v>
      </c>
      <c r="AB371" s="17" t="str">
        <f>VLOOKUP(A371,'[1]Sales Data Table'!$A:$I,9,FALSE)</f>
        <v xml:space="preserve">Honda | Civic | 2HC              </v>
      </c>
      <c r="AC371" s="17"/>
      <c r="AD371" s="99">
        <f>VLOOKUP(A371,'[1]Sales Data Table'!$A:$Z,16,FALSE)</f>
        <v>42614</v>
      </c>
      <c r="AE371" s="18" t="str">
        <f>VLOOKUP(C371,'Equipment Listing'!A:E,3,FALSE)</f>
        <v>Bond</v>
      </c>
      <c r="AF371" s="19" t="str">
        <f>VLOOKUP(C371,'Equipment Listing'!A:E,4,FALSE)</f>
        <v>500T</v>
      </c>
      <c r="AG371" s="19" t="str">
        <f>VLOOKUP(C371,'Equipment Listing'!A:E,5,FALSE)</f>
        <v>331-600</v>
      </c>
      <c r="AH371" s="19">
        <f t="shared" si="43"/>
        <v>1.5</v>
      </c>
      <c r="AI371" s="43">
        <f t="shared" si="44"/>
        <v>2400</v>
      </c>
      <c r="AJ371" s="102">
        <f t="shared" si="45"/>
        <v>11700</v>
      </c>
      <c r="AK371" s="20">
        <f t="shared" si="46"/>
        <v>975</v>
      </c>
      <c r="AL371" s="21">
        <f t="shared" si="47"/>
        <v>2.5416666666666665</v>
      </c>
      <c r="AM371" s="21"/>
      <c r="AN371" s="103"/>
      <c r="AO371" s="103"/>
      <c r="AP371" s="17" t="s">
        <v>185</v>
      </c>
    </row>
    <row r="372" spans="1:42" s="15" customFormat="1" ht="10.5" customHeight="1">
      <c r="A372" s="16">
        <v>107007</v>
      </c>
      <c r="B372" s="220" t="str">
        <f t="shared" si="40"/>
        <v>SOP</v>
      </c>
      <c r="C372" s="18" t="s">
        <v>178</v>
      </c>
      <c r="D372" s="22">
        <v>1</v>
      </c>
      <c r="E372" s="20">
        <v>2100</v>
      </c>
      <c r="F372" s="51">
        <v>0.75</v>
      </c>
      <c r="G372" s="74">
        <v>2</v>
      </c>
      <c r="H372" s="221" t="str">
        <f t="shared" si="41"/>
        <v>2015.01</v>
      </c>
      <c r="I372" s="221" t="str">
        <f t="shared" si="42"/>
        <v>2016.06</v>
      </c>
      <c r="J372" s="69">
        <v>425000</v>
      </c>
      <c r="K372" s="226"/>
      <c r="L372" s="226"/>
      <c r="M372" s="226"/>
      <c r="N372" s="226"/>
      <c r="O372" s="19"/>
      <c r="P372" s="19"/>
      <c r="Q372" s="19"/>
      <c r="R372" s="19"/>
      <c r="S372" s="103"/>
      <c r="T372" s="103"/>
      <c r="U372" s="22" t="s">
        <v>2</v>
      </c>
      <c r="V372" s="103"/>
      <c r="W372" s="103"/>
      <c r="X372" s="17" t="str">
        <f>VLOOKUP(A372,'[1]Sales Data Table'!$A:$AF,4,FALSE)</f>
        <v>23-4618511-2-00</v>
      </c>
      <c r="Y372" s="17" t="str">
        <f>VLOOKUP(A372,'[1]Sales Data Table'!$A:$I,2,FALSE)</f>
        <v>IB TECH</v>
      </c>
      <c r="Z372" s="17"/>
      <c r="AA372" s="17" t="str">
        <f>VLOOKUP(A372,'[1]Sales Data Table'!$A:$I,4,FALSE)</f>
        <v>23-4618511-2-00</v>
      </c>
      <c r="AB372" s="17" t="str">
        <f>VLOOKUP(A372,'[1]Sales Data Table'!$A:$I,9,FALSE)</f>
        <v>'12 Honda CR-V</v>
      </c>
      <c r="AC372" s="17"/>
      <c r="AD372" s="99">
        <f>VLOOKUP(A372,'[1]Sales Data Table'!$A:$Z,16,FALSE)</f>
        <v>42522</v>
      </c>
      <c r="AE372" s="18" t="str">
        <f>VLOOKUP(C372,'Equipment Listing'!A:E,3,FALSE)</f>
        <v>Bond</v>
      </c>
      <c r="AF372" s="19" t="str">
        <f>VLOOKUP(C372,'Equipment Listing'!A:E,4,FALSE)</f>
        <v>500T</v>
      </c>
      <c r="AG372" s="19" t="str">
        <f>VLOOKUP(C372,'Equipment Listing'!A:E,5,FALSE)</f>
        <v>331-600</v>
      </c>
      <c r="AH372" s="19">
        <f t="shared" si="43"/>
        <v>1.5</v>
      </c>
      <c r="AI372" s="43">
        <f t="shared" si="44"/>
        <v>2100</v>
      </c>
      <c r="AJ372" s="102">
        <f t="shared" si="45"/>
        <v>425000</v>
      </c>
      <c r="AK372" s="20">
        <f t="shared" si="46"/>
        <v>35416.666666666664</v>
      </c>
      <c r="AL372" s="21">
        <f t="shared" si="47"/>
        <v>24.486772486772484</v>
      </c>
      <c r="AM372" s="21"/>
      <c r="AN372" s="103"/>
      <c r="AO372" s="103"/>
      <c r="AP372" s="17" t="s">
        <v>184</v>
      </c>
    </row>
    <row r="373" spans="1:42" s="15" customFormat="1" ht="10.5" customHeight="1">
      <c r="A373" s="16">
        <v>107010</v>
      </c>
      <c r="B373" s="220" t="str">
        <f t="shared" si="40"/>
        <v>SOP</v>
      </c>
      <c r="C373" s="18" t="s">
        <v>178</v>
      </c>
      <c r="D373" s="22">
        <v>1</v>
      </c>
      <c r="E373" s="20">
        <v>2160</v>
      </c>
      <c r="F373" s="51">
        <v>0.75</v>
      </c>
      <c r="G373" s="74">
        <v>2</v>
      </c>
      <c r="H373" s="221" t="str">
        <f t="shared" si="41"/>
        <v>2015.01</v>
      </c>
      <c r="I373" s="221" t="str">
        <f t="shared" si="42"/>
        <v>2016.06</v>
      </c>
      <c r="J373" s="69">
        <v>425000</v>
      </c>
      <c r="K373" s="226"/>
      <c r="L373" s="226"/>
      <c r="M373" s="226"/>
      <c r="N373" s="226"/>
      <c r="O373" s="19"/>
      <c r="P373" s="19"/>
      <c r="Q373" s="19"/>
      <c r="R373" s="19"/>
      <c r="S373" s="103"/>
      <c r="T373" s="103"/>
      <c r="U373" s="22" t="s">
        <v>2</v>
      </c>
      <c r="V373" s="103"/>
      <c r="W373" s="103"/>
      <c r="X373" s="17" t="str">
        <f>VLOOKUP(A373,'[1]Sales Data Table'!$A:$AF,4,FALSE)</f>
        <v>23-4619810-2-00</v>
      </c>
      <c r="Y373" s="17" t="str">
        <f>VLOOKUP(A373,'[1]Sales Data Table'!$A:$I,2,FALSE)</f>
        <v>IB TECH</v>
      </c>
      <c r="Z373" s="17"/>
      <c r="AA373" s="17" t="str">
        <f>VLOOKUP(A373,'[1]Sales Data Table'!$A:$I,4,FALSE)</f>
        <v>23-4619810-2-00</v>
      </c>
      <c r="AB373" s="17" t="str">
        <f>VLOOKUP(A373,'[1]Sales Data Table'!$A:$I,9,FALSE)</f>
        <v>'12 HONDA CR-V</v>
      </c>
      <c r="AC373" s="17"/>
      <c r="AD373" s="99">
        <f>VLOOKUP(A373,'[1]Sales Data Table'!$A:$Z,16,FALSE)</f>
        <v>42522</v>
      </c>
      <c r="AE373" s="18" t="str">
        <f>VLOOKUP(C373,'Equipment Listing'!A:E,3,FALSE)</f>
        <v>Bond</v>
      </c>
      <c r="AF373" s="19" t="str">
        <f>VLOOKUP(C373,'Equipment Listing'!A:E,4,FALSE)</f>
        <v>500T</v>
      </c>
      <c r="AG373" s="19" t="str">
        <f>VLOOKUP(C373,'Equipment Listing'!A:E,5,FALSE)</f>
        <v>331-600</v>
      </c>
      <c r="AH373" s="19">
        <f t="shared" si="43"/>
        <v>1.5</v>
      </c>
      <c r="AI373" s="43">
        <f t="shared" si="44"/>
        <v>2160</v>
      </c>
      <c r="AJ373" s="102">
        <f t="shared" si="45"/>
        <v>425000</v>
      </c>
      <c r="AK373" s="20">
        <f t="shared" si="46"/>
        <v>35416.666666666664</v>
      </c>
      <c r="AL373" s="21">
        <f t="shared" si="47"/>
        <v>23.862139917695472</v>
      </c>
      <c r="AM373" s="21"/>
      <c r="AN373" s="103"/>
      <c r="AO373" s="103"/>
      <c r="AP373" s="17" t="s">
        <v>183</v>
      </c>
    </row>
    <row r="374" spans="1:42" s="15" customFormat="1" ht="10.5" customHeight="1">
      <c r="A374" s="16">
        <v>107182</v>
      </c>
      <c r="B374" s="220" t="str">
        <f t="shared" si="40"/>
        <v>SOP</v>
      </c>
      <c r="C374" s="18" t="s">
        <v>178</v>
      </c>
      <c r="D374" s="22">
        <v>1</v>
      </c>
      <c r="E374" s="20">
        <v>2400</v>
      </c>
      <c r="F374" s="51">
        <v>0.75</v>
      </c>
      <c r="G374" s="74">
        <v>2</v>
      </c>
      <c r="H374" s="221" t="str">
        <f t="shared" si="41"/>
        <v>2015.01</v>
      </c>
      <c r="I374" s="221" t="str">
        <f t="shared" si="42"/>
        <v>2017.12</v>
      </c>
      <c r="J374" s="69">
        <v>205000</v>
      </c>
      <c r="K374" s="226"/>
      <c r="L374" s="226"/>
      <c r="M374" s="226"/>
      <c r="N374" s="226"/>
      <c r="O374" s="19"/>
      <c r="P374" s="19"/>
      <c r="Q374" s="19"/>
      <c r="R374" s="19"/>
      <c r="S374" s="103"/>
      <c r="T374" s="103"/>
      <c r="U374" s="22" t="s">
        <v>2</v>
      </c>
      <c r="V374" s="103"/>
      <c r="W374" s="103"/>
      <c r="X374" s="17" t="str">
        <f>VLOOKUP(A374,'[1]Sales Data Table'!$A:$AF,4,FALSE)</f>
        <v>6 PC CONSOLE</v>
      </c>
      <c r="Y374" s="17" t="str">
        <f>VLOOKUP(A374,'[1]Sales Data Table'!$A:$I,2,FALSE)</f>
        <v>TOYOTA</v>
      </c>
      <c r="Z374" s="17"/>
      <c r="AA374" s="17" t="str">
        <f>VLOOKUP(A374,'[1]Sales Data Table'!$A:$I,4,FALSE)</f>
        <v>6 PC CONSOLE</v>
      </c>
      <c r="AB374" s="17" t="str">
        <f>VLOOKUP(A374,'[1]Sales Data Table'!$A:$I,9,FALSE)</f>
        <v>RAV 4</v>
      </c>
      <c r="AC374" s="17"/>
      <c r="AD374" s="99">
        <f>VLOOKUP(A374,'[1]Sales Data Table'!$A:$Z,16,FALSE)</f>
        <v>43070</v>
      </c>
      <c r="AE374" s="18" t="str">
        <f>VLOOKUP(C374,'Equipment Listing'!A:E,3,FALSE)</f>
        <v>Bond</v>
      </c>
      <c r="AF374" s="19" t="str">
        <f>VLOOKUP(C374,'Equipment Listing'!A:E,4,FALSE)</f>
        <v>500T</v>
      </c>
      <c r="AG374" s="19" t="str">
        <f>VLOOKUP(C374,'Equipment Listing'!A:E,5,FALSE)</f>
        <v>331-600</v>
      </c>
      <c r="AH374" s="19">
        <f t="shared" si="43"/>
        <v>1.5</v>
      </c>
      <c r="AI374" s="43">
        <f t="shared" si="44"/>
        <v>2400</v>
      </c>
      <c r="AJ374" s="102">
        <f t="shared" si="45"/>
        <v>205000</v>
      </c>
      <c r="AK374" s="20">
        <f t="shared" si="46"/>
        <v>17083.333333333332</v>
      </c>
      <c r="AL374" s="21">
        <f t="shared" si="47"/>
        <v>11.49074074074074</v>
      </c>
      <c r="AM374" s="21"/>
      <c r="AN374" s="103"/>
      <c r="AO374" s="103"/>
      <c r="AP374" s="17" t="s">
        <v>182</v>
      </c>
    </row>
    <row r="375" spans="1:42" s="15" customFormat="1" ht="10.5" customHeight="1">
      <c r="A375" s="16">
        <v>107201</v>
      </c>
      <c r="B375" s="220" t="str">
        <f t="shared" si="40"/>
        <v>SOP</v>
      </c>
      <c r="C375" s="18" t="s">
        <v>178</v>
      </c>
      <c r="D375" s="22">
        <v>1</v>
      </c>
      <c r="E375" s="20">
        <v>1800</v>
      </c>
      <c r="F375" s="51">
        <v>0.75</v>
      </c>
      <c r="G375" s="74">
        <v>2</v>
      </c>
      <c r="H375" s="221" t="str">
        <f t="shared" si="41"/>
        <v>2015.01</v>
      </c>
      <c r="I375" s="221" t="str">
        <f t="shared" si="42"/>
        <v>2017.09</v>
      </c>
      <c r="J375" s="69">
        <v>28699.5</v>
      </c>
      <c r="K375" s="226"/>
      <c r="L375" s="226"/>
      <c r="M375" s="226"/>
      <c r="N375" s="226"/>
      <c r="O375" s="19"/>
      <c r="P375" s="19"/>
      <c r="Q375" s="19"/>
      <c r="R375" s="19"/>
      <c r="S375" s="103"/>
      <c r="T375" s="103"/>
      <c r="U375" s="22" t="s">
        <v>2</v>
      </c>
      <c r="V375" s="103"/>
      <c r="W375" s="103"/>
      <c r="X375" s="17" t="str">
        <f>VLOOKUP(A375,'[1]Sales Data Table'!$A:$AF,4,FALSE)</f>
        <v>73230 3NF0A</v>
      </c>
      <c r="Y375" s="17" t="str">
        <f>VLOOKUP(A375,'[1]Sales Data Table'!$A:$I,2,FALSE)</f>
        <v>NISSAN</v>
      </c>
      <c r="Z375" s="17"/>
      <c r="AA375" s="17" t="str">
        <f>VLOOKUP(A375,'[1]Sales Data Table'!$A:$I,4,FALSE)</f>
        <v>73230 3NF0A</v>
      </c>
      <c r="AB375" s="17" t="str">
        <f>VLOOKUP(A375,'[1]Sales Data Table'!$A:$I,9,FALSE)</f>
        <v>'13 LEAF B12G</v>
      </c>
      <c r="AC375" s="17"/>
      <c r="AD375" s="99">
        <f>VLOOKUP(A375,'[1]Sales Data Table'!$A:$Z,16,FALSE)</f>
        <v>42979</v>
      </c>
      <c r="AE375" s="18" t="str">
        <f>VLOOKUP(C375,'Equipment Listing'!A:E,3,FALSE)</f>
        <v>Bond</v>
      </c>
      <c r="AF375" s="19" t="str">
        <f>VLOOKUP(C375,'Equipment Listing'!A:E,4,FALSE)</f>
        <v>500T</v>
      </c>
      <c r="AG375" s="19" t="str">
        <f>VLOOKUP(C375,'Equipment Listing'!A:E,5,FALSE)</f>
        <v>331-600</v>
      </c>
      <c r="AH375" s="19">
        <f t="shared" si="43"/>
        <v>1.5</v>
      </c>
      <c r="AI375" s="43">
        <f t="shared" si="44"/>
        <v>1800</v>
      </c>
      <c r="AJ375" s="102">
        <f t="shared" si="45"/>
        <v>28699.5</v>
      </c>
      <c r="AK375" s="20">
        <f t="shared" si="46"/>
        <v>2391.625</v>
      </c>
      <c r="AL375" s="21">
        <f t="shared" si="47"/>
        <v>3.7715740740740742</v>
      </c>
      <c r="AM375" s="21"/>
      <c r="AN375" s="103"/>
      <c r="AO375" s="103"/>
      <c r="AP375" s="17" t="s">
        <v>181</v>
      </c>
    </row>
    <row r="376" spans="1:42" s="15" customFormat="1" ht="10.5" customHeight="1">
      <c r="A376" s="16">
        <v>107238</v>
      </c>
      <c r="B376" s="220" t="str">
        <f t="shared" si="40"/>
        <v>SOP</v>
      </c>
      <c r="C376" s="18" t="s">
        <v>178</v>
      </c>
      <c r="D376" s="22">
        <v>1</v>
      </c>
      <c r="E376" s="20">
        <v>2100</v>
      </c>
      <c r="F376" s="51">
        <v>0.75</v>
      </c>
      <c r="G376" s="74">
        <v>2</v>
      </c>
      <c r="H376" s="221" t="str">
        <f t="shared" si="41"/>
        <v>2015.01</v>
      </c>
      <c r="I376" s="221" t="str">
        <f t="shared" si="42"/>
        <v>2017.12</v>
      </c>
      <c r="J376" s="69">
        <v>400000</v>
      </c>
      <c r="K376" s="226"/>
      <c r="L376" s="226"/>
      <c r="M376" s="226"/>
      <c r="N376" s="226"/>
      <c r="O376" s="19"/>
      <c r="P376" s="19"/>
      <c r="Q376" s="19"/>
      <c r="R376" s="19"/>
      <c r="S376" s="103"/>
      <c r="T376" s="103"/>
      <c r="U376" s="22" t="s">
        <v>2</v>
      </c>
      <c r="V376" s="103"/>
      <c r="W376" s="103"/>
      <c r="X376" s="17" t="str">
        <f>VLOOKUP(A376,'[1]Sales Data Table'!$A:$AF,4,FALSE)</f>
        <v>48471-0R010</v>
      </c>
      <c r="Y376" s="17" t="str">
        <f>VLOOKUP(A376,'[1]Sales Data Table'!$A:$I,2,FALSE)</f>
        <v>TOYOTA</v>
      </c>
      <c r="Z376" s="17"/>
      <c r="AA376" s="17" t="str">
        <f>VLOOKUP(A376,'[1]Sales Data Table'!$A:$I,4,FALSE)</f>
        <v>48471-0R010</v>
      </c>
      <c r="AB376" s="17" t="str">
        <f>VLOOKUP(A376,'[1]Sales Data Table'!$A:$I,9,FALSE)</f>
        <v>'13 RAV4 420L</v>
      </c>
      <c r="AC376" s="17"/>
      <c r="AD376" s="99">
        <f>VLOOKUP(A376,'[1]Sales Data Table'!$A:$Z,16,FALSE)</f>
        <v>43070</v>
      </c>
      <c r="AE376" s="18" t="str">
        <f>VLOOKUP(C376,'Equipment Listing'!A:E,3,FALSE)</f>
        <v>Bond</v>
      </c>
      <c r="AF376" s="19" t="str">
        <f>VLOOKUP(C376,'Equipment Listing'!A:E,4,FALSE)</f>
        <v>500T</v>
      </c>
      <c r="AG376" s="19" t="str">
        <f>VLOOKUP(C376,'Equipment Listing'!A:E,5,FALSE)</f>
        <v>331-600</v>
      </c>
      <c r="AH376" s="19">
        <f t="shared" si="43"/>
        <v>1.5</v>
      </c>
      <c r="AI376" s="43">
        <f t="shared" si="44"/>
        <v>2100</v>
      </c>
      <c r="AJ376" s="102">
        <f t="shared" si="45"/>
        <v>400000</v>
      </c>
      <c r="AK376" s="20">
        <f t="shared" si="46"/>
        <v>33333.333333333336</v>
      </c>
      <c r="AL376" s="21">
        <f t="shared" si="47"/>
        <v>23.164021164021165</v>
      </c>
      <c r="AM376" s="21"/>
      <c r="AN376" s="103"/>
      <c r="AO376" s="103"/>
      <c r="AP376" s="17">
        <v>107238</v>
      </c>
    </row>
    <row r="377" spans="1:42" s="15" customFormat="1" ht="10.5" customHeight="1">
      <c r="A377" s="56">
        <v>107284</v>
      </c>
      <c r="B377" s="220" t="str">
        <f t="shared" si="40"/>
        <v>SOP</v>
      </c>
      <c r="C377" s="51" t="s">
        <v>178</v>
      </c>
      <c r="D377" s="22">
        <v>1</v>
      </c>
      <c r="E377" s="55">
        <v>1920</v>
      </c>
      <c r="F377" s="51">
        <v>0.75</v>
      </c>
      <c r="G377" s="74">
        <v>2</v>
      </c>
      <c r="H377" s="221" t="str">
        <f t="shared" si="41"/>
        <v>2015.01</v>
      </c>
      <c r="I377" s="221" t="str">
        <f t="shared" si="42"/>
        <v>2019.09</v>
      </c>
      <c r="J377" s="69">
        <v>5250</v>
      </c>
      <c r="K377" s="226"/>
      <c r="L377" s="226"/>
      <c r="M377" s="226"/>
      <c r="N377" s="226"/>
      <c r="O377" s="54"/>
      <c r="P377" s="54"/>
      <c r="Q377" s="54"/>
      <c r="R377" s="54"/>
      <c r="S377" s="53"/>
      <c r="T377" s="104"/>
      <c r="U377" s="22" t="s">
        <v>2</v>
      </c>
      <c r="V377" s="104"/>
      <c r="W377" s="103"/>
      <c r="X377" s="17" t="str">
        <f>VLOOKUP(A377,'[1]Sales Data Table'!$A:$AF,4,FALSE)</f>
        <v>33823-0E050</v>
      </c>
      <c r="Y377" s="17" t="str">
        <f>VLOOKUP(A377,'[1]Sales Data Table'!$A:$I,2,FALSE)</f>
        <v>TOYOTA</v>
      </c>
      <c r="Z377" s="17"/>
      <c r="AA377" s="17" t="str">
        <f>VLOOKUP(A377,'[1]Sales Data Table'!$A:$I,4,FALSE)</f>
        <v>33823-0E050</v>
      </c>
      <c r="AB377" s="17" t="str">
        <f>VLOOKUP(A377,'[1]Sales Data Table'!$A:$I,9,FALSE)</f>
        <v>14 LEX CROSS (RX 642L)</v>
      </c>
      <c r="AC377" s="17"/>
      <c r="AD377" s="99">
        <f>VLOOKUP(A377,'[1]Sales Data Table'!$A:$Z,16,FALSE)</f>
        <v>43717</v>
      </c>
      <c r="AE377" s="18" t="str">
        <f>VLOOKUP(C377,'Equipment Listing'!A:E,3,FALSE)</f>
        <v>Bond</v>
      </c>
      <c r="AF377" s="19" t="str">
        <f>VLOOKUP(C377,'Equipment Listing'!A:E,4,FALSE)</f>
        <v>500T</v>
      </c>
      <c r="AG377" s="19" t="str">
        <f>VLOOKUP(C377,'Equipment Listing'!A:E,5,FALSE)</f>
        <v>331-600</v>
      </c>
      <c r="AH377" s="19">
        <f t="shared" si="43"/>
        <v>1.5</v>
      </c>
      <c r="AI377" s="43">
        <f t="shared" si="44"/>
        <v>1920</v>
      </c>
      <c r="AJ377" s="102">
        <f t="shared" si="45"/>
        <v>5250</v>
      </c>
      <c r="AK377" s="20">
        <f t="shared" si="46"/>
        <v>437.5</v>
      </c>
      <c r="AL377" s="21">
        <f t="shared" si="47"/>
        <v>2.3038194444444442</v>
      </c>
      <c r="AM377" s="21"/>
      <c r="AN377" s="103"/>
      <c r="AO377" s="103"/>
      <c r="AP377" s="51" t="e">
        <f>VLOOKUP(A377,#REF!,2,FALSE)</f>
        <v>#REF!</v>
      </c>
    </row>
    <row r="378" spans="1:42" s="15" customFormat="1" ht="10.5" customHeight="1">
      <c r="A378" s="16">
        <v>107336</v>
      </c>
      <c r="B378" s="220" t="str">
        <f t="shared" si="40"/>
        <v>SOP</v>
      </c>
      <c r="C378" s="18" t="s">
        <v>178</v>
      </c>
      <c r="D378" s="22">
        <v>1</v>
      </c>
      <c r="E378" s="20">
        <v>2400</v>
      </c>
      <c r="F378" s="51">
        <v>0.75</v>
      </c>
      <c r="G378" s="74">
        <v>2</v>
      </c>
      <c r="H378" s="221" t="str">
        <f t="shared" si="41"/>
        <v>2015.01</v>
      </c>
      <c r="I378" s="221" t="str">
        <f t="shared" si="42"/>
        <v>2019.09</v>
      </c>
      <c r="J378" s="69">
        <v>20520</v>
      </c>
      <c r="K378" s="226"/>
      <c r="L378" s="226"/>
      <c r="M378" s="226"/>
      <c r="N378" s="226"/>
      <c r="O378" s="19"/>
      <c r="P378" s="19"/>
      <c r="Q378" s="19"/>
      <c r="R378" s="19"/>
      <c r="S378" s="103"/>
      <c r="T378" s="103"/>
      <c r="U378" s="22" t="s">
        <v>2</v>
      </c>
      <c r="V378" s="103"/>
      <c r="W378" s="103"/>
      <c r="X378" s="17" t="str">
        <f>VLOOKUP(A378,'[1]Sales Data Table'!$A:$AF,4,FALSE)</f>
        <v>23-4644410-2-00</v>
      </c>
      <c r="Y378" s="17" t="str">
        <f>VLOOKUP(A378,'[1]Sales Data Table'!$A:$I,2,FALSE)</f>
        <v>IB TECH</v>
      </c>
      <c r="Z378" s="17"/>
      <c r="AA378" s="17" t="str">
        <f>VLOOKUP(A378,'[1]Sales Data Table'!$A:$I,4,FALSE)</f>
        <v>23-4644410-2-00</v>
      </c>
      <c r="AB378" s="17" t="str">
        <f>VLOOKUP(A378,'[1]Sales Data Table'!$A:$I,9,FALSE)</f>
        <v>'12.5 ACURA 2TA</v>
      </c>
      <c r="AC378" s="17"/>
      <c r="AD378" s="99">
        <f>VLOOKUP(A378,'[1]Sales Data Table'!$A:$Z,16,FALSE)</f>
        <v>43717</v>
      </c>
      <c r="AE378" s="18" t="str">
        <f>VLOOKUP(C378,'Equipment Listing'!A:E,3,FALSE)</f>
        <v>Bond</v>
      </c>
      <c r="AF378" s="19" t="str">
        <f>VLOOKUP(C378,'Equipment Listing'!A:E,4,FALSE)</f>
        <v>500T</v>
      </c>
      <c r="AG378" s="19" t="str">
        <f>VLOOKUP(C378,'Equipment Listing'!A:E,5,FALSE)</f>
        <v>331-600</v>
      </c>
      <c r="AH378" s="19">
        <f t="shared" si="43"/>
        <v>1.5</v>
      </c>
      <c r="AI378" s="43">
        <f t="shared" si="44"/>
        <v>2400</v>
      </c>
      <c r="AJ378" s="102">
        <f t="shared" si="45"/>
        <v>20520</v>
      </c>
      <c r="AK378" s="20">
        <f t="shared" si="46"/>
        <v>1710</v>
      </c>
      <c r="AL378" s="21">
        <f t="shared" si="47"/>
        <v>2.9499999999999997</v>
      </c>
      <c r="AM378" s="21"/>
      <c r="AN378" s="103"/>
      <c r="AO378" s="103"/>
      <c r="AP378" s="17" t="s">
        <v>180</v>
      </c>
    </row>
    <row r="379" spans="1:42" s="15" customFormat="1" ht="10.5" customHeight="1">
      <c r="A379" s="16">
        <v>107338</v>
      </c>
      <c r="B379" s="220" t="str">
        <f t="shared" si="40"/>
        <v>SOP</v>
      </c>
      <c r="C379" s="18" t="s">
        <v>178</v>
      </c>
      <c r="D379" s="22">
        <v>1</v>
      </c>
      <c r="E379" s="20">
        <v>1680</v>
      </c>
      <c r="F379" s="51">
        <v>0.75</v>
      </c>
      <c r="G379" s="74">
        <v>2</v>
      </c>
      <c r="H379" s="221" t="str">
        <f t="shared" si="41"/>
        <v>2015.01</v>
      </c>
      <c r="I379" s="221" t="str">
        <f t="shared" si="42"/>
        <v>2019.09</v>
      </c>
      <c r="J379" s="69">
        <v>19800</v>
      </c>
      <c r="K379" s="226"/>
      <c r="L379" s="226"/>
      <c r="M379" s="226"/>
      <c r="N379" s="226"/>
      <c r="O379" s="19"/>
      <c r="P379" s="19"/>
      <c r="Q379" s="19"/>
      <c r="R379" s="19"/>
      <c r="S379" s="103"/>
      <c r="T379" s="103"/>
      <c r="U379" s="22" t="s">
        <v>2</v>
      </c>
      <c r="V379" s="103"/>
      <c r="W379" s="103"/>
      <c r="X379" s="17" t="str">
        <f>VLOOKUP(A379,'[1]Sales Data Table'!$A:$AF,4,FALSE)</f>
        <v>23-4644210-2-00</v>
      </c>
      <c r="Y379" s="17" t="str">
        <f>VLOOKUP(A379,'[1]Sales Data Table'!$A:$I,2,FALSE)</f>
        <v>IB TECH</v>
      </c>
      <c r="Z379" s="17"/>
      <c r="AA379" s="17" t="str">
        <f>VLOOKUP(A379,'[1]Sales Data Table'!$A:$I,4,FALSE)</f>
        <v>23-4644210-2-00</v>
      </c>
      <c r="AB379" s="17" t="str">
        <f>VLOOKUP(A379,'[1]Sales Data Table'!$A:$I,9,FALSE)</f>
        <v>'12.5 ACURA 2TA</v>
      </c>
      <c r="AC379" s="17"/>
      <c r="AD379" s="99">
        <f>VLOOKUP(A379,'[1]Sales Data Table'!$A:$Z,16,FALSE)</f>
        <v>43717</v>
      </c>
      <c r="AE379" s="18" t="str">
        <f>VLOOKUP(C379,'Equipment Listing'!A:E,3,FALSE)</f>
        <v>Bond</v>
      </c>
      <c r="AF379" s="19" t="str">
        <f>VLOOKUP(C379,'Equipment Listing'!A:E,4,FALSE)</f>
        <v>500T</v>
      </c>
      <c r="AG379" s="19" t="str">
        <f>VLOOKUP(C379,'Equipment Listing'!A:E,5,FALSE)</f>
        <v>331-600</v>
      </c>
      <c r="AH379" s="19">
        <f t="shared" si="43"/>
        <v>1.5</v>
      </c>
      <c r="AI379" s="43">
        <f t="shared" si="44"/>
        <v>1680</v>
      </c>
      <c r="AJ379" s="102">
        <f t="shared" si="45"/>
        <v>19800</v>
      </c>
      <c r="AK379" s="20">
        <f t="shared" si="46"/>
        <v>1650</v>
      </c>
      <c r="AL379" s="21">
        <f t="shared" si="47"/>
        <v>3.3095238095238098</v>
      </c>
      <c r="AM379" s="21"/>
      <c r="AN379" s="103"/>
      <c r="AO379" s="103"/>
      <c r="AP379" s="17" t="s">
        <v>179</v>
      </c>
    </row>
    <row r="380" spans="1:42" s="15" customFormat="1" ht="10.5" customHeight="1">
      <c r="A380" s="56">
        <v>107510</v>
      </c>
      <c r="B380" s="220" t="str">
        <f t="shared" si="40"/>
        <v>SOP</v>
      </c>
      <c r="C380" s="51" t="s">
        <v>178</v>
      </c>
      <c r="D380" s="22">
        <v>1</v>
      </c>
      <c r="E380" s="55">
        <v>1800</v>
      </c>
      <c r="F380" s="51">
        <v>0.75</v>
      </c>
      <c r="G380" s="74">
        <v>2</v>
      </c>
      <c r="H380" s="221" t="str">
        <f t="shared" si="41"/>
        <v>2015.01</v>
      </c>
      <c r="I380" s="221" t="str">
        <f t="shared" si="42"/>
        <v>2018.01</v>
      </c>
      <c r="J380" s="69">
        <v>3960</v>
      </c>
      <c r="K380" s="226"/>
      <c r="L380" s="226"/>
      <c r="M380" s="226"/>
      <c r="N380" s="226"/>
      <c r="O380" s="54"/>
      <c r="P380" s="54"/>
      <c r="Q380" s="54"/>
      <c r="R380" s="54"/>
      <c r="S380" s="53"/>
      <c r="T380" s="104"/>
      <c r="U380" s="22" t="s">
        <v>2</v>
      </c>
      <c r="V380" s="104"/>
      <c r="W380" s="103"/>
      <c r="X380" s="17" t="str">
        <f>VLOOKUP(A380,'[1]Sales Data Table'!$A:$AF,4,FALSE)</f>
        <v>AA222424-3050</v>
      </c>
      <c r="Y380" s="17" t="str">
        <f>VLOOKUP(A380,'[1]Sales Data Table'!$A:$I,2,FALSE)</f>
        <v>DENSO</v>
      </c>
      <c r="Z380" s="17"/>
      <c r="AA380" s="17" t="str">
        <f>VLOOKUP(A380,'[1]Sales Data Table'!$A:$I,4,FALSE)</f>
        <v>AA222424-3050</v>
      </c>
      <c r="AB380" s="17" t="str">
        <f>VLOOKUP(A380,'[1]Sales Data Table'!$A:$I,9,FALSE)</f>
        <v>14 GM ALPHA PLUS</v>
      </c>
      <c r="AC380" s="17"/>
      <c r="AD380" s="99">
        <f>VLOOKUP(A380,'[1]Sales Data Table'!$A:$Z,16,FALSE)</f>
        <v>43101</v>
      </c>
      <c r="AE380" s="18" t="str">
        <f>VLOOKUP(C380,'Equipment Listing'!A:E,3,FALSE)</f>
        <v>Bond</v>
      </c>
      <c r="AF380" s="19" t="str">
        <f>VLOOKUP(C380,'Equipment Listing'!A:E,4,FALSE)</f>
        <v>500T</v>
      </c>
      <c r="AG380" s="19" t="str">
        <f>VLOOKUP(C380,'Equipment Listing'!A:E,5,FALSE)</f>
        <v>331-600</v>
      </c>
      <c r="AH380" s="19">
        <f t="shared" si="43"/>
        <v>1.5</v>
      </c>
      <c r="AI380" s="43">
        <f t="shared" si="44"/>
        <v>1800</v>
      </c>
      <c r="AJ380" s="102">
        <f t="shared" si="45"/>
        <v>3960</v>
      </c>
      <c r="AK380" s="20">
        <f t="shared" si="46"/>
        <v>330</v>
      </c>
      <c r="AL380" s="21">
        <f t="shared" si="47"/>
        <v>2.2444444444444445</v>
      </c>
      <c r="AM380" s="21"/>
      <c r="AN380" s="103"/>
      <c r="AO380" s="103"/>
      <c r="AP380" s="51" t="e">
        <f>VLOOKUP(A380,#REF!,2,FALSE)</f>
        <v>#REF!</v>
      </c>
    </row>
    <row r="381" spans="1:42" s="15" customFormat="1" ht="10.5" customHeight="1">
      <c r="A381" s="57">
        <v>107566</v>
      </c>
      <c r="B381" s="220" t="str">
        <f t="shared" si="40"/>
        <v>SOP</v>
      </c>
      <c r="C381" s="51" t="s">
        <v>178</v>
      </c>
      <c r="D381" s="22">
        <v>1</v>
      </c>
      <c r="E381" s="55">
        <v>1800</v>
      </c>
      <c r="F381" s="51">
        <v>0.75</v>
      </c>
      <c r="G381" s="74">
        <v>2</v>
      </c>
      <c r="H381" s="221" t="str">
        <f t="shared" si="41"/>
        <v>2015.01</v>
      </c>
      <c r="I381" s="221" t="str">
        <f t="shared" si="42"/>
        <v>2018.12</v>
      </c>
      <c r="J381" s="69">
        <v>48000</v>
      </c>
      <c r="K381" s="226"/>
      <c r="L381" s="226"/>
      <c r="M381" s="226"/>
      <c r="N381" s="226"/>
      <c r="O381" s="54"/>
      <c r="P381" s="54"/>
      <c r="Q381" s="54"/>
      <c r="R381" s="54"/>
      <c r="S381" s="53"/>
      <c r="T381" s="104"/>
      <c r="U381" s="22" t="s">
        <v>2</v>
      </c>
      <c r="V381" s="104"/>
      <c r="W381" s="103"/>
      <c r="X381" s="17" t="str">
        <f>VLOOKUP(A381,'[1]Sales Data Table'!$A:$AF,4,FALSE)</f>
        <v>F097-312654</v>
      </c>
      <c r="Y381" s="17" t="str">
        <f>VLOOKUP(A381,'[1]Sales Data Table'!$A:$I,2,FALSE)</f>
        <v>BENTELER</v>
      </c>
      <c r="Z381" s="17"/>
      <c r="AA381" s="17" t="str">
        <f>VLOOKUP(A381,'[1]Sales Data Table'!$A:$I,4,FALSE)</f>
        <v>F097-312654</v>
      </c>
      <c r="AB381" s="17" t="str">
        <f>VLOOKUP(A381,'[1]Sales Data Table'!$A:$I,9,FALSE)</f>
        <v>Engine:  Ford Scorpion</v>
      </c>
      <c r="AC381" s="17"/>
      <c r="AD381" s="99">
        <f>VLOOKUP(A381,'[1]Sales Data Table'!$A:$Z,16,FALSE)</f>
        <v>43450</v>
      </c>
      <c r="AE381" s="18" t="str">
        <f>VLOOKUP(C381,'Equipment Listing'!A:E,3,FALSE)</f>
        <v>Bond</v>
      </c>
      <c r="AF381" s="19" t="str">
        <f>VLOOKUP(C381,'Equipment Listing'!A:E,4,FALSE)</f>
        <v>500T</v>
      </c>
      <c r="AG381" s="19" t="str">
        <f>VLOOKUP(C381,'Equipment Listing'!A:E,5,FALSE)</f>
        <v>331-600</v>
      </c>
      <c r="AH381" s="19">
        <f t="shared" si="43"/>
        <v>1.5</v>
      </c>
      <c r="AI381" s="43">
        <f t="shared" si="44"/>
        <v>1800</v>
      </c>
      <c r="AJ381" s="102">
        <f t="shared" si="45"/>
        <v>48000</v>
      </c>
      <c r="AK381" s="20">
        <f t="shared" si="46"/>
        <v>4000</v>
      </c>
      <c r="AL381" s="21">
        <f t="shared" si="47"/>
        <v>4.9629629629629628</v>
      </c>
      <c r="AM381" s="21"/>
      <c r="AN381" s="103"/>
      <c r="AO381" s="103"/>
      <c r="AP381" s="51" t="e">
        <f>VLOOKUP(A381,#REF!,2,FALSE)</f>
        <v>#REF!</v>
      </c>
    </row>
    <row r="382" spans="1:42" s="15" customFormat="1" ht="10.5" customHeight="1">
      <c r="A382" s="57">
        <v>107568</v>
      </c>
      <c r="B382" s="220" t="str">
        <f t="shared" si="40"/>
        <v>SOP</v>
      </c>
      <c r="C382" s="51" t="s">
        <v>178</v>
      </c>
      <c r="D382" s="22">
        <v>1</v>
      </c>
      <c r="E382" s="55">
        <v>2100</v>
      </c>
      <c r="F382" s="51">
        <v>0.75</v>
      </c>
      <c r="G382" s="74">
        <v>2</v>
      </c>
      <c r="H382" s="221" t="str">
        <f t="shared" si="41"/>
        <v>2015.01</v>
      </c>
      <c r="I382" s="221" t="str">
        <f t="shared" si="42"/>
        <v>2018.12</v>
      </c>
      <c r="J382" s="69">
        <v>151000</v>
      </c>
      <c r="K382" s="226"/>
      <c r="L382" s="226"/>
      <c r="M382" s="226"/>
      <c r="N382" s="226"/>
      <c r="O382" s="54"/>
      <c r="P382" s="54"/>
      <c r="Q382" s="54"/>
      <c r="R382" s="54"/>
      <c r="S382" s="53"/>
      <c r="T382" s="104"/>
      <c r="U382" s="22" t="s">
        <v>2</v>
      </c>
      <c r="V382" s="104"/>
      <c r="W382" s="106"/>
      <c r="X382" s="17" t="str">
        <f>VLOOKUP(A382,'[1]Sales Data Table'!$A:$AF,4,FALSE)</f>
        <v>FOSC-260420</v>
      </c>
      <c r="Y382" s="17" t="str">
        <f>VLOOKUP(A382,'[1]Sales Data Table'!$A:$I,2,FALSE)</f>
        <v>BENTELER</v>
      </c>
      <c r="Z382" s="17"/>
      <c r="AA382" s="17" t="str">
        <f>VLOOKUP(A382,'[1]Sales Data Table'!$A:$I,4,FALSE)</f>
        <v>FOSC-260420</v>
      </c>
      <c r="AB382" s="17" t="str">
        <f>VLOOKUP(A382,'[1]Sales Data Table'!$A:$I,9,FALSE)</f>
        <v>Engine:  Ford Scorpion</v>
      </c>
      <c r="AC382" s="17"/>
      <c r="AD382" s="99">
        <f>VLOOKUP(A382,'[1]Sales Data Table'!$A:$Z,16,FALSE)</f>
        <v>43450</v>
      </c>
      <c r="AE382" s="18" t="str">
        <f>VLOOKUP(C382,'Equipment Listing'!A:E,3,FALSE)</f>
        <v>Bond</v>
      </c>
      <c r="AF382" s="19" t="str">
        <f>VLOOKUP(C382,'Equipment Listing'!A:E,4,FALSE)</f>
        <v>500T</v>
      </c>
      <c r="AG382" s="19" t="str">
        <f>VLOOKUP(C382,'Equipment Listing'!A:E,5,FALSE)</f>
        <v>331-600</v>
      </c>
      <c r="AH382" s="19">
        <f t="shared" si="43"/>
        <v>1.5</v>
      </c>
      <c r="AI382" s="43">
        <f t="shared" si="44"/>
        <v>2100</v>
      </c>
      <c r="AJ382" s="102">
        <f t="shared" si="45"/>
        <v>151000</v>
      </c>
      <c r="AK382" s="20">
        <f t="shared" si="46"/>
        <v>12583.333333333334</v>
      </c>
      <c r="AL382" s="21">
        <f t="shared" si="47"/>
        <v>9.9894179894179889</v>
      </c>
      <c r="AM382" s="21"/>
      <c r="AN382" s="106"/>
      <c r="AO382" s="106"/>
      <c r="AP382" s="51" t="e">
        <f>VLOOKUP(A382,#REF!,2,FALSE)</f>
        <v>#REF!</v>
      </c>
    </row>
    <row r="383" spans="1:42" s="15" customFormat="1" ht="10.5" customHeight="1">
      <c r="A383" s="56">
        <v>107576</v>
      </c>
      <c r="B383" s="220" t="str">
        <f t="shared" si="40"/>
        <v>SOP</v>
      </c>
      <c r="C383" s="60" t="s">
        <v>178</v>
      </c>
      <c r="D383" s="22">
        <v>1</v>
      </c>
      <c r="E383" s="55">
        <v>2000</v>
      </c>
      <c r="F383" s="51">
        <v>0.75</v>
      </c>
      <c r="G383" s="74">
        <v>2</v>
      </c>
      <c r="H383" s="221" t="str">
        <f t="shared" si="41"/>
        <v>2015.01</v>
      </c>
      <c r="I383" s="221" t="str">
        <f t="shared" si="42"/>
        <v>2019</v>
      </c>
      <c r="J383" s="69">
        <v>19000</v>
      </c>
      <c r="K383" s="226"/>
      <c r="L383" s="226"/>
      <c r="M383" s="226"/>
      <c r="N383" s="226"/>
      <c r="O383" s="54"/>
      <c r="P383" s="54"/>
      <c r="Q383" s="54"/>
      <c r="R383" s="54"/>
      <c r="S383" s="53"/>
      <c r="T383" s="104"/>
      <c r="U383" s="22" t="s">
        <v>2</v>
      </c>
      <c r="V383" s="104"/>
      <c r="W383" s="106"/>
      <c r="X383" s="61" t="str">
        <f>VLOOKUP(A383,'[1]Sales Data Table'!$A:$AF,4,FALSE)</f>
        <v>20415 EZ40A</v>
      </c>
      <c r="Y383" s="61" t="str">
        <f>VLOOKUP(A383,'[1]Sales Data Table'!$A:$I,2,FALSE)</f>
        <v>NISSAN</v>
      </c>
      <c r="Z383" s="61"/>
      <c r="AA383" s="61" t="str">
        <f>VLOOKUP(A383,'[1]Sales Data Table'!$A:$I,4,FALSE)</f>
        <v>20415 EZ40A</v>
      </c>
      <c r="AB383" s="61" t="str">
        <f>VLOOKUP(A383,'[1]Sales Data Table'!$A:$I,9,FALSE)</f>
        <v>Titan H61L</v>
      </c>
      <c r="AC383" s="61"/>
      <c r="AD383" s="99">
        <f>VLOOKUP(A383,'[1]Sales Data Table'!$A:$Z,16,FALSE)</f>
        <v>44501</v>
      </c>
      <c r="AE383" s="18" t="str">
        <f>VLOOKUP(C383,'Equipment Listing'!A:E,3,FALSE)</f>
        <v>Bond</v>
      </c>
      <c r="AF383" s="19" t="str">
        <f>VLOOKUP(C383,'Equipment Listing'!A:E,4,FALSE)</f>
        <v>500T</v>
      </c>
      <c r="AG383" s="19" t="str">
        <f>VLOOKUP(C383,'Equipment Listing'!A:E,5,FALSE)</f>
        <v>331-600</v>
      </c>
      <c r="AH383" s="19">
        <f t="shared" si="43"/>
        <v>1.5</v>
      </c>
      <c r="AI383" s="43">
        <f t="shared" si="44"/>
        <v>2000</v>
      </c>
      <c r="AJ383" s="102">
        <f t="shared" si="45"/>
        <v>19000</v>
      </c>
      <c r="AK383" s="20">
        <f t="shared" si="46"/>
        <v>1583.3333333333333</v>
      </c>
      <c r="AL383" s="21">
        <f t="shared" si="47"/>
        <v>3.0555555555555554</v>
      </c>
      <c r="AM383" s="21"/>
      <c r="AN383" s="106"/>
      <c r="AO383" s="106"/>
      <c r="AP383" s="60" t="e">
        <f>VLOOKUP(A383,#REF!,2,FALSE)</f>
        <v>#REF!</v>
      </c>
    </row>
    <row r="384" spans="1:42" s="15" customFormat="1" ht="10.5" customHeight="1">
      <c r="A384" s="56">
        <v>107577</v>
      </c>
      <c r="B384" s="220" t="str">
        <f t="shared" si="40"/>
        <v>SOP</v>
      </c>
      <c r="C384" s="60" t="s">
        <v>178</v>
      </c>
      <c r="D384" s="22">
        <v>1</v>
      </c>
      <c r="E384" s="55">
        <v>2000</v>
      </c>
      <c r="F384" s="51">
        <v>0.75</v>
      </c>
      <c r="G384" s="74">
        <v>2</v>
      </c>
      <c r="H384" s="221" t="str">
        <f t="shared" si="41"/>
        <v>2015.01</v>
      </c>
      <c r="I384" s="221" t="str">
        <f t="shared" si="42"/>
        <v>2019</v>
      </c>
      <c r="J384" s="69">
        <v>19000</v>
      </c>
      <c r="K384" s="226"/>
      <c r="L384" s="226"/>
      <c r="M384" s="226"/>
      <c r="N384" s="226"/>
      <c r="O384" s="54"/>
      <c r="P384" s="54"/>
      <c r="Q384" s="54"/>
      <c r="R384" s="54"/>
      <c r="S384" s="53"/>
      <c r="T384" s="104"/>
      <c r="U384" s="22" t="s">
        <v>2</v>
      </c>
      <c r="V384" s="104"/>
      <c r="W384" s="106"/>
      <c r="X384" s="61" t="str">
        <f>VLOOKUP(A384,'[1]Sales Data Table'!$A:$AF,4,FALSE)</f>
        <v xml:space="preserve">20415 EZ40B </v>
      </c>
      <c r="Y384" s="61" t="str">
        <f>VLOOKUP(A384,'[1]Sales Data Table'!$A:$I,2,FALSE)</f>
        <v>NISSAN</v>
      </c>
      <c r="Z384" s="61"/>
      <c r="AA384" s="61" t="str">
        <f>VLOOKUP(A384,'[1]Sales Data Table'!$A:$I,4,FALSE)</f>
        <v xml:space="preserve">20415 EZ40B </v>
      </c>
      <c r="AB384" s="61" t="str">
        <f>VLOOKUP(A384,'[1]Sales Data Table'!$A:$I,9,FALSE)</f>
        <v>Titan H61L</v>
      </c>
      <c r="AC384" s="61"/>
      <c r="AD384" s="99">
        <f>VLOOKUP(A384,'[1]Sales Data Table'!$A:$Z,16,FALSE)</f>
        <v>44501</v>
      </c>
      <c r="AE384" s="18" t="str">
        <f>VLOOKUP(C384,'Equipment Listing'!A:E,3,FALSE)</f>
        <v>Bond</v>
      </c>
      <c r="AF384" s="19" t="str">
        <f>VLOOKUP(C384,'Equipment Listing'!A:E,4,FALSE)</f>
        <v>500T</v>
      </c>
      <c r="AG384" s="19" t="str">
        <f>VLOOKUP(C384,'Equipment Listing'!A:E,5,FALSE)</f>
        <v>331-600</v>
      </c>
      <c r="AH384" s="19">
        <f t="shared" si="43"/>
        <v>1.5</v>
      </c>
      <c r="AI384" s="43">
        <f t="shared" si="44"/>
        <v>2000</v>
      </c>
      <c r="AJ384" s="102">
        <f t="shared" si="45"/>
        <v>19000</v>
      </c>
      <c r="AK384" s="20">
        <f t="shared" si="46"/>
        <v>1583.3333333333333</v>
      </c>
      <c r="AL384" s="21">
        <f t="shared" si="47"/>
        <v>3.0555555555555554</v>
      </c>
      <c r="AM384" s="21"/>
      <c r="AN384" s="106"/>
      <c r="AO384" s="106"/>
      <c r="AP384" s="60" t="e">
        <f>VLOOKUP(A384,#REF!,2,FALSE)</f>
        <v>#REF!</v>
      </c>
    </row>
    <row r="385" spans="1:42" s="15" customFormat="1" ht="10.5" customHeight="1">
      <c r="A385" s="58">
        <v>107647</v>
      </c>
      <c r="B385" s="220" t="str">
        <f t="shared" si="40"/>
        <v>SOP</v>
      </c>
      <c r="C385" s="51" t="s">
        <v>178</v>
      </c>
      <c r="D385" s="22">
        <v>1</v>
      </c>
      <c r="E385" s="55">
        <v>3600</v>
      </c>
      <c r="F385" s="51">
        <v>0.75</v>
      </c>
      <c r="G385" s="74">
        <v>2</v>
      </c>
      <c r="H385" s="221" t="str">
        <f t="shared" si="41"/>
        <v>2015.01</v>
      </c>
      <c r="I385" s="221" t="str">
        <f t="shared" si="42"/>
        <v>2018.07</v>
      </c>
      <c r="J385" s="69">
        <v>230000</v>
      </c>
      <c r="K385" s="226"/>
      <c r="L385" s="226"/>
      <c r="M385" s="226"/>
      <c r="N385" s="226"/>
      <c r="O385" s="54"/>
      <c r="P385" s="54"/>
      <c r="Q385" s="54"/>
      <c r="R385" s="54"/>
      <c r="S385" s="53"/>
      <c r="T385" s="104"/>
      <c r="U385" s="22" t="s">
        <v>2</v>
      </c>
      <c r="V385" s="104"/>
      <c r="W385" s="106"/>
      <c r="X385" s="17" t="str">
        <f>VLOOKUP(A385,'[1]Sales Data Table'!$A:$AF,4,FALSE)</f>
        <v>AA146510-8010</v>
      </c>
      <c r="Y385" s="17" t="str">
        <f>VLOOKUP(A385,'[1]Sales Data Table'!$A:$I,2,FALSE)</f>
        <v>Denso Manufacturing</v>
      </c>
      <c r="Z385" s="17"/>
      <c r="AA385" s="17" t="str">
        <f>VLOOKUP(A385,'[1]Sales Data Table'!$A:$I,4,FALSE)</f>
        <v>AA146510-8010</v>
      </c>
      <c r="AB385" s="17" t="str">
        <f>VLOOKUP(A385,'[1]Sales Data Table'!$A:$I,9,FALSE)</f>
        <v>15 Hyundai Sonata   Program Length:  4 yrs</v>
      </c>
      <c r="AC385" s="17"/>
      <c r="AD385" s="99">
        <f>VLOOKUP(A385,'[1]Sales Data Table'!$A:$Z,16,FALSE)</f>
        <v>43306</v>
      </c>
      <c r="AE385" s="18" t="str">
        <f>VLOOKUP(C385,'Equipment Listing'!A:E,3,FALSE)</f>
        <v>Bond</v>
      </c>
      <c r="AF385" s="19" t="str">
        <f>VLOOKUP(C385,'Equipment Listing'!A:E,4,FALSE)</f>
        <v>500T</v>
      </c>
      <c r="AG385" s="19" t="str">
        <f>VLOOKUP(C385,'Equipment Listing'!A:E,5,FALSE)</f>
        <v>331-600</v>
      </c>
      <c r="AH385" s="19">
        <f t="shared" si="43"/>
        <v>1.5</v>
      </c>
      <c r="AI385" s="43">
        <f t="shared" si="44"/>
        <v>3600</v>
      </c>
      <c r="AJ385" s="102">
        <f t="shared" si="45"/>
        <v>230000</v>
      </c>
      <c r="AK385" s="20">
        <f t="shared" si="46"/>
        <v>19166.666666666668</v>
      </c>
      <c r="AL385" s="21">
        <f t="shared" si="47"/>
        <v>9.0987654320987659</v>
      </c>
      <c r="AM385" s="21"/>
      <c r="AN385" s="106"/>
      <c r="AO385" s="106"/>
      <c r="AP385" s="51" t="e">
        <f>VLOOKUP(A385,#REF!,2,FALSE)</f>
        <v>#REF!</v>
      </c>
    </row>
    <row r="386" spans="1:42" s="15" customFormat="1" ht="10.5" customHeight="1">
      <c r="A386" s="56" t="s">
        <v>499</v>
      </c>
      <c r="B386" s="220" t="str">
        <f t="shared" si="40"/>
        <v>EOP</v>
      </c>
      <c r="C386" s="60" t="s">
        <v>178</v>
      </c>
      <c r="D386" s="22">
        <v>1</v>
      </c>
      <c r="E386" s="55">
        <v>1800</v>
      </c>
      <c r="F386" s="51">
        <v>0.75</v>
      </c>
      <c r="G386" s="74">
        <v>2</v>
      </c>
      <c r="H386" s="221" t="str">
        <f t="shared" si="41"/>
        <v>2015.01</v>
      </c>
      <c r="I386" s="221" t="str">
        <f t="shared" si="42"/>
        <v>3000</v>
      </c>
      <c r="J386" s="69">
        <v>1306.5</v>
      </c>
      <c r="K386" s="226"/>
      <c r="L386" s="226"/>
      <c r="M386" s="226"/>
      <c r="N386" s="226"/>
      <c r="O386" s="54"/>
      <c r="P386" s="54"/>
      <c r="Q386" s="54"/>
      <c r="R386" s="54"/>
      <c r="S386" s="53"/>
      <c r="T386" s="104"/>
      <c r="U386" s="22" t="s">
        <v>2</v>
      </c>
      <c r="V386" s="104"/>
      <c r="W386" s="106"/>
      <c r="X386" s="61" t="str">
        <f>VLOOKUP(A386,'[1]Sales Data Table'!$A:$AF,4,FALSE)</f>
        <v>62298 ZL00A S</v>
      </c>
      <c r="Y386" s="61" t="str">
        <f>VLOOKUP(A386,'[1]Sales Data Table'!$A:$I,2,FALSE)</f>
        <v>Calsonic</v>
      </c>
      <c r="Z386" s="61"/>
      <c r="AA386" s="61" t="str">
        <f>VLOOKUP(A386,'[1]Sales Data Table'!$A:$I,4,FALSE)</f>
        <v>62298 ZL00A S</v>
      </c>
      <c r="AB386" s="61" t="str">
        <f>VLOOKUP(A386,'[1]Sales Data Table'!$A:$I,9,FALSE)</f>
        <v>N61B Xterra</v>
      </c>
      <c r="AC386" s="61"/>
      <c r="AD386" s="99">
        <f>VLOOKUP(A386,'[1]Sales Data Table'!$A:$Z,16,FALSE)</f>
        <v>41671</v>
      </c>
      <c r="AE386" s="18" t="str">
        <f>VLOOKUP(C386,'Equipment Listing'!A:E,3,FALSE)</f>
        <v>Bond</v>
      </c>
      <c r="AF386" s="19" t="str">
        <f>VLOOKUP(C386,'Equipment Listing'!A:E,4,FALSE)</f>
        <v>500T</v>
      </c>
      <c r="AG386" s="19" t="str">
        <f>VLOOKUP(C386,'Equipment Listing'!A:E,5,FALSE)</f>
        <v>331-600</v>
      </c>
      <c r="AH386" s="19">
        <f t="shared" si="43"/>
        <v>1.5</v>
      </c>
      <c r="AI386" s="43">
        <f t="shared" si="44"/>
        <v>1800</v>
      </c>
      <c r="AJ386" s="102">
        <f t="shared" si="45"/>
        <v>1306.5</v>
      </c>
      <c r="AK386" s="20">
        <f t="shared" si="46"/>
        <v>108.875</v>
      </c>
      <c r="AL386" s="21">
        <f t="shared" si="47"/>
        <v>2.080648148148148</v>
      </c>
      <c r="AM386" s="21"/>
      <c r="AN386" s="106"/>
      <c r="AO386" s="106"/>
      <c r="AP386" s="60" t="e">
        <f>VLOOKUP(A386,#REF!,2,FALSE)</f>
        <v>#REF!</v>
      </c>
    </row>
    <row r="387" spans="1:42" s="15" customFormat="1" ht="10.5" customHeight="1">
      <c r="A387" s="16">
        <v>104679</v>
      </c>
      <c r="B387" s="220" t="str">
        <f t="shared" si="40"/>
        <v>SOP</v>
      </c>
      <c r="C387" s="18" t="s">
        <v>220</v>
      </c>
      <c r="D387" s="22">
        <v>1</v>
      </c>
      <c r="E387" s="20">
        <v>2100</v>
      </c>
      <c r="F387" s="51">
        <v>0.75</v>
      </c>
      <c r="G387" s="74">
        <v>2</v>
      </c>
      <c r="H387" s="221" t="str">
        <f t="shared" si="41"/>
        <v>2015.01</v>
      </c>
      <c r="I387" s="221" t="str">
        <f t="shared" si="42"/>
        <v>2015.08</v>
      </c>
      <c r="J387" s="69">
        <v>65130.840000000004</v>
      </c>
      <c r="K387" s="226"/>
      <c r="L387" s="226"/>
      <c r="M387" s="226"/>
      <c r="N387" s="226"/>
      <c r="O387" s="19"/>
      <c r="P387" s="19"/>
      <c r="Q387" s="19"/>
      <c r="R387" s="19"/>
      <c r="S387" s="103"/>
      <c r="T387" s="103"/>
      <c r="U387" s="22" t="s">
        <v>2</v>
      </c>
      <c r="V387" s="103"/>
      <c r="W387" s="106"/>
      <c r="X387" s="17" t="str">
        <f>VLOOKUP(A387,'[1]Sales Data Table'!$A:$AF,4,FALSE)</f>
        <v>14049 7S010</v>
      </c>
      <c r="Y387" s="17" t="str">
        <f>VLOOKUP(A387,'[1]Sales Data Table'!$A:$I,2,FALSE)</f>
        <v>NISSAN</v>
      </c>
      <c r="Z387" s="17"/>
      <c r="AA387" s="17" t="str">
        <f>VLOOKUP(A387,'[1]Sales Data Table'!$A:$I,4,FALSE)</f>
        <v>14049 7S010</v>
      </c>
      <c r="AB387" s="17" t="str">
        <f>VLOOKUP(A387,'[1]Sales Data Table'!$A:$I,9,FALSE)</f>
        <v>ARMADA / TITAN</v>
      </c>
      <c r="AC387" s="17"/>
      <c r="AD387" s="99">
        <f>VLOOKUP(A387,'[1]Sales Data Table'!$A:$Z,16,FALSE)</f>
        <v>42217</v>
      </c>
      <c r="AE387" s="18" t="str">
        <f>VLOOKUP(C387,'Equipment Listing'!A:E,3,FALSE)</f>
        <v>Bond</v>
      </c>
      <c r="AF387" s="19" t="str">
        <f>VLOOKUP(C387,'Equipment Listing'!A:E,4,FALSE)</f>
        <v>600T</v>
      </c>
      <c r="AG387" s="19" t="str">
        <f>VLOOKUP(C387,'Equipment Listing'!A:E,5,FALSE)</f>
        <v>331-600</v>
      </c>
      <c r="AH387" s="19">
        <f t="shared" si="43"/>
        <v>1.5</v>
      </c>
      <c r="AI387" s="43">
        <f t="shared" si="44"/>
        <v>2100</v>
      </c>
      <c r="AJ387" s="102">
        <f t="shared" si="45"/>
        <v>65130.840000000004</v>
      </c>
      <c r="AK387" s="20">
        <f t="shared" si="46"/>
        <v>5427.5700000000006</v>
      </c>
      <c r="AL387" s="21">
        <f t="shared" si="47"/>
        <v>5.446076190476191</v>
      </c>
      <c r="AM387" s="21"/>
      <c r="AN387" s="106"/>
      <c r="AO387" s="106"/>
      <c r="AP387" s="17" t="s">
        <v>244</v>
      </c>
    </row>
    <row r="388" spans="1:42" s="15" customFormat="1" ht="10.5" customHeight="1">
      <c r="A388" s="16">
        <v>104748</v>
      </c>
      <c r="B388" s="220" t="str">
        <f t="shared" si="40"/>
        <v>SOP</v>
      </c>
      <c r="C388" s="18" t="s">
        <v>220</v>
      </c>
      <c r="D388" s="22">
        <v>1</v>
      </c>
      <c r="E388" s="20">
        <v>1920</v>
      </c>
      <c r="F388" s="51">
        <v>0.75</v>
      </c>
      <c r="G388" s="74">
        <v>2</v>
      </c>
      <c r="H388" s="221" t="str">
        <f t="shared" si="41"/>
        <v>2015.01</v>
      </c>
      <c r="I388" s="221" t="str">
        <f t="shared" si="42"/>
        <v>2017.12</v>
      </c>
      <c r="J388" s="69">
        <v>202691.052</v>
      </c>
      <c r="K388" s="226"/>
      <c r="L388" s="226"/>
      <c r="M388" s="226"/>
      <c r="N388" s="226"/>
      <c r="O388" s="19"/>
      <c r="P388" s="19"/>
      <c r="Q388" s="19"/>
      <c r="R388" s="19"/>
      <c r="S388" s="103"/>
      <c r="T388" s="103"/>
      <c r="U388" s="22" t="s">
        <v>2</v>
      </c>
      <c r="V388" s="103"/>
      <c r="W388" s="106"/>
      <c r="X388" s="17">
        <f>VLOOKUP(A388,'[1]Sales Data Table'!$A:$AF,4,FALSE)</f>
        <v>13002283</v>
      </c>
      <c r="Y388" s="17" t="str">
        <f>VLOOKUP(A388,'[1]Sales Data Table'!$A:$I,2,FALSE)</f>
        <v>Benteler</v>
      </c>
      <c r="Z388" s="17"/>
      <c r="AA388" s="17">
        <f>VLOOKUP(A388,'[1]Sales Data Table'!$A:$I,4,FALSE)</f>
        <v>13002283</v>
      </c>
      <c r="AB388" s="17" t="str">
        <f>VLOOKUP(A388,'[1]Sales Data Table'!$A:$I,9,FALSE)</f>
        <v>RAV4  / 120L / 420</v>
      </c>
      <c r="AC388" s="17"/>
      <c r="AD388" s="99">
        <f>VLOOKUP(A388,'[1]Sales Data Table'!$A:$Z,16,FALSE)</f>
        <v>43070</v>
      </c>
      <c r="AE388" s="18" t="str">
        <f>VLOOKUP(C388,'Equipment Listing'!A:E,3,FALSE)</f>
        <v>Bond</v>
      </c>
      <c r="AF388" s="19" t="str">
        <f>VLOOKUP(C388,'Equipment Listing'!A:E,4,FALSE)</f>
        <v>600T</v>
      </c>
      <c r="AG388" s="19" t="str">
        <f>VLOOKUP(C388,'Equipment Listing'!A:E,5,FALSE)</f>
        <v>331-600</v>
      </c>
      <c r="AH388" s="19">
        <f t="shared" si="43"/>
        <v>1.5</v>
      </c>
      <c r="AI388" s="43">
        <f t="shared" si="44"/>
        <v>1920</v>
      </c>
      <c r="AJ388" s="102">
        <f t="shared" si="45"/>
        <v>202691.052</v>
      </c>
      <c r="AK388" s="20">
        <f t="shared" si="46"/>
        <v>16890.920999999998</v>
      </c>
      <c r="AL388" s="21">
        <f t="shared" si="47"/>
        <v>13.729806249999998</v>
      </c>
      <c r="AM388" s="21"/>
      <c r="AN388" s="106"/>
      <c r="AO388" s="106"/>
      <c r="AP388" s="17" t="s">
        <v>243</v>
      </c>
    </row>
    <row r="389" spans="1:42" s="15" customFormat="1" ht="10.5" customHeight="1">
      <c r="A389" s="16">
        <v>104873</v>
      </c>
      <c r="B389" s="220" t="str">
        <f t="shared" ref="B389:B452" si="48">IF(I389="3000","EOP",IF(ISBLANK(AC389),"SOP",""))</f>
        <v>SOP</v>
      </c>
      <c r="C389" s="18" t="s">
        <v>220</v>
      </c>
      <c r="D389" s="22">
        <v>1</v>
      </c>
      <c r="E389" s="20">
        <v>2400</v>
      </c>
      <c r="F389" s="51">
        <v>0.75</v>
      </c>
      <c r="G389" s="74">
        <v>2</v>
      </c>
      <c r="H389" s="221" t="str">
        <f t="shared" ref="H389:H452" si="49">IF(AND(AC389&gt;=$AT$2,AC389&lt;=$AT$3), TEXT(AC389,"YYYY.MM"), IF(AC389&gt;=$AT$3, "2019", "2015.01"))</f>
        <v>2015.01</v>
      </c>
      <c r="I389" s="221" t="str">
        <f t="shared" ref="I389:I452" si="50">IF(AND(AD389&gt;=$AT$2,AD389&lt;=$AT$3), TEXT(AD389,"YYYY.MM"), IF(AD389&gt;=$AT$3, "2019", "3000"))</f>
        <v>2017.07</v>
      </c>
      <c r="J389" s="69">
        <v>233501.48639999999</v>
      </c>
      <c r="K389" s="226"/>
      <c r="L389" s="226"/>
      <c r="M389" s="226"/>
      <c r="N389" s="226"/>
      <c r="O389" s="19"/>
      <c r="P389" s="19"/>
      <c r="Q389" s="19"/>
      <c r="R389" s="19"/>
      <c r="S389" s="103"/>
      <c r="T389" s="103"/>
      <c r="U389" s="22" t="s">
        <v>2</v>
      </c>
      <c r="V389" s="103"/>
      <c r="W389" s="106"/>
      <c r="X389" s="17" t="str">
        <f>VLOOKUP(A389,'[1]Sales Data Table'!$A:$AF,4,FALSE)</f>
        <v>55220 EB000</v>
      </c>
      <c r="Y389" s="17" t="str">
        <f>VLOOKUP(A389,'[1]Sales Data Table'!$A:$I,2,FALSE)</f>
        <v>NISSAN</v>
      </c>
      <c r="Z389" s="17"/>
      <c r="AA389" s="17" t="str">
        <f>VLOOKUP(A389,'[1]Sales Data Table'!$A:$I,4,FALSE)</f>
        <v>55220 EB000</v>
      </c>
      <c r="AB389" s="17" t="str">
        <f>VLOOKUP(A389,'[1]Sales Data Table'!$A:$I,9,FALSE)</f>
        <v xml:space="preserve">Nissan        | Frontier | H61B/D40        </v>
      </c>
      <c r="AC389" s="17"/>
      <c r="AD389" s="99">
        <f>VLOOKUP(A389,'[1]Sales Data Table'!$A:$Z,16,FALSE)</f>
        <v>42917</v>
      </c>
      <c r="AE389" s="18" t="str">
        <f>VLOOKUP(C389,'Equipment Listing'!A:E,3,FALSE)</f>
        <v>Bond</v>
      </c>
      <c r="AF389" s="19" t="str">
        <f>VLOOKUP(C389,'Equipment Listing'!A:E,4,FALSE)</f>
        <v>600T</v>
      </c>
      <c r="AG389" s="19" t="str">
        <f>VLOOKUP(C389,'Equipment Listing'!A:E,5,FALSE)</f>
        <v>331-600</v>
      </c>
      <c r="AH389" s="19">
        <f t="shared" ref="AH389:AH452" si="51">G389*F389</f>
        <v>1.5</v>
      </c>
      <c r="AI389" s="43">
        <f t="shared" ref="AI389:AI452" si="52">E389*D389</f>
        <v>2400</v>
      </c>
      <c r="AJ389" s="102">
        <f t="shared" ref="AJ389:AJ452" si="53">J389</f>
        <v>233501.48639999999</v>
      </c>
      <c r="AK389" s="20">
        <f t="shared" ref="AK389:AK452" si="54">J389/12</f>
        <v>19458.457200000001</v>
      </c>
      <c r="AL389" s="21">
        <f t="shared" ref="AL389:AL452" si="55">(AK389/AI389+(AH389))/0.75</f>
        <v>12.810254</v>
      </c>
      <c r="AM389" s="21"/>
      <c r="AN389" s="106"/>
      <c r="AO389" s="106"/>
      <c r="AP389" s="17" t="s">
        <v>242</v>
      </c>
    </row>
    <row r="390" spans="1:42" s="15" customFormat="1" ht="10.5" customHeight="1">
      <c r="A390" s="56">
        <v>104877</v>
      </c>
      <c r="B390" s="220" t="str">
        <f t="shared" si="48"/>
        <v>SOP</v>
      </c>
      <c r="C390" s="51" t="s">
        <v>220</v>
      </c>
      <c r="D390" s="22">
        <v>1</v>
      </c>
      <c r="E390" s="55">
        <v>2000</v>
      </c>
      <c r="F390" s="51">
        <v>0.75</v>
      </c>
      <c r="G390" s="74">
        <v>2</v>
      </c>
      <c r="H390" s="221" t="str">
        <f t="shared" si="49"/>
        <v>2015.01</v>
      </c>
      <c r="I390" s="221" t="str">
        <f t="shared" si="50"/>
        <v>2018.03</v>
      </c>
      <c r="J390" s="69">
        <v>3150</v>
      </c>
      <c r="K390" s="226"/>
      <c r="L390" s="226"/>
      <c r="M390" s="226"/>
      <c r="N390" s="226"/>
      <c r="O390" s="52"/>
      <c r="P390" s="52"/>
      <c r="Q390" s="52"/>
      <c r="R390" s="52"/>
      <c r="S390" s="55"/>
      <c r="T390" s="105"/>
      <c r="U390" s="22" t="s">
        <v>2</v>
      </c>
      <c r="V390" s="105"/>
      <c r="W390" s="106"/>
      <c r="X390" s="17" t="str">
        <f>VLOOKUP(A390,'[1]Sales Data Table'!$A:$AF,4,FALSE)</f>
        <v>82120 7S200</v>
      </c>
      <c r="Y390" s="17" t="str">
        <f>VLOOKUP(A390,'[1]Sales Data Table'!$A:$I,2,FALSE)</f>
        <v>NISSAN</v>
      </c>
      <c r="Z390" s="17"/>
      <c r="AA390" s="17" t="str">
        <f>VLOOKUP(A390,'[1]Sales Data Table'!$A:$I,4,FALSE)</f>
        <v>82120 7S200</v>
      </c>
      <c r="AB390" s="17" t="str">
        <f>VLOOKUP(A390,'[1]Sales Data Table'!$A:$I,9,FALSE)</f>
        <v>ARMADA / WZW</v>
      </c>
      <c r="AC390" s="17"/>
      <c r="AD390" s="99">
        <f>VLOOKUP(A390,'[1]Sales Data Table'!$A:$Z,16,FALSE)</f>
        <v>43160</v>
      </c>
      <c r="AE390" s="18" t="str">
        <f>VLOOKUP(C390,'Equipment Listing'!A:E,3,FALSE)</f>
        <v>Bond</v>
      </c>
      <c r="AF390" s="19" t="str">
        <f>VLOOKUP(C390,'Equipment Listing'!A:E,4,FALSE)</f>
        <v>600T</v>
      </c>
      <c r="AG390" s="19" t="str">
        <f>VLOOKUP(C390,'Equipment Listing'!A:E,5,FALSE)</f>
        <v>331-600</v>
      </c>
      <c r="AH390" s="19">
        <f t="shared" si="51"/>
        <v>1.5</v>
      </c>
      <c r="AI390" s="43">
        <f t="shared" si="52"/>
        <v>2000</v>
      </c>
      <c r="AJ390" s="102">
        <f t="shared" si="53"/>
        <v>3150</v>
      </c>
      <c r="AK390" s="20">
        <f t="shared" si="54"/>
        <v>262.5</v>
      </c>
      <c r="AL390" s="21">
        <f t="shared" si="55"/>
        <v>2.1750000000000003</v>
      </c>
      <c r="AM390" s="21"/>
      <c r="AN390" s="106"/>
      <c r="AO390" s="106"/>
      <c r="AP390" s="51" t="e">
        <f>VLOOKUP(A390,#REF!,2,FALSE)</f>
        <v>#REF!</v>
      </c>
    </row>
    <row r="391" spans="1:42" s="15" customFormat="1" ht="10.5" customHeight="1">
      <c r="A391" s="56">
        <v>104878</v>
      </c>
      <c r="B391" s="220" t="str">
        <f t="shared" si="48"/>
        <v>SOP</v>
      </c>
      <c r="C391" s="51" t="s">
        <v>220</v>
      </c>
      <c r="D391" s="22">
        <v>1</v>
      </c>
      <c r="E391" s="55">
        <v>2000</v>
      </c>
      <c r="F391" s="51">
        <v>0.75</v>
      </c>
      <c r="G391" s="74">
        <v>2</v>
      </c>
      <c r="H391" s="221" t="str">
        <f t="shared" si="49"/>
        <v>2015.01</v>
      </c>
      <c r="I391" s="221" t="str">
        <f t="shared" si="50"/>
        <v>2018.03</v>
      </c>
      <c r="J391" s="69">
        <v>3150</v>
      </c>
      <c r="K391" s="226"/>
      <c r="L391" s="226"/>
      <c r="M391" s="226"/>
      <c r="N391" s="226"/>
      <c r="O391" s="52"/>
      <c r="P391" s="52"/>
      <c r="Q391" s="52"/>
      <c r="R391" s="52"/>
      <c r="S391" s="55"/>
      <c r="T391" s="105"/>
      <c r="U391" s="22" t="s">
        <v>2</v>
      </c>
      <c r="V391" s="105"/>
      <c r="W391" s="106"/>
      <c r="X391" s="17" t="str">
        <f>VLOOKUP(A391,'[1]Sales Data Table'!$A:$AF,4,FALSE)</f>
        <v>82121 7S200</v>
      </c>
      <c r="Y391" s="17" t="str">
        <f>VLOOKUP(A391,'[1]Sales Data Table'!$A:$I,2,FALSE)</f>
        <v>NISSAN</v>
      </c>
      <c r="Z391" s="17"/>
      <c r="AA391" s="17" t="str">
        <f>VLOOKUP(A391,'[1]Sales Data Table'!$A:$I,4,FALSE)</f>
        <v>82121 7S200</v>
      </c>
      <c r="AB391" s="17" t="str">
        <f>VLOOKUP(A391,'[1]Sales Data Table'!$A:$I,9,FALSE)</f>
        <v>ARMADA / WZW</v>
      </c>
      <c r="AC391" s="17"/>
      <c r="AD391" s="99">
        <f>VLOOKUP(A391,'[1]Sales Data Table'!$A:$Z,16,FALSE)</f>
        <v>43160</v>
      </c>
      <c r="AE391" s="18" t="str">
        <f>VLOOKUP(C391,'Equipment Listing'!A:E,3,FALSE)</f>
        <v>Bond</v>
      </c>
      <c r="AF391" s="19" t="str">
        <f>VLOOKUP(C391,'Equipment Listing'!A:E,4,FALSE)</f>
        <v>600T</v>
      </c>
      <c r="AG391" s="19" t="str">
        <f>VLOOKUP(C391,'Equipment Listing'!A:E,5,FALSE)</f>
        <v>331-600</v>
      </c>
      <c r="AH391" s="19">
        <f t="shared" si="51"/>
        <v>1.5</v>
      </c>
      <c r="AI391" s="43">
        <f t="shared" si="52"/>
        <v>2000</v>
      </c>
      <c r="AJ391" s="102">
        <f t="shared" si="53"/>
        <v>3150</v>
      </c>
      <c r="AK391" s="20">
        <f t="shared" si="54"/>
        <v>262.5</v>
      </c>
      <c r="AL391" s="21">
        <f t="shared" si="55"/>
        <v>2.1750000000000003</v>
      </c>
      <c r="AM391" s="21"/>
      <c r="AN391" s="106"/>
      <c r="AO391" s="106"/>
      <c r="AP391" s="51" t="e">
        <f>VLOOKUP(A391,#REF!,2,FALSE)</f>
        <v>#REF!</v>
      </c>
    </row>
    <row r="392" spans="1:42" s="15" customFormat="1" ht="10.5" customHeight="1">
      <c r="A392" s="16">
        <v>104983</v>
      </c>
      <c r="B392" s="220" t="str">
        <f t="shared" si="48"/>
        <v>SOP</v>
      </c>
      <c r="C392" s="18" t="s">
        <v>220</v>
      </c>
      <c r="D392" s="22">
        <v>1</v>
      </c>
      <c r="E392" s="20">
        <v>1700</v>
      </c>
      <c r="F392" s="51">
        <v>0.75</v>
      </c>
      <c r="G392" s="74">
        <v>2</v>
      </c>
      <c r="H392" s="221" t="str">
        <f t="shared" si="49"/>
        <v>2015.01</v>
      </c>
      <c r="I392" s="221" t="str">
        <f t="shared" si="50"/>
        <v>2018.03</v>
      </c>
      <c r="J392" s="69">
        <v>43609.440000000002</v>
      </c>
      <c r="K392" s="226"/>
      <c r="L392" s="226"/>
      <c r="M392" s="226"/>
      <c r="N392" s="226"/>
      <c r="O392" s="19"/>
      <c r="P392" s="19"/>
      <c r="Q392" s="19"/>
      <c r="R392" s="19"/>
      <c r="S392" s="103"/>
      <c r="T392" s="103"/>
      <c r="U392" s="22" t="s">
        <v>2</v>
      </c>
      <c r="V392" s="103"/>
      <c r="W392" s="106"/>
      <c r="X392" s="17" t="str">
        <f>VLOOKUP(A392,'[1]Sales Data Table'!$A:$AF,4,FALSE)</f>
        <v>50790 7S001</v>
      </c>
      <c r="Y392" s="17" t="str">
        <f>VLOOKUP(A392,'[1]Sales Data Table'!$A:$I,2,FALSE)</f>
        <v>NISSAN</v>
      </c>
      <c r="Z392" s="17"/>
      <c r="AA392" s="17" t="str">
        <f>VLOOKUP(A392,'[1]Sales Data Table'!$A:$I,4,FALSE)</f>
        <v>50790 7S001</v>
      </c>
      <c r="AB392" s="17" t="str">
        <f>VLOOKUP(A392,'[1]Sales Data Table'!$A:$I,9,FALSE)</f>
        <v>ARMADA / WZW</v>
      </c>
      <c r="AC392" s="17"/>
      <c r="AD392" s="99">
        <f>VLOOKUP(A392,'[1]Sales Data Table'!$A:$Z,16,FALSE)</f>
        <v>43160</v>
      </c>
      <c r="AE392" s="18" t="str">
        <f>VLOOKUP(C392,'Equipment Listing'!A:E,3,FALSE)</f>
        <v>Bond</v>
      </c>
      <c r="AF392" s="19" t="str">
        <f>VLOOKUP(C392,'Equipment Listing'!A:E,4,FALSE)</f>
        <v>600T</v>
      </c>
      <c r="AG392" s="19" t="str">
        <f>VLOOKUP(C392,'Equipment Listing'!A:E,5,FALSE)</f>
        <v>331-600</v>
      </c>
      <c r="AH392" s="19">
        <f t="shared" si="51"/>
        <v>1.5</v>
      </c>
      <c r="AI392" s="43">
        <f t="shared" si="52"/>
        <v>1700</v>
      </c>
      <c r="AJ392" s="102">
        <f t="shared" si="53"/>
        <v>43609.440000000002</v>
      </c>
      <c r="AK392" s="20">
        <f t="shared" si="54"/>
        <v>3634.1200000000003</v>
      </c>
      <c r="AL392" s="21">
        <f t="shared" si="55"/>
        <v>4.8502901960784319</v>
      </c>
      <c r="AM392" s="21"/>
      <c r="AN392" s="106"/>
      <c r="AO392" s="106"/>
      <c r="AP392" s="17" t="s">
        <v>241</v>
      </c>
    </row>
    <row r="393" spans="1:42" s="15" customFormat="1" ht="10.5" customHeight="1">
      <c r="A393" s="56">
        <v>105004</v>
      </c>
      <c r="B393" s="220" t="str">
        <f t="shared" si="48"/>
        <v>SOP</v>
      </c>
      <c r="C393" s="51" t="s">
        <v>220</v>
      </c>
      <c r="D393" s="22">
        <v>1</v>
      </c>
      <c r="E393" s="55">
        <v>1200</v>
      </c>
      <c r="F393" s="51">
        <v>0.75</v>
      </c>
      <c r="G393" s="74">
        <v>2</v>
      </c>
      <c r="H393" s="221" t="str">
        <f t="shared" si="49"/>
        <v>2015.01</v>
      </c>
      <c r="I393" s="221" t="str">
        <f t="shared" si="50"/>
        <v>2019.09</v>
      </c>
      <c r="J393" s="69">
        <v>450</v>
      </c>
      <c r="K393" s="226"/>
      <c r="L393" s="226"/>
      <c r="M393" s="226"/>
      <c r="N393" s="226"/>
      <c r="O393" s="54"/>
      <c r="P393" s="54"/>
      <c r="Q393" s="54"/>
      <c r="R393" s="54"/>
      <c r="S393" s="53"/>
      <c r="T393" s="104"/>
      <c r="U393" s="22" t="s">
        <v>2</v>
      </c>
      <c r="V393" s="104"/>
      <c r="W393" s="106"/>
      <c r="X393" s="17">
        <f>VLOOKUP(A393,'[1]Sales Data Table'!$A:$AF,4,FALSE)</f>
        <v>13004938</v>
      </c>
      <c r="Y393" s="17" t="str">
        <f>VLOOKUP(A393,'[1]Sales Data Table'!$A:$I,2,FALSE)</f>
        <v>Benteler</v>
      </c>
      <c r="Z393" s="17"/>
      <c r="AA393" s="17">
        <f>VLOOKUP(A393,'[1]Sales Data Table'!$A:$I,4,FALSE)</f>
        <v>13004938</v>
      </c>
      <c r="AB393" s="17" t="str">
        <f>VLOOKUP(A393,'[1]Sales Data Table'!$A:$I,9,FALSE)</f>
        <v>GM</v>
      </c>
      <c r="AC393" s="17"/>
      <c r="AD393" s="99">
        <f>VLOOKUP(A393,'[1]Sales Data Table'!$A:$Z,16,FALSE)</f>
        <v>43717</v>
      </c>
      <c r="AE393" s="18" t="str">
        <f>VLOOKUP(C393,'Equipment Listing'!A:E,3,FALSE)</f>
        <v>Bond</v>
      </c>
      <c r="AF393" s="19" t="str">
        <f>VLOOKUP(C393,'Equipment Listing'!A:E,4,FALSE)</f>
        <v>600T</v>
      </c>
      <c r="AG393" s="19" t="str">
        <f>VLOOKUP(C393,'Equipment Listing'!A:E,5,FALSE)</f>
        <v>331-600</v>
      </c>
      <c r="AH393" s="19">
        <f t="shared" si="51"/>
        <v>1.5</v>
      </c>
      <c r="AI393" s="43">
        <f t="shared" si="52"/>
        <v>1200</v>
      </c>
      <c r="AJ393" s="102">
        <f t="shared" si="53"/>
        <v>450</v>
      </c>
      <c r="AK393" s="20">
        <f t="shared" si="54"/>
        <v>37.5</v>
      </c>
      <c r="AL393" s="21">
        <f t="shared" si="55"/>
        <v>2.0416666666666665</v>
      </c>
      <c r="AM393" s="21"/>
      <c r="AN393" s="106"/>
      <c r="AO393" s="106"/>
      <c r="AP393" s="51" t="e">
        <f>VLOOKUP(A393,#REF!,2,FALSE)</f>
        <v>#REF!</v>
      </c>
    </row>
    <row r="394" spans="1:42" s="15" customFormat="1" ht="10.5" customHeight="1">
      <c r="A394" s="56">
        <v>105005</v>
      </c>
      <c r="B394" s="220" t="str">
        <f t="shared" si="48"/>
        <v>SOP</v>
      </c>
      <c r="C394" s="51" t="s">
        <v>220</v>
      </c>
      <c r="D394" s="22">
        <v>1</v>
      </c>
      <c r="E394" s="55">
        <v>1200</v>
      </c>
      <c r="F394" s="51">
        <v>0.75</v>
      </c>
      <c r="G394" s="74">
        <v>2</v>
      </c>
      <c r="H394" s="221" t="str">
        <f t="shared" si="49"/>
        <v>2015.01</v>
      </c>
      <c r="I394" s="221" t="str">
        <f t="shared" si="50"/>
        <v>2019.09</v>
      </c>
      <c r="J394" s="69">
        <v>450</v>
      </c>
      <c r="K394" s="226"/>
      <c r="L394" s="226"/>
      <c r="M394" s="226"/>
      <c r="N394" s="226"/>
      <c r="O394" s="54"/>
      <c r="P394" s="54"/>
      <c r="Q394" s="54"/>
      <c r="R394" s="54"/>
      <c r="S394" s="53"/>
      <c r="T394" s="104"/>
      <c r="U394" s="22" t="s">
        <v>2</v>
      </c>
      <c r="V394" s="104"/>
      <c r="W394" s="106"/>
      <c r="X394" s="17">
        <f>VLOOKUP(A394,'[1]Sales Data Table'!$A:$AF,4,FALSE)</f>
        <v>13004939</v>
      </c>
      <c r="Y394" s="17" t="str">
        <f>VLOOKUP(A394,'[1]Sales Data Table'!$A:$I,2,FALSE)</f>
        <v>Benteler</v>
      </c>
      <c r="Z394" s="17"/>
      <c r="AA394" s="17">
        <f>VLOOKUP(A394,'[1]Sales Data Table'!$A:$I,4,FALSE)</f>
        <v>13004939</v>
      </c>
      <c r="AB394" s="17" t="str">
        <f>VLOOKUP(A394,'[1]Sales Data Table'!$A:$I,9,FALSE)</f>
        <v>GM</v>
      </c>
      <c r="AC394" s="17"/>
      <c r="AD394" s="99">
        <f>VLOOKUP(A394,'[1]Sales Data Table'!$A:$Z,16,FALSE)</f>
        <v>43717</v>
      </c>
      <c r="AE394" s="18" t="str">
        <f>VLOOKUP(C394,'Equipment Listing'!A:E,3,FALSE)</f>
        <v>Bond</v>
      </c>
      <c r="AF394" s="19" t="str">
        <f>VLOOKUP(C394,'Equipment Listing'!A:E,4,FALSE)</f>
        <v>600T</v>
      </c>
      <c r="AG394" s="19" t="str">
        <f>VLOOKUP(C394,'Equipment Listing'!A:E,5,FALSE)</f>
        <v>331-600</v>
      </c>
      <c r="AH394" s="19">
        <f t="shared" si="51"/>
        <v>1.5</v>
      </c>
      <c r="AI394" s="43">
        <f t="shared" si="52"/>
        <v>1200</v>
      </c>
      <c r="AJ394" s="102">
        <f t="shared" si="53"/>
        <v>450</v>
      </c>
      <c r="AK394" s="20">
        <f t="shared" si="54"/>
        <v>37.5</v>
      </c>
      <c r="AL394" s="21">
        <f t="shared" si="55"/>
        <v>2.0416666666666665</v>
      </c>
      <c r="AM394" s="21"/>
      <c r="AN394" s="106"/>
      <c r="AO394" s="106"/>
      <c r="AP394" s="51" t="e">
        <f>VLOOKUP(A394,#REF!,2,FALSE)</f>
        <v>#REF!</v>
      </c>
    </row>
    <row r="395" spans="1:42" s="15" customFormat="1" ht="10.5" customHeight="1">
      <c r="A395" s="56">
        <v>105063</v>
      </c>
      <c r="B395" s="220" t="str">
        <f t="shared" si="48"/>
        <v>SOP</v>
      </c>
      <c r="C395" s="51" t="s">
        <v>220</v>
      </c>
      <c r="D395" s="22">
        <v>1</v>
      </c>
      <c r="E395" s="20">
        <v>4080</v>
      </c>
      <c r="F395" s="51">
        <v>0.75</v>
      </c>
      <c r="G395" s="74">
        <v>2</v>
      </c>
      <c r="H395" s="221" t="str">
        <f t="shared" si="49"/>
        <v>2015.01</v>
      </c>
      <c r="I395" s="221" t="str">
        <f t="shared" si="50"/>
        <v>2019.09</v>
      </c>
      <c r="J395" s="69">
        <v>3195</v>
      </c>
      <c r="K395" s="226"/>
      <c r="L395" s="226"/>
      <c r="M395" s="226"/>
      <c r="N395" s="226"/>
      <c r="O395" s="54"/>
      <c r="P395" s="54"/>
      <c r="Q395" s="54"/>
      <c r="R395" s="54"/>
      <c r="S395" s="53"/>
      <c r="T395" s="104"/>
      <c r="U395" s="22" t="s">
        <v>2</v>
      </c>
      <c r="V395" s="104"/>
      <c r="W395" s="106"/>
      <c r="X395" s="17">
        <f>VLOOKUP(A395,'[1]Sales Data Table'!$A:$AF,4,FALSE)</f>
        <v>13004274</v>
      </c>
      <c r="Y395" s="17" t="str">
        <f>VLOOKUP(A395,'[1]Sales Data Table'!$A:$I,2,FALSE)</f>
        <v>Benteler</v>
      </c>
      <c r="Z395" s="17"/>
      <c r="AA395" s="17">
        <f>VLOOKUP(A395,'[1]Sales Data Table'!$A:$I,4,FALSE)</f>
        <v>13004274</v>
      </c>
      <c r="AB395" s="17" t="str">
        <f>VLOOKUP(A395,'[1]Sales Data Table'!$A:$I,9,FALSE)</f>
        <v>GM</v>
      </c>
      <c r="AC395" s="17"/>
      <c r="AD395" s="99">
        <f>VLOOKUP(A395,'[1]Sales Data Table'!$A:$Z,16,FALSE)</f>
        <v>43717</v>
      </c>
      <c r="AE395" s="18" t="str">
        <f>VLOOKUP(C395,'Equipment Listing'!A:E,3,FALSE)</f>
        <v>Bond</v>
      </c>
      <c r="AF395" s="19" t="str">
        <f>VLOOKUP(C395,'Equipment Listing'!A:E,4,FALSE)</f>
        <v>600T</v>
      </c>
      <c r="AG395" s="19" t="str">
        <f>VLOOKUP(C395,'Equipment Listing'!A:E,5,FALSE)</f>
        <v>331-600</v>
      </c>
      <c r="AH395" s="19">
        <f t="shared" si="51"/>
        <v>1.5</v>
      </c>
      <c r="AI395" s="43">
        <f t="shared" si="52"/>
        <v>4080</v>
      </c>
      <c r="AJ395" s="102">
        <f t="shared" si="53"/>
        <v>3195</v>
      </c>
      <c r="AK395" s="20">
        <f t="shared" si="54"/>
        <v>266.25</v>
      </c>
      <c r="AL395" s="21">
        <f t="shared" si="55"/>
        <v>2.0870098039215685</v>
      </c>
      <c r="AM395" s="21"/>
      <c r="AN395" s="106"/>
      <c r="AO395" s="106"/>
      <c r="AP395" s="51" t="e">
        <f>VLOOKUP(A395,#REF!,2,FALSE)</f>
        <v>#REF!</v>
      </c>
    </row>
    <row r="396" spans="1:42" s="15" customFormat="1" ht="10.5" customHeight="1">
      <c r="A396" s="16">
        <v>105100</v>
      </c>
      <c r="B396" s="220" t="str">
        <f t="shared" si="48"/>
        <v>SOP</v>
      </c>
      <c r="C396" s="18" t="s">
        <v>220</v>
      </c>
      <c r="D396" s="22">
        <v>1</v>
      </c>
      <c r="E396" s="20">
        <v>1920</v>
      </c>
      <c r="F396" s="51">
        <v>0.75</v>
      </c>
      <c r="G396" s="74">
        <v>2</v>
      </c>
      <c r="H396" s="221" t="str">
        <f t="shared" si="49"/>
        <v>2015.01</v>
      </c>
      <c r="I396" s="221" t="str">
        <f t="shared" si="50"/>
        <v>2019.09</v>
      </c>
      <c r="J396" s="69">
        <v>91480.2</v>
      </c>
      <c r="K396" s="226"/>
      <c r="L396" s="226"/>
      <c r="M396" s="226"/>
      <c r="N396" s="226"/>
      <c r="O396" s="19"/>
      <c r="P396" s="19"/>
      <c r="Q396" s="19"/>
      <c r="R396" s="19"/>
      <c r="S396" s="103"/>
      <c r="T396" s="103"/>
      <c r="U396" s="22" t="s">
        <v>2</v>
      </c>
      <c r="V396" s="103"/>
      <c r="W396" s="106"/>
      <c r="X396" s="17">
        <f>VLOOKUP(A396,'[1]Sales Data Table'!$A:$AF,4,FALSE)</f>
        <v>13003888</v>
      </c>
      <c r="Y396" s="17" t="str">
        <f>VLOOKUP(A396,'[1]Sales Data Table'!$A:$I,2,FALSE)</f>
        <v>Benteler</v>
      </c>
      <c r="Z396" s="17"/>
      <c r="AA396" s="17">
        <f>VLOOKUP(A396,'[1]Sales Data Table'!$A:$I,4,FALSE)</f>
        <v>13003888</v>
      </c>
      <c r="AB396" s="17" t="str">
        <f>VLOOKUP(A396,'[1]Sales Data Table'!$A:$I,9,FALSE)</f>
        <v>FORD</v>
      </c>
      <c r="AC396" s="17"/>
      <c r="AD396" s="99">
        <f>VLOOKUP(A396,'[1]Sales Data Table'!$A:$Z,16,FALSE)</f>
        <v>43717</v>
      </c>
      <c r="AE396" s="18" t="str">
        <f>VLOOKUP(C396,'Equipment Listing'!A:E,3,FALSE)</f>
        <v>Bond</v>
      </c>
      <c r="AF396" s="19" t="str">
        <f>VLOOKUP(C396,'Equipment Listing'!A:E,4,FALSE)</f>
        <v>600T</v>
      </c>
      <c r="AG396" s="19" t="str">
        <f>VLOOKUP(C396,'Equipment Listing'!A:E,5,FALSE)</f>
        <v>331-600</v>
      </c>
      <c r="AH396" s="19">
        <f t="shared" si="51"/>
        <v>1.5</v>
      </c>
      <c r="AI396" s="43">
        <f t="shared" si="52"/>
        <v>1920</v>
      </c>
      <c r="AJ396" s="102">
        <f t="shared" si="53"/>
        <v>91480.2</v>
      </c>
      <c r="AK396" s="20">
        <f t="shared" si="54"/>
        <v>7623.3499999999995</v>
      </c>
      <c r="AL396" s="21">
        <f t="shared" si="55"/>
        <v>7.2939930555555561</v>
      </c>
      <c r="AM396" s="21"/>
      <c r="AN396" s="106"/>
      <c r="AO396" s="106"/>
      <c r="AP396" s="17" t="s">
        <v>240</v>
      </c>
    </row>
    <row r="397" spans="1:42" s="15" customFormat="1" ht="10.5" customHeight="1">
      <c r="A397" s="16">
        <v>105156</v>
      </c>
      <c r="B397" s="220" t="str">
        <f t="shared" si="48"/>
        <v>SOP</v>
      </c>
      <c r="C397" s="18" t="s">
        <v>220</v>
      </c>
      <c r="D397" s="22">
        <v>1</v>
      </c>
      <c r="E397" s="20">
        <v>1980</v>
      </c>
      <c r="F397" s="51">
        <v>0.75</v>
      </c>
      <c r="G397" s="74">
        <v>2</v>
      </c>
      <c r="H397" s="221" t="str">
        <f t="shared" si="49"/>
        <v>2015.01</v>
      </c>
      <c r="I397" s="221" t="str">
        <f t="shared" si="50"/>
        <v>2018.04</v>
      </c>
      <c r="J397" s="69">
        <v>3519</v>
      </c>
      <c r="K397" s="226"/>
      <c r="L397" s="226"/>
      <c r="M397" s="226"/>
      <c r="N397" s="226"/>
      <c r="O397" s="19"/>
      <c r="P397" s="19"/>
      <c r="Q397" s="19"/>
      <c r="R397" s="19"/>
      <c r="S397" s="103"/>
      <c r="T397" s="103"/>
      <c r="U397" s="22" t="s">
        <v>2</v>
      </c>
      <c r="V397" s="103"/>
      <c r="W397" s="106"/>
      <c r="X397" s="17">
        <f>VLOOKUP(A397,'[1]Sales Data Table'!$A:$AF,4,FALSE)</f>
        <v>13002307</v>
      </c>
      <c r="Y397" s="17" t="str">
        <f>VLOOKUP(A397,'[1]Sales Data Table'!$A:$I,2,FALSE)</f>
        <v>Benteler</v>
      </c>
      <c r="Z397" s="17"/>
      <c r="AA397" s="17">
        <f>VLOOKUP(A397,'[1]Sales Data Table'!$A:$I,4,FALSE)</f>
        <v>13002307</v>
      </c>
      <c r="AB397" s="17" t="str">
        <f>VLOOKUP(A397,'[1]Sales Data Table'!$A:$I,9,FALSE)</f>
        <v xml:space="preserve">Toyota | Avalon | 770N            </v>
      </c>
      <c r="AC397" s="17"/>
      <c r="AD397" s="99">
        <f>VLOOKUP(A397,'[1]Sales Data Table'!$A:$Z,16,FALSE)</f>
        <v>43191</v>
      </c>
      <c r="AE397" s="18" t="str">
        <f>VLOOKUP(C397,'Equipment Listing'!A:E,3,FALSE)</f>
        <v>Bond</v>
      </c>
      <c r="AF397" s="19" t="str">
        <f>VLOOKUP(C397,'Equipment Listing'!A:E,4,FALSE)</f>
        <v>600T</v>
      </c>
      <c r="AG397" s="19" t="str">
        <f>VLOOKUP(C397,'Equipment Listing'!A:E,5,FALSE)</f>
        <v>331-600</v>
      </c>
      <c r="AH397" s="19">
        <f t="shared" si="51"/>
        <v>1.5</v>
      </c>
      <c r="AI397" s="43">
        <f t="shared" si="52"/>
        <v>1980</v>
      </c>
      <c r="AJ397" s="102">
        <f t="shared" si="53"/>
        <v>3519</v>
      </c>
      <c r="AK397" s="20">
        <f t="shared" si="54"/>
        <v>293.25</v>
      </c>
      <c r="AL397" s="21">
        <f t="shared" si="55"/>
        <v>2.1974747474747476</v>
      </c>
      <c r="AM397" s="21"/>
      <c r="AN397" s="106"/>
      <c r="AO397" s="106"/>
      <c r="AP397" s="17" t="s">
        <v>239</v>
      </c>
    </row>
    <row r="398" spans="1:42" s="15" customFormat="1" ht="10.5" customHeight="1">
      <c r="A398" s="16">
        <v>105369</v>
      </c>
      <c r="B398" s="220" t="str">
        <f t="shared" si="48"/>
        <v>SOP</v>
      </c>
      <c r="C398" s="18" t="s">
        <v>220</v>
      </c>
      <c r="D398" s="22">
        <v>1</v>
      </c>
      <c r="E398" s="20">
        <v>1380</v>
      </c>
      <c r="F398" s="51">
        <v>0.75</v>
      </c>
      <c r="G398" s="74">
        <v>2</v>
      </c>
      <c r="H398" s="221" t="str">
        <f t="shared" si="49"/>
        <v>2015.01</v>
      </c>
      <c r="I398" s="221" t="str">
        <f t="shared" si="50"/>
        <v>2018.03</v>
      </c>
      <c r="J398" s="50">
        <v>46724.4</v>
      </c>
      <c r="K398" s="224"/>
      <c r="L398" s="224"/>
      <c r="M398" s="224"/>
      <c r="N398" s="224"/>
      <c r="O398" s="19"/>
      <c r="P398" s="19"/>
      <c r="Q398" s="19"/>
      <c r="R398" s="19"/>
      <c r="S398" s="103"/>
      <c r="T398" s="103"/>
      <c r="U398" s="22" t="s">
        <v>2</v>
      </c>
      <c r="V398" s="103"/>
      <c r="W398" s="106"/>
      <c r="X398" s="17" t="str">
        <f>VLOOKUP(A398,'[1]Sales Data Table'!$A:$AF,4,FALSE)</f>
        <v>80120 ZH000</v>
      </c>
      <c r="Y398" s="17" t="str">
        <f>VLOOKUP(A398,'[1]Sales Data Table'!$A:$I,2,FALSE)</f>
        <v>NISSAN</v>
      </c>
      <c r="Z398" s="17"/>
      <c r="AA398" s="17" t="str">
        <f>VLOOKUP(A398,'[1]Sales Data Table'!$A:$I,4,FALSE)</f>
        <v>80120 ZH000</v>
      </c>
      <c r="AB398" s="17" t="str">
        <f>VLOOKUP(A398,'[1]Sales Data Table'!$A:$I,9,FALSE)</f>
        <v>TITAN + ARMADA</v>
      </c>
      <c r="AC398" s="17"/>
      <c r="AD398" s="99">
        <f>VLOOKUP(A398,'[1]Sales Data Table'!$A:$Z,16,FALSE)</f>
        <v>43160</v>
      </c>
      <c r="AE398" s="18" t="str">
        <f>VLOOKUP(C398,'Equipment Listing'!A:E,3,FALSE)</f>
        <v>Bond</v>
      </c>
      <c r="AF398" s="19" t="str">
        <f>VLOOKUP(C398,'Equipment Listing'!A:E,4,FALSE)</f>
        <v>600T</v>
      </c>
      <c r="AG398" s="19" t="str">
        <f>VLOOKUP(C398,'Equipment Listing'!A:E,5,FALSE)</f>
        <v>331-600</v>
      </c>
      <c r="AH398" s="19">
        <f t="shared" si="51"/>
        <v>1.5</v>
      </c>
      <c r="AI398" s="43">
        <f t="shared" si="52"/>
        <v>1380</v>
      </c>
      <c r="AJ398" s="102">
        <f t="shared" si="53"/>
        <v>46724.4</v>
      </c>
      <c r="AK398" s="20">
        <f t="shared" si="54"/>
        <v>3893.7000000000003</v>
      </c>
      <c r="AL398" s="21">
        <f t="shared" si="55"/>
        <v>5.7620289855072464</v>
      </c>
      <c r="AM398" s="21"/>
      <c r="AN398" s="106"/>
      <c r="AO398" s="106"/>
      <c r="AP398" s="17" t="s">
        <v>238</v>
      </c>
    </row>
    <row r="399" spans="1:42" s="15" customFormat="1" ht="10.5" customHeight="1">
      <c r="A399" s="56">
        <v>105508</v>
      </c>
      <c r="B399" s="220" t="str">
        <f t="shared" si="48"/>
        <v>SOP</v>
      </c>
      <c r="C399" s="51" t="s">
        <v>220</v>
      </c>
      <c r="D399" s="22">
        <v>1</v>
      </c>
      <c r="E399" s="55">
        <v>1800</v>
      </c>
      <c r="F399" s="51">
        <v>0.75</v>
      </c>
      <c r="G399" s="74">
        <v>2</v>
      </c>
      <c r="H399" s="221" t="str">
        <f t="shared" si="49"/>
        <v>2015.01</v>
      </c>
      <c r="I399" s="221" t="str">
        <f t="shared" si="50"/>
        <v>2016.06</v>
      </c>
      <c r="J399" s="69">
        <v>4697.165</v>
      </c>
      <c r="K399" s="226"/>
      <c r="L399" s="226"/>
      <c r="M399" s="226"/>
      <c r="N399" s="226"/>
      <c r="O399" s="54"/>
      <c r="P399" s="54"/>
      <c r="Q399" s="54"/>
      <c r="R399" s="54"/>
      <c r="S399" s="53"/>
      <c r="T399" s="104"/>
      <c r="U399" s="22" t="s">
        <v>2</v>
      </c>
      <c r="V399" s="104"/>
      <c r="W399" s="106"/>
      <c r="X399" s="17">
        <f>VLOOKUP(A399,'[1]Sales Data Table'!$A:$AF,4,FALSE)</f>
        <v>13003828</v>
      </c>
      <c r="Y399" s="17" t="str">
        <f>VLOOKUP(A399,'[1]Sales Data Table'!$A:$I,2,FALSE)</f>
        <v>Benteler</v>
      </c>
      <c r="Z399" s="17"/>
      <c r="AA399" s="17">
        <f>VLOOKUP(A399,'[1]Sales Data Table'!$A:$I,4,FALSE)</f>
        <v>13003828</v>
      </c>
      <c r="AB399" s="17" t="str">
        <f>VLOOKUP(A399,'[1]Sales Data Table'!$A:$I,9,FALSE)</f>
        <v>Camry 051a</v>
      </c>
      <c r="AC399" s="17"/>
      <c r="AD399" s="99">
        <f>VLOOKUP(A399,'[1]Sales Data Table'!$A:$Z,16,FALSE)</f>
        <v>42522</v>
      </c>
      <c r="AE399" s="18" t="str">
        <f>VLOOKUP(C399,'Equipment Listing'!A:E,3,FALSE)</f>
        <v>Bond</v>
      </c>
      <c r="AF399" s="19" t="str">
        <f>VLOOKUP(C399,'Equipment Listing'!A:E,4,FALSE)</f>
        <v>600T</v>
      </c>
      <c r="AG399" s="19" t="str">
        <f>VLOOKUP(C399,'Equipment Listing'!A:E,5,FALSE)</f>
        <v>331-600</v>
      </c>
      <c r="AH399" s="19">
        <f t="shared" si="51"/>
        <v>1.5</v>
      </c>
      <c r="AI399" s="43">
        <f t="shared" si="52"/>
        <v>1800</v>
      </c>
      <c r="AJ399" s="102">
        <f t="shared" si="53"/>
        <v>4697.165</v>
      </c>
      <c r="AK399" s="20">
        <f t="shared" si="54"/>
        <v>391.43041666666664</v>
      </c>
      <c r="AL399" s="21">
        <f t="shared" si="55"/>
        <v>2.2899484567901234</v>
      </c>
      <c r="AM399" s="21"/>
      <c r="AN399" s="106"/>
      <c r="AO399" s="106"/>
      <c r="AP399" s="51" t="e">
        <f>VLOOKUP(A399,#REF!,2,FALSE)</f>
        <v>#REF!</v>
      </c>
    </row>
    <row r="400" spans="1:42" s="15" customFormat="1" ht="10.5" customHeight="1">
      <c r="A400" s="56">
        <v>105509</v>
      </c>
      <c r="B400" s="220" t="str">
        <f t="shared" si="48"/>
        <v>SOP</v>
      </c>
      <c r="C400" s="51" t="s">
        <v>220</v>
      </c>
      <c r="D400" s="22">
        <v>1</v>
      </c>
      <c r="E400" s="55">
        <v>1800</v>
      </c>
      <c r="F400" s="51">
        <v>0.75</v>
      </c>
      <c r="G400" s="74">
        <v>2</v>
      </c>
      <c r="H400" s="221" t="str">
        <f t="shared" si="49"/>
        <v>2015.01</v>
      </c>
      <c r="I400" s="221" t="str">
        <f t="shared" si="50"/>
        <v>2016.06</v>
      </c>
      <c r="J400" s="69">
        <v>5062.5</v>
      </c>
      <c r="K400" s="226"/>
      <c r="L400" s="226"/>
      <c r="M400" s="226"/>
      <c r="N400" s="226"/>
      <c r="O400" s="54"/>
      <c r="P400" s="54"/>
      <c r="Q400" s="54"/>
      <c r="R400" s="54"/>
      <c r="S400" s="53"/>
      <c r="T400" s="104"/>
      <c r="U400" s="22" t="s">
        <v>2</v>
      </c>
      <c r="V400" s="104"/>
      <c r="W400" s="106"/>
      <c r="X400" s="17">
        <f>VLOOKUP(A400,'[1]Sales Data Table'!$A:$AF,4,FALSE)</f>
        <v>13003829</v>
      </c>
      <c r="Y400" s="17" t="str">
        <f>VLOOKUP(A400,'[1]Sales Data Table'!$A:$I,2,FALSE)</f>
        <v>Benteler</v>
      </c>
      <c r="Z400" s="17"/>
      <c r="AA400" s="17">
        <f>VLOOKUP(A400,'[1]Sales Data Table'!$A:$I,4,FALSE)</f>
        <v>13003829</v>
      </c>
      <c r="AB400" s="17" t="str">
        <f>VLOOKUP(A400,'[1]Sales Data Table'!$A:$I,9,FALSE)</f>
        <v>Camry 051a</v>
      </c>
      <c r="AC400" s="17"/>
      <c r="AD400" s="99">
        <f>VLOOKUP(A400,'[1]Sales Data Table'!$A:$Z,16,FALSE)</f>
        <v>42522</v>
      </c>
      <c r="AE400" s="18" t="str">
        <f>VLOOKUP(C400,'Equipment Listing'!A:E,3,FALSE)</f>
        <v>Bond</v>
      </c>
      <c r="AF400" s="19" t="str">
        <f>VLOOKUP(C400,'Equipment Listing'!A:E,4,FALSE)</f>
        <v>600T</v>
      </c>
      <c r="AG400" s="19" t="str">
        <f>VLOOKUP(C400,'Equipment Listing'!A:E,5,FALSE)</f>
        <v>331-600</v>
      </c>
      <c r="AH400" s="19">
        <f t="shared" si="51"/>
        <v>1.5</v>
      </c>
      <c r="AI400" s="43">
        <f t="shared" si="52"/>
        <v>1800</v>
      </c>
      <c r="AJ400" s="102">
        <f t="shared" si="53"/>
        <v>5062.5</v>
      </c>
      <c r="AK400" s="20">
        <f t="shared" si="54"/>
        <v>421.875</v>
      </c>
      <c r="AL400" s="21">
        <f t="shared" si="55"/>
        <v>2.3125</v>
      </c>
      <c r="AM400" s="21"/>
      <c r="AN400" s="106"/>
      <c r="AO400" s="106"/>
      <c r="AP400" s="51" t="e">
        <f>VLOOKUP(A400,#REF!,2,FALSE)</f>
        <v>#REF!</v>
      </c>
    </row>
    <row r="401" spans="1:42" s="15" customFormat="1" ht="10.5" customHeight="1">
      <c r="A401" s="56">
        <v>105515</v>
      </c>
      <c r="B401" s="220" t="str">
        <f t="shared" si="48"/>
        <v>SOP</v>
      </c>
      <c r="C401" s="51" t="s">
        <v>220</v>
      </c>
      <c r="D401" s="22">
        <v>1</v>
      </c>
      <c r="E401" s="55">
        <v>1800</v>
      </c>
      <c r="F401" s="51">
        <v>0.75</v>
      </c>
      <c r="G401" s="74">
        <v>2</v>
      </c>
      <c r="H401" s="221" t="str">
        <f t="shared" si="49"/>
        <v>2015.01</v>
      </c>
      <c r="I401" s="221" t="str">
        <f t="shared" si="50"/>
        <v>2019.09</v>
      </c>
      <c r="J401" s="69">
        <v>2000</v>
      </c>
      <c r="K401" s="226"/>
      <c r="L401" s="226"/>
      <c r="M401" s="226"/>
      <c r="N401" s="226"/>
      <c r="O401" s="54"/>
      <c r="P401" s="54"/>
      <c r="Q401" s="54"/>
      <c r="R401" s="54"/>
      <c r="S401" s="53"/>
      <c r="T401" s="104"/>
      <c r="U401" s="22" t="s">
        <v>2</v>
      </c>
      <c r="V401" s="104"/>
      <c r="W401" s="106"/>
      <c r="X401" s="17">
        <f>VLOOKUP(A401,'[1]Sales Data Table'!$A:$AF,4,FALSE)</f>
        <v>13003832</v>
      </c>
      <c r="Y401" s="17" t="str">
        <f>VLOOKUP(A401,'[1]Sales Data Table'!$A:$I,2,FALSE)</f>
        <v>Benteler</v>
      </c>
      <c r="Z401" s="17"/>
      <c r="AA401" s="17">
        <f>VLOOKUP(A401,'[1]Sales Data Table'!$A:$I,4,FALSE)</f>
        <v>13003832</v>
      </c>
      <c r="AB401" s="17" t="str">
        <f>VLOOKUP(A401,'[1]Sales Data Table'!$A:$I,9,FALSE)</f>
        <v xml:space="preserve">Toyota | Camry | 044L            </v>
      </c>
      <c r="AC401" s="17"/>
      <c r="AD401" s="99">
        <f>VLOOKUP(A401,'[1]Sales Data Table'!$A:$Z,16,FALSE)</f>
        <v>43717</v>
      </c>
      <c r="AE401" s="18" t="str">
        <f>VLOOKUP(C401,'Equipment Listing'!A:E,3,FALSE)</f>
        <v>Bond</v>
      </c>
      <c r="AF401" s="19" t="str">
        <f>VLOOKUP(C401,'Equipment Listing'!A:E,4,FALSE)</f>
        <v>600T</v>
      </c>
      <c r="AG401" s="19" t="str">
        <f>VLOOKUP(C401,'Equipment Listing'!A:E,5,FALSE)</f>
        <v>331-600</v>
      </c>
      <c r="AH401" s="19">
        <f t="shared" si="51"/>
        <v>1.5</v>
      </c>
      <c r="AI401" s="43">
        <f t="shared" si="52"/>
        <v>1800</v>
      </c>
      <c r="AJ401" s="102">
        <f t="shared" si="53"/>
        <v>2000</v>
      </c>
      <c r="AK401" s="20">
        <f t="shared" si="54"/>
        <v>166.66666666666666</v>
      </c>
      <c r="AL401" s="21">
        <f t="shared" si="55"/>
        <v>2.1234567901234569</v>
      </c>
      <c r="AM401" s="21"/>
      <c r="AN401" s="106"/>
      <c r="AO401" s="106"/>
      <c r="AP401" s="51" t="e">
        <f>VLOOKUP(A401,#REF!,2,FALSE)</f>
        <v>#REF!</v>
      </c>
    </row>
    <row r="402" spans="1:42" s="15" customFormat="1" ht="10.5" customHeight="1">
      <c r="A402" s="56">
        <v>105516</v>
      </c>
      <c r="B402" s="220" t="str">
        <f t="shared" si="48"/>
        <v>SOP</v>
      </c>
      <c r="C402" s="51" t="s">
        <v>220</v>
      </c>
      <c r="D402" s="22">
        <v>1</v>
      </c>
      <c r="E402" s="55">
        <v>1440</v>
      </c>
      <c r="F402" s="51">
        <v>0.75</v>
      </c>
      <c r="G402" s="74">
        <v>2</v>
      </c>
      <c r="H402" s="221" t="str">
        <f t="shared" si="49"/>
        <v>2015.01</v>
      </c>
      <c r="I402" s="221" t="str">
        <f t="shared" si="50"/>
        <v>2019.09</v>
      </c>
      <c r="J402" s="69">
        <v>2710.5</v>
      </c>
      <c r="K402" s="226"/>
      <c r="L402" s="226"/>
      <c r="M402" s="226"/>
      <c r="N402" s="226"/>
      <c r="O402" s="54"/>
      <c r="P402" s="54"/>
      <c r="Q402" s="54"/>
      <c r="R402" s="54"/>
      <c r="S402" s="53"/>
      <c r="T402" s="104"/>
      <c r="U402" s="22" t="s">
        <v>2</v>
      </c>
      <c r="V402" s="104"/>
      <c r="W402" s="106"/>
      <c r="X402" s="17">
        <f>VLOOKUP(A402,'[1]Sales Data Table'!$A:$AF,4,FALSE)</f>
        <v>13003833</v>
      </c>
      <c r="Y402" s="17" t="str">
        <f>VLOOKUP(A402,'[1]Sales Data Table'!$A:$I,2,FALSE)</f>
        <v>Benteler</v>
      </c>
      <c r="Z402" s="17"/>
      <c r="AA402" s="17">
        <f>VLOOKUP(A402,'[1]Sales Data Table'!$A:$I,4,FALSE)</f>
        <v>13003833</v>
      </c>
      <c r="AB402" s="17" t="str">
        <f>VLOOKUP(A402,'[1]Sales Data Table'!$A:$I,9,FALSE)</f>
        <v xml:space="preserve">Toyota | Camry | 044L            </v>
      </c>
      <c r="AC402" s="17"/>
      <c r="AD402" s="99">
        <f>VLOOKUP(A402,'[1]Sales Data Table'!$A:$Z,16,FALSE)</f>
        <v>43717</v>
      </c>
      <c r="AE402" s="18" t="str">
        <f>VLOOKUP(C402,'Equipment Listing'!A:E,3,FALSE)</f>
        <v>Bond</v>
      </c>
      <c r="AF402" s="19" t="str">
        <f>VLOOKUP(C402,'Equipment Listing'!A:E,4,FALSE)</f>
        <v>600T</v>
      </c>
      <c r="AG402" s="19" t="str">
        <f>VLOOKUP(C402,'Equipment Listing'!A:E,5,FALSE)</f>
        <v>331-600</v>
      </c>
      <c r="AH402" s="19">
        <f t="shared" si="51"/>
        <v>1.5</v>
      </c>
      <c r="AI402" s="43">
        <f t="shared" si="52"/>
        <v>1440</v>
      </c>
      <c r="AJ402" s="102">
        <f t="shared" si="53"/>
        <v>2710.5</v>
      </c>
      <c r="AK402" s="20">
        <f t="shared" si="54"/>
        <v>225.875</v>
      </c>
      <c r="AL402" s="21">
        <f t="shared" si="55"/>
        <v>2.2091435185185184</v>
      </c>
      <c r="AM402" s="21"/>
      <c r="AN402" s="106"/>
      <c r="AO402" s="106"/>
      <c r="AP402" s="51" t="e">
        <f>VLOOKUP(A402,#REF!,2,FALSE)</f>
        <v>#REF!</v>
      </c>
    </row>
    <row r="403" spans="1:42" s="15" customFormat="1" ht="10.5" customHeight="1">
      <c r="A403" s="16">
        <v>105527</v>
      </c>
      <c r="B403" s="220" t="str">
        <f t="shared" si="48"/>
        <v>EOP</v>
      </c>
      <c r="C403" s="18" t="s">
        <v>220</v>
      </c>
      <c r="D403" s="22">
        <v>1</v>
      </c>
      <c r="E403" s="20">
        <v>3000</v>
      </c>
      <c r="F403" s="51">
        <v>0.75</v>
      </c>
      <c r="G403" s="74">
        <v>2</v>
      </c>
      <c r="H403" s="221" t="str">
        <f t="shared" si="49"/>
        <v>2015.01</v>
      </c>
      <c r="I403" s="221" t="str">
        <f t="shared" si="50"/>
        <v>3000</v>
      </c>
      <c r="J403" s="69">
        <v>104364</v>
      </c>
      <c r="K403" s="226"/>
      <c r="L403" s="226"/>
      <c r="M403" s="226"/>
      <c r="N403" s="226"/>
      <c r="O403" s="19"/>
      <c r="P403" s="19"/>
      <c r="Q403" s="19"/>
      <c r="R403" s="19"/>
      <c r="S403" s="103"/>
      <c r="T403" s="103"/>
      <c r="U403" s="22" t="s">
        <v>2</v>
      </c>
      <c r="V403" s="103"/>
      <c r="W403" s="106"/>
      <c r="X403" s="17" t="str">
        <f>VLOOKUP(A403,'[1]Sales Data Table'!$A:$AF,4,FALSE)</f>
        <v>96124 ZC30A</v>
      </c>
      <c r="Y403" s="17" t="str">
        <f>VLOOKUP(A403,'[1]Sales Data Table'!$A:$I,2,FALSE)</f>
        <v>ABC Group</v>
      </c>
      <c r="Z403" s="17"/>
      <c r="AA403" s="17" t="str">
        <f>VLOOKUP(A403,'[1]Sales Data Table'!$A:$I,4,FALSE)</f>
        <v>96124 ZC30A</v>
      </c>
      <c r="AB403" s="17" t="str">
        <f>VLOOKUP(A403,'[1]Sales Data Table'!$A:$I,9,FALSE)</f>
        <v>Titan H61A</v>
      </c>
      <c r="AC403" s="17"/>
      <c r="AD403" s="99">
        <f>VLOOKUP(A403,'[1]Sales Data Table'!$A:$Z,16,FALSE)</f>
        <v>41852</v>
      </c>
      <c r="AE403" s="18" t="str">
        <f>VLOOKUP(C403,'Equipment Listing'!A:E,3,FALSE)</f>
        <v>Bond</v>
      </c>
      <c r="AF403" s="19" t="str">
        <f>VLOOKUP(C403,'Equipment Listing'!A:E,4,FALSE)</f>
        <v>600T</v>
      </c>
      <c r="AG403" s="19" t="str">
        <f>VLOOKUP(C403,'Equipment Listing'!A:E,5,FALSE)</f>
        <v>331-600</v>
      </c>
      <c r="AH403" s="19">
        <f t="shared" si="51"/>
        <v>1.5</v>
      </c>
      <c r="AI403" s="43">
        <f t="shared" si="52"/>
        <v>3000</v>
      </c>
      <c r="AJ403" s="102">
        <f t="shared" si="53"/>
        <v>104364</v>
      </c>
      <c r="AK403" s="20">
        <f t="shared" si="54"/>
        <v>8697</v>
      </c>
      <c r="AL403" s="21">
        <f t="shared" si="55"/>
        <v>5.8653333333333331</v>
      </c>
      <c r="AM403" s="21"/>
      <c r="AN403" s="106"/>
      <c r="AO403" s="106"/>
      <c r="AP403" s="17">
        <v>105527</v>
      </c>
    </row>
    <row r="404" spans="1:42" s="15" customFormat="1" ht="10.5" customHeight="1">
      <c r="A404" s="16">
        <v>105827</v>
      </c>
      <c r="B404" s="220" t="str">
        <f t="shared" si="48"/>
        <v>SOP</v>
      </c>
      <c r="C404" s="18" t="s">
        <v>220</v>
      </c>
      <c r="D404" s="22">
        <v>1</v>
      </c>
      <c r="E404" s="20">
        <v>1140</v>
      </c>
      <c r="F404" s="51">
        <v>0.75</v>
      </c>
      <c r="G404" s="74">
        <v>2</v>
      </c>
      <c r="H404" s="221" t="str">
        <f t="shared" si="49"/>
        <v>2015.01</v>
      </c>
      <c r="I404" s="221" t="str">
        <f t="shared" si="50"/>
        <v>2019.02</v>
      </c>
      <c r="J404" s="69">
        <v>2901</v>
      </c>
      <c r="K404" s="226"/>
      <c r="L404" s="226"/>
      <c r="M404" s="226"/>
      <c r="N404" s="226"/>
      <c r="O404" s="19"/>
      <c r="P404" s="19"/>
      <c r="Q404" s="19"/>
      <c r="R404" s="19"/>
      <c r="S404" s="103"/>
      <c r="T404" s="103"/>
      <c r="U404" s="22" t="s">
        <v>2</v>
      </c>
      <c r="V404" s="103"/>
      <c r="W404" s="106"/>
      <c r="X404" s="17" t="str">
        <f>VLOOKUP(A404,'[1]Sales Data Table'!$A:$AF,4,FALSE)</f>
        <v>62290 ZS20A</v>
      </c>
      <c r="Y404" s="17" t="str">
        <f>VLOOKUP(A404,'[1]Sales Data Table'!$A:$I,2,FALSE)</f>
        <v>Calsonic</v>
      </c>
      <c r="Z404" s="17"/>
      <c r="AA404" s="17" t="str">
        <f>VLOOKUP(A404,'[1]Sales Data Table'!$A:$I,4,FALSE)</f>
        <v>62290 ZS20A</v>
      </c>
      <c r="AB404" s="17" t="str">
        <f>VLOOKUP(A404,'[1]Sales Data Table'!$A:$I,9,FALSE)</f>
        <v xml:space="preserve">Nissan        | Pathfinder | P61B/R51        </v>
      </c>
      <c r="AC404" s="17"/>
      <c r="AD404" s="99">
        <f>VLOOKUP(A404,'[1]Sales Data Table'!$A:$Z,16,FALSE)</f>
        <v>43497</v>
      </c>
      <c r="AE404" s="18" t="str">
        <f>VLOOKUP(C404,'Equipment Listing'!A:E,3,FALSE)</f>
        <v>Bond</v>
      </c>
      <c r="AF404" s="19" t="str">
        <f>VLOOKUP(C404,'Equipment Listing'!A:E,4,FALSE)</f>
        <v>600T</v>
      </c>
      <c r="AG404" s="19" t="str">
        <f>VLOOKUP(C404,'Equipment Listing'!A:E,5,FALSE)</f>
        <v>331-600</v>
      </c>
      <c r="AH404" s="19">
        <f t="shared" si="51"/>
        <v>1.5</v>
      </c>
      <c r="AI404" s="43">
        <f t="shared" si="52"/>
        <v>1140</v>
      </c>
      <c r="AJ404" s="102">
        <f t="shared" si="53"/>
        <v>2901</v>
      </c>
      <c r="AK404" s="20">
        <f t="shared" si="54"/>
        <v>241.75</v>
      </c>
      <c r="AL404" s="21">
        <f t="shared" si="55"/>
        <v>2.2827485380116959</v>
      </c>
      <c r="AM404" s="21"/>
      <c r="AN404" s="106"/>
      <c r="AO404" s="106"/>
      <c r="AP404" s="17" t="s">
        <v>237</v>
      </c>
    </row>
    <row r="405" spans="1:42" s="15" customFormat="1" ht="10.5" customHeight="1">
      <c r="A405" s="16">
        <v>105827</v>
      </c>
      <c r="B405" s="220" t="str">
        <f t="shared" si="48"/>
        <v>SOP</v>
      </c>
      <c r="C405" s="18" t="s">
        <v>220</v>
      </c>
      <c r="D405" s="22">
        <v>1</v>
      </c>
      <c r="E405" s="20">
        <v>1320</v>
      </c>
      <c r="F405" s="51">
        <v>0.75</v>
      </c>
      <c r="G405" s="74">
        <v>2</v>
      </c>
      <c r="H405" s="221" t="str">
        <f t="shared" si="49"/>
        <v>2015.01</v>
      </c>
      <c r="I405" s="221" t="str">
        <f t="shared" si="50"/>
        <v>2019.02</v>
      </c>
      <c r="J405" s="69">
        <v>2901</v>
      </c>
      <c r="K405" s="226"/>
      <c r="L405" s="226"/>
      <c r="M405" s="226"/>
      <c r="N405" s="226"/>
      <c r="O405" s="19"/>
      <c r="P405" s="19"/>
      <c r="Q405" s="19"/>
      <c r="R405" s="19"/>
      <c r="S405" s="103"/>
      <c r="T405" s="103"/>
      <c r="U405" s="22" t="s">
        <v>2</v>
      </c>
      <c r="V405" s="103"/>
      <c r="W405" s="106"/>
      <c r="X405" s="17" t="str">
        <f>VLOOKUP(A405,'[1]Sales Data Table'!$A:$AF,4,FALSE)</f>
        <v>62290 ZS20A</v>
      </c>
      <c r="Y405" s="17" t="str">
        <f>VLOOKUP(A405,'[1]Sales Data Table'!$A:$I,2,FALSE)</f>
        <v>Calsonic</v>
      </c>
      <c r="Z405" s="17"/>
      <c r="AA405" s="17" t="str">
        <f>VLOOKUP(A405,'[1]Sales Data Table'!$A:$I,4,FALSE)</f>
        <v>62290 ZS20A</v>
      </c>
      <c r="AB405" s="17" t="str">
        <f>VLOOKUP(A405,'[1]Sales Data Table'!$A:$I,9,FALSE)</f>
        <v xml:space="preserve">Nissan        | Pathfinder | P61B/R51        </v>
      </c>
      <c r="AC405" s="17"/>
      <c r="AD405" s="99">
        <f>VLOOKUP(A405,'[1]Sales Data Table'!$A:$Z,16,FALSE)</f>
        <v>43497</v>
      </c>
      <c r="AE405" s="18" t="str">
        <f>VLOOKUP(C405,'Equipment Listing'!A:E,3,FALSE)</f>
        <v>Bond</v>
      </c>
      <c r="AF405" s="19" t="str">
        <f>VLOOKUP(C405,'Equipment Listing'!A:E,4,FALSE)</f>
        <v>600T</v>
      </c>
      <c r="AG405" s="19" t="str">
        <f>VLOOKUP(C405,'Equipment Listing'!A:E,5,FALSE)</f>
        <v>331-600</v>
      </c>
      <c r="AH405" s="19">
        <f t="shared" si="51"/>
        <v>1.5</v>
      </c>
      <c r="AI405" s="43">
        <f t="shared" si="52"/>
        <v>1320</v>
      </c>
      <c r="AJ405" s="102">
        <f t="shared" si="53"/>
        <v>2901</v>
      </c>
      <c r="AK405" s="20">
        <f t="shared" si="54"/>
        <v>241.75</v>
      </c>
      <c r="AL405" s="21">
        <f t="shared" si="55"/>
        <v>2.2441919191919193</v>
      </c>
      <c r="AM405" s="21"/>
      <c r="AN405" s="106"/>
      <c r="AO405" s="106"/>
      <c r="AP405" s="17" t="s">
        <v>236</v>
      </c>
    </row>
    <row r="406" spans="1:42" s="15" customFormat="1" ht="10.5" customHeight="1">
      <c r="A406" s="56">
        <v>105932</v>
      </c>
      <c r="B406" s="220" t="str">
        <f t="shared" si="48"/>
        <v>SOP</v>
      </c>
      <c r="C406" s="51" t="s">
        <v>220</v>
      </c>
      <c r="D406" s="22">
        <v>1</v>
      </c>
      <c r="E406" s="55">
        <v>3000</v>
      </c>
      <c r="F406" s="51">
        <v>0.75</v>
      </c>
      <c r="G406" s="74">
        <v>2</v>
      </c>
      <c r="H406" s="221" t="str">
        <f t="shared" si="49"/>
        <v>2015.01</v>
      </c>
      <c r="I406" s="221" t="str">
        <f t="shared" si="50"/>
        <v>2019.09</v>
      </c>
      <c r="J406" s="69">
        <v>11634</v>
      </c>
      <c r="K406" s="226"/>
      <c r="L406" s="226"/>
      <c r="M406" s="226"/>
      <c r="N406" s="226"/>
      <c r="O406" s="54"/>
      <c r="P406" s="54"/>
      <c r="Q406" s="54"/>
      <c r="R406" s="54"/>
      <c r="S406" s="53"/>
      <c r="T406" s="104"/>
      <c r="U406" s="22" t="s">
        <v>2</v>
      </c>
      <c r="V406" s="104"/>
      <c r="W406" s="106"/>
      <c r="X406" s="17">
        <f>VLOOKUP(A406,'[1]Sales Data Table'!$A:$AF,4,FALSE)</f>
        <v>13004642</v>
      </c>
      <c r="Y406" s="17" t="str">
        <f>VLOOKUP(A406,'[1]Sales Data Table'!$A:$I,2,FALSE)</f>
        <v>Benteler</v>
      </c>
      <c r="Z406" s="17"/>
      <c r="AA406" s="17">
        <f>VLOOKUP(A406,'[1]Sales Data Table'!$A:$I,4,FALSE)</f>
        <v>13004642</v>
      </c>
      <c r="AB406" s="17" t="str">
        <f>VLOOKUP(A406,'[1]Sales Data Table'!$A:$I,9,FALSE)</f>
        <v>Toyota  Engine</v>
      </c>
      <c r="AC406" s="17"/>
      <c r="AD406" s="99">
        <f>VLOOKUP(A406,'[1]Sales Data Table'!$A:$Z,16,FALSE)</f>
        <v>43717</v>
      </c>
      <c r="AE406" s="18" t="str">
        <f>VLOOKUP(C406,'Equipment Listing'!A:E,3,FALSE)</f>
        <v>Bond</v>
      </c>
      <c r="AF406" s="19" t="str">
        <f>VLOOKUP(C406,'Equipment Listing'!A:E,4,FALSE)</f>
        <v>600T</v>
      </c>
      <c r="AG406" s="19" t="str">
        <f>VLOOKUP(C406,'Equipment Listing'!A:E,5,FALSE)</f>
        <v>331-600</v>
      </c>
      <c r="AH406" s="19">
        <f t="shared" si="51"/>
        <v>1.5</v>
      </c>
      <c r="AI406" s="43">
        <f t="shared" si="52"/>
        <v>3000</v>
      </c>
      <c r="AJ406" s="102">
        <f t="shared" si="53"/>
        <v>11634</v>
      </c>
      <c r="AK406" s="20">
        <f t="shared" si="54"/>
        <v>969.5</v>
      </c>
      <c r="AL406" s="21">
        <f t="shared" si="55"/>
        <v>2.4308888888888887</v>
      </c>
      <c r="AM406" s="21"/>
      <c r="AN406" s="106"/>
      <c r="AO406" s="106"/>
      <c r="AP406" s="51" t="e">
        <f>VLOOKUP(A406,#REF!,2,FALSE)</f>
        <v>#REF!</v>
      </c>
    </row>
    <row r="407" spans="1:42" s="15" customFormat="1" ht="10.5" customHeight="1">
      <c r="A407" s="16">
        <v>106139</v>
      </c>
      <c r="B407" s="220" t="str">
        <f t="shared" si="48"/>
        <v>EOP</v>
      </c>
      <c r="C407" s="18" t="s">
        <v>220</v>
      </c>
      <c r="D407" s="22">
        <v>1</v>
      </c>
      <c r="E407" s="20">
        <v>1800</v>
      </c>
      <c r="F407" s="51">
        <v>0.75</v>
      </c>
      <c r="G407" s="74">
        <v>2</v>
      </c>
      <c r="H407" s="221" t="str">
        <f t="shared" si="49"/>
        <v>2015.01</v>
      </c>
      <c r="I407" s="221" t="str">
        <f t="shared" si="50"/>
        <v>3000</v>
      </c>
      <c r="J407" s="69">
        <v>52923</v>
      </c>
      <c r="K407" s="226"/>
      <c r="L407" s="226"/>
      <c r="M407" s="226"/>
      <c r="N407" s="226"/>
      <c r="O407" s="19"/>
      <c r="P407" s="19"/>
      <c r="Q407" s="19"/>
      <c r="R407" s="19"/>
      <c r="S407" s="103"/>
      <c r="T407" s="103"/>
      <c r="U407" s="22" t="s">
        <v>2</v>
      </c>
      <c r="V407" s="103"/>
      <c r="W407" s="106"/>
      <c r="X407" s="17">
        <f>VLOOKUP(A407,'[1]Sales Data Table'!$A:$AF,4,FALSE)</f>
        <v>13003906</v>
      </c>
      <c r="Y407" s="17" t="str">
        <f>VLOOKUP(A407,'[1]Sales Data Table'!$A:$I,2,FALSE)</f>
        <v>Benteler</v>
      </c>
      <c r="Z407" s="17"/>
      <c r="AA407" s="17">
        <f>VLOOKUP(A407,'[1]Sales Data Table'!$A:$I,4,FALSE)</f>
        <v>13003906</v>
      </c>
      <c r="AB407" s="17" t="str">
        <f>VLOOKUP(A407,'[1]Sales Data Table'!$A:$I,9,FALSE)</f>
        <v xml:space="preserve">Toyota | Venza | 470L            </v>
      </c>
      <c r="AC407" s="17"/>
      <c r="AD407" s="99">
        <f>VLOOKUP(A407,'[1]Sales Data Table'!$A:$Z,16,FALSE)</f>
        <v>41912</v>
      </c>
      <c r="AE407" s="18" t="str">
        <f>VLOOKUP(C407,'Equipment Listing'!A:E,3,FALSE)</f>
        <v>Bond</v>
      </c>
      <c r="AF407" s="19" t="str">
        <f>VLOOKUP(C407,'Equipment Listing'!A:E,4,FALSE)</f>
        <v>600T</v>
      </c>
      <c r="AG407" s="19" t="str">
        <f>VLOOKUP(C407,'Equipment Listing'!A:E,5,FALSE)</f>
        <v>331-600</v>
      </c>
      <c r="AH407" s="19">
        <f t="shared" si="51"/>
        <v>1.5</v>
      </c>
      <c r="AI407" s="43">
        <f t="shared" si="52"/>
        <v>1800</v>
      </c>
      <c r="AJ407" s="102">
        <f t="shared" si="53"/>
        <v>52923</v>
      </c>
      <c r="AK407" s="20">
        <f t="shared" si="54"/>
        <v>4410.25</v>
      </c>
      <c r="AL407" s="21">
        <f t="shared" si="55"/>
        <v>5.2668518518518521</v>
      </c>
      <c r="AM407" s="21"/>
      <c r="AN407" s="106"/>
      <c r="AO407" s="106"/>
      <c r="AP407" s="17" t="s">
        <v>235</v>
      </c>
    </row>
    <row r="408" spans="1:42" s="15" customFormat="1" ht="10.5" customHeight="1">
      <c r="A408" s="16">
        <v>106377</v>
      </c>
      <c r="B408" s="220" t="str">
        <f t="shared" si="48"/>
        <v>SOP</v>
      </c>
      <c r="C408" s="18" t="s">
        <v>220</v>
      </c>
      <c r="D408" s="22">
        <v>1</v>
      </c>
      <c r="E408" s="20">
        <v>2100</v>
      </c>
      <c r="F408" s="51">
        <v>0.75</v>
      </c>
      <c r="G408" s="74">
        <v>2</v>
      </c>
      <c r="H408" s="221" t="str">
        <f t="shared" si="49"/>
        <v>2015.01</v>
      </c>
      <c r="I408" s="221" t="str">
        <f t="shared" si="50"/>
        <v>2015.12</v>
      </c>
      <c r="J408" s="69">
        <v>105195.81600000001</v>
      </c>
      <c r="K408" s="226"/>
      <c r="L408" s="226"/>
      <c r="M408" s="226"/>
      <c r="N408" s="226"/>
      <c r="O408" s="19"/>
      <c r="P408" s="19"/>
      <c r="Q408" s="19"/>
      <c r="R408" s="19"/>
      <c r="S408" s="103"/>
      <c r="T408" s="103"/>
      <c r="U408" s="22" t="s">
        <v>2</v>
      </c>
      <c r="V408" s="103"/>
      <c r="W408" s="106"/>
      <c r="X408" s="17">
        <f>VLOOKUP(A408,'[1]Sales Data Table'!$A:$AF,4,FALSE)</f>
        <v>7880708010</v>
      </c>
      <c r="Y408" s="17" t="str">
        <f>VLOOKUP(A408,'[1]Sales Data Table'!$A:$I,2,FALSE)</f>
        <v>TOYOTA</v>
      </c>
      <c r="Z408" s="17"/>
      <c r="AA408" s="17">
        <f>VLOOKUP(A408,'[1]Sales Data Table'!$A:$I,4,FALSE)</f>
        <v>7880708010</v>
      </c>
      <c r="AB408" s="17" t="str">
        <f>VLOOKUP(A408,'[1]Sales Data Table'!$A:$I,9,FALSE)</f>
        <v xml:space="preserve">Toyota | Sienna | 580L            </v>
      </c>
      <c r="AC408" s="17"/>
      <c r="AD408" s="99">
        <f>VLOOKUP(A408,'[1]Sales Data Table'!$A:$Z,16,FALSE)</f>
        <v>42339</v>
      </c>
      <c r="AE408" s="18" t="str">
        <f>VLOOKUP(C408,'Equipment Listing'!A:E,3,FALSE)</f>
        <v>Bond</v>
      </c>
      <c r="AF408" s="19" t="str">
        <f>VLOOKUP(C408,'Equipment Listing'!A:E,4,FALSE)</f>
        <v>600T</v>
      </c>
      <c r="AG408" s="19" t="str">
        <f>VLOOKUP(C408,'Equipment Listing'!A:E,5,FALSE)</f>
        <v>331-600</v>
      </c>
      <c r="AH408" s="19">
        <f t="shared" si="51"/>
        <v>1.5</v>
      </c>
      <c r="AI408" s="43">
        <f t="shared" si="52"/>
        <v>2100</v>
      </c>
      <c r="AJ408" s="102">
        <f t="shared" si="53"/>
        <v>105195.81600000001</v>
      </c>
      <c r="AK408" s="20">
        <f t="shared" si="54"/>
        <v>8766.3180000000011</v>
      </c>
      <c r="AL408" s="21">
        <f t="shared" si="55"/>
        <v>7.5659161904761909</v>
      </c>
      <c r="AM408" s="21"/>
      <c r="AN408" s="106"/>
      <c r="AO408" s="106"/>
      <c r="AP408" s="17">
        <v>106377</v>
      </c>
    </row>
    <row r="409" spans="1:42" s="15" customFormat="1" ht="10.5" customHeight="1">
      <c r="A409" s="16">
        <v>106384</v>
      </c>
      <c r="B409" s="220" t="str">
        <f t="shared" si="48"/>
        <v>SOP</v>
      </c>
      <c r="C409" s="18" t="s">
        <v>220</v>
      </c>
      <c r="D409" s="22">
        <v>1</v>
      </c>
      <c r="E409" s="20">
        <v>2100</v>
      </c>
      <c r="F409" s="51">
        <v>0.75</v>
      </c>
      <c r="G409" s="74">
        <v>2</v>
      </c>
      <c r="H409" s="221" t="str">
        <f t="shared" si="49"/>
        <v>2015.01</v>
      </c>
      <c r="I409" s="221" t="str">
        <f t="shared" si="50"/>
        <v>2015.12</v>
      </c>
      <c r="J409" s="69">
        <v>146469.6624</v>
      </c>
      <c r="K409" s="226"/>
      <c r="L409" s="226"/>
      <c r="M409" s="226"/>
      <c r="N409" s="226"/>
      <c r="O409" s="19"/>
      <c r="P409" s="19"/>
      <c r="Q409" s="19"/>
      <c r="R409" s="19"/>
      <c r="S409" s="103"/>
      <c r="T409" s="103"/>
      <c r="U409" s="22" t="s">
        <v>2</v>
      </c>
      <c r="V409" s="103"/>
      <c r="W409" s="106"/>
      <c r="X409" s="17" t="str">
        <f>VLOOKUP(A409,'[1]Sales Data Table'!$A:$AF,4,FALSE)</f>
        <v>TN175531-9060</v>
      </c>
      <c r="Y409" s="17" t="str">
        <f>VLOOKUP(A409,'[1]Sales Data Table'!$A:$I,2,FALSE)</f>
        <v>Denso</v>
      </c>
      <c r="Z409" s="17"/>
      <c r="AA409" s="17" t="str">
        <f>VLOOKUP(A409,'[1]Sales Data Table'!$A:$I,4,FALSE)</f>
        <v>TN175531-9060</v>
      </c>
      <c r="AB409" s="17" t="str">
        <f>VLOOKUP(A409,'[1]Sales Data Table'!$A:$I,9,FALSE)</f>
        <v xml:space="preserve">Toyota | Sienna | 580L            </v>
      </c>
      <c r="AC409" s="17"/>
      <c r="AD409" s="99">
        <f>VLOOKUP(A409,'[1]Sales Data Table'!$A:$Z,16,FALSE)</f>
        <v>42339</v>
      </c>
      <c r="AE409" s="18" t="str">
        <f>VLOOKUP(C409,'Equipment Listing'!A:E,3,FALSE)</f>
        <v>Bond</v>
      </c>
      <c r="AF409" s="19" t="str">
        <f>VLOOKUP(C409,'Equipment Listing'!A:E,4,FALSE)</f>
        <v>600T</v>
      </c>
      <c r="AG409" s="19" t="str">
        <f>VLOOKUP(C409,'Equipment Listing'!A:E,5,FALSE)</f>
        <v>331-600</v>
      </c>
      <c r="AH409" s="19">
        <f t="shared" si="51"/>
        <v>1.5</v>
      </c>
      <c r="AI409" s="43">
        <f t="shared" si="52"/>
        <v>2100</v>
      </c>
      <c r="AJ409" s="102">
        <f t="shared" si="53"/>
        <v>146469.6624</v>
      </c>
      <c r="AK409" s="20">
        <f t="shared" si="54"/>
        <v>12205.805200000001</v>
      </c>
      <c r="AL409" s="21">
        <f t="shared" si="55"/>
        <v>9.7497175873015873</v>
      </c>
      <c r="AM409" s="21"/>
      <c r="AN409" s="106"/>
      <c r="AO409" s="106"/>
      <c r="AP409" s="17" t="s">
        <v>234</v>
      </c>
    </row>
    <row r="410" spans="1:42" s="15" customFormat="1" ht="10.5" customHeight="1">
      <c r="A410" s="16">
        <v>106441</v>
      </c>
      <c r="B410" s="220" t="str">
        <f t="shared" si="48"/>
        <v>SOP</v>
      </c>
      <c r="C410" s="18" t="s">
        <v>220</v>
      </c>
      <c r="D410" s="22">
        <v>1</v>
      </c>
      <c r="E410" s="20">
        <v>1920</v>
      </c>
      <c r="F410" s="51">
        <v>0.75</v>
      </c>
      <c r="G410" s="74">
        <v>2</v>
      </c>
      <c r="H410" s="221" t="str">
        <f t="shared" si="49"/>
        <v>2015.01</v>
      </c>
      <c r="I410" s="221" t="str">
        <f t="shared" si="50"/>
        <v>2019.09</v>
      </c>
      <c r="J410" s="69">
        <v>52488</v>
      </c>
      <c r="K410" s="226"/>
      <c r="L410" s="226"/>
      <c r="M410" s="226"/>
      <c r="N410" s="226"/>
      <c r="O410" s="19"/>
      <c r="P410" s="19"/>
      <c r="Q410" s="19"/>
      <c r="R410" s="19"/>
      <c r="S410" s="103"/>
      <c r="T410" s="103"/>
      <c r="U410" s="22" t="s">
        <v>2</v>
      </c>
      <c r="V410" s="103"/>
      <c r="W410" s="106"/>
      <c r="X410" s="17" t="str">
        <f>VLOOKUP(A410,'[1]Sales Data Table'!$A:$AF,4,FALSE)</f>
        <v>237141LA1AW9</v>
      </c>
      <c r="Y410" s="17" t="str">
        <f>VLOOKUP(A410,'[1]Sales Data Table'!$A:$I,2,FALSE)</f>
        <v>NISSAN</v>
      </c>
      <c r="Z410" s="17"/>
      <c r="AA410" s="17" t="str">
        <f>VLOOKUP(A410,'[1]Sales Data Table'!$A:$I,4,FALSE)</f>
        <v>237141LA1AW9</v>
      </c>
      <c r="AB410" s="17" t="str">
        <f>VLOOKUP(A410,'[1]Sales Data Table'!$A:$I,9,FALSE)</f>
        <v>ZH2k1 ENGINE</v>
      </c>
      <c r="AC410" s="17"/>
      <c r="AD410" s="99">
        <f>VLOOKUP(A410,'[1]Sales Data Table'!$A:$Z,16,FALSE)</f>
        <v>43717</v>
      </c>
      <c r="AE410" s="18" t="str">
        <f>VLOOKUP(C410,'Equipment Listing'!A:E,3,FALSE)</f>
        <v>Bond</v>
      </c>
      <c r="AF410" s="19" t="str">
        <f>VLOOKUP(C410,'Equipment Listing'!A:E,4,FALSE)</f>
        <v>600T</v>
      </c>
      <c r="AG410" s="19" t="str">
        <f>VLOOKUP(C410,'Equipment Listing'!A:E,5,FALSE)</f>
        <v>331-600</v>
      </c>
      <c r="AH410" s="19">
        <f t="shared" si="51"/>
        <v>1.5</v>
      </c>
      <c r="AI410" s="43">
        <f t="shared" si="52"/>
        <v>1920</v>
      </c>
      <c r="AJ410" s="102">
        <f t="shared" si="53"/>
        <v>52488</v>
      </c>
      <c r="AK410" s="20">
        <f t="shared" si="54"/>
        <v>4374</v>
      </c>
      <c r="AL410" s="21">
        <f t="shared" si="55"/>
        <v>5.0375000000000005</v>
      </c>
      <c r="AM410" s="21"/>
      <c r="AN410" s="106"/>
      <c r="AO410" s="106"/>
      <c r="AP410" s="17">
        <v>106441</v>
      </c>
    </row>
    <row r="411" spans="1:42" s="15" customFormat="1" ht="10.5" customHeight="1">
      <c r="A411" s="16">
        <v>106669</v>
      </c>
      <c r="B411" s="220" t="str">
        <f t="shared" si="48"/>
        <v>SOP</v>
      </c>
      <c r="C411" s="18" t="s">
        <v>220</v>
      </c>
      <c r="D411" s="22">
        <v>1</v>
      </c>
      <c r="E411" s="20">
        <v>2400</v>
      </c>
      <c r="F411" s="51">
        <v>0.75</v>
      </c>
      <c r="G411" s="74">
        <v>2</v>
      </c>
      <c r="H411" s="221" t="str">
        <f t="shared" si="49"/>
        <v>2015.01</v>
      </c>
      <c r="I411" s="221" t="str">
        <f t="shared" si="50"/>
        <v>2016.10</v>
      </c>
      <c r="J411" s="69">
        <v>158889.86065573769</v>
      </c>
      <c r="K411" s="226"/>
      <c r="L411" s="226"/>
      <c r="M411" s="226"/>
      <c r="N411" s="226"/>
      <c r="O411" s="19"/>
      <c r="P411" s="19"/>
      <c r="Q411" s="19"/>
      <c r="R411" s="19"/>
      <c r="S411" s="103"/>
      <c r="T411" s="103"/>
      <c r="U411" s="22" t="s">
        <v>2</v>
      </c>
      <c r="V411" s="103"/>
      <c r="W411" s="106"/>
      <c r="X411" s="17" t="str">
        <f>VLOOKUP(A411,'[1]Sales Data Table'!$A:$AF,4,FALSE)</f>
        <v>23-4552912-2-00</v>
      </c>
      <c r="Y411" s="17" t="str">
        <f>VLOOKUP(A411,'[1]Sales Data Table'!$A:$I,2,FALSE)</f>
        <v>IB TECH</v>
      </c>
      <c r="Z411" s="17"/>
      <c r="AA411" s="17" t="str">
        <f>VLOOKUP(A411,'[1]Sales Data Table'!$A:$I,4,FALSE)</f>
        <v>23-4552912-2-00</v>
      </c>
      <c r="AB411" s="17" t="str">
        <f>VLOOKUP(A411,'[1]Sales Data Table'!$A:$I,9,FALSE)</f>
        <v xml:space="preserve">Honda | Odyssey | UM              </v>
      </c>
      <c r="AC411" s="17"/>
      <c r="AD411" s="99">
        <f>VLOOKUP(A411,'[1]Sales Data Table'!$A:$Z,16,FALSE)</f>
        <v>42644</v>
      </c>
      <c r="AE411" s="18" t="str">
        <f>VLOOKUP(C411,'Equipment Listing'!A:E,3,FALSE)</f>
        <v>Bond</v>
      </c>
      <c r="AF411" s="19" t="str">
        <f>VLOOKUP(C411,'Equipment Listing'!A:E,4,FALSE)</f>
        <v>600T</v>
      </c>
      <c r="AG411" s="19" t="str">
        <f>VLOOKUP(C411,'Equipment Listing'!A:E,5,FALSE)</f>
        <v>331-600</v>
      </c>
      <c r="AH411" s="19">
        <f t="shared" si="51"/>
        <v>1.5</v>
      </c>
      <c r="AI411" s="43">
        <f t="shared" si="52"/>
        <v>2400</v>
      </c>
      <c r="AJ411" s="102">
        <f t="shared" si="53"/>
        <v>158889.86065573769</v>
      </c>
      <c r="AK411" s="20">
        <f t="shared" si="54"/>
        <v>13240.821721311475</v>
      </c>
      <c r="AL411" s="21">
        <f t="shared" si="55"/>
        <v>9.3560120673952643</v>
      </c>
      <c r="AM411" s="21"/>
      <c r="AN411" s="106"/>
      <c r="AO411" s="106"/>
      <c r="AP411" s="17" t="s">
        <v>233</v>
      </c>
    </row>
    <row r="412" spans="1:42" s="15" customFormat="1" ht="10.5" customHeight="1">
      <c r="A412" s="16">
        <v>106700</v>
      </c>
      <c r="B412" s="220" t="str">
        <f t="shared" si="48"/>
        <v>SOP</v>
      </c>
      <c r="C412" s="18" t="s">
        <v>220</v>
      </c>
      <c r="D412" s="22">
        <v>1</v>
      </c>
      <c r="E412" s="20">
        <v>1560</v>
      </c>
      <c r="F412" s="51">
        <v>0.75</v>
      </c>
      <c r="G412" s="74">
        <v>2</v>
      </c>
      <c r="H412" s="221" t="str">
        <f t="shared" si="49"/>
        <v>2015.01</v>
      </c>
      <c r="I412" s="221" t="str">
        <f t="shared" si="50"/>
        <v>2019.09</v>
      </c>
      <c r="J412" s="69">
        <v>136799.57200000001</v>
      </c>
      <c r="K412" s="226"/>
      <c r="L412" s="226"/>
      <c r="M412" s="226"/>
      <c r="N412" s="226"/>
      <c r="O412" s="19"/>
      <c r="P412" s="19"/>
      <c r="Q412" s="19"/>
      <c r="R412" s="19"/>
      <c r="S412" s="103"/>
      <c r="T412" s="103"/>
      <c r="U412" s="22" t="s">
        <v>2</v>
      </c>
      <c r="V412" s="103"/>
      <c r="W412" s="106"/>
      <c r="X412" s="17" t="str">
        <f>VLOOKUP(A412,'[1]Sales Data Table'!$A:$AF,4,FALSE)</f>
        <v>561 805 931</v>
      </c>
      <c r="Y412" s="17" t="str">
        <f>VLOOKUP(A412,'[1]Sales Data Table'!$A:$I,2,FALSE)</f>
        <v>VOLKSWAGEN</v>
      </c>
      <c r="Z412" s="17"/>
      <c r="AA412" s="17" t="str">
        <f>VLOOKUP(A412,'[1]Sales Data Table'!$A:$I,4,FALSE)</f>
        <v>561 805 931</v>
      </c>
      <c r="AB412" s="17" t="str">
        <f>VLOOKUP(A412,'[1]Sales Data Table'!$A:$I,9,FALSE)</f>
        <v xml:space="preserve">VW | Mid-SizeSedan | NMS/VW411       </v>
      </c>
      <c r="AC412" s="17"/>
      <c r="AD412" s="99">
        <f>VLOOKUP(A412,'[1]Sales Data Table'!$A:$Z,16,FALSE)</f>
        <v>43717</v>
      </c>
      <c r="AE412" s="18" t="str">
        <f>VLOOKUP(C412,'Equipment Listing'!A:E,3,FALSE)</f>
        <v>Bond</v>
      </c>
      <c r="AF412" s="19" t="str">
        <f>VLOOKUP(C412,'Equipment Listing'!A:E,4,FALSE)</f>
        <v>600T</v>
      </c>
      <c r="AG412" s="19" t="str">
        <f>VLOOKUP(C412,'Equipment Listing'!A:E,5,FALSE)</f>
        <v>331-600</v>
      </c>
      <c r="AH412" s="19">
        <f t="shared" si="51"/>
        <v>1.5</v>
      </c>
      <c r="AI412" s="43">
        <f t="shared" si="52"/>
        <v>1560</v>
      </c>
      <c r="AJ412" s="102">
        <f t="shared" si="53"/>
        <v>136799.57200000001</v>
      </c>
      <c r="AK412" s="20">
        <f t="shared" si="54"/>
        <v>11399.964333333335</v>
      </c>
      <c r="AL412" s="21">
        <f t="shared" si="55"/>
        <v>11.743559259259262</v>
      </c>
      <c r="AM412" s="21"/>
      <c r="AN412" s="106"/>
      <c r="AO412" s="106"/>
      <c r="AP412" s="17" t="s">
        <v>232</v>
      </c>
    </row>
    <row r="413" spans="1:42" s="15" customFormat="1" ht="10.5" customHeight="1">
      <c r="A413" s="16">
        <v>106747</v>
      </c>
      <c r="B413" s="220" t="str">
        <f t="shared" si="48"/>
        <v>SOP</v>
      </c>
      <c r="C413" s="18" t="s">
        <v>220</v>
      </c>
      <c r="D413" s="22">
        <v>1</v>
      </c>
      <c r="E413" s="20">
        <v>1320</v>
      </c>
      <c r="F413" s="51">
        <v>0.75</v>
      </c>
      <c r="G413" s="74">
        <v>2</v>
      </c>
      <c r="H413" s="221" t="str">
        <f t="shared" si="49"/>
        <v>2015.01</v>
      </c>
      <c r="I413" s="221" t="str">
        <f t="shared" si="50"/>
        <v>2015.02</v>
      </c>
      <c r="J413" s="69">
        <v>57126</v>
      </c>
      <c r="K413" s="226"/>
      <c r="L413" s="226"/>
      <c r="M413" s="226"/>
      <c r="N413" s="226"/>
      <c r="O413" s="19"/>
      <c r="P413" s="19"/>
      <c r="Q413" s="19"/>
      <c r="R413" s="19"/>
      <c r="S413" s="103"/>
      <c r="T413" s="103"/>
      <c r="U413" s="22" t="s">
        <v>2</v>
      </c>
      <c r="V413" s="103"/>
      <c r="W413" s="106"/>
      <c r="X413" s="17" t="str">
        <f>VLOOKUP(A413,'[1]Sales Data Table'!$A:$AF,4,FALSE)</f>
        <v>41151 ZY70A</v>
      </c>
      <c r="Y413" s="17" t="str">
        <f>VLOOKUP(A413,'[1]Sales Data Table'!$A:$I,2,FALSE)</f>
        <v>NISSAN</v>
      </c>
      <c r="Z413" s="17"/>
      <c r="AA413" s="17" t="str">
        <f>VLOOKUP(A413,'[1]Sales Data Table'!$A:$I,4,FALSE)</f>
        <v>41151 ZY70A</v>
      </c>
      <c r="AB413" s="17" t="str">
        <f>VLOOKUP(A413,'[1]Sales Data Table'!$A:$I,9,FALSE)</f>
        <v>L42C</v>
      </c>
      <c r="AC413" s="17"/>
      <c r="AD413" s="99">
        <f>VLOOKUP(A413,'[1]Sales Data Table'!$A:$Z,16,FALSE)</f>
        <v>42036</v>
      </c>
      <c r="AE413" s="18" t="str">
        <f>VLOOKUP(C413,'Equipment Listing'!A:E,3,FALSE)</f>
        <v>Bond</v>
      </c>
      <c r="AF413" s="19" t="str">
        <f>VLOOKUP(C413,'Equipment Listing'!A:E,4,FALSE)</f>
        <v>600T</v>
      </c>
      <c r="AG413" s="19" t="str">
        <f>VLOOKUP(C413,'Equipment Listing'!A:E,5,FALSE)</f>
        <v>331-600</v>
      </c>
      <c r="AH413" s="19">
        <f t="shared" si="51"/>
        <v>1.5</v>
      </c>
      <c r="AI413" s="43">
        <f t="shared" si="52"/>
        <v>1320</v>
      </c>
      <c r="AJ413" s="102">
        <f t="shared" si="53"/>
        <v>57126</v>
      </c>
      <c r="AK413" s="20">
        <f t="shared" si="54"/>
        <v>4760.5</v>
      </c>
      <c r="AL413" s="21">
        <f t="shared" si="55"/>
        <v>6.8085858585858583</v>
      </c>
      <c r="AM413" s="21"/>
      <c r="AN413" s="106"/>
      <c r="AO413" s="106"/>
      <c r="AP413" s="17" t="s">
        <v>231</v>
      </c>
    </row>
    <row r="414" spans="1:42" s="15" customFormat="1" ht="10.5" customHeight="1">
      <c r="A414" s="23">
        <v>106761</v>
      </c>
      <c r="B414" s="220" t="str">
        <f t="shared" si="48"/>
        <v>SOP</v>
      </c>
      <c r="C414" s="23" t="s">
        <v>220</v>
      </c>
      <c r="D414" s="22">
        <v>1</v>
      </c>
      <c r="E414" s="23">
        <v>1380</v>
      </c>
      <c r="F414" s="51">
        <v>0.75</v>
      </c>
      <c r="G414" s="74">
        <v>2</v>
      </c>
      <c r="H414" s="221" t="str">
        <f t="shared" si="49"/>
        <v>2015.01</v>
      </c>
      <c r="I414" s="221" t="str">
        <f t="shared" si="50"/>
        <v>2018.11</v>
      </c>
      <c r="J414" s="69">
        <v>29850</v>
      </c>
      <c r="K414" s="226"/>
      <c r="L414" s="226"/>
      <c r="M414" s="226"/>
      <c r="N414" s="226"/>
      <c r="O414" s="19"/>
      <c r="P414" s="19"/>
      <c r="Q414" s="19"/>
      <c r="R414" s="19"/>
      <c r="S414" s="103"/>
      <c r="T414" s="103"/>
      <c r="U414" s="22" t="s">
        <v>2</v>
      </c>
      <c r="V414" s="103"/>
      <c r="W414" s="106"/>
      <c r="X414" s="17">
        <f>VLOOKUP(A414,'[1]Sales Data Table'!$A:$AF,4,FALSE)</f>
        <v>13003077</v>
      </c>
      <c r="Y414" s="17" t="str">
        <f>VLOOKUP(A414,'[1]Sales Data Table'!$A:$I,2,FALSE)</f>
        <v>Benteler</v>
      </c>
      <c r="Z414" s="17"/>
      <c r="AA414" s="17">
        <f>VLOOKUP(A414,'[1]Sales Data Table'!$A:$I,4,FALSE)</f>
        <v>13003077</v>
      </c>
      <c r="AB414" s="17" t="str">
        <f>VLOOKUP(A414,'[1]Sales Data Table'!$A:$I,9,FALSE)</f>
        <v>Chrysler V6 Engine (PHOENIX)</v>
      </c>
      <c r="AC414" s="17"/>
      <c r="AD414" s="99">
        <f>VLOOKUP(A414,'[1]Sales Data Table'!$A:$Z,16,FALSE)</f>
        <v>43405</v>
      </c>
      <c r="AE414" s="18" t="str">
        <f>VLOOKUP(C414,'Equipment Listing'!A:E,3,FALSE)</f>
        <v>Bond</v>
      </c>
      <c r="AF414" s="19" t="str">
        <f>VLOOKUP(C414,'Equipment Listing'!A:E,4,FALSE)</f>
        <v>600T</v>
      </c>
      <c r="AG414" s="19" t="str">
        <f>VLOOKUP(C414,'Equipment Listing'!A:E,5,FALSE)</f>
        <v>331-600</v>
      </c>
      <c r="AH414" s="19">
        <f t="shared" si="51"/>
        <v>1.5</v>
      </c>
      <c r="AI414" s="43">
        <f t="shared" si="52"/>
        <v>1380</v>
      </c>
      <c r="AJ414" s="102">
        <f t="shared" si="53"/>
        <v>29850</v>
      </c>
      <c r="AK414" s="20">
        <f t="shared" si="54"/>
        <v>2487.5</v>
      </c>
      <c r="AL414" s="21">
        <f t="shared" si="55"/>
        <v>4.4033816425120769</v>
      </c>
      <c r="AM414" s="21"/>
      <c r="AN414" s="106"/>
      <c r="AO414" s="106"/>
      <c r="AP414" s="23" t="s">
        <v>435</v>
      </c>
    </row>
    <row r="415" spans="1:42" s="15" customFormat="1" ht="10.5" customHeight="1">
      <c r="A415" s="16">
        <v>106767</v>
      </c>
      <c r="B415" s="220" t="str">
        <f t="shared" si="48"/>
        <v>SOP</v>
      </c>
      <c r="C415" s="18" t="s">
        <v>220</v>
      </c>
      <c r="D415" s="22">
        <v>1</v>
      </c>
      <c r="E415" s="20">
        <v>1860</v>
      </c>
      <c r="F415" s="51">
        <v>0.75</v>
      </c>
      <c r="G415" s="74">
        <v>2</v>
      </c>
      <c r="H415" s="221" t="str">
        <f t="shared" si="49"/>
        <v>2015.01</v>
      </c>
      <c r="I415" s="221" t="str">
        <f t="shared" si="50"/>
        <v>2018.11</v>
      </c>
      <c r="J415" s="69">
        <v>480000</v>
      </c>
      <c r="K415" s="226"/>
      <c r="L415" s="226"/>
      <c r="M415" s="226"/>
      <c r="N415" s="226"/>
      <c r="O415" s="19"/>
      <c r="P415" s="19"/>
      <c r="Q415" s="19"/>
      <c r="R415" s="19"/>
      <c r="S415" s="103"/>
      <c r="T415" s="103"/>
      <c r="U415" s="22" t="s">
        <v>2</v>
      </c>
      <c r="V415" s="103"/>
      <c r="W415" s="106"/>
      <c r="X415" s="17">
        <f>VLOOKUP(A415,'[1]Sales Data Table'!$A:$AF,4,FALSE)</f>
        <v>13003078</v>
      </c>
      <c r="Y415" s="17" t="str">
        <f>VLOOKUP(A415,'[1]Sales Data Table'!$A:$I,2,FALSE)</f>
        <v>Benteler</v>
      </c>
      <c r="Z415" s="17"/>
      <c r="AA415" s="17">
        <f>VLOOKUP(A415,'[1]Sales Data Table'!$A:$I,4,FALSE)</f>
        <v>13003078</v>
      </c>
      <c r="AB415" s="17" t="str">
        <f>VLOOKUP(A415,'[1]Sales Data Table'!$A:$I,9,FALSE)</f>
        <v>Chrysler V6 Engine (PHOENIX)</v>
      </c>
      <c r="AC415" s="17"/>
      <c r="AD415" s="99">
        <f>VLOOKUP(A415,'[1]Sales Data Table'!$A:$Z,16,FALSE)</f>
        <v>43405</v>
      </c>
      <c r="AE415" s="18" t="str">
        <f>VLOOKUP(C415,'Equipment Listing'!A:E,3,FALSE)</f>
        <v>Bond</v>
      </c>
      <c r="AF415" s="19" t="str">
        <f>VLOOKUP(C415,'Equipment Listing'!A:E,4,FALSE)</f>
        <v>600T</v>
      </c>
      <c r="AG415" s="19" t="str">
        <f>VLOOKUP(C415,'Equipment Listing'!A:E,5,FALSE)</f>
        <v>331-600</v>
      </c>
      <c r="AH415" s="19">
        <f t="shared" si="51"/>
        <v>1.5</v>
      </c>
      <c r="AI415" s="43">
        <f t="shared" si="52"/>
        <v>1860</v>
      </c>
      <c r="AJ415" s="102">
        <f t="shared" si="53"/>
        <v>480000</v>
      </c>
      <c r="AK415" s="20">
        <f t="shared" si="54"/>
        <v>40000</v>
      </c>
      <c r="AL415" s="21">
        <f t="shared" si="55"/>
        <v>30.673835125448026</v>
      </c>
      <c r="AM415" s="21"/>
      <c r="AN415" s="106"/>
      <c r="AO415" s="106"/>
      <c r="AP415" s="17" t="s">
        <v>230</v>
      </c>
    </row>
    <row r="416" spans="1:42" s="15" customFormat="1" ht="10.5" customHeight="1">
      <c r="A416" s="16">
        <v>106770</v>
      </c>
      <c r="B416" s="220" t="str">
        <f t="shared" si="48"/>
        <v>SOP</v>
      </c>
      <c r="C416" s="18" t="s">
        <v>220</v>
      </c>
      <c r="D416" s="22">
        <v>1</v>
      </c>
      <c r="E416" s="20">
        <v>1500</v>
      </c>
      <c r="F416" s="51">
        <v>0.75</v>
      </c>
      <c r="G416" s="74">
        <v>2</v>
      </c>
      <c r="H416" s="221" t="str">
        <f t="shared" si="49"/>
        <v>2015.01</v>
      </c>
      <c r="I416" s="221" t="str">
        <f t="shared" si="50"/>
        <v>2015.02</v>
      </c>
      <c r="J416" s="69">
        <v>67200</v>
      </c>
      <c r="K416" s="226"/>
      <c r="L416" s="226"/>
      <c r="M416" s="226"/>
      <c r="N416" s="226"/>
      <c r="O416" s="19"/>
      <c r="P416" s="19"/>
      <c r="Q416" s="19"/>
      <c r="R416" s="19"/>
      <c r="S416" s="103"/>
      <c r="T416" s="103"/>
      <c r="U416" s="22" t="s">
        <v>2</v>
      </c>
      <c r="V416" s="103"/>
      <c r="W416" s="106"/>
      <c r="X416" s="17" t="str">
        <f>VLOOKUP(A416,'[1]Sales Data Table'!$A:$AF,4,FALSE)</f>
        <v>801B0 ZY70A</v>
      </c>
      <c r="Y416" s="17" t="str">
        <f>VLOOKUP(A416,'[1]Sales Data Table'!$A:$I,2,FALSE)</f>
        <v>NISSAN</v>
      </c>
      <c r="Z416" s="17"/>
      <c r="AA416" s="17" t="str">
        <f>VLOOKUP(A416,'[1]Sales Data Table'!$A:$I,4,FALSE)</f>
        <v>801B0 ZY70A</v>
      </c>
      <c r="AB416" s="17" t="str">
        <f>VLOOKUP(A416,'[1]Sales Data Table'!$A:$I,9,FALSE)</f>
        <v>L42C</v>
      </c>
      <c r="AC416" s="17"/>
      <c r="AD416" s="99">
        <f>VLOOKUP(A416,'[1]Sales Data Table'!$A:$Z,16,FALSE)</f>
        <v>42036</v>
      </c>
      <c r="AE416" s="18" t="str">
        <f>VLOOKUP(C416,'Equipment Listing'!A:E,3,FALSE)</f>
        <v>Bond</v>
      </c>
      <c r="AF416" s="19" t="str">
        <f>VLOOKUP(C416,'Equipment Listing'!A:E,4,FALSE)</f>
        <v>600T</v>
      </c>
      <c r="AG416" s="19" t="str">
        <f>VLOOKUP(C416,'Equipment Listing'!A:E,5,FALSE)</f>
        <v>331-600</v>
      </c>
      <c r="AH416" s="19">
        <f t="shared" si="51"/>
        <v>1.5</v>
      </c>
      <c r="AI416" s="43">
        <f t="shared" si="52"/>
        <v>1500</v>
      </c>
      <c r="AJ416" s="102">
        <f t="shared" si="53"/>
        <v>67200</v>
      </c>
      <c r="AK416" s="20">
        <f t="shared" si="54"/>
        <v>5600</v>
      </c>
      <c r="AL416" s="21">
        <f t="shared" si="55"/>
        <v>6.9777777777777779</v>
      </c>
      <c r="AM416" s="21"/>
      <c r="AN416" s="106"/>
      <c r="AO416" s="106"/>
      <c r="AP416" s="17" t="s">
        <v>229</v>
      </c>
    </row>
    <row r="417" spans="1:42" s="15" customFormat="1" ht="10.5" customHeight="1">
      <c r="A417" s="16">
        <v>106791</v>
      </c>
      <c r="B417" s="220" t="str">
        <f t="shared" si="48"/>
        <v>SOP</v>
      </c>
      <c r="C417" s="18" t="s">
        <v>220</v>
      </c>
      <c r="D417" s="22">
        <v>1</v>
      </c>
      <c r="E417" s="20">
        <v>1680</v>
      </c>
      <c r="F417" s="51">
        <v>0.75</v>
      </c>
      <c r="G417" s="74">
        <v>2</v>
      </c>
      <c r="H417" s="221" t="str">
        <f t="shared" si="49"/>
        <v>2015.01</v>
      </c>
      <c r="I417" s="221" t="str">
        <f t="shared" si="50"/>
        <v>2017.07</v>
      </c>
      <c r="J417" s="69">
        <v>185269.5</v>
      </c>
      <c r="K417" s="226"/>
      <c r="L417" s="226"/>
      <c r="M417" s="226"/>
      <c r="N417" s="226"/>
      <c r="O417" s="19"/>
      <c r="P417" s="19"/>
      <c r="Q417" s="19"/>
      <c r="R417" s="19"/>
      <c r="S417" s="103"/>
      <c r="T417" s="103"/>
      <c r="U417" s="22" t="s">
        <v>2</v>
      </c>
      <c r="V417" s="103"/>
      <c r="W417" s="106"/>
      <c r="X417" s="17" t="str">
        <f>VLOOKUP(A417,'[1]Sales Data Table'!$A:$AF,4,FALSE)</f>
        <v>41150 ZZ70A</v>
      </c>
      <c r="Y417" s="17" t="str">
        <f>VLOOKUP(A417,'[1]Sales Data Table'!$A:$I,2,FALSE)</f>
        <v>NISSAN</v>
      </c>
      <c r="Z417" s="17"/>
      <c r="AA417" s="17" t="str">
        <f>VLOOKUP(A417,'[1]Sales Data Table'!$A:$I,4,FALSE)</f>
        <v>41150 ZZ70A</v>
      </c>
      <c r="AB417" s="17" t="str">
        <f>VLOOKUP(A417,'[1]Sales Data Table'!$A:$I,9,FALSE)</f>
        <v>N61B Xterra</v>
      </c>
      <c r="AC417" s="17"/>
      <c r="AD417" s="99">
        <f>VLOOKUP(A417,'[1]Sales Data Table'!$A:$Z,16,FALSE)</f>
        <v>42917</v>
      </c>
      <c r="AE417" s="18" t="str">
        <f>VLOOKUP(C417,'Equipment Listing'!A:E,3,FALSE)</f>
        <v>Bond</v>
      </c>
      <c r="AF417" s="19" t="str">
        <f>VLOOKUP(C417,'Equipment Listing'!A:E,4,FALSE)</f>
        <v>600T</v>
      </c>
      <c r="AG417" s="19" t="str">
        <f>VLOOKUP(C417,'Equipment Listing'!A:E,5,FALSE)</f>
        <v>331-600</v>
      </c>
      <c r="AH417" s="19">
        <f t="shared" si="51"/>
        <v>1.5</v>
      </c>
      <c r="AI417" s="43">
        <f t="shared" si="52"/>
        <v>1680</v>
      </c>
      <c r="AJ417" s="102">
        <f t="shared" si="53"/>
        <v>185269.5</v>
      </c>
      <c r="AK417" s="20">
        <f t="shared" si="54"/>
        <v>15439.125</v>
      </c>
      <c r="AL417" s="21">
        <f t="shared" si="55"/>
        <v>14.25327380952381</v>
      </c>
      <c r="AM417" s="21"/>
      <c r="AN417" s="106"/>
      <c r="AO417" s="106"/>
      <c r="AP417" s="17">
        <v>106791</v>
      </c>
    </row>
    <row r="418" spans="1:42" s="15" customFormat="1" ht="10.5" customHeight="1">
      <c r="A418" s="16">
        <v>106896</v>
      </c>
      <c r="B418" s="220" t="str">
        <f t="shared" si="48"/>
        <v>SOP</v>
      </c>
      <c r="C418" s="18" t="s">
        <v>220</v>
      </c>
      <c r="D418" s="22">
        <v>1</v>
      </c>
      <c r="E418" s="20">
        <v>1320</v>
      </c>
      <c r="F418" s="51">
        <v>0.75</v>
      </c>
      <c r="G418" s="74">
        <v>2</v>
      </c>
      <c r="H418" s="221" t="str">
        <f t="shared" si="49"/>
        <v>2015.01</v>
      </c>
      <c r="I418" s="221" t="str">
        <f t="shared" si="50"/>
        <v>2015.05</v>
      </c>
      <c r="J418" s="69">
        <v>56180</v>
      </c>
      <c r="K418" s="226"/>
      <c r="L418" s="226"/>
      <c r="M418" s="226"/>
      <c r="N418" s="226"/>
      <c r="O418" s="19"/>
      <c r="P418" s="19"/>
      <c r="Q418" s="19"/>
      <c r="R418" s="19"/>
      <c r="S418" s="103"/>
      <c r="T418" s="103"/>
      <c r="U418" s="22" t="s">
        <v>2</v>
      </c>
      <c r="V418" s="103"/>
      <c r="W418" s="106"/>
      <c r="X418" s="17" t="str">
        <f>VLOOKUP(A418,'[1]Sales Data Table'!$A:$AF,4,FALSE)</f>
        <v>P13149A5200007</v>
      </c>
      <c r="Y418" s="17" t="str">
        <f>VLOOKUP(A418,'[1]Sales Data Table'!$A:$I,2,FALSE)</f>
        <v>Calsonic</v>
      </c>
      <c r="Z418" s="17"/>
      <c r="AA418" s="17" t="str">
        <f>VLOOKUP(A418,'[1]Sales Data Table'!$A:$I,4,FALSE)</f>
        <v>P13149A5200007</v>
      </c>
      <c r="AB418" s="17" t="str">
        <f>VLOOKUP(A418,'[1]Sales Data Table'!$A:$I,9,FALSE)</f>
        <v>L42L</v>
      </c>
      <c r="AC418" s="17"/>
      <c r="AD418" s="99">
        <f>VLOOKUP(A418,'[1]Sales Data Table'!$A:$Z,16,FALSE)</f>
        <v>42125</v>
      </c>
      <c r="AE418" s="18" t="str">
        <f>VLOOKUP(C418,'Equipment Listing'!A:E,3,FALSE)</f>
        <v>Bond</v>
      </c>
      <c r="AF418" s="19" t="str">
        <f>VLOOKUP(C418,'Equipment Listing'!A:E,4,FALSE)</f>
        <v>600T</v>
      </c>
      <c r="AG418" s="19" t="str">
        <f>VLOOKUP(C418,'Equipment Listing'!A:E,5,FALSE)</f>
        <v>331-600</v>
      </c>
      <c r="AH418" s="19">
        <f t="shared" si="51"/>
        <v>1.5</v>
      </c>
      <c r="AI418" s="43">
        <f t="shared" si="52"/>
        <v>1320</v>
      </c>
      <c r="AJ418" s="102">
        <f t="shared" si="53"/>
        <v>56180</v>
      </c>
      <c r="AK418" s="20">
        <f t="shared" si="54"/>
        <v>4681.666666666667</v>
      </c>
      <c r="AL418" s="21">
        <f t="shared" si="55"/>
        <v>6.7289562289562292</v>
      </c>
      <c r="AM418" s="21"/>
      <c r="AN418" s="106"/>
      <c r="AO418" s="106"/>
      <c r="AP418" s="17">
        <v>106896</v>
      </c>
    </row>
    <row r="419" spans="1:42" s="15" customFormat="1" ht="10.5" customHeight="1">
      <c r="A419" s="16">
        <v>106900</v>
      </c>
      <c r="B419" s="220" t="str">
        <f t="shared" si="48"/>
        <v>EOP</v>
      </c>
      <c r="C419" s="18" t="s">
        <v>220</v>
      </c>
      <c r="D419" s="22">
        <v>1</v>
      </c>
      <c r="E419" s="20">
        <v>3600</v>
      </c>
      <c r="F419" s="51">
        <v>0.75</v>
      </c>
      <c r="G419" s="74">
        <v>2</v>
      </c>
      <c r="H419" s="221" t="str">
        <f t="shared" si="49"/>
        <v>2015.01</v>
      </c>
      <c r="I419" s="221" t="str">
        <f t="shared" si="50"/>
        <v>3000</v>
      </c>
      <c r="J419" s="69">
        <v>73309.600000000006</v>
      </c>
      <c r="K419" s="226"/>
      <c r="L419" s="226"/>
      <c r="M419" s="226"/>
      <c r="N419" s="226"/>
      <c r="O419" s="19"/>
      <c r="P419" s="19"/>
      <c r="Q419" s="19"/>
      <c r="R419" s="19"/>
      <c r="S419" s="103"/>
      <c r="T419" s="103"/>
      <c r="U419" s="22" t="s">
        <v>2</v>
      </c>
      <c r="V419" s="103"/>
      <c r="W419" s="106"/>
      <c r="X419" s="17" t="str">
        <f>VLOOKUP(A419,'[1]Sales Data Table'!$A:$AF,4,FALSE)</f>
        <v>F86150A5200003</v>
      </c>
      <c r="Y419" s="17" t="str">
        <f>VLOOKUP(A419,'[1]Sales Data Table'!$A:$I,2,FALSE)</f>
        <v>Calsonic</v>
      </c>
      <c r="Z419" s="17"/>
      <c r="AA419" s="17" t="str">
        <f>VLOOKUP(A419,'[1]Sales Data Table'!$A:$I,4,FALSE)</f>
        <v>F86150A5200003</v>
      </c>
      <c r="AB419" s="17" t="str">
        <f>VLOOKUP(A419,'[1]Sales Data Table'!$A:$I,9,FALSE)</f>
        <v>L42L</v>
      </c>
      <c r="AC419" s="17"/>
      <c r="AD419" s="99">
        <f>VLOOKUP(A419,'[1]Sales Data Table'!$A:$Z,16,FALSE)</f>
        <v>41760</v>
      </c>
      <c r="AE419" s="18" t="str">
        <f>VLOOKUP(C419,'Equipment Listing'!A:E,3,FALSE)</f>
        <v>Bond</v>
      </c>
      <c r="AF419" s="19" t="str">
        <f>VLOOKUP(C419,'Equipment Listing'!A:E,4,FALSE)</f>
        <v>600T</v>
      </c>
      <c r="AG419" s="19" t="str">
        <f>VLOOKUP(C419,'Equipment Listing'!A:E,5,FALSE)</f>
        <v>331-600</v>
      </c>
      <c r="AH419" s="19">
        <f t="shared" si="51"/>
        <v>1.5</v>
      </c>
      <c r="AI419" s="43">
        <f t="shared" si="52"/>
        <v>3600</v>
      </c>
      <c r="AJ419" s="102">
        <f t="shared" si="53"/>
        <v>73309.600000000006</v>
      </c>
      <c r="AK419" s="20">
        <f t="shared" si="54"/>
        <v>6109.1333333333341</v>
      </c>
      <c r="AL419" s="21">
        <f t="shared" si="55"/>
        <v>4.2626419753086422</v>
      </c>
      <c r="AM419" s="21"/>
      <c r="AN419" s="106"/>
      <c r="AO419" s="106"/>
      <c r="AP419" s="17" t="s">
        <v>228</v>
      </c>
    </row>
    <row r="420" spans="1:42" s="15" customFormat="1" ht="10.5" customHeight="1">
      <c r="A420" s="16">
        <v>106985</v>
      </c>
      <c r="B420" s="220" t="str">
        <f t="shared" si="48"/>
        <v>SOP</v>
      </c>
      <c r="C420" s="18" t="s">
        <v>220</v>
      </c>
      <c r="D420" s="22">
        <v>1</v>
      </c>
      <c r="E420" s="20">
        <v>1200</v>
      </c>
      <c r="F420" s="51">
        <v>0.75</v>
      </c>
      <c r="G420" s="74">
        <v>2</v>
      </c>
      <c r="H420" s="221" t="str">
        <f t="shared" si="49"/>
        <v>2015.01</v>
      </c>
      <c r="I420" s="221" t="str">
        <f t="shared" si="50"/>
        <v>2019.02</v>
      </c>
      <c r="J420" s="69">
        <v>40420.800000000003</v>
      </c>
      <c r="K420" s="226"/>
      <c r="L420" s="226"/>
      <c r="M420" s="226"/>
      <c r="N420" s="226"/>
      <c r="O420" s="19"/>
      <c r="P420" s="19"/>
      <c r="Q420" s="19"/>
      <c r="R420" s="19"/>
      <c r="S420" s="103"/>
      <c r="T420" s="103"/>
      <c r="U420" s="22" t="s">
        <v>2</v>
      </c>
      <c r="V420" s="103"/>
      <c r="W420" s="106"/>
      <c r="X420" s="17" t="str">
        <f>VLOOKUP(A420,'[1]Sales Data Table'!$A:$AF,4,FALSE)</f>
        <v>82146 3JA0A</v>
      </c>
      <c r="Y420" s="17" t="str">
        <f>VLOOKUP(A420,'[1]Sales Data Table'!$A:$I,2,FALSE)</f>
        <v>NISSAN</v>
      </c>
      <c r="Z420" s="17"/>
      <c r="AA420" s="17" t="str">
        <f>VLOOKUP(A420,'[1]Sales Data Table'!$A:$I,4,FALSE)</f>
        <v>82146 3JA0A</v>
      </c>
      <c r="AB420" s="17" t="str">
        <f>VLOOKUP(A420,'[1]Sales Data Table'!$A:$I,9,FALSE)</f>
        <v>P42J</v>
      </c>
      <c r="AC420" s="17"/>
      <c r="AD420" s="99">
        <f>VLOOKUP(A420,'[1]Sales Data Table'!$A:$Z,16,FALSE)</f>
        <v>43497</v>
      </c>
      <c r="AE420" s="18" t="str">
        <f>VLOOKUP(C420,'Equipment Listing'!A:E,3,FALSE)</f>
        <v>Bond</v>
      </c>
      <c r="AF420" s="19" t="str">
        <f>VLOOKUP(C420,'Equipment Listing'!A:E,4,FALSE)</f>
        <v>600T</v>
      </c>
      <c r="AG420" s="19" t="str">
        <f>VLOOKUP(C420,'Equipment Listing'!A:E,5,FALSE)</f>
        <v>331-600</v>
      </c>
      <c r="AH420" s="19">
        <f t="shared" si="51"/>
        <v>1.5</v>
      </c>
      <c r="AI420" s="43">
        <f t="shared" si="52"/>
        <v>1200</v>
      </c>
      <c r="AJ420" s="102">
        <f t="shared" si="53"/>
        <v>40420.800000000003</v>
      </c>
      <c r="AK420" s="20">
        <f t="shared" si="54"/>
        <v>3368.4</v>
      </c>
      <c r="AL420" s="21">
        <f t="shared" si="55"/>
        <v>5.7426666666666675</v>
      </c>
      <c r="AM420" s="21"/>
      <c r="AN420" s="106"/>
      <c r="AO420" s="106"/>
      <c r="AP420" s="17" t="s">
        <v>227</v>
      </c>
    </row>
    <row r="421" spans="1:42" s="15" customFormat="1" ht="10.5" customHeight="1">
      <c r="A421" s="16">
        <v>107000</v>
      </c>
      <c r="B421" s="220" t="str">
        <f t="shared" si="48"/>
        <v>SOP</v>
      </c>
      <c r="C421" s="18" t="s">
        <v>220</v>
      </c>
      <c r="D421" s="22">
        <v>1</v>
      </c>
      <c r="E421" s="20">
        <v>1800</v>
      </c>
      <c r="F421" s="51">
        <v>0.75</v>
      </c>
      <c r="G421" s="74">
        <v>2</v>
      </c>
      <c r="H421" s="221" t="str">
        <f t="shared" si="49"/>
        <v>2015.01</v>
      </c>
      <c r="I421" s="221" t="str">
        <f t="shared" si="50"/>
        <v>2018.12</v>
      </c>
      <c r="J421" s="50">
        <v>208624.38399999999</v>
      </c>
      <c r="K421" s="224"/>
      <c r="L421" s="224"/>
      <c r="M421" s="224"/>
      <c r="N421" s="224"/>
      <c r="O421" s="19"/>
      <c r="P421" s="19"/>
      <c r="Q421" s="19"/>
      <c r="R421" s="19"/>
      <c r="S421" s="103"/>
      <c r="T421" s="103"/>
      <c r="U421" s="22" t="s">
        <v>2</v>
      </c>
      <c r="V421" s="103"/>
      <c r="W421" s="106"/>
      <c r="X421" s="17" t="str">
        <f>VLOOKUP(A421,'[1]Sales Data Table'!$A:$AF,4,FALSE)</f>
        <v>41151 3JA0A</v>
      </c>
      <c r="Y421" s="17" t="str">
        <f>VLOOKUP(A421,'[1]Sales Data Table'!$A:$I,2,FALSE)</f>
        <v>NISSAN</v>
      </c>
      <c r="Z421" s="17"/>
      <c r="AA421" s="17" t="str">
        <f>VLOOKUP(A421,'[1]Sales Data Table'!$A:$I,4,FALSE)</f>
        <v>41151 3JA0A</v>
      </c>
      <c r="AB421" s="67" t="str">
        <f>VLOOKUP(A421,'[1]Sales Data Table'!$A:$I,9,FALSE)</f>
        <v>P42J + P42K + P42M</v>
      </c>
      <c r="AC421" s="67"/>
      <c r="AD421" s="99">
        <f>VLOOKUP(A421,'[1]Sales Data Table'!$A:$Z,16,FALSE)</f>
        <v>43435</v>
      </c>
      <c r="AE421" s="18" t="str">
        <f>VLOOKUP(C421,'Equipment Listing'!A:E,3,FALSE)</f>
        <v>Bond</v>
      </c>
      <c r="AF421" s="19" t="str">
        <f>VLOOKUP(C421,'Equipment Listing'!A:E,4,FALSE)</f>
        <v>600T</v>
      </c>
      <c r="AG421" s="19" t="str">
        <f>VLOOKUP(C421,'Equipment Listing'!A:E,5,FALSE)</f>
        <v>331-600</v>
      </c>
      <c r="AH421" s="19">
        <f t="shared" si="51"/>
        <v>1.5</v>
      </c>
      <c r="AI421" s="43">
        <f t="shared" si="52"/>
        <v>1800</v>
      </c>
      <c r="AJ421" s="102">
        <f t="shared" si="53"/>
        <v>208624.38399999999</v>
      </c>
      <c r="AK421" s="20">
        <f t="shared" si="54"/>
        <v>17385.365333333331</v>
      </c>
      <c r="AL421" s="21">
        <f t="shared" si="55"/>
        <v>14.878048395061727</v>
      </c>
      <c r="AM421" s="21"/>
      <c r="AN421" s="106"/>
      <c r="AO421" s="106"/>
      <c r="AP421" s="17" t="s">
        <v>226</v>
      </c>
    </row>
    <row r="422" spans="1:42" s="15" customFormat="1" ht="10.5" customHeight="1">
      <c r="A422" s="16">
        <v>107014</v>
      </c>
      <c r="B422" s="220" t="str">
        <f t="shared" si="48"/>
        <v>SOP</v>
      </c>
      <c r="C422" s="18" t="s">
        <v>220</v>
      </c>
      <c r="D422" s="22">
        <v>1</v>
      </c>
      <c r="E422" s="20">
        <v>2400</v>
      </c>
      <c r="F422" s="51">
        <v>0.75</v>
      </c>
      <c r="G422" s="74">
        <v>2</v>
      </c>
      <c r="H422" s="221" t="str">
        <f t="shared" si="49"/>
        <v>2015.01</v>
      </c>
      <c r="I422" s="221" t="str">
        <f t="shared" si="50"/>
        <v>2018.06</v>
      </c>
      <c r="J422" s="69">
        <v>360000</v>
      </c>
      <c r="K422" s="226"/>
      <c r="L422" s="226"/>
      <c r="M422" s="226"/>
      <c r="N422" s="226"/>
      <c r="O422" s="19"/>
      <c r="P422" s="19"/>
      <c r="Q422" s="19"/>
      <c r="R422" s="19"/>
      <c r="S422" s="103"/>
      <c r="T422" s="103"/>
      <c r="U422" s="22" t="s">
        <v>2</v>
      </c>
      <c r="V422" s="103"/>
      <c r="W422" s="106"/>
      <c r="X422" s="17" t="str">
        <f>VLOOKUP(A422,'[1]Sales Data Table'!$A:$AF,4,FALSE)</f>
        <v>41151 3TA0A</v>
      </c>
      <c r="Y422" s="17" t="str">
        <f>VLOOKUP(A422,'[1]Sales Data Table'!$A:$I,2,FALSE)</f>
        <v>NISSAN</v>
      </c>
      <c r="Z422" s="17"/>
      <c r="AA422" s="17" t="str">
        <f>VLOOKUP(A422,'[1]Sales Data Table'!$A:$I,4,FALSE)</f>
        <v>41151 3TA0A</v>
      </c>
      <c r="AB422" s="17" t="str">
        <f>VLOOKUP(A422,'[1]Sales Data Table'!$A:$I,9,FALSE)</f>
        <v>L42L Altima</v>
      </c>
      <c r="AC422" s="17"/>
      <c r="AD422" s="99">
        <f>VLOOKUP(A422,'[1]Sales Data Table'!$A:$Z,16,FALSE)</f>
        <v>43252</v>
      </c>
      <c r="AE422" s="18" t="str">
        <f>VLOOKUP(C422,'Equipment Listing'!A:E,3,FALSE)</f>
        <v>Bond</v>
      </c>
      <c r="AF422" s="19" t="str">
        <f>VLOOKUP(C422,'Equipment Listing'!A:E,4,FALSE)</f>
        <v>600T</v>
      </c>
      <c r="AG422" s="19" t="str">
        <f>VLOOKUP(C422,'Equipment Listing'!A:E,5,FALSE)</f>
        <v>331-600</v>
      </c>
      <c r="AH422" s="19">
        <f t="shared" si="51"/>
        <v>1.5</v>
      </c>
      <c r="AI422" s="43">
        <f t="shared" si="52"/>
        <v>2400</v>
      </c>
      <c r="AJ422" s="102">
        <f t="shared" si="53"/>
        <v>360000</v>
      </c>
      <c r="AK422" s="20">
        <f t="shared" si="54"/>
        <v>30000</v>
      </c>
      <c r="AL422" s="21">
        <f t="shared" si="55"/>
        <v>18.666666666666668</v>
      </c>
      <c r="AM422" s="21"/>
      <c r="AN422" s="106"/>
      <c r="AO422" s="106"/>
      <c r="AP422" s="17" t="s">
        <v>225</v>
      </c>
    </row>
    <row r="423" spans="1:42" s="15" customFormat="1" ht="10.5" customHeight="1">
      <c r="A423" s="16">
        <v>107132</v>
      </c>
      <c r="B423" s="220" t="str">
        <f t="shared" si="48"/>
        <v>SOP</v>
      </c>
      <c r="C423" s="18" t="s">
        <v>220</v>
      </c>
      <c r="D423" s="22">
        <v>1</v>
      </c>
      <c r="E423" s="20">
        <v>1500</v>
      </c>
      <c r="F423" s="51">
        <v>0.75</v>
      </c>
      <c r="G423" s="74">
        <v>2</v>
      </c>
      <c r="H423" s="221" t="str">
        <f t="shared" si="49"/>
        <v>2015.01</v>
      </c>
      <c r="I423" s="221" t="str">
        <f t="shared" si="50"/>
        <v>2019</v>
      </c>
      <c r="J423" s="69">
        <v>104370</v>
      </c>
      <c r="K423" s="226"/>
      <c r="L423" s="226"/>
      <c r="M423" s="226"/>
      <c r="N423" s="226"/>
      <c r="O423" s="19"/>
      <c r="P423" s="19"/>
      <c r="Q423" s="19"/>
      <c r="R423" s="19"/>
      <c r="S423" s="103"/>
      <c r="T423" s="103"/>
      <c r="U423" s="22" t="s">
        <v>2</v>
      </c>
      <c r="V423" s="103"/>
      <c r="W423" s="106"/>
      <c r="X423" s="17" t="str">
        <f>VLOOKUP(A423,'[1]Sales Data Table'!$A:$AF,4,FALSE)</f>
        <v>252S1 EA20B     (#E25277A0700100  B/P)</v>
      </c>
      <c r="Y423" s="17" t="str">
        <f>VLOOKUP(A423,'[1]Sales Data Table'!$A:$I,2,FALSE)</f>
        <v>Calsonic</v>
      </c>
      <c r="Z423" s="17"/>
      <c r="AA423" s="17" t="str">
        <f>VLOOKUP(A423,'[1]Sales Data Table'!$A:$I,4,FALSE)</f>
        <v>252S1 EA20B     (#E25277A0700100  B/P)</v>
      </c>
      <c r="AB423" s="17" t="str">
        <f>VLOOKUP(A423,'[1]Sales Data Table'!$A:$I,9,FALSE)</f>
        <v>Nissan Exhaust / Multiple program</v>
      </c>
      <c r="AC423" s="17"/>
      <c r="AD423" s="99">
        <f>VLOOKUP(A423,'[1]Sales Data Table'!$A:$Z,16,FALSE)</f>
        <v>44440</v>
      </c>
      <c r="AE423" s="18" t="str">
        <f>VLOOKUP(C423,'Equipment Listing'!A:E,3,FALSE)</f>
        <v>Bond</v>
      </c>
      <c r="AF423" s="19" t="str">
        <f>VLOOKUP(C423,'Equipment Listing'!A:E,4,FALSE)</f>
        <v>600T</v>
      </c>
      <c r="AG423" s="19" t="str">
        <f>VLOOKUP(C423,'Equipment Listing'!A:E,5,FALSE)</f>
        <v>331-600</v>
      </c>
      <c r="AH423" s="19">
        <f t="shared" si="51"/>
        <v>1.5</v>
      </c>
      <c r="AI423" s="43">
        <f t="shared" si="52"/>
        <v>1500</v>
      </c>
      <c r="AJ423" s="102">
        <f t="shared" si="53"/>
        <v>104370</v>
      </c>
      <c r="AK423" s="20">
        <f t="shared" si="54"/>
        <v>8697.5</v>
      </c>
      <c r="AL423" s="21">
        <f t="shared" si="55"/>
        <v>9.7311111111111099</v>
      </c>
      <c r="AM423" s="21"/>
      <c r="AN423" s="106"/>
      <c r="AO423" s="106"/>
      <c r="AP423" s="17">
        <v>107132</v>
      </c>
    </row>
    <row r="424" spans="1:42" s="15" customFormat="1" ht="10.5" customHeight="1">
      <c r="A424" s="16">
        <v>107158</v>
      </c>
      <c r="B424" s="220" t="str">
        <f t="shared" si="48"/>
        <v>SOP</v>
      </c>
      <c r="C424" s="18" t="s">
        <v>220</v>
      </c>
      <c r="D424" s="22">
        <v>1</v>
      </c>
      <c r="E424" s="20">
        <v>3000</v>
      </c>
      <c r="F424" s="51">
        <v>0.75</v>
      </c>
      <c r="G424" s="74">
        <v>2</v>
      </c>
      <c r="H424" s="221" t="str">
        <f t="shared" si="49"/>
        <v>2015.01</v>
      </c>
      <c r="I424" s="221" t="str">
        <f t="shared" si="50"/>
        <v>2018.06</v>
      </c>
      <c r="J424" s="69">
        <v>350000</v>
      </c>
      <c r="K424" s="226"/>
      <c r="L424" s="226"/>
      <c r="M424" s="226"/>
      <c r="N424" s="226"/>
      <c r="O424" s="19"/>
      <c r="P424" s="19"/>
      <c r="Q424" s="19"/>
      <c r="R424" s="19"/>
      <c r="S424" s="103"/>
      <c r="T424" s="103"/>
      <c r="U424" s="22" t="s">
        <v>2</v>
      </c>
      <c r="V424" s="103"/>
      <c r="W424" s="106"/>
      <c r="X424" s="17" t="str">
        <f>VLOOKUP(A424,'[1]Sales Data Table'!$A:$AF,4,FALSE)</f>
        <v>625SG 3TA0A</v>
      </c>
      <c r="Y424" s="17" t="str">
        <f>VLOOKUP(A424,'[1]Sales Data Table'!$A:$I,2,FALSE)</f>
        <v>Calsonic</v>
      </c>
      <c r="Z424" s="17"/>
      <c r="AA424" s="17" t="str">
        <f>VLOOKUP(A424,'[1]Sales Data Table'!$A:$I,4,FALSE)</f>
        <v>625SG 3TA0A</v>
      </c>
      <c r="AB424" s="17" t="str">
        <f>VLOOKUP(A424,'[1]Sales Data Table'!$A:$I,9,FALSE)</f>
        <v>L42L Altima</v>
      </c>
      <c r="AC424" s="17"/>
      <c r="AD424" s="99">
        <f>VLOOKUP(A424,'[1]Sales Data Table'!$A:$Z,16,FALSE)</f>
        <v>43252</v>
      </c>
      <c r="AE424" s="18" t="str">
        <f>VLOOKUP(C424,'Equipment Listing'!A:E,3,FALSE)</f>
        <v>Bond</v>
      </c>
      <c r="AF424" s="19" t="str">
        <f>VLOOKUP(C424,'Equipment Listing'!A:E,4,FALSE)</f>
        <v>600T</v>
      </c>
      <c r="AG424" s="19" t="str">
        <f>VLOOKUP(C424,'Equipment Listing'!A:E,5,FALSE)</f>
        <v>331-600</v>
      </c>
      <c r="AH424" s="19">
        <f t="shared" si="51"/>
        <v>1.5</v>
      </c>
      <c r="AI424" s="43">
        <f t="shared" si="52"/>
        <v>3000</v>
      </c>
      <c r="AJ424" s="102">
        <f t="shared" si="53"/>
        <v>350000</v>
      </c>
      <c r="AK424" s="20">
        <f t="shared" si="54"/>
        <v>29166.666666666668</v>
      </c>
      <c r="AL424" s="21">
        <f t="shared" si="55"/>
        <v>14.962962962962964</v>
      </c>
      <c r="AM424" s="21"/>
      <c r="AN424" s="106"/>
      <c r="AO424" s="106"/>
      <c r="AP424" s="17" t="s">
        <v>224</v>
      </c>
    </row>
    <row r="425" spans="1:42" s="15" customFormat="1" ht="10.5" customHeight="1">
      <c r="A425" s="16">
        <v>107182</v>
      </c>
      <c r="B425" s="220" t="str">
        <f t="shared" si="48"/>
        <v>SOP</v>
      </c>
      <c r="C425" s="18" t="s">
        <v>220</v>
      </c>
      <c r="D425" s="22">
        <v>1</v>
      </c>
      <c r="E425" s="20">
        <v>2040</v>
      </c>
      <c r="F425" s="51">
        <v>0.75</v>
      </c>
      <c r="G425" s="74">
        <v>2</v>
      </c>
      <c r="H425" s="221" t="str">
        <f t="shared" si="49"/>
        <v>2015.01</v>
      </c>
      <c r="I425" s="221" t="str">
        <f t="shared" si="50"/>
        <v>2017.12</v>
      </c>
      <c r="J425" s="69">
        <v>205000</v>
      </c>
      <c r="K425" s="226"/>
      <c r="L425" s="226"/>
      <c r="M425" s="226"/>
      <c r="N425" s="226"/>
      <c r="O425" s="19"/>
      <c r="P425" s="19"/>
      <c r="Q425" s="19"/>
      <c r="R425" s="19"/>
      <c r="S425" s="103"/>
      <c r="T425" s="103"/>
      <c r="U425" s="22" t="s">
        <v>2</v>
      </c>
      <c r="V425" s="103"/>
      <c r="W425" s="106"/>
      <c r="X425" s="17" t="str">
        <f>VLOOKUP(A425,'[1]Sales Data Table'!$A:$AF,4,FALSE)</f>
        <v>6 PC CONSOLE</v>
      </c>
      <c r="Y425" s="17" t="str">
        <f>VLOOKUP(A425,'[1]Sales Data Table'!$A:$I,2,FALSE)</f>
        <v>TOYOTA</v>
      </c>
      <c r="Z425" s="17"/>
      <c r="AA425" s="17" t="str">
        <f>VLOOKUP(A425,'[1]Sales Data Table'!$A:$I,4,FALSE)</f>
        <v>6 PC CONSOLE</v>
      </c>
      <c r="AB425" s="17" t="str">
        <f>VLOOKUP(A425,'[1]Sales Data Table'!$A:$I,9,FALSE)</f>
        <v>RAV 4</v>
      </c>
      <c r="AC425" s="17"/>
      <c r="AD425" s="99">
        <f>VLOOKUP(A425,'[1]Sales Data Table'!$A:$Z,16,FALSE)</f>
        <v>43070</v>
      </c>
      <c r="AE425" s="18" t="str">
        <f>VLOOKUP(C425,'Equipment Listing'!A:E,3,FALSE)</f>
        <v>Bond</v>
      </c>
      <c r="AF425" s="19" t="str">
        <f>VLOOKUP(C425,'Equipment Listing'!A:E,4,FALSE)</f>
        <v>600T</v>
      </c>
      <c r="AG425" s="19" t="str">
        <f>VLOOKUP(C425,'Equipment Listing'!A:E,5,FALSE)</f>
        <v>331-600</v>
      </c>
      <c r="AH425" s="19">
        <f t="shared" si="51"/>
        <v>1.5</v>
      </c>
      <c r="AI425" s="43">
        <f t="shared" si="52"/>
        <v>2040</v>
      </c>
      <c r="AJ425" s="102">
        <f t="shared" si="53"/>
        <v>205000</v>
      </c>
      <c r="AK425" s="20">
        <f t="shared" si="54"/>
        <v>17083.333333333332</v>
      </c>
      <c r="AL425" s="21">
        <f t="shared" si="55"/>
        <v>13.16557734204793</v>
      </c>
      <c r="AM425" s="21"/>
      <c r="AN425" s="106"/>
      <c r="AO425" s="106"/>
      <c r="AP425" s="17" t="s">
        <v>223</v>
      </c>
    </row>
    <row r="426" spans="1:42" s="15" customFormat="1" ht="10.5" customHeight="1">
      <c r="A426" s="16">
        <v>107187</v>
      </c>
      <c r="B426" s="220" t="str">
        <f t="shared" si="48"/>
        <v>SOP</v>
      </c>
      <c r="C426" s="18" t="s">
        <v>220</v>
      </c>
      <c r="D426" s="22">
        <v>1</v>
      </c>
      <c r="E426" s="20">
        <v>1260</v>
      </c>
      <c r="F426" s="51">
        <v>0.75</v>
      </c>
      <c r="G426" s="74">
        <v>2</v>
      </c>
      <c r="H426" s="221" t="str">
        <f t="shared" si="49"/>
        <v>2015.01</v>
      </c>
      <c r="I426" s="221" t="str">
        <f t="shared" si="50"/>
        <v>2019.09</v>
      </c>
      <c r="J426" s="69">
        <v>120669.35999999999</v>
      </c>
      <c r="K426" s="226"/>
      <c r="L426" s="226"/>
      <c r="M426" s="226"/>
      <c r="N426" s="226"/>
      <c r="O426" s="19"/>
      <c r="P426" s="19"/>
      <c r="Q426" s="19"/>
      <c r="R426" s="19"/>
      <c r="S426" s="103"/>
      <c r="T426" s="103"/>
      <c r="U426" s="22" t="s">
        <v>2</v>
      </c>
      <c r="V426" s="103"/>
      <c r="W426" s="106"/>
      <c r="X426" s="17" t="str">
        <f>VLOOKUP(A426,'[1]Sales Data Table'!$A:$AF,4,FALSE)</f>
        <v>82146 3KA0A</v>
      </c>
      <c r="Y426" s="17" t="str">
        <f>VLOOKUP(A426,'[1]Sales Data Table'!$A:$I,2,FALSE)</f>
        <v>NISSAN</v>
      </c>
      <c r="Z426" s="17"/>
      <c r="AA426" s="17" t="str">
        <f>VLOOKUP(A426,'[1]Sales Data Table'!$A:$I,4,FALSE)</f>
        <v>82146 3KA0A</v>
      </c>
      <c r="AB426" s="17" t="str">
        <f>VLOOKUP(A426,'[1]Sales Data Table'!$A:$I,9,FALSE)</f>
        <v>P42K</v>
      </c>
      <c r="AC426" s="17"/>
      <c r="AD426" s="99">
        <f>VLOOKUP(A426,'[1]Sales Data Table'!$A:$Z,16,FALSE)</f>
        <v>43717</v>
      </c>
      <c r="AE426" s="18" t="str">
        <f>VLOOKUP(C426,'Equipment Listing'!A:E,3,FALSE)</f>
        <v>Bond</v>
      </c>
      <c r="AF426" s="19" t="str">
        <f>VLOOKUP(C426,'Equipment Listing'!A:E,4,FALSE)</f>
        <v>600T</v>
      </c>
      <c r="AG426" s="19" t="str">
        <f>VLOOKUP(C426,'Equipment Listing'!A:E,5,FALSE)</f>
        <v>331-600</v>
      </c>
      <c r="AH426" s="19">
        <f t="shared" si="51"/>
        <v>1.5</v>
      </c>
      <c r="AI426" s="43">
        <f t="shared" si="52"/>
        <v>1260</v>
      </c>
      <c r="AJ426" s="102">
        <f t="shared" si="53"/>
        <v>120669.35999999999</v>
      </c>
      <c r="AK426" s="20">
        <f t="shared" si="54"/>
        <v>10055.779999999999</v>
      </c>
      <c r="AL426" s="21">
        <f t="shared" si="55"/>
        <v>12.641037037037037</v>
      </c>
      <c r="AM426" s="21"/>
      <c r="AN426" s="106"/>
      <c r="AO426" s="106"/>
      <c r="AP426" s="17" t="s">
        <v>222</v>
      </c>
    </row>
    <row r="427" spans="1:42" s="15" customFormat="1" ht="10.5" customHeight="1">
      <c r="A427" s="16">
        <v>107234</v>
      </c>
      <c r="B427" s="220" t="str">
        <f t="shared" si="48"/>
        <v>SOP</v>
      </c>
      <c r="C427" s="18" t="s">
        <v>220</v>
      </c>
      <c r="D427" s="22">
        <v>1</v>
      </c>
      <c r="E427" s="20">
        <v>1200</v>
      </c>
      <c r="F427" s="51">
        <v>0.75</v>
      </c>
      <c r="G427" s="74">
        <v>2</v>
      </c>
      <c r="H427" s="221" t="str">
        <f t="shared" si="49"/>
        <v>2015.01</v>
      </c>
      <c r="I427" s="221" t="str">
        <f t="shared" si="50"/>
        <v>2017.09</v>
      </c>
      <c r="J427" s="69">
        <v>20595</v>
      </c>
      <c r="K427" s="226"/>
      <c r="L427" s="226"/>
      <c r="M427" s="226"/>
      <c r="N427" s="226"/>
      <c r="O427" s="19"/>
      <c r="P427" s="19"/>
      <c r="Q427" s="19"/>
      <c r="R427" s="19"/>
      <c r="S427" s="103"/>
      <c r="T427" s="103"/>
      <c r="U427" s="22" t="s">
        <v>2</v>
      </c>
      <c r="V427" s="103"/>
      <c r="W427" s="106"/>
      <c r="X427" s="17" t="str">
        <f>VLOOKUP(A427,'[1]Sales Data Table'!$A:$AF,4,FALSE)</f>
        <v>41151 3NF0A</v>
      </c>
      <c r="Y427" s="17" t="str">
        <f>VLOOKUP(A427,'[1]Sales Data Table'!$A:$I,2,FALSE)</f>
        <v>NISSAN</v>
      </c>
      <c r="Z427" s="17"/>
      <c r="AA427" s="17" t="str">
        <f>VLOOKUP(A427,'[1]Sales Data Table'!$A:$I,4,FALSE)</f>
        <v>41151 3NF0A</v>
      </c>
      <c r="AB427" s="17" t="str">
        <f>VLOOKUP(A427,'[1]Sales Data Table'!$A:$I,9,FALSE)</f>
        <v>'13 LEAF B12G</v>
      </c>
      <c r="AC427" s="17"/>
      <c r="AD427" s="99">
        <f>VLOOKUP(A427,'[1]Sales Data Table'!$A:$Z,16,FALSE)</f>
        <v>42979</v>
      </c>
      <c r="AE427" s="18" t="str">
        <f>VLOOKUP(C427,'Equipment Listing'!A:E,3,FALSE)</f>
        <v>Bond</v>
      </c>
      <c r="AF427" s="19" t="str">
        <f>VLOOKUP(C427,'Equipment Listing'!A:E,4,FALSE)</f>
        <v>600T</v>
      </c>
      <c r="AG427" s="19" t="str">
        <f>VLOOKUP(C427,'Equipment Listing'!A:E,5,FALSE)</f>
        <v>331-600</v>
      </c>
      <c r="AH427" s="19">
        <f t="shared" si="51"/>
        <v>1.5</v>
      </c>
      <c r="AI427" s="43">
        <f t="shared" si="52"/>
        <v>1200</v>
      </c>
      <c r="AJ427" s="102">
        <f t="shared" si="53"/>
        <v>20595</v>
      </c>
      <c r="AK427" s="20">
        <f t="shared" si="54"/>
        <v>1716.25</v>
      </c>
      <c r="AL427" s="21">
        <f t="shared" si="55"/>
        <v>3.9069444444444446</v>
      </c>
      <c r="AM427" s="21"/>
      <c r="AN427" s="106"/>
      <c r="AO427" s="106"/>
      <c r="AP427" s="17" t="s">
        <v>221</v>
      </c>
    </row>
    <row r="428" spans="1:42" s="15" customFormat="1" ht="10.5" customHeight="1">
      <c r="A428" s="23">
        <v>107302</v>
      </c>
      <c r="B428" s="220" t="str">
        <f t="shared" si="48"/>
        <v>SOP</v>
      </c>
      <c r="C428" s="23" t="s">
        <v>220</v>
      </c>
      <c r="D428" s="22">
        <v>1</v>
      </c>
      <c r="E428" s="23">
        <v>1800</v>
      </c>
      <c r="F428" s="51">
        <v>0.75</v>
      </c>
      <c r="G428" s="74">
        <v>2</v>
      </c>
      <c r="H428" s="221" t="str">
        <f t="shared" si="49"/>
        <v>2015.01</v>
      </c>
      <c r="I428" s="221" t="str">
        <f t="shared" si="50"/>
        <v>2019.09</v>
      </c>
      <c r="J428" s="69">
        <v>8500</v>
      </c>
      <c r="K428" s="226"/>
      <c r="L428" s="226"/>
      <c r="M428" s="226"/>
      <c r="N428" s="226"/>
      <c r="O428" s="19"/>
      <c r="P428" s="19"/>
      <c r="Q428" s="19"/>
      <c r="R428" s="19"/>
      <c r="S428" s="103"/>
      <c r="T428" s="103"/>
      <c r="U428" s="22" t="s">
        <v>2</v>
      </c>
      <c r="V428" s="103"/>
      <c r="W428" s="106"/>
      <c r="X428" s="17" t="str">
        <f>VLOOKUP(A428,'[1]Sales Data Table'!$A:$AF,4,FALSE)</f>
        <v>41151 4DA0A</v>
      </c>
      <c r="Y428" s="17" t="str">
        <f>VLOOKUP(A428,'[1]Sales Data Table'!$A:$I,2,FALSE)</f>
        <v>NISSAN</v>
      </c>
      <c r="Z428" s="17"/>
      <c r="AA428" s="17" t="str">
        <f>VLOOKUP(A428,'[1]Sales Data Table'!$A:$I,4,FALSE)</f>
        <v>41151 4DA0A</v>
      </c>
      <c r="AB428" s="17" t="str">
        <f>VLOOKUP(A428,'[1]Sales Data Table'!$A:$I,9,FALSE)</f>
        <v>13 L12GJ LEAF</v>
      </c>
      <c r="AC428" s="17"/>
      <c r="AD428" s="99">
        <f>VLOOKUP(A428,'[1]Sales Data Table'!$A:$Z,16,FALSE)</f>
        <v>43717</v>
      </c>
      <c r="AE428" s="18" t="str">
        <f>VLOOKUP(C428,'Equipment Listing'!A:E,3,FALSE)</f>
        <v>Bond</v>
      </c>
      <c r="AF428" s="19" t="str">
        <f>VLOOKUP(C428,'Equipment Listing'!A:E,4,FALSE)</f>
        <v>600T</v>
      </c>
      <c r="AG428" s="19" t="str">
        <f>VLOOKUP(C428,'Equipment Listing'!A:E,5,FALSE)</f>
        <v>331-600</v>
      </c>
      <c r="AH428" s="19">
        <f t="shared" si="51"/>
        <v>1.5</v>
      </c>
      <c r="AI428" s="43">
        <f t="shared" si="52"/>
        <v>1800</v>
      </c>
      <c r="AJ428" s="102">
        <f t="shared" si="53"/>
        <v>8500</v>
      </c>
      <c r="AK428" s="20">
        <f t="shared" si="54"/>
        <v>708.33333333333337</v>
      </c>
      <c r="AL428" s="21">
        <f t="shared" si="55"/>
        <v>2.5246913580246915</v>
      </c>
      <c r="AM428" s="21"/>
      <c r="AN428" s="106"/>
      <c r="AO428" s="106"/>
      <c r="AP428" s="23" t="s">
        <v>460</v>
      </c>
    </row>
    <row r="429" spans="1:42" s="15" customFormat="1" ht="10.5" customHeight="1">
      <c r="A429" s="23">
        <v>107312</v>
      </c>
      <c r="B429" s="220" t="str">
        <f t="shared" si="48"/>
        <v>SOP</v>
      </c>
      <c r="C429" s="23" t="s">
        <v>220</v>
      </c>
      <c r="D429" s="22">
        <v>1</v>
      </c>
      <c r="E429" s="23">
        <v>1200</v>
      </c>
      <c r="F429" s="51">
        <v>0.75</v>
      </c>
      <c r="G429" s="74">
        <v>2</v>
      </c>
      <c r="H429" s="221" t="str">
        <f t="shared" si="49"/>
        <v>2015.01</v>
      </c>
      <c r="I429" s="221" t="str">
        <f t="shared" si="50"/>
        <v>2018.12</v>
      </c>
      <c r="J429" s="69">
        <v>145000</v>
      </c>
      <c r="K429" s="226"/>
      <c r="L429" s="226"/>
      <c r="M429" s="226"/>
      <c r="N429" s="226"/>
      <c r="O429" s="19"/>
      <c r="P429" s="19"/>
      <c r="Q429" s="19"/>
      <c r="R429" s="19"/>
      <c r="S429" s="103"/>
      <c r="T429" s="103"/>
      <c r="U429" s="22" t="s">
        <v>2</v>
      </c>
      <c r="V429" s="103"/>
      <c r="W429" s="106"/>
      <c r="X429" s="17" t="str">
        <f>VLOOKUP(A429,'[1]Sales Data Table'!$A:$AF,4,FALSE)</f>
        <v>67330 4BA0B</v>
      </c>
      <c r="Y429" s="17" t="str">
        <f>VLOOKUP(A429,'[1]Sales Data Table'!$A:$I,2,FALSE)</f>
        <v>NISSAN</v>
      </c>
      <c r="Z429" s="17"/>
      <c r="AA429" s="17" t="str">
        <f>VLOOKUP(A429,'[1]Sales Data Table'!$A:$I,4,FALSE)</f>
        <v>67330 4BA0B</v>
      </c>
      <c r="AB429" s="17" t="str">
        <f>VLOOKUP(A429,'[1]Sales Data Table'!$A:$I,9,FALSE)</f>
        <v>P32R ROGUE</v>
      </c>
      <c r="AC429" s="17"/>
      <c r="AD429" s="99">
        <f>VLOOKUP(A429,'[1]Sales Data Table'!$A:$Z,16,FALSE)</f>
        <v>43435</v>
      </c>
      <c r="AE429" s="18" t="str">
        <f>VLOOKUP(C429,'Equipment Listing'!A:E,3,FALSE)</f>
        <v>Bond</v>
      </c>
      <c r="AF429" s="19" t="str">
        <f>VLOOKUP(C429,'Equipment Listing'!A:E,4,FALSE)</f>
        <v>600T</v>
      </c>
      <c r="AG429" s="19" t="str">
        <f>VLOOKUP(C429,'Equipment Listing'!A:E,5,FALSE)</f>
        <v>331-600</v>
      </c>
      <c r="AH429" s="19">
        <f t="shared" si="51"/>
        <v>1.5</v>
      </c>
      <c r="AI429" s="43">
        <f t="shared" si="52"/>
        <v>1200</v>
      </c>
      <c r="AJ429" s="102">
        <f t="shared" si="53"/>
        <v>145000</v>
      </c>
      <c r="AK429" s="20">
        <f t="shared" si="54"/>
        <v>12083.333333333334</v>
      </c>
      <c r="AL429" s="21">
        <f t="shared" si="55"/>
        <v>15.425925925925926</v>
      </c>
      <c r="AM429" s="21"/>
      <c r="AN429" s="106"/>
      <c r="AO429" s="106"/>
      <c r="AP429" s="23" t="s">
        <v>436</v>
      </c>
    </row>
    <row r="430" spans="1:42" s="15" customFormat="1" ht="10.5" customHeight="1">
      <c r="A430" s="23">
        <v>107313</v>
      </c>
      <c r="B430" s="220" t="str">
        <f t="shared" si="48"/>
        <v>SOP</v>
      </c>
      <c r="C430" s="23" t="s">
        <v>220</v>
      </c>
      <c r="D430" s="22">
        <v>1</v>
      </c>
      <c r="E430" s="23">
        <v>1500</v>
      </c>
      <c r="F430" s="51">
        <v>0.75</v>
      </c>
      <c r="G430" s="74">
        <v>2</v>
      </c>
      <c r="H430" s="221" t="str">
        <f t="shared" si="49"/>
        <v>2015.01</v>
      </c>
      <c r="I430" s="221" t="str">
        <f t="shared" si="50"/>
        <v>2018.12</v>
      </c>
      <c r="J430" s="69">
        <v>145000</v>
      </c>
      <c r="K430" s="226"/>
      <c r="L430" s="226"/>
      <c r="M430" s="226"/>
      <c r="N430" s="226"/>
      <c r="O430" s="19"/>
      <c r="P430" s="19"/>
      <c r="Q430" s="19"/>
      <c r="R430" s="19"/>
      <c r="S430" s="103"/>
      <c r="T430" s="103"/>
      <c r="U430" s="22" t="s">
        <v>2</v>
      </c>
      <c r="V430" s="103"/>
      <c r="W430" s="106"/>
      <c r="X430" s="17" t="str">
        <f>VLOOKUP(A430,'[1]Sales Data Table'!$A:$AF,4,FALSE)</f>
        <v>67331 4BA0B</v>
      </c>
      <c r="Y430" s="17" t="str">
        <f>VLOOKUP(A430,'[1]Sales Data Table'!$A:$I,2,FALSE)</f>
        <v>NISSAN</v>
      </c>
      <c r="Z430" s="17"/>
      <c r="AA430" s="17" t="str">
        <f>VLOOKUP(A430,'[1]Sales Data Table'!$A:$I,4,FALSE)</f>
        <v>67331 4BA0B</v>
      </c>
      <c r="AB430" s="17" t="str">
        <f>VLOOKUP(A430,'[1]Sales Data Table'!$A:$I,9,FALSE)</f>
        <v>P32R ROGUE</v>
      </c>
      <c r="AC430" s="17"/>
      <c r="AD430" s="99">
        <f>VLOOKUP(A430,'[1]Sales Data Table'!$A:$Z,16,FALSE)</f>
        <v>43435</v>
      </c>
      <c r="AE430" s="18" t="str">
        <f>VLOOKUP(C430,'Equipment Listing'!A:E,3,FALSE)</f>
        <v>Bond</v>
      </c>
      <c r="AF430" s="19" t="str">
        <f>VLOOKUP(C430,'Equipment Listing'!A:E,4,FALSE)</f>
        <v>600T</v>
      </c>
      <c r="AG430" s="19" t="str">
        <f>VLOOKUP(C430,'Equipment Listing'!A:E,5,FALSE)</f>
        <v>331-600</v>
      </c>
      <c r="AH430" s="19">
        <f t="shared" si="51"/>
        <v>1.5</v>
      </c>
      <c r="AI430" s="43">
        <f t="shared" si="52"/>
        <v>1500</v>
      </c>
      <c r="AJ430" s="102">
        <f t="shared" si="53"/>
        <v>145000</v>
      </c>
      <c r="AK430" s="20">
        <f t="shared" si="54"/>
        <v>12083.333333333334</v>
      </c>
      <c r="AL430" s="21">
        <f t="shared" si="55"/>
        <v>12.74074074074074</v>
      </c>
      <c r="AM430" s="21"/>
      <c r="AN430" s="106"/>
      <c r="AO430" s="106"/>
      <c r="AP430" s="23" t="s">
        <v>437</v>
      </c>
    </row>
    <row r="431" spans="1:42" s="15" customFormat="1" ht="10.5" customHeight="1">
      <c r="A431" s="23">
        <v>107313</v>
      </c>
      <c r="B431" s="220" t="str">
        <f t="shared" si="48"/>
        <v>SOP</v>
      </c>
      <c r="C431" s="23" t="s">
        <v>220</v>
      </c>
      <c r="D431" s="22">
        <v>1</v>
      </c>
      <c r="E431" s="23">
        <v>1500</v>
      </c>
      <c r="F431" s="51">
        <v>0.75</v>
      </c>
      <c r="G431" s="74">
        <v>2</v>
      </c>
      <c r="H431" s="221" t="str">
        <f t="shared" si="49"/>
        <v>2015.01</v>
      </c>
      <c r="I431" s="221" t="str">
        <f t="shared" si="50"/>
        <v>2018.12</v>
      </c>
      <c r="J431" s="69">
        <v>145000</v>
      </c>
      <c r="K431" s="226"/>
      <c r="L431" s="226"/>
      <c r="M431" s="226"/>
      <c r="N431" s="226"/>
      <c r="O431" s="19"/>
      <c r="P431" s="19"/>
      <c r="Q431" s="19"/>
      <c r="R431" s="19"/>
      <c r="S431" s="103"/>
      <c r="T431" s="103"/>
      <c r="U431" s="22" t="s">
        <v>2</v>
      </c>
      <c r="V431" s="103"/>
      <c r="W431" s="106"/>
      <c r="X431" s="17" t="str">
        <f>VLOOKUP(A431,'[1]Sales Data Table'!$A:$AF,4,FALSE)</f>
        <v>67331 4BA0B</v>
      </c>
      <c r="Y431" s="17" t="str">
        <f>VLOOKUP(A431,'[1]Sales Data Table'!$A:$I,2,FALSE)</f>
        <v>NISSAN</v>
      </c>
      <c r="Z431" s="17"/>
      <c r="AA431" s="17" t="str">
        <f>VLOOKUP(A431,'[1]Sales Data Table'!$A:$I,4,FALSE)</f>
        <v>67331 4BA0B</v>
      </c>
      <c r="AB431" s="17" t="str">
        <f>VLOOKUP(A431,'[1]Sales Data Table'!$A:$I,9,FALSE)</f>
        <v>P32R ROGUE</v>
      </c>
      <c r="AC431" s="17"/>
      <c r="AD431" s="99">
        <f>VLOOKUP(A431,'[1]Sales Data Table'!$A:$Z,16,FALSE)</f>
        <v>43435</v>
      </c>
      <c r="AE431" s="18" t="str">
        <f>VLOOKUP(C431,'Equipment Listing'!A:E,3,FALSE)</f>
        <v>Bond</v>
      </c>
      <c r="AF431" s="19" t="str">
        <f>VLOOKUP(C431,'Equipment Listing'!A:E,4,FALSE)</f>
        <v>600T</v>
      </c>
      <c r="AG431" s="19" t="str">
        <f>VLOOKUP(C431,'Equipment Listing'!A:E,5,FALSE)</f>
        <v>331-600</v>
      </c>
      <c r="AH431" s="19">
        <f t="shared" si="51"/>
        <v>1.5</v>
      </c>
      <c r="AI431" s="43">
        <f t="shared" si="52"/>
        <v>1500</v>
      </c>
      <c r="AJ431" s="102">
        <f t="shared" si="53"/>
        <v>145000</v>
      </c>
      <c r="AK431" s="20">
        <f t="shared" si="54"/>
        <v>12083.333333333334</v>
      </c>
      <c r="AL431" s="21">
        <f t="shared" si="55"/>
        <v>12.74074074074074</v>
      </c>
      <c r="AM431" s="21"/>
      <c r="AN431" s="106"/>
      <c r="AO431" s="106"/>
      <c r="AP431" s="23" t="s">
        <v>437</v>
      </c>
    </row>
    <row r="432" spans="1:42" s="15" customFormat="1" ht="10.5" customHeight="1">
      <c r="A432" s="23">
        <v>107320</v>
      </c>
      <c r="B432" s="220" t="str">
        <f t="shared" si="48"/>
        <v>SOP</v>
      </c>
      <c r="C432" s="23" t="s">
        <v>220</v>
      </c>
      <c r="D432" s="22">
        <v>1</v>
      </c>
      <c r="E432" s="23">
        <v>1320</v>
      </c>
      <c r="F432" s="51">
        <v>0.75</v>
      </c>
      <c r="G432" s="74">
        <v>2</v>
      </c>
      <c r="H432" s="221" t="str">
        <f t="shared" si="49"/>
        <v>2015.01</v>
      </c>
      <c r="I432" s="221" t="str">
        <f t="shared" si="50"/>
        <v>2018.12</v>
      </c>
      <c r="J432" s="69">
        <v>145000</v>
      </c>
      <c r="K432" s="226"/>
      <c r="L432" s="226"/>
      <c r="M432" s="226"/>
      <c r="N432" s="226"/>
      <c r="O432" s="19"/>
      <c r="P432" s="19"/>
      <c r="Q432" s="19"/>
      <c r="R432" s="19"/>
      <c r="S432" s="103"/>
      <c r="T432" s="103"/>
      <c r="U432" s="22" t="s">
        <v>2</v>
      </c>
      <c r="V432" s="103"/>
      <c r="W432" s="106"/>
      <c r="X432" s="17" t="str">
        <f>VLOOKUP(A432,'[1]Sales Data Table'!$A:$AF,4,FALSE)</f>
        <v>74530 4BA0A</v>
      </c>
      <c r="Y432" s="17" t="str">
        <f>VLOOKUP(A432,'[1]Sales Data Table'!$A:$I,2,FALSE)</f>
        <v>NISSAN</v>
      </c>
      <c r="Z432" s="17"/>
      <c r="AA432" s="17" t="str">
        <f>VLOOKUP(A432,'[1]Sales Data Table'!$A:$I,4,FALSE)</f>
        <v>74530 4BA0A</v>
      </c>
      <c r="AB432" s="17" t="str">
        <f>VLOOKUP(A432,'[1]Sales Data Table'!$A:$I,9,FALSE)</f>
        <v>P32R ROGUE</v>
      </c>
      <c r="AC432" s="17"/>
      <c r="AD432" s="99">
        <f>VLOOKUP(A432,'[1]Sales Data Table'!$A:$Z,16,FALSE)</f>
        <v>43435</v>
      </c>
      <c r="AE432" s="18" t="str">
        <f>VLOOKUP(C432,'Equipment Listing'!A:E,3,FALSE)</f>
        <v>Bond</v>
      </c>
      <c r="AF432" s="19" t="str">
        <f>VLOOKUP(C432,'Equipment Listing'!A:E,4,FALSE)</f>
        <v>600T</v>
      </c>
      <c r="AG432" s="19" t="str">
        <f>VLOOKUP(C432,'Equipment Listing'!A:E,5,FALSE)</f>
        <v>331-600</v>
      </c>
      <c r="AH432" s="19">
        <f t="shared" si="51"/>
        <v>1.5</v>
      </c>
      <c r="AI432" s="43">
        <f t="shared" si="52"/>
        <v>1320</v>
      </c>
      <c r="AJ432" s="102">
        <f t="shared" si="53"/>
        <v>145000</v>
      </c>
      <c r="AK432" s="20">
        <f t="shared" si="54"/>
        <v>12083.333333333334</v>
      </c>
      <c r="AL432" s="21">
        <f t="shared" si="55"/>
        <v>14.205387205387206</v>
      </c>
      <c r="AM432" s="21"/>
      <c r="AN432" s="106"/>
      <c r="AO432" s="106"/>
      <c r="AP432" s="23" t="s">
        <v>438</v>
      </c>
    </row>
    <row r="433" spans="1:42" s="15" customFormat="1" ht="10.5" customHeight="1">
      <c r="A433" s="23">
        <v>107322</v>
      </c>
      <c r="B433" s="220" t="str">
        <f t="shared" si="48"/>
        <v>SOP</v>
      </c>
      <c r="C433" s="23" t="s">
        <v>220</v>
      </c>
      <c r="D433" s="22">
        <v>1</v>
      </c>
      <c r="E433" s="23">
        <v>1650</v>
      </c>
      <c r="F433" s="51">
        <v>0.75</v>
      </c>
      <c r="G433" s="74">
        <v>2</v>
      </c>
      <c r="H433" s="221" t="str">
        <f t="shared" si="49"/>
        <v>2015.01</v>
      </c>
      <c r="I433" s="221" t="str">
        <f t="shared" si="50"/>
        <v>2018.12</v>
      </c>
      <c r="J433" s="69">
        <v>163000</v>
      </c>
      <c r="K433" s="226"/>
      <c r="L433" s="226"/>
      <c r="M433" s="226"/>
      <c r="N433" s="226"/>
      <c r="O433" s="19"/>
      <c r="P433" s="19"/>
      <c r="Q433" s="19"/>
      <c r="R433" s="19"/>
      <c r="S433" s="103"/>
      <c r="T433" s="103"/>
      <c r="U433" s="22" t="s">
        <v>2</v>
      </c>
      <c r="V433" s="103"/>
      <c r="W433" s="106"/>
      <c r="X433" s="17" t="str">
        <f>VLOOKUP(A433,'[1]Sales Data Table'!$A:$AF,4,FALSE)</f>
        <v>673A5 4BA0A</v>
      </c>
      <c r="Y433" s="17" t="str">
        <f>VLOOKUP(A433,'[1]Sales Data Table'!$A:$I,2,FALSE)</f>
        <v>NISSAN</v>
      </c>
      <c r="Z433" s="17"/>
      <c r="AA433" s="17" t="str">
        <f>VLOOKUP(A433,'[1]Sales Data Table'!$A:$I,4,FALSE)</f>
        <v>673A5 4BA0A</v>
      </c>
      <c r="AB433" s="17" t="str">
        <f>VLOOKUP(A433,'[1]Sales Data Table'!$A:$I,9,FALSE)</f>
        <v>P32R ROGUE</v>
      </c>
      <c r="AC433" s="17"/>
      <c r="AD433" s="99">
        <f>VLOOKUP(A433,'[1]Sales Data Table'!$A:$Z,16,FALSE)</f>
        <v>43435</v>
      </c>
      <c r="AE433" s="18" t="str">
        <f>VLOOKUP(C433,'Equipment Listing'!A:E,3,FALSE)</f>
        <v>Bond</v>
      </c>
      <c r="AF433" s="19" t="str">
        <f>VLOOKUP(C433,'Equipment Listing'!A:E,4,FALSE)</f>
        <v>600T</v>
      </c>
      <c r="AG433" s="19" t="str">
        <f>VLOOKUP(C433,'Equipment Listing'!A:E,5,FALSE)</f>
        <v>331-600</v>
      </c>
      <c r="AH433" s="19">
        <f t="shared" si="51"/>
        <v>1.5</v>
      </c>
      <c r="AI433" s="43">
        <f t="shared" si="52"/>
        <v>1650</v>
      </c>
      <c r="AJ433" s="102">
        <f t="shared" si="53"/>
        <v>163000</v>
      </c>
      <c r="AK433" s="20">
        <f t="shared" si="54"/>
        <v>13583.333333333334</v>
      </c>
      <c r="AL433" s="21">
        <f t="shared" si="55"/>
        <v>12.976430976430976</v>
      </c>
      <c r="AM433" s="21"/>
      <c r="AN433" s="106"/>
      <c r="AO433" s="106"/>
      <c r="AP433" s="23" t="s">
        <v>439</v>
      </c>
    </row>
    <row r="434" spans="1:42" s="15" customFormat="1" ht="10.5" customHeight="1">
      <c r="A434" s="23">
        <v>107324</v>
      </c>
      <c r="B434" s="220" t="str">
        <f t="shared" si="48"/>
        <v>SOP</v>
      </c>
      <c r="C434" s="23" t="s">
        <v>220</v>
      </c>
      <c r="D434" s="22">
        <v>1</v>
      </c>
      <c r="E434" s="23">
        <v>1800</v>
      </c>
      <c r="F434" s="51">
        <v>0.75</v>
      </c>
      <c r="G434" s="74">
        <v>2</v>
      </c>
      <c r="H434" s="221" t="str">
        <f t="shared" si="49"/>
        <v>2015.01</v>
      </c>
      <c r="I434" s="221" t="str">
        <f t="shared" si="50"/>
        <v>2018.12</v>
      </c>
      <c r="J434" s="69">
        <v>163000</v>
      </c>
      <c r="K434" s="226"/>
      <c r="L434" s="226"/>
      <c r="M434" s="226"/>
      <c r="N434" s="226"/>
      <c r="O434" s="19"/>
      <c r="P434" s="19"/>
      <c r="Q434" s="19"/>
      <c r="R434" s="19"/>
      <c r="S434" s="103"/>
      <c r="T434" s="103"/>
      <c r="U434" s="22" t="s">
        <v>2</v>
      </c>
      <c r="V434" s="103"/>
      <c r="W434" s="106"/>
      <c r="X434" s="17" t="str">
        <f>VLOOKUP(A434,'[1]Sales Data Table'!$A:$AF,4,FALSE)</f>
        <v>66318 4BA0B</v>
      </c>
      <c r="Y434" s="17" t="str">
        <f>VLOOKUP(A434,'[1]Sales Data Table'!$A:$I,2,FALSE)</f>
        <v>NISSAN</v>
      </c>
      <c r="Z434" s="17"/>
      <c r="AA434" s="17" t="str">
        <f>VLOOKUP(A434,'[1]Sales Data Table'!$A:$I,4,FALSE)</f>
        <v>66318 4BA0B</v>
      </c>
      <c r="AB434" s="17" t="str">
        <f>VLOOKUP(A434,'[1]Sales Data Table'!$A:$I,9,FALSE)</f>
        <v>P32R ROGUE</v>
      </c>
      <c r="AC434" s="17"/>
      <c r="AD434" s="99">
        <f>VLOOKUP(A434,'[1]Sales Data Table'!$A:$Z,16,FALSE)</f>
        <v>43435</v>
      </c>
      <c r="AE434" s="18" t="str">
        <f>VLOOKUP(C434,'Equipment Listing'!A:E,3,FALSE)</f>
        <v>Bond</v>
      </c>
      <c r="AF434" s="19" t="str">
        <f>VLOOKUP(C434,'Equipment Listing'!A:E,4,FALSE)</f>
        <v>600T</v>
      </c>
      <c r="AG434" s="19" t="str">
        <f>VLOOKUP(C434,'Equipment Listing'!A:E,5,FALSE)</f>
        <v>331-600</v>
      </c>
      <c r="AH434" s="19">
        <f t="shared" si="51"/>
        <v>1.5</v>
      </c>
      <c r="AI434" s="43">
        <f t="shared" si="52"/>
        <v>1800</v>
      </c>
      <c r="AJ434" s="102">
        <f t="shared" si="53"/>
        <v>163000</v>
      </c>
      <c r="AK434" s="20">
        <f t="shared" si="54"/>
        <v>13583.333333333334</v>
      </c>
      <c r="AL434" s="21">
        <f t="shared" si="55"/>
        <v>12.06172839506173</v>
      </c>
      <c r="AM434" s="21"/>
      <c r="AN434" s="106"/>
      <c r="AO434" s="106"/>
      <c r="AP434" s="23" t="s">
        <v>440</v>
      </c>
    </row>
    <row r="435" spans="1:42" s="15" customFormat="1" ht="10.5" customHeight="1">
      <c r="A435" s="23">
        <v>107324</v>
      </c>
      <c r="B435" s="220" t="str">
        <f t="shared" si="48"/>
        <v>SOP</v>
      </c>
      <c r="C435" s="23" t="s">
        <v>220</v>
      </c>
      <c r="D435" s="22">
        <v>1</v>
      </c>
      <c r="E435" s="23">
        <v>1800</v>
      </c>
      <c r="F435" s="51">
        <v>0.75</v>
      </c>
      <c r="G435" s="74">
        <v>2</v>
      </c>
      <c r="H435" s="221" t="str">
        <f t="shared" si="49"/>
        <v>2015.01</v>
      </c>
      <c r="I435" s="221" t="str">
        <f t="shared" si="50"/>
        <v>2018.12</v>
      </c>
      <c r="J435" s="69">
        <v>163000</v>
      </c>
      <c r="K435" s="226"/>
      <c r="L435" s="226"/>
      <c r="M435" s="226"/>
      <c r="N435" s="226"/>
      <c r="O435" s="19"/>
      <c r="P435" s="19"/>
      <c r="Q435" s="19"/>
      <c r="R435" s="19"/>
      <c r="S435" s="103"/>
      <c r="T435" s="103"/>
      <c r="U435" s="22" t="s">
        <v>2</v>
      </c>
      <c r="V435" s="103"/>
      <c r="W435" s="106"/>
      <c r="X435" s="17" t="str">
        <f>VLOOKUP(A435,'[1]Sales Data Table'!$A:$AF,4,FALSE)</f>
        <v>66318 4BA0B</v>
      </c>
      <c r="Y435" s="17" t="str">
        <f>VLOOKUP(A435,'[1]Sales Data Table'!$A:$I,2,FALSE)</f>
        <v>NISSAN</v>
      </c>
      <c r="Z435" s="17"/>
      <c r="AA435" s="17" t="str">
        <f>VLOOKUP(A435,'[1]Sales Data Table'!$A:$I,4,FALSE)</f>
        <v>66318 4BA0B</v>
      </c>
      <c r="AB435" s="17" t="str">
        <f>VLOOKUP(A435,'[1]Sales Data Table'!$A:$I,9,FALSE)</f>
        <v>P32R ROGUE</v>
      </c>
      <c r="AC435" s="17"/>
      <c r="AD435" s="99">
        <f>VLOOKUP(A435,'[1]Sales Data Table'!$A:$Z,16,FALSE)</f>
        <v>43435</v>
      </c>
      <c r="AE435" s="18" t="str">
        <f>VLOOKUP(C435,'Equipment Listing'!A:E,3,FALSE)</f>
        <v>Bond</v>
      </c>
      <c r="AF435" s="19" t="str">
        <f>VLOOKUP(C435,'Equipment Listing'!A:E,4,FALSE)</f>
        <v>600T</v>
      </c>
      <c r="AG435" s="19" t="str">
        <f>VLOOKUP(C435,'Equipment Listing'!A:E,5,FALSE)</f>
        <v>331-600</v>
      </c>
      <c r="AH435" s="19">
        <f t="shared" si="51"/>
        <v>1.5</v>
      </c>
      <c r="AI435" s="43">
        <f t="shared" si="52"/>
        <v>1800</v>
      </c>
      <c r="AJ435" s="102">
        <f t="shared" si="53"/>
        <v>163000</v>
      </c>
      <c r="AK435" s="20">
        <f t="shared" si="54"/>
        <v>13583.333333333334</v>
      </c>
      <c r="AL435" s="21">
        <f t="shared" si="55"/>
        <v>12.06172839506173</v>
      </c>
      <c r="AM435" s="21"/>
      <c r="AN435" s="106"/>
      <c r="AO435" s="106"/>
      <c r="AP435" s="23" t="s">
        <v>440</v>
      </c>
    </row>
    <row r="436" spans="1:42" s="15" customFormat="1" ht="10.5" customHeight="1">
      <c r="A436" s="23">
        <v>107334</v>
      </c>
      <c r="B436" s="220" t="str">
        <f t="shared" si="48"/>
        <v>EOP</v>
      </c>
      <c r="C436" s="23" t="s">
        <v>220</v>
      </c>
      <c r="D436" s="22">
        <v>1</v>
      </c>
      <c r="E436" s="23">
        <v>1200</v>
      </c>
      <c r="F436" s="51">
        <v>0.75</v>
      </c>
      <c r="G436" s="74">
        <v>2</v>
      </c>
      <c r="H436" s="221" t="str">
        <f t="shared" si="49"/>
        <v>2015.01</v>
      </c>
      <c r="I436" s="221" t="str">
        <f t="shared" si="50"/>
        <v>3000</v>
      </c>
      <c r="J436" s="50">
        <v>10753.5</v>
      </c>
      <c r="K436" s="224"/>
      <c r="L436" s="224"/>
      <c r="M436" s="224"/>
      <c r="N436" s="224"/>
      <c r="O436" s="19"/>
      <c r="P436" s="19"/>
      <c r="Q436" s="19"/>
      <c r="R436" s="19"/>
      <c r="S436" s="103"/>
      <c r="T436" s="103"/>
      <c r="U436" s="22" t="s">
        <v>2</v>
      </c>
      <c r="V436" s="103"/>
      <c r="W436" s="106"/>
      <c r="X436" s="17" t="str">
        <f>VLOOKUP(A436,'[1]Sales Data Table'!$A:$AF,4,FALSE)</f>
        <v>75862 3JV0A</v>
      </c>
      <c r="Y436" s="17" t="str">
        <f>VLOOKUP(A436,'[1]Sales Data Table'!$A:$I,2,FALSE)</f>
        <v>NISSAN</v>
      </c>
      <c r="Z436" s="17"/>
      <c r="AA436" s="17" t="str">
        <f>VLOOKUP(A436,'[1]Sales Data Table'!$A:$I,4,FALSE)</f>
        <v>75862 3JV0A</v>
      </c>
      <c r="AB436" s="17" t="str">
        <f>VLOOKUP(A436,'[1]Sales Data Table'!$A:$I,9,FALSE)</f>
        <v>P42J+K  HEV</v>
      </c>
      <c r="AC436" s="17"/>
      <c r="AD436" s="99">
        <f>VLOOKUP(A436,'[1]Sales Data Table'!$A:$Z,16,FALSE)</f>
        <v>41791</v>
      </c>
      <c r="AE436" s="18" t="str">
        <f>VLOOKUP(C436,'Equipment Listing'!A:E,3,FALSE)</f>
        <v>Bond</v>
      </c>
      <c r="AF436" s="19" t="str">
        <f>VLOOKUP(C436,'Equipment Listing'!A:E,4,FALSE)</f>
        <v>600T</v>
      </c>
      <c r="AG436" s="19" t="str">
        <f>VLOOKUP(C436,'Equipment Listing'!A:E,5,FALSE)</f>
        <v>331-600</v>
      </c>
      <c r="AH436" s="19">
        <f t="shared" si="51"/>
        <v>1.5</v>
      </c>
      <c r="AI436" s="43">
        <f t="shared" si="52"/>
        <v>1200</v>
      </c>
      <c r="AJ436" s="102">
        <f t="shared" si="53"/>
        <v>10753.5</v>
      </c>
      <c r="AK436" s="20">
        <f t="shared" si="54"/>
        <v>896.125</v>
      </c>
      <c r="AL436" s="21">
        <f t="shared" si="55"/>
        <v>2.9956944444444447</v>
      </c>
      <c r="AM436" s="21"/>
      <c r="AN436" s="106"/>
      <c r="AO436" s="106"/>
      <c r="AP436" s="23" t="s">
        <v>442</v>
      </c>
    </row>
    <row r="437" spans="1:42" s="15" customFormat="1" ht="10.5" customHeight="1">
      <c r="A437" s="23">
        <v>107377</v>
      </c>
      <c r="B437" s="220" t="str">
        <f t="shared" si="48"/>
        <v>SOP</v>
      </c>
      <c r="C437" s="23" t="s">
        <v>220</v>
      </c>
      <c r="D437" s="19">
        <v>1</v>
      </c>
      <c r="E437" s="23">
        <v>1280</v>
      </c>
      <c r="F437" s="51">
        <v>0.75</v>
      </c>
      <c r="G437" s="74">
        <v>2</v>
      </c>
      <c r="H437" s="221" t="str">
        <f t="shared" si="49"/>
        <v>2015.01</v>
      </c>
      <c r="I437" s="221" t="str">
        <f t="shared" si="50"/>
        <v>2018.12</v>
      </c>
      <c r="J437" s="69">
        <v>163000</v>
      </c>
      <c r="K437" s="226"/>
      <c r="L437" s="226"/>
      <c r="M437" s="226"/>
      <c r="N437" s="226"/>
      <c r="O437" s="19"/>
      <c r="P437" s="19"/>
      <c r="Q437" s="19"/>
      <c r="R437" s="19"/>
      <c r="S437" s="103"/>
      <c r="T437" s="103"/>
      <c r="U437" s="22" t="s">
        <v>2</v>
      </c>
      <c r="V437" s="103"/>
      <c r="W437" s="106"/>
      <c r="X437" s="17" t="str">
        <f>VLOOKUP(A437,'[1]Sales Data Table'!$A:$AF,4,FALSE)</f>
        <v>62520 4BA0A</v>
      </c>
      <c r="Y437" s="17" t="str">
        <f>VLOOKUP(A437,'[1]Sales Data Table'!$A:$I,2,FALSE)</f>
        <v>NISSAN</v>
      </c>
      <c r="Z437" s="17"/>
      <c r="AA437" s="17" t="str">
        <f>VLOOKUP(A437,'[1]Sales Data Table'!$A:$I,4,FALSE)</f>
        <v>62520 4BA0A</v>
      </c>
      <c r="AB437" s="17" t="str">
        <f>VLOOKUP(A437,'[1]Sales Data Table'!$A:$I,9,FALSE)</f>
        <v>P32R ROGUE</v>
      </c>
      <c r="AC437" s="17"/>
      <c r="AD437" s="99">
        <f>VLOOKUP(A437,'[1]Sales Data Table'!$A:$Z,16,FALSE)</f>
        <v>43435</v>
      </c>
      <c r="AE437" s="18" t="str">
        <f>VLOOKUP(C437,'Equipment Listing'!A:E,3,FALSE)</f>
        <v>Bond</v>
      </c>
      <c r="AF437" s="19" t="str">
        <f>VLOOKUP(C437,'Equipment Listing'!A:E,4,FALSE)</f>
        <v>600T</v>
      </c>
      <c r="AG437" s="19" t="str">
        <f>VLOOKUP(C437,'Equipment Listing'!A:E,5,FALSE)</f>
        <v>331-600</v>
      </c>
      <c r="AH437" s="19">
        <f t="shared" si="51"/>
        <v>1.5</v>
      </c>
      <c r="AI437" s="43">
        <f t="shared" si="52"/>
        <v>1280</v>
      </c>
      <c r="AJ437" s="102">
        <f t="shared" si="53"/>
        <v>163000</v>
      </c>
      <c r="AK437" s="20">
        <f t="shared" si="54"/>
        <v>13583.333333333334</v>
      </c>
      <c r="AL437" s="21">
        <f t="shared" si="55"/>
        <v>16.149305555555557</v>
      </c>
      <c r="AM437" s="21"/>
      <c r="AN437" s="106"/>
      <c r="AO437" s="106"/>
      <c r="AP437" s="23" t="s">
        <v>443</v>
      </c>
    </row>
    <row r="438" spans="1:42" s="15" customFormat="1" ht="10.5" customHeight="1">
      <c r="A438" s="23">
        <v>107422</v>
      </c>
      <c r="B438" s="220" t="str">
        <f t="shared" si="48"/>
        <v>SOP</v>
      </c>
      <c r="C438" s="23" t="s">
        <v>220</v>
      </c>
      <c r="D438" s="22">
        <v>1</v>
      </c>
      <c r="E438" s="23">
        <v>1800</v>
      </c>
      <c r="F438" s="51">
        <v>0.75</v>
      </c>
      <c r="G438" s="74">
        <v>2</v>
      </c>
      <c r="H438" s="221" t="str">
        <f t="shared" si="49"/>
        <v>2015.01</v>
      </c>
      <c r="I438" s="221" t="str">
        <f t="shared" si="50"/>
        <v>2018.12</v>
      </c>
      <c r="J438" s="69">
        <v>125312</v>
      </c>
      <c r="K438" s="226"/>
      <c r="L438" s="226"/>
      <c r="M438" s="226"/>
      <c r="N438" s="226"/>
      <c r="O438" s="19"/>
      <c r="P438" s="19"/>
      <c r="Q438" s="19"/>
      <c r="R438" s="19"/>
      <c r="S438" s="103"/>
      <c r="T438" s="103"/>
      <c r="U438" s="22" t="s">
        <v>2</v>
      </c>
      <c r="V438" s="103"/>
      <c r="W438" s="106"/>
      <c r="X438" s="17" t="str">
        <f>VLOOKUP(A438,'[1]Sales Data Table'!$A:$AF,4,FALSE)</f>
        <v>74520 4BA0A</v>
      </c>
      <c r="Y438" s="17" t="str">
        <f>VLOOKUP(A438,'[1]Sales Data Table'!$A:$I,2,FALSE)</f>
        <v>NISSAN</v>
      </c>
      <c r="Z438" s="17"/>
      <c r="AA438" s="17" t="str">
        <f>VLOOKUP(A438,'[1]Sales Data Table'!$A:$I,4,FALSE)</f>
        <v>74520 4BA0A</v>
      </c>
      <c r="AB438" s="17" t="str">
        <f>VLOOKUP(A438,'[1]Sales Data Table'!$A:$I,9,FALSE)</f>
        <v>P32R ROGUE</v>
      </c>
      <c r="AC438" s="17"/>
      <c r="AD438" s="99">
        <f>VLOOKUP(A438,'[1]Sales Data Table'!$A:$Z,16,FALSE)</f>
        <v>43435</v>
      </c>
      <c r="AE438" s="18" t="str">
        <f>VLOOKUP(C438,'Equipment Listing'!A:E,3,FALSE)</f>
        <v>Bond</v>
      </c>
      <c r="AF438" s="19" t="str">
        <f>VLOOKUP(C438,'Equipment Listing'!A:E,4,FALSE)</f>
        <v>600T</v>
      </c>
      <c r="AG438" s="19" t="str">
        <f>VLOOKUP(C438,'Equipment Listing'!A:E,5,FALSE)</f>
        <v>331-600</v>
      </c>
      <c r="AH438" s="19">
        <f t="shared" si="51"/>
        <v>1.5</v>
      </c>
      <c r="AI438" s="43">
        <f t="shared" si="52"/>
        <v>1800</v>
      </c>
      <c r="AJ438" s="102">
        <f t="shared" si="53"/>
        <v>125312</v>
      </c>
      <c r="AK438" s="20">
        <f t="shared" si="54"/>
        <v>10442.666666666666</v>
      </c>
      <c r="AL438" s="21">
        <f t="shared" si="55"/>
        <v>9.7353086419753083</v>
      </c>
      <c r="AM438" s="21"/>
      <c r="AN438" s="106"/>
      <c r="AO438" s="106"/>
      <c r="AP438" s="23" t="s">
        <v>444</v>
      </c>
    </row>
    <row r="439" spans="1:42" s="15" customFormat="1" ht="10.5" customHeight="1">
      <c r="A439" s="56">
        <v>107463</v>
      </c>
      <c r="B439" s="220" t="str">
        <f t="shared" si="48"/>
        <v>SOP</v>
      </c>
      <c r="C439" s="51" t="s">
        <v>220</v>
      </c>
      <c r="D439" s="22">
        <v>1</v>
      </c>
      <c r="E439" s="55">
        <v>1680</v>
      </c>
      <c r="F439" s="51">
        <v>0.75</v>
      </c>
      <c r="G439" s="74">
        <v>2</v>
      </c>
      <c r="H439" s="221" t="str">
        <f t="shared" si="49"/>
        <v>2015.01</v>
      </c>
      <c r="I439" s="221" t="str">
        <f t="shared" si="50"/>
        <v>2018.12</v>
      </c>
      <c r="J439" s="69">
        <v>16000</v>
      </c>
      <c r="K439" s="226"/>
      <c r="L439" s="226"/>
      <c r="M439" s="226"/>
      <c r="N439" s="226"/>
      <c r="O439" s="54"/>
      <c r="P439" s="54"/>
      <c r="Q439" s="54"/>
      <c r="R439" s="54"/>
      <c r="S439" s="53"/>
      <c r="T439" s="104"/>
      <c r="U439" s="22" t="s">
        <v>2</v>
      </c>
      <c r="V439" s="104"/>
      <c r="W439" s="106"/>
      <c r="X439" s="17" t="str">
        <f>VLOOKUP(A439,'[1]Sales Data Table'!$A:$AF,4,FALSE)</f>
        <v>74532 4BA1A</v>
      </c>
      <c r="Y439" s="17" t="str">
        <f>VLOOKUP(A439,'[1]Sales Data Table'!$A:$I,2,FALSE)</f>
        <v>NISSAN</v>
      </c>
      <c r="Z439" s="17"/>
      <c r="AA439" s="17" t="str">
        <f>VLOOKUP(A439,'[1]Sales Data Table'!$A:$I,4,FALSE)</f>
        <v>74532 4BA1A</v>
      </c>
      <c r="AB439" s="17" t="str">
        <f>VLOOKUP(A439,'[1]Sales Data Table'!$A:$I,9,FALSE)</f>
        <v>P32R ROGUE</v>
      </c>
      <c r="AC439" s="17"/>
      <c r="AD439" s="99">
        <f>VLOOKUP(A439,'[1]Sales Data Table'!$A:$Z,16,FALSE)</f>
        <v>43435</v>
      </c>
      <c r="AE439" s="18" t="str">
        <f>VLOOKUP(C439,'Equipment Listing'!A:E,3,FALSE)</f>
        <v>Bond</v>
      </c>
      <c r="AF439" s="19" t="str">
        <f>VLOOKUP(C439,'Equipment Listing'!A:E,4,FALSE)</f>
        <v>600T</v>
      </c>
      <c r="AG439" s="19" t="str">
        <f>VLOOKUP(C439,'Equipment Listing'!A:E,5,FALSE)</f>
        <v>331-600</v>
      </c>
      <c r="AH439" s="19">
        <f t="shared" si="51"/>
        <v>1.5</v>
      </c>
      <c r="AI439" s="43">
        <f t="shared" si="52"/>
        <v>1680</v>
      </c>
      <c r="AJ439" s="102">
        <f t="shared" si="53"/>
        <v>16000</v>
      </c>
      <c r="AK439" s="20">
        <f t="shared" si="54"/>
        <v>1333.3333333333333</v>
      </c>
      <c r="AL439" s="21">
        <f t="shared" si="55"/>
        <v>3.0582010582010581</v>
      </c>
      <c r="AM439" s="21"/>
      <c r="AN439" s="106"/>
      <c r="AO439" s="106"/>
      <c r="AP439" s="51" t="e">
        <f>VLOOKUP(A439,#REF!,2,FALSE)</f>
        <v>#REF!</v>
      </c>
    </row>
    <row r="440" spans="1:42" s="15" customFormat="1" ht="10.5" customHeight="1">
      <c r="A440" s="56">
        <v>107464</v>
      </c>
      <c r="B440" s="220" t="str">
        <f t="shared" si="48"/>
        <v>SOP</v>
      </c>
      <c r="C440" s="51" t="s">
        <v>220</v>
      </c>
      <c r="D440" s="22">
        <v>1</v>
      </c>
      <c r="E440" s="55">
        <v>1680</v>
      </c>
      <c r="F440" s="51">
        <v>0.75</v>
      </c>
      <c r="G440" s="74">
        <v>2</v>
      </c>
      <c r="H440" s="221" t="str">
        <f t="shared" si="49"/>
        <v>2015.01</v>
      </c>
      <c r="I440" s="221" t="str">
        <f t="shared" si="50"/>
        <v>2018.12</v>
      </c>
      <c r="J440" s="69">
        <v>16000</v>
      </c>
      <c r="K440" s="226"/>
      <c r="L440" s="226"/>
      <c r="M440" s="226"/>
      <c r="N440" s="226"/>
      <c r="O440" s="54"/>
      <c r="P440" s="54"/>
      <c r="Q440" s="54"/>
      <c r="R440" s="54"/>
      <c r="S440" s="53"/>
      <c r="T440" s="104"/>
      <c r="U440" s="22" t="s">
        <v>2</v>
      </c>
      <c r="V440" s="104"/>
      <c r="W440" s="106"/>
      <c r="X440" s="17" t="str">
        <f>VLOOKUP(A440,'[1]Sales Data Table'!$A:$AF,4,FALSE)</f>
        <v>74533 4BA1A</v>
      </c>
      <c r="Y440" s="17" t="str">
        <f>VLOOKUP(A440,'[1]Sales Data Table'!$A:$I,2,FALSE)</f>
        <v>NISSAN</v>
      </c>
      <c r="Z440" s="17"/>
      <c r="AA440" s="17" t="str">
        <f>VLOOKUP(A440,'[1]Sales Data Table'!$A:$I,4,FALSE)</f>
        <v>74533 4BA1A</v>
      </c>
      <c r="AB440" s="17" t="str">
        <f>VLOOKUP(A440,'[1]Sales Data Table'!$A:$I,9,FALSE)</f>
        <v>P32R ROGUE</v>
      </c>
      <c r="AC440" s="17"/>
      <c r="AD440" s="99">
        <f>VLOOKUP(A440,'[1]Sales Data Table'!$A:$Z,16,FALSE)</f>
        <v>43435</v>
      </c>
      <c r="AE440" s="18" t="str">
        <f>VLOOKUP(C440,'Equipment Listing'!A:E,3,FALSE)</f>
        <v>Bond</v>
      </c>
      <c r="AF440" s="19" t="str">
        <f>VLOOKUP(C440,'Equipment Listing'!A:E,4,FALSE)</f>
        <v>600T</v>
      </c>
      <c r="AG440" s="19" t="str">
        <f>VLOOKUP(C440,'Equipment Listing'!A:E,5,FALSE)</f>
        <v>331-600</v>
      </c>
      <c r="AH440" s="19">
        <f t="shared" si="51"/>
        <v>1.5</v>
      </c>
      <c r="AI440" s="43">
        <f t="shared" si="52"/>
        <v>1680</v>
      </c>
      <c r="AJ440" s="102">
        <f t="shared" si="53"/>
        <v>16000</v>
      </c>
      <c r="AK440" s="20">
        <f t="shared" si="54"/>
        <v>1333.3333333333333</v>
      </c>
      <c r="AL440" s="21">
        <f t="shared" si="55"/>
        <v>3.0582010582010581</v>
      </c>
      <c r="AM440" s="21"/>
      <c r="AN440" s="106"/>
      <c r="AO440" s="106"/>
      <c r="AP440" s="51" t="e">
        <f>VLOOKUP(A440,#REF!,2,FALSE)</f>
        <v>#REF!</v>
      </c>
    </row>
    <row r="441" spans="1:42" s="15" customFormat="1" ht="10.5" customHeight="1">
      <c r="A441" s="57">
        <v>107567</v>
      </c>
      <c r="B441" s="220" t="str">
        <f t="shared" si="48"/>
        <v>SOP</v>
      </c>
      <c r="C441" s="51" t="s">
        <v>220</v>
      </c>
      <c r="D441" s="22">
        <v>1</v>
      </c>
      <c r="E441" s="55">
        <v>1620</v>
      </c>
      <c r="F441" s="51">
        <v>0.75</v>
      </c>
      <c r="G441" s="74">
        <v>2</v>
      </c>
      <c r="H441" s="221" t="str">
        <f t="shared" si="49"/>
        <v>2015.01</v>
      </c>
      <c r="I441" s="221" t="str">
        <f t="shared" si="50"/>
        <v>2018.12</v>
      </c>
      <c r="J441" s="69">
        <v>48000</v>
      </c>
      <c r="K441" s="226"/>
      <c r="L441" s="226"/>
      <c r="M441" s="226"/>
      <c r="N441" s="226"/>
      <c r="O441" s="54"/>
      <c r="P441" s="54"/>
      <c r="Q441" s="54"/>
      <c r="R441" s="54"/>
      <c r="S441" s="53"/>
      <c r="T441" s="104"/>
      <c r="U441" s="22" t="s">
        <v>2</v>
      </c>
      <c r="V441" s="104"/>
      <c r="W441" s="106"/>
      <c r="X441" s="17" t="str">
        <f>VLOOKUP(A441,'[1]Sales Data Table'!$A:$AF,4,FALSE)</f>
        <v>F097-312656</v>
      </c>
      <c r="Y441" s="17" t="str">
        <f>VLOOKUP(A441,'[1]Sales Data Table'!$A:$I,2,FALSE)</f>
        <v>BENTELER</v>
      </c>
      <c r="Z441" s="17"/>
      <c r="AA441" s="17" t="str">
        <f>VLOOKUP(A441,'[1]Sales Data Table'!$A:$I,4,FALSE)</f>
        <v>F097-312656</v>
      </c>
      <c r="AB441" s="17" t="str">
        <f>VLOOKUP(A441,'[1]Sales Data Table'!$A:$I,9,FALSE)</f>
        <v>Engine:  Ford Scorpion</v>
      </c>
      <c r="AC441" s="17"/>
      <c r="AD441" s="99">
        <f>VLOOKUP(A441,'[1]Sales Data Table'!$A:$Z,16,FALSE)</f>
        <v>43450</v>
      </c>
      <c r="AE441" s="18" t="str">
        <f>VLOOKUP(C441,'Equipment Listing'!A:E,3,FALSE)</f>
        <v>Bond</v>
      </c>
      <c r="AF441" s="19" t="str">
        <f>VLOOKUP(C441,'Equipment Listing'!A:E,4,FALSE)</f>
        <v>600T</v>
      </c>
      <c r="AG441" s="19" t="str">
        <f>VLOOKUP(C441,'Equipment Listing'!A:E,5,FALSE)</f>
        <v>331-600</v>
      </c>
      <c r="AH441" s="19">
        <f t="shared" si="51"/>
        <v>1.5</v>
      </c>
      <c r="AI441" s="43">
        <f t="shared" si="52"/>
        <v>1620</v>
      </c>
      <c r="AJ441" s="102">
        <f t="shared" si="53"/>
        <v>48000</v>
      </c>
      <c r="AK441" s="20">
        <f t="shared" si="54"/>
        <v>4000</v>
      </c>
      <c r="AL441" s="21">
        <f t="shared" si="55"/>
        <v>5.2921810699588478</v>
      </c>
      <c r="AM441" s="21"/>
      <c r="AN441" s="106"/>
      <c r="AO441" s="106"/>
      <c r="AP441" s="51" t="e">
        <f>VLOOKUP(A441,#REF!,2,FALSE)</f>
        <v>#REF!</v>
      </c>
    </row>
    <row r="442" spans="1:42" s="15" customFormat="1" ht="10.5" customHeight="1">
      <c r="A442" s="56">
        <v>107575</v>
      </c>
      <c r="B442" s="220" t="str">
        <f t="shared" si="48"/>
        <v>SOP</v>
      </c>
      <c r="C442" s="51" t="s">
        <v>220</v>
      </c>
      <c r="D442" s="22">
        <v>1</v>
      </c>
      <c r="E442" s="55">
        <v>1600</v>
      </c>
      <c r="F442" s="51">
        <v>0.75</v>
      </c>
      <c r="G442" s="74">
        <v>2</v>
      </c>
      <c r="H442" s="221" t="str">
        <f t="shared" si="49"/>
        <v>2015.01</v>
      </c>
      <c r="I442" s="221" t="str">
        <f t="shared" si="50"/>
        <v>2019</v>
      </c>
      <c r="J442" s="69">
        <v>85000</v>
      </c>
      <c r="K442" s="226"/>
      <c r="L442" s="226"/>
      <c r="M442" s="226"/>
      <c r="N442" s="226"/>
      <c r="O442" s="54"/>
      <c r="P442" s="54"/>
      <c r="Q442" s="54"/>
      <c r="R442" s="54"/>
      <c r="S442" s="53"/>
      <c r="T442" s="104"/>
      <c r="U442" s="22" t="s">
        <v>2</v>
      </c>
      <c r="V442" s="104"/>
      <c r="W442" s="106"/>
      <c r="X442" s="17" t="str">
        <f>VLOOKUP(A442,'[1]Sales Data Table'!$A:$AF,4,FALSE)</f>
        <v>17285 EZ40A</v>
      </c>
      <c r="Y442" s="17" t="str">
        <f>VLOOKUP(A442,'[1]Sales Data Table'!$A:$I,2,FALSE)</f>
        <v>NISSAN</v>
      </c>
      <c r="Z442" s="17"/>
      <c r="AA442" s="17" t="str">
        <f>VLOOKUP(A442,'[1]Sales Data Table'!$A:$I,4,FALSE)</f>
        <v>17285 EZ40A</v>
      </c>
      <c r="AB442" s="17" t="str">
        <f>VLOOKUP(A442,'[1]Sales Data Table'!$A:$I,9,FALSE)</f>
        <v>Titan H61L</v>
      </c>
      <c r="AC442" s="17"/>
      <c r="AD442" s="99">
        <f>VLOOKUP(A442,'[1]Sales Data Table'!$A:$Z,16,FALSE)</f>
        <v>44501</v>
      </c>
      <c r="AE442" s="18" t="str">
        <f>VLOOKUP(C442,'Equipment Listing'!A:E,3,FALSE)</f>
        <v>Bond</v>
      </c>
      <c r="AF442" s="19" t="str">
        <f>VLOOKUP(C442,'Equipment Listing'!A:E,4,FALSE)</f>
        <v>600T</v>
      </c>
      <c r="AG442" s="19" t="str">
        <f>VLOOKUP(C442,'Equipment Listing'!A:E,5,FALSE)</f>
        <v>331-600</v>
      </c>
      <c r="AH442" s="19">
        <f t="shared" si="51"/>
        <v>1.5</v>
      </c>
      <c r="AI442" s="43">
        <f t="shared" si="52"/>
        <v>1600</v>
      </c>
      <c r="AJ442" s="102">
        <f t="shared" si="53"/>
        <v>85000</v>
      </c>
      <c r="AK442" s="20">
        <f t="shared" si="54"/>
        <v>7083.333333333333</v>
      </c>
      <c r="AL442" s="21">
        <f t="shared" si="55"/>
        <v>7.9027777777777777</v>
      </c>
      <c r="AM442" s="21"/>
      <c r="AN442" s="106"/>
      <c r="AO442" s="106"/>
      <c r="AP442" s="51" t="e">
        <f>VLOOKUP(A442,#REF!,2,FALSE)</f>
        <v>#REF!</v>
      </c>
    </row>
    <row r="443" spans="1:42" s="15" customFormat="1" ht="10.5" customHeight="1">
      <c r="A443" s="56">
        <v>107587</v>
      </c>
      <c r="B443" s="220" t="str">
        <f t="shared" si="48"/>
        <v>SOP</v>
      </c>
      <c r="C443" s="51" t="s">
        <v>220</v>
      </c>
      <c r="D443" s="22">
        <v>1</v>
      </c>
      <c r="E443" s="55">
        <v>1800</v>
      </c>
      <c r="F443" s="51">
        <v>0.75</v>
      </c>
      <c r="G443" s="74">
        <v>2</v>
      </c>
      <c r="H443" s="221" t="str">
        <f t="shared" si="49"/>
        <v>2015.01</v>
      </c>
      <c r="I443" s="221" t="str">
        <f t="shared" si="50"/>
        <v>2019</v>
      </c>
      <c r="J443" s="50">
        <v>60000</v>
      </c>
      <c r="K443" s="224"/>
      <c r="L443" s="224"/>
      <c r="M443" s="224"/>
      <c r="N443" s="224"/>
      <c r="O443" s="54"/>
      <c r="P443" s="54"/>
      <c r="Q443" s="54"/>
      <c r="R443" s="54"/>
      <c r="S443" s="53"/>
      <c r="T443" s="104"/>
      <c r="U443" s="22" t="s">
        <v>2</v>
      </c>
      <c r="V443" s="104"/>
      <c r="W443" s="106"/>
      <c r="X443" s="17" t="str">
        <f>VLOOKUP(A443,'[1]Sales Data Table'!$A:$AF,4,FALSE)</f>
        <v>75862 5AF0A</v>
      </c>
      <c r="Y443" s="17" t="str">
        <f>VLOOKUP(A443,'[1]Sales Data Table'!$A:$I,2,FALSE)</f>
        <v>NISSAN</v>
      </c>
      <c r="Z443" s="17"/>
      <c r="AA443" s="17" t="str">
        <f>VLOOKUP(A443,'[1]Sales Data Table'!$A:$I,4,FALSE)</f>
        <v>75862 5AF0A</v>
      </c>
      <c r="AB443" s="67" t="str">
        <f>VLOOKUP(A443,'[1]Sales Data Table'!$A:$I,9,FALSE)</f>
        <v>P42J+K  HEV + P42M</v>
      </c>
      <c r="AC443" s="67"/>
      <c r="AD443" s="99">
        <f>VLOOKUP(A443,'[1]Sales Data Table'!$A:$Z,16,FALSE)</f>
        <v>44105</v>
      </c>
      <c r="AE443" s="18" t="str">
        <f>VLOOKUP(C443,'Equipment Listing'!A:E,3,FALSE)</f>
        <v>Bond</v>
      </c>
      <c r="AF443" s="19" t="str">
        <f>VLOOKUP(C443,'Equipment Listing'!A:E,4,FALSE)</f>
        <v>600T</v>
      </c>
      <c r="AG443" s="19" t="str">
        <f>VLOOKUP(C443,'Equipment Listing'!A:E,5,FALSE)</f>
        <v>331-600</v>
      </c>
      <c r="AH443" s="19">
        <f t="shared" si="51"/>
        <v>1.5</v>
      </c>
      <c r="AI443" s="43">
        <f t="shared" si="52"/>
        <v>1800</v>
      </c>
      <c r="AJ443" s="102">
        <f t="shared" si="53"/>
        <v>60000</v>
      </c>
      <c r="AK443" s="20">
        <f t="shared" si="54"/>
        <v>5000</v>
      </c>
      <c r="AL443" s="21">
        <f t="shared" si="55"/>
        <v>5.7037037037037033</v>
      </c>
      <c r="AM443" s="21"/>
      <c r="AN443" s="106"/>
      <c r="AO443" s="106"/>
      <c r="AP443" s="51" t="e">
        <f>VLOOKUP(A443,#REF!,2,FALSE)</f>
        <v>#REF!</v>
      </c>
    </row>
    <row r="444" spans="1:42" s="15" customFormat="1" ht="10.5" customHeight="1">
      <c r="A444" s="33">
        <v>107695</v>
      </c>
      <c r="B444" s="220" t="str">
        <f t="shared" si="48"/>
        <v>SOP</v>
      </c>
      <c r="C444" s="26" t="s">
        <v>220</v>
      </c>
      <c r="D444" s="22">
        <v>1</v>
      </c>
      <c r="E444" s="66">
        <v>1500</v>
      </c>
      <c r="F444" s="51">
        <v>0.75</v>
      </c>
      <c r="G444" s="74">
        <v>2</v>
      </c>
      <c r="H444" s="221" t="str">
        <f t="shared" si="49"/>
        <v>2015.01</v>
      </c>
      <c r="I444" s="221" t="str">
        <f t="shared" si="50"/>
        <v>2019.03</v>
      </c>
      <c r="J444" s="69">
        <v>20000</v>
      </c>
      <c r="K444" s="226"/>
      <c r="L444" s="226"/>
      <c r="M444" s="226"/>
      <c r="N444" s="226"/>
      <c r="O444" s="19"/>
      <c r="P444" s="19"/>
      <c r="Q444" s="19"/>
      <c r="R444" s="19"/>
      <c r="S444" s="103"/>
      <c r="T444" s="103"/>
      <c r="U444" s="22" t="s">
        <v>2</v>
      </c>
      <c r="V444" s="103"/>
      <c r="W444" s="106"/>
      <c r="X444" s="17" t="str">
        <f>VLOOKUP(A444,'[1]Sales Data Table'!$A:$AF,4,FALSE)</f>
        <v xml:space="preserve">67330 4BC0B </v>
      </c>
      <c r="Y444" s="17" t="str">
        <f>VLOOKUP(A444,'[1]Sales Data Table'!$A:$I,2,FALSE)</f>
        <v>NISSAN</v>
      </c>
      <c r="Z444" s="17"/>
      <c r="AA444" s="17" t="str">
        <f>VLOOKUP(A444,'[1]Sales Data Table'!$A:$I,4,FALSE)</f>
        <v xml:space="preserve">67330 4BC0B </v>
      </c>
      <c r="AB444" s="17" t="str">
        <f>VLOOKUP(A444,'[1]Sales Data Table'!$A:$I,9,FALSE)</f>
        <v>P32R ROGUE HEV</v>
      </c>
      <c r="AC444" s="17"/>
      <c r="AD444" s="99">
        <f>VLOOKUP(A444,'[1]Sales Data Table'!$A:$Z,16,FALSE)</f>
        <v>43525</v>
      </c>
      <c r="AE444" s="18" t="str">
        <f>VLOOKUP(C444,'Equipment Listing'!A:E,3,FALSE)</f>
        <v>Bond</v>
      </c>
      <c r="AF444" s="19" t="str">
        <f>VLOOKUP(C444,'Equipment Listing'!A:E,4,FALSE)</f>
        <v>600T</v>
      </c>
      <c r="AG444" s="19" t="str">
        <f>VLOOKUP(C444,'Equipment Listing'!A:E,5,FALSE)</f>
        <v>331-600</v>
      </c>
      <c r="AH444" s="19">
        <f t="shared" si="51"/>
        <v>1.5</v>
      </c>
      <c r="AI444" s="43">
        <f t="shared" si="52"/>
        <v>1500</v>
      </c>
      <c r="AJ444" s="102">
        <f t="shared" si="53"/>
        <v>20000</v>
      </c>
      <c r="AK444" s="20">
        <f t="shared" si="54"/>
        <v>1666.6666666666667</v>
      </c>
      <c r="AL444" s="21">
        <f t="shared" si="55"/>
        <v>3.4814814814814814</v>
      </c>
      <c r="AM444" s="21"/>
      <c r="AN444" s="106"/>
      <c r="AO444" s="106"/>
      <c r="AP444" s="33">
        <v>107695</v>
      </c>
    </row>
    <row r="445" spans="1:42" s="15" customFormat="1" ht="10.5" customHeight="1">
      <c r="A445" s="33">
        <v>107696</v>
      </c>
      <c r="B445" s="220" t="str">
        <f t="shared" si="48"/>
        <v>SOP</v>
      </c>
      <c r="C445" s="26" t="s">
        <v>220</v>
      </c>
      <c r="D445" s="22">
        <v>1</v>
      </c>
      <c r="E445" s="66">
        <v>1500</v>
      </c>
      <c r="F445" s="51">
        <v>0.75</v>
      </c>
      <c r="G445" s="74">
        <v>2</v>
      </c>
      <c r="H445" s="221" t="str">
        <f t="shared" si="49"/>
        <v>2015.01</v>
      </c>
      <c r="I445" s="221" t="str">
        <f t="shared" si="50"/>
        <v>2019.03</v>
      </c>
      <c r="J445" s="69">
        <v>20000</v>
      </c>
      <c r="K445" s="226"/>
      <c r="L445" s="226"/>
      <c r="M445" s="226"/>
      <c r="N445" s="226"/>
      <c r="O445" s="19"/>
      <c r="P445" s="19"/>
      <c r="Q445" s="19"/>
      <c r="R445" s="19"/>
      <c r="S445" s="103"/>
      <c r="T445" s="103"/>
      <c r="U445" s="22" t="s">
        <v>2</v>
      </c>
      <c r="V445" s="103"/>
      <c r="W445" s="106"/>
      <c r="X445" s="17" t="str">
        <f>VLOOKUP(A445,'[1]Sales Data Table'!$A:$AF,4,FALSE)</f>
        <v xml:space="preserve">67331 4BC0A </v>
      </c>
      <c r="Y445" s="17" t="str">
        <f>VLOOKUP(A445,'[1]Sales Data Table'!$A:$I,2,FALSE)</f>
        <v>NISSAN</v>
      </c>
      <c r="Z445" s="17"/>
      <c r="AA445" s="17" t="str">
        <f>VLOOKUP(A445,'[1]Sales Data Table'!$A:$I,4,FALSE)</f>
        <v xml:space="preserve">67331 4BC0A </v>
      </c>
      <c r="AB445" s="17" t="str">
        <f>VLOOKUP(A445,'[1]Sales Data Table'!$A:$I,9,FALSE)</f>
        <v>P32R ROGUE HEV</v>
      </c>
      <c r="AC445" s="17"/>
      <c r="AD445" s="99">
        <f>VLOOKUP(A445,'[1]Sales Data Table'!$A:$Z,16,FALSE)</f>
        <v>43525</v>
      </c>
      <c r="AE445" s="18" t="str">
        <f>VLOOKUP(C445,'Equipment Listing'!A:E,3,FALSE)</f>
        <v>Bond</v>
      </c>
      <c r="AF445" s="19" t="str">
        <f>VLOOKUP(C445,'Equipment Listing'!A:E,4,FALSE)</f>
        <v>600T</v>
      </c>
      <c r="AG445" s="19" t="str">
        <f>VLOOKUP(C445,'Equipment Listing'!A:E,5,FALSE)</f>
        <v>331-600</v>
      </c>
      <c r="AH445" s="19">
        <f t="shared" si="51"/>
        <v>1.5</v>
      </c>
      <c r="AI445" s="43">
        <f t="shared" si="52"/>
        <v>1500</v>
      </c>
      <c r="AJ445" s="102">
        <f t="shared" si="53"/>
        <v>20000</v>
      </c>
      <c r="AK445" s="20">
        <f t="shared" si="54"/>
        <v>1666.6666666666667</v>
      </c>
      <c r="AL445" s="21">
        <f t="shared" si="55"/>
        <v>3.4814814814814814</v>
      </c>
      <c r="AM445" s="21"/>
      <c r="AN445" s="106"/>
      <c r="AO445" s="106"/>
      <c r="AP445" s="33">
        <v>107696</v>
      </c>
    </row>
    <row r="446" spans="1:42" s="15" customFormat="1" ht="10.5" customHeight="1">
      <c r="A446" s="22">
        <v>107697</v>
      </c>
      <c r="B446" s="220" t="str">
        <f t="shared" si="48"/>
        <v>SOP</v>
      </c>
      <c r="C446" s="26" t="s">
        <v>220</v>
      </c>
      <c r="D446" s="22">
        <v>1</v>
      </c>
      <c r="E446" s="66">
        <v>1320</v>
      </c>
      <c r="F446" s="51">
        <v>0.75</v>
      </c>
      <c r="G446" s="74">
        <v>2</v>
      </c>
      <c r="H446" s="221" t="str">
        <f t="shared" si="49"/>
        <v>2015.01</v>
      </c>
      <c r="I446" s="221" t="str">
        <f t="shared" si="50"/>
        <v>2019.03</v>
      </c>
      <c r="J446" s="69">
        <v>20000</v>
      </c>
      <c r="K446" s="226"/>
      <c r="L446" s="226"/>
      <c r="M446" s="226"/>
      <c r="N446" s="226"/>
      <c r="O446" s="19"/>
      <c r="P446" s="19"/>
      <c r="Q446" s="19"/>
      <c r="R446" s="19"/>
      <c r="S446" s="103"/>
      <c r="T446" s="103"/>
      <c r="U446" s="22" t="s">
        <v>2</v>
      </c>
      <c r="V446" s="103"/>
      <c r="W446" s="106"/>
      <c r="X446" s="17" t="str">
        <f>VLOOKUP(A446,'[1]Sales Data Table'!$A:$AF,4,FALSE)</f>
        <v>74530 4BC2A</v>
      </c>
      <c r="Y446" s="17" t="str">
        <f>VLOOKUP(A446,'[1]Sales Data Table'!$A:$I,2,FALSE)</f>
        <v>NISSAN</v>
      </c>
      <c r="Z446" s="17"/>
      <c r="AA446" s="17" t="str">
        <f>VLOOKUP(A446,'[1]Sales Data Table'!$A:$I,4,FALSE)</f>
        <v>74530 4BC2A</v>
      </c>
      <c r="AB446" s="17" t="str">
        <f>VLOOKUP(A446,'[1]Sales Data Table'!$A:$I,9,FALSE)</f>
        <v>P32R ROGUE HEV</v>
      </c>
      <c r="AC446" s="17"/>
      <c r="AD446" s="99">
        <f>VLOOKUP(A446,'[1]Sales Data Table'!$A:$Z,16,FALSE)</f>
        <v>43525</v>
      </c>
      <c r="AE446" s="18" t="str">
        <f>VLOOKUP(C446,'Equipment Listing'!A:E,3,FALSE)</f>
        <v>Bond</v>
      </c>
      <c r="AF446" s="19" t="str">
        <f>VLOOKUP(C446,'Equipment Listing'!A:E,4,FALSE)</f>
        <v>600T</v>
      </c>
      <c r="AG446" s="19" t="str">
        <f>VLOOKUP(C446,'Equipment Listing'!A:E,5,FALSE)</f>
        <v>331-600</v>
      </c>
      <c r="AH446" s="19">
        <f t="shared" si="51"/>
        <v>1.5</v>
      </c>
      <c r="AI446" s="43">
        <f t="shared" si="52"/>
        <v>1320</v>
      </c>
      <c r="AJ446" s="102">
        <f t="shared" si="53"/>
        <v>20000</v>
      </c>
      <c r="AK446" s="20">
        <f t="shared" si="54"/>
        <v>1666.6666666666667</v>
      </c>
      <c r="AL446" s="21">
        <f t="shared" si="55"/>
        <v>3.6835016835016838</v>
      </c>
      <c r="AM446" s="21"/>
      <c r="AN446" s="106"/>
      <c r="AO446" s="106"/>
      <c r="AP446" s="22" t="s">
        <v>482</v>
      </c>
    </row>
    <row r="447" spans="1:42" s="15" customFormat="1" ht="10.5" customHeight="1">
      <c r="A447" s="16">
        <v>104714</v>
      </c>
      <c r="B447" s="220" t="str">
        <f t="shared" si="48"/>
        <v>SOP</v>
      </c>
      <c r="C447" s="18" t="s">
        <v>196</v>
      </c>
      <c r="D447" s="22">
        <v>1</v>
      </c>
      <c r="E447" s="20">
        <v>4080</v>
      </c>
      <c r="F447" s="51">
        <v>0.75</v>
      </c>
      <c r="G447" s="74">
        <v>2</v>
      </c>
      <c r="H447" s="221" t="str">
        <f t="shared" si="49"/>
        <v>2015.01</v>
      </c>
      <c r="I447" s="221" t="str">
        <f t="shared" si="50"/>
        <v>2019.09</v>
      </c>
      <c r="J447" s="69">
        <v>144522</v>
      </c>
      <c r="K447" s="226"/>
      <c r="L447" s="226"/>
      <c r="M447" s="226"/>
      <c r="N447" s="226"/>
      <c r="O447" s="19"/>
      <c r="P447" s="19"/>
      <c r="Q447" s="19"/>
      <c r="R447" s="19"/>
      <c r="S447" s="103"/>
      <c r="T447" s="103"/>
      <c r="U447" s="22" t="s">
        <v>2</v>
      </c>
      <c r="V447" s="103"/>
      <c r="W447" s="106"/>
      <c r="X447" s="17">
        <f>VLOOKUP(A447,'[1]Sales Data Table'!$A:$AF,4,FALSE)</f>
        <v>13004026</v>
      </c>
      <c r="Y447" s="17" t="str">
        <f>VLOOKUP(A447,'[1]Sales Data Table'!$A:$I,2,FALSE)</f>
        <v>Benteler</v>
      </c>
      <c r="Z447" s="17"/>
      <c r="AA447" s="17">
        <f>VLOOKUP(A447,'[1]Sales Data Table'!$A:$I,4,FALSE)</f>
        <v>13004026</v>
      </c>
      <c r="AB447" s="17" t="str">
        <f>VLOOKUP(A447,'[1]Sales Data Table'!$A:$I,9,FALSE)</f>
        <v>FORD</v>
      </c>
      <c r="AC447" s="17"/>
      <c r="AD447" s="99">
        <f>VLOOKUP(A447,'[1]Sales Data Table'!$A:$Z,16,FALSE)</f>
        <v>43717</v>
      </c>
      <c r="AE447" s="18" t="str">
        <f>VLOOKUP(C447,'Equipment Listing'!A:E,3,FALSE)</f>
        <v>Bond</v>
      </c>
      <c r="AF447" s="19" t="str">
        <f>VLOOKUP(C447,'Equipment Listing'!A:E,4,FALSE)</f>
        <v>600T</v>
      </c>
      <c r="AG447" s="19" t="str">
        <f>VLOOKUP(C447,'Equipment Listing'!A:E,5,FALSE)</f>
        <v>331-600</v>
      </c>
      <c r="AH447" s="19">
        <f t="shared" si="51"/>
        <v>1.5</v>
      </c>
      <c r="AI447" s="43">
        <f t="shared" si="52"/>
        <v>4080</v>
      </c>
      <c r="AJ447" s="102">
        <f t="shared" si="53"/>
        <v>144522</v>
      </c>
      <c r="AK447" s="20">
        <f t="shared" si="54"/>
        <v>12043.5</v>
      </c>
      <c r="AL447" s="21">
        <f t="shared" si="55"/>
        <v>5.9357843137254891</v>
      </c>
      <c r="AM447" s="21"/>
      <c r="AN447" s="106"/>
      <c r="AO447" s="106"/>
      <c r="AP447" s="17">
        <v>104714</v>
      </c>
    </row>
    <row r="448" spans="1:42" s="15" customFormat="1" ht="10.5" customHeight="1">
      <c r="A448" s="16">
        <v>104807</v>
      </c>
      <c r="B448" s="220" t="str">
        <f t="shared" si="48"/>
        <v>SOP</v>
      </c>
      <c r="C448" s="18" t="s">
        <v>196</v>
      </c>
      <c r="D448" s="22">
        <v>1</v>
      </c>
      <c r="E448" s="20">
        <v>3600</v>
      </c>
      <c r="F448" s="51">
        <v>0.75</v>
      </c>
      <c r="G448" s="74">
        <v>2</v>
      </c>
      <c r="H448" s="221" t="str">
        <f t="shared" si="49"/>
        <v>2015.01</v>
      </c>
      <c r="I448" s="221" t="str">
        <f t="shared" si="50"/>
        <v>2017.07</v>
      </c>
      <c r="J448" s="69">
        <v>86205</v>
      </c>
      <c r="K448" s="226"/>
      <c r="L448" s="226"/>
      <c r="M448" s="226"/>
      <c r="N448" s="226"/>
      <c r="O448" s="19"/>
      <c r="P448" s="19"/>
      <c r="Q448" s="19"/>
      <c r="R448" s="19"/>
      <c r="S448" s="103"/>
      <c r="T448" s="103"/>
      <c r="U448" s="22" t="s">
        <v>2</v>
      </c>
      <c r="V448" s="103"/>
      <c r="W448" s="106"/>
      <c r="X448" s="17" t="str">
        <f>VLOOKUP(A448,'[1]Sales Data Table'!$A:$AF,4,FALSE)</f>
        <v>41150 EA000</v>
      </c>
      <c r="Y448" s="17" t="str">
        <f>VLOOKUP(A448,'[1]Sales Data Table'!$A:$I,2,FALSE)</f>
        <v>NISSAN</v>
      </c>
      <c r="Z448" s="17"/>
      <c r="AA448" s="17" t="str">
        <f>VLOOKUP(A448,'[1]Sales Data Table'!$A:$I,4,FALSE)</f>
        <v>41150 EA000</v>
      </c>
      <c r="AB448" s="17" t="str">
        <f>VLOOKUP(A448,'[1]Sales Data Table'!$A:$I,9,FALSE)</f>
        <v>H61B Frontier (80%) - shared with N61B</v>
      </c>
      <c r="AC448" s="17"/>
      <c r="AD448" s="99">
        <f>VLOOKUP(A448,'[1]Sales Data Table'!$A:$Z,16,FALSE)</f>
        <v>42917</v>
      </c>
      <c r="AE448" s="18" t="str">
        <f>VLOOKUP(C448,'Equipment Listing'!A:E,3,FALSE)</f>
        <v>Bond</v>
      </c>
      <c r="AF448" s="19" t="str">
        <f>VLOOKUP(C448,'Equipment Listing'!A:E,4,FALSE)</f>
        <v>600T</v>
      </c>
      <c r="AG448" s="19" t="str">
        <f>VLOOKUP(C448,'Equipment Listing'!A:E,5,FALSE)</f>
        <v>331-600</v>
      </c>
      <c r="AH448" s="19">
        <f t="shared" si="51"/>
        <v>1.5</v>
      </c>
      <c r="AI448" s="43">
        <f t="shared" si="52"/>
        <v>3600</v>
      </c>
      <c r="AJ448" s="102">
        <f t="shared" si="53"/>
        <v>86205</v>
      </c>
      <c r="AK448" s="20">
        <f t="shared" si="54"/>
        <v>7183.75</v>
      </c>
      <c r="AL448" s="21">
        <f t="shared" si="55"/>
        <v>4.6606481481481481</v>
      </c>
      <c r="AM448" s="21"/>
      <c r="AN448" s="106"/>
      <c r="AO448" s="106"/>
      <c r="AP448" s="17">
        <v>104807</v>
      </c>
    </row>
    <row r="449" spans="1:42" s="15" customFormat="1" ht="10.5" customHeight="1">
      <c r="A449" s="16">
        <v>104811</v>
      </c>
      <c r="B449" s="220" t="str">
        <f t="shared" si="48"/>
        <v>SOP</v>
      </c>
      <c r="C449" s="18" t="s">
        <v>196</v>
      </c>
      <c r="D449" s="22">
        <v>1</v>
      </c>
      <c r="E449" s="20">
        <v>1980</v>
      </c>
      <c r="F449" s="51">
        <v>0.75</v>
      </c>
      <c r="G449" s="74">
        <v>2</v>
      </c>
      <c r="H449" s="221" t="str">
        <f t="shared" si="49"/>
        <v>2015.01</v>
      </c>
      <c r="I449" s="221" t="str">
        <f t="shared" si="50"/>
        <v>2019.09</v>
      </c>
      <c r="J449" s="69">
        <v>92616.3</v>
      </c>
      <c r="K449" s="226"/>
      <c r="L449" s="226"/>
      <c r="M449" s="226"/>
      <c r="N449" s="226"/>
      <c r="O449" s="19"/>
      <c r="P449" s="19"/>
      <c r="Q449" s="19"/>
      <c r="R449" s="19"/>
      <c r="S449" s="103"/>
      <c r="T449" s="103"/>
      <c r="U449" s="22" t="s">
        <v>2</v>
      </c>
      <c r="V449" s="103"/>
      <c r="W449" s="106"/>
      <c r="X449" s="17" t="str">
        <f>VLOOKUP(A449,'[1]Sales Data Table'!$A:$AF,4,FALSE)</f>
        <v>14017 EA200</v>
      </c>
      <c r="Y449" s="17" t="str">
        <f>VLOOKUP(A449,'[1]Sales Data Table'!$A:$I,2,FALSE)</f>
        <v>NISSAN</v>
      </c>
      <c r="Z449" s="17"/>
      <c r="AA449" s="17" t="str">
        <f>VLOOKUP(A449,'[1]Sales Data Table'!$A:$I,4,FALSE)</f>
        <v>14017 EA200</v>
      </c>
      <c r="AB449" s="17" t="str">
        <f>VLOOKUP(A449,'[1]Sales Data Table'!$A:$I,9,FALSE)</f>
        <v>ZV7 6 CYL ENGINE</v>
      </c>
      <c r="AC449" s="17"/>
      <c r="AD449" s="99">
        <f>VLOOKUP(A449,'[1]Sales Data Table'!$A:$Z,16,FALSE)</f>
        <v>43717</v>
      </c>
      <c r="AE449" s="18" t="str">
        <f>VLOOKUP(C449,'Equipment Listing'!A:E,3,FALSE)</f>
        <v>Bond</v>
      </c>
      <c r="AF449" s="19" t="str">
        <f>VLOOKUP(C449,'Equipment Listing'!A:E,4,FALSE)</f>
        <v>600T</v>
      </c>
      <c r="AG449" s="19" t="str">
        <f>VLOOKUP(C449,'Equipment Listing'!A:E,5,FALSE)</f>
        <v>331-600</v>
      </c>
      <c r="AH449" s="19">
        <f t="shared" si="51"/>
        <v>1.5</v>
      </c>
      <c r="AI449" s="43">
        <f t="shared" si="52"/>
        <v>1980</v>
      </c>
      <c r="AJ449" s="102">
        <f t="shared" si="53"/>
        <v>92616.3</v>
      </c>
      <c r="AK449" s="20">
        <f t="shared" si="54"/>
        <v>7718.0250000000005</v>
      </c>
      <c r="AL449" s="21">
        <f t="shared" si="55"/>
        <v>7.1973232323232326</v>
      </c>
      <c r="AM449" s="21"/>
      <c r="AN449" s="106"/>
      <c r="AO449" s="106"/>
      <c r="AP449" s="17">
        <v>104811</v>
      </c>
    </row>
    <row r="450" spans="1:42" s="15" customFormat="1" ht="10.5" customHeight="1">
      <c r="A450" s="23">
        <v>105161</v>
      </c>
      <c r="B450" s="220" t="str">
        <f t="shared" si="48"/>
        <v>EOP</v>
      </c>
      <c r="C450" s="23" t="s">
        <v>196</v>
      </c>
      <c r="D450" s="22">
        <v>1</v>
      </c>
      <c r="E450" s="23">
        <v>2400</v>
      </c>
      <c r="F450" s="51">
        <v>0.75</v>
      </c>
      <c r="G450" s="74">
        <v>2</v>
      </c>
      <c r="H450" s="221" t="str">
        <f t="shared" si="49"/>
        <v>2015.01</v>
      </c>
      <c r="I450" s="221" t="str">
        <f t="shared" si="50"/>
        <v>3000</v>
      </c>
      <c r="J450" s="69">
        <v>8275.5</v>
      </c>
      <c r="K450" s="226"/>
      <c r="L450" s="226"/>
      <c r="M450" s="226"/>
      <c r="N450" s="226"/>
      <c r="O450" s="19"/>
      <c r="P450" s="19"/>
      <c r="Q450" s="19"/>
      <c r="R450" s="19"/>
      <c r="S450" s="103"/>
      <c r="T450" s="103"/>
      <c r="U450" s="22" t="s">
        <v>2</v>
      </c>
      <c r="V450" s="103"/>
      <c r="W450" s="106"/>
      <c r="X450" s="17">
        <f>VLOOKUP(A450,'[1]Sales Data Table'!$A:$AF,4,FALSE)</f>
        <v>13003733</v>
      </c>
      <c r="Y450" s="17" t="str">
        <f>VLOOKUP(A450,'[1]Sales Data Table'!$A:$I,2,FALSE)</f>
        <v>Benteler</v>
      </c>
      <c r="Z450" s="17"/>
      <c r="AA450" s="17">
        <f>VLOOKUP(A450,'[1]Sales Data Table'!$A:$I,4,FALSE)</f>
        <v>13003733</v>
      </c>
      <c r="AB450" s="17" t="str">
        <f>VLOOKUP(A450,'[1]Sales Data Table'!$A:$I,9,FALSE)</f>
        <v xml:space="preserve">Toyota | Matrix/Blade | 328X/151L       </v>
      </c>
      <c r="AC450" s="17"/>
      <c r="AD450" s="99">
        <f>VLOOKUP(A450,'[1]Sales Data Table'!$A:$Z,16,FALSE)</f>
        <v>41821</v>
      </c>
      <c r="AE450" s="18" t="str">
        <f>VLOOKUP(C450,'Equipment Listing'!A:E,3,FALSE)</f>
        <v>Bond</v>
      </c>
      <c r="AF450" s="19" t="str">
        <f>VLOOKUP(C450,'Equipment Listing'!A:E,4,FALSE)</f>
        <v>600T</v>
      </c>
      <c r="AG450" s="19" t="str">
        <f>VLOOKUP(C450,'Equipment Listing'!A:E,5,FALSE)</f>
        <v>331-600</v>
      </c>
      <c r="AH450" s="19">
        <f t="shared" si="51"/>
        <v>1.5</v>
      </c>
      <c r="AI450" s="43">
        <f t="shared" si="52"/>
        <v>2400</v>
      </c>
      <c r="AJ450" s="102">
        <f t="shared" si="53"/>
        <v>8275.5</v>
      </c>
      <c r="AK450" s="20">
        <f t="shared" si="54"/>
        <v>689.625</v>
      </c>
      <c r="AL450" s="21">
        <f t="shared" si="55"/>
        <v>2.3831250000000002</v>
      </c>
      <c r="AM450" s="21"/>
      <c r="AN450" s="106"/>
      <c r="AO450" s="106"/>
      <c r="AP450" s="23" t="s">
        <v>445</v>
      </c>
    </row>
    <row r="451" spans="1:42" s="15" customFormat="1" ht="10.5" customHeight="1">
      <c r="A451" s="16">
        <v>105215</v>
      </c>
      <c r="B451" s="220" t="str">
        <f t="shared" si="48"/>
        <v>SOP</v>
      </c>
      <c r="C451" s="18" t="s">
        <v>196</v>
      </c>
      <c r="D451" s="22">
        <v>1</v>
      </c>
      <c r="E451" s="20">
        <v>2460</v>
      </c>
      <c r="F451" s="51">
        <v>0.75</v>
      </c>
      <c r="G451" s="74">
        <v>2</v>
      </c>
      <c r="H451" s="221" t="str">
        <f t="shared" si="49"/>
        <v>2015.01</v>
      </c>
      <c r="I451" s="221" t="str">
        <f t="shared" si="50"/>
        <v>2019.09</v>
      </c>
      <c r="J451" s="69">
        <v>3500</v>
      </c>
      <c r="K451" s="226"/>
      <c r="L451" s="226"/>
      <c r="M451" s="226"/>
      <c r="N451" s="226"/>
      <c r="O451" s="19"/>
      <c r="P451" s="19"/>
      <c r="Q451" s="19"/>
      <c r="R451" s="19"/>
      <c r="S451" s="103"/>
      <c r="T451" s="103"/>
      <c r="U451" s="22" t="s">
        <v>2</v>
      </c>
      <c r="V451" s="103"/>
      <c r="W451" s="106"/>
      <c r="X451" s="17">
        <f>VLOOKUP(A451,'[1]Sales Data Table'!$A:$AF,4,FALSE)</f>
        <v>13003819</v>
      </c>
      <c r="Y451" s="17" t="str">
        <f>VLOOKUP(A451,'[1]Sales Data Table'!$A:$I,2,FALSE)</f>
        <v>Benteler</v>
      </c>
      <c r="Z451" s="17"/>
      <c r="AA451" s="17">
        <f>VLOOKUP(A451,'[1]Sales Data Table'!$A:$I,4,FALSE)</f>
        <v>13003819</v>
      </c>
      <c r="AB451" s="17" t="str">
        <f>VLOOKUP(A451,'[1]Sales Data Table'!$A:$I,9,FALSE)</f>
        <v xml:space="preserve">Toyota | Sienna | 580L            </v>
      </c>
      <c r="AC451" s="17"/>
      <c r="AD451" s="99">
        <f>VLOOKUP(A451,'[1]Sales Data Table'!$A:$Z,16,FALSE)</f>
        <v>43717</v>
      </c>
      <c r="AE451" s="18" t="str">
        <f>VLOOKUP(C451,'Equipment Listing'!A:E,3,FALSE)</f>
        <v>Bond</v>
      </c>
      <c r="AF451" s="19" t="str">
        <f>VLOOKUP(C451,'Equipment Listing'!A:E,4,FALSE)</f>
        <v>600T</v>
      </c>
      <c r="AG451" s="19" t="str">
        <f>VLOOKUP(C451,'Equipment Listing'!A:E,5,FALSE)</f>
        <v>331-600</v>
      </c>
      <c r="AH451" s="19">
        <f t="shared" si="51"/>
        <v>1.5</v>
      </c>
      <c r="AI451" s="43">
        <f t="shared" si="52"/>
        <v>2460</v>
      </c>
      <c r="AJ451" s="102">
        <f t="shared" si="53"/>
        <v>3500</v>
      </c>
      <c r="AK451" s="20">
        <f t="shared" si="54"/>
        <v>291.66666666666669</v>
      </c>
      <c r="AL451" s="21">
        <f t="shared" si="55"/>
        <v>2.1580849141824752</v>
      </c>
      <c r="AM451" s="21"/>
      <c r="AN451" s="106"/>
      <c r="AO451" s="106"/>
      <c r="AP451" s="17" t="s">
        <v>219</v>
      </c>
    </row>
    <row r="452" spans="1:42" s="15" customFormat="1" ht="10.5" customHeight="1">
      <c r="A452" s="16">
        <v>105369</v>
      </c>
      <c r="B452" s="220" t="str">
        <f t="shared" si="48"/>
        <v>SOP</v>
      </c>
      <c r="C452" s="18" t="s">
        <v>196</v>
      </c>
      <c r="D452" s="22">
        <v>1</v>
      </c>
      <c r="E452" s="20">
        <v>1140</v>
      </c>
      <c r="F452" s="51">
        <v>0.75</v>
      </c>
      <c r="G452" s="74">
        <v>2</v>
      </c>
      <c r="H452" s="221" t="str">
        <f t="shared" si="49"/>
        <v>2015.01</v>
      </c>
      <c r="I452" s="221" t="str">
        <f t="shared" si="50"/>
        <v>2018.03</v>
      </c>
      <c r="J452" s="50">
        <v>46724.4</v>
      </c>
      <c r="K452" s="224"/>
      <c r="L452" s="224"/>
      <c r="M452" s="224"/>
      <c r="N452" s="224"/>
      <c r="O452" s="19"/>
      <c r="P452" s="19"/>
      <c r="Q452" s="19"/>
      <c r="R452" s="19"/>
      <c r="S452" s="103"/>
      <c r="T452" s="103"/>
      <c r="U452" s="22" t="s">
        <v>2</v>
      </c>
      <c r="V452" s="103"/>
      <c r="W452" s="106"/>
      <c r="X452" s="17" t="str">
        <f>VLOOKUP(A452,'[1]Sales Data Table'!$A:$AF,4,FALSE)</f>
        <v>80120 ZH000</v>
      </c>
      <c r="Y452" s="17" t="str">
        <f>VLOOKUP(A452,'[1]Sales Data Table'!$A:$I,2,FALSE)</f>
        <v>NISSAN</v>
      </c>
      <c r="Z452" s="17"/>
      <c r="AA452" s="17" t="str">
        <f>VLOOKUP(A452,'[1]Sales Data Table'!$A:$I,4,FALSE)</f>
        <v>80120 ZH000</v>
      </c>
      <c r="AB452" s="17" t="str">
        <f>VLOOKUP(A452,'[1]Sales Data Table'!$A:$I,9,FALSE)</f>
        <v>TITAN + ARMADA</v>
      </c>
      <c r="AC452" s="17"/>
      <c r="AD452" s="99">
        <f>VLOOKUP(A452,'[1]Sales Data Table'!$A:$Z,16,FALSE)</f>
        <v>43160</v>
      </c>
      <c r="AE452" s="18" t="str">
        <f>VLOOKUP(C452,'Equipment Listing'!A:E,3,FALSE)</f>
        <v>Bond</v>
      </c>
      <c r="AF452" s="19" t="str">
        <f>VLOOKUP(C452,'Equipment Listing'!A:E,4,FALSE)</f>
        <v>600T</v>
      </c>
      <c r="AG452" s="19" t="str">
        <f>VLOOKUP(C452,'Equipment Listing'!A:E,5,FALSE)</f>
        <v>331-600</v>
      </c>
      <c r="AH452" s="19">
        <f t="shared" si="51"/>
        <v>1.5</v>
      </c>
      <c r="AI452" s="43">
        <f t="shared" si="52"/>
        <v>1140</v>
      </c>
      <c r="AJ452" s="102">
        <f t="shared" si="53"/>
        <v>46724.4</v>
      </c>
      <c r="AK452" s="20">
        <f t="shared" si="54"/>
        <v>3893.7000000000003</v>
      </c>
      <c r="AL452" s="21">
        <f t="shared" si="55"/>
        <v>6.5540350877192992</v>
      </c>
      <c r="AM452" s="21"/>
      <c r="AN452" s="106"/>
      <c r="AO452" s="106"/>
      <c r="AP452" s="17" t="s">
        <v>218</v>
      </c>
    </row>
    <row r="453" spans="1:42" s="15" customFormat="1" ht="10.5" customHeight="1">
      <c r="A453" s="16">
        <v>105827</v>
      </c>
      <c r="B453" s="220" t="str">
        <f t="shared" ref="B453:B516" si="56">IF(I453="3000","EOP",IF(ISBLANK(AC453),"SOP",""))</f>
        <v>SOP</v>
      </c>
      <c r="C453" s="18" t="s">
        <v>196</v>
      </c>
      <c r="D453" s="22">
        <v>1</v>
      </c>
      <c r="E453" s="20">
        <v>1620</v>
      </c>
      <c r="F453" s="51">
        <v>0.75</v>
      </c>
      <c r="G453" s="74">
        <v>2</v>
      </c>
      <c r="H453" s="221" t="str">
        <f t="shared" ref="H453:H516" si="57">IF(AND(AC453&gt;=$AT$2,AC453&lt;=$AT$3), TEXT(AC453,"YYYY.MM"), IF(AC453&gt;=$AT$3, "2019", "2015.01"))</f>
        <v>2015.01</v>
      </c>
      <c r="I453" s="221" t="str">
        <f t="shared" ref="I453:I516" si="58">IF(AND(AD453&gt;=$AT$2,AD453&lt;=$AT$3), TEXT(AD453,"YYYY.MM"), IF(AD453&gt;=$AT$3, "2019", "3000"))</f>
        <v>2019.02</v>
      </c>
      <c r="J453" s="69">
        <v>2901</v>
      </c>
      <c r="K453" s="226"/>
      <c r="L453" s="226"/>
      <c r="M453" s="226"/>
      <c r="N453" s="226"/>
      <c r="O453" s="19"/>
      <c r="P453" s="19"/>
      <c r="Q453" s="19"/>
      <c r="R453" s="19"/>
      <c r="S453" s="103"/>
      <c r="T453" s="103"/>
      <c r="U453" s="22" t="s">
        <v>2</v>
      </c>
      <c r="V453" s="103"/>
      <c r="W453" s="106"/>
      <c r="X453" s="17" t="str">
        <f>VLOOKUP(A453,'[1]Sales Data Table'!$A:$AF,4,FALSE)</f>
        <v>62290 ZS20A</v>
      </c>
      <c r="Y453" s="17" t="str">
        <f>VLOOKUP(A453,'[1]Sales Data Table'!$A:$I,2,FALSE)</f>
        <v>Calsonic</v>
      </c>
      <c r="Z453" s="17"/>
      <c r="AA453" s="17" t="str">
        <f>VLOOKUP(A453,'[1]Sales Data Table'!$A:$I,4,FALSE)</f>
        <v>62290 ZS20A</v>
      </c>
      <c r="AB453" s="17" t="str">
        <f>VLOOKUP(A453,'[1]Sales Data Table'!$A:$I,9,FALSE)</f>
        <v xml:space="preserve">Nissan        | Pathfinder | P61B/R51        </v>
      </c>
      <c r="AC453" s="17"/>
      <c r="AD453" s="99">
        <f>VLOOKUP(A453,'[1]Sales Data Table'!$A:$Z,16,FALSE)</f>
        <v>43497</v>
      </c>
      <c r="AE453" s="18" t="str">
        <f>VLOOKUP(C453,'Equipment Listing'!A:E,3,FALSE)</f>
        <v>Bond</v>
      </c>
      <c r="AF453" s="19" t="str">
        <f>VLOOKUP(C453,'Equipment Listing'!A:E,4,FALSE)</f>
        <v>600T</v>
      </c>
      <c r="AG453" s="19" t="str">
        <f>VLOOKUP(C453,'Equipment Listing'!A:E,5,FALSE)</f>
        <v>331-600</v>
      </c>
      <c r="AH453" s="19">
        <f t="shared" ref="AH453:AH516" si="59">G453*F453</f>
        <v>1.5</v>
      </c>
      <c r="AI453" s="43">
        <f t="shared" ref="AI453:AI516" si="60">E453*D453</f>
        <v>1620</v>
      </c>
      <c r="AJ453" s="102">
        <f t="shared" ref="AJ453:AJ516" si="61">J453</f>
        <v>2901</v>
      </c>
      <c r="AK453" s="20">
        <f t="shared" ref="AK453:AK516" si="62">J453/12</f>
        <v>241.75</v>
      </c>
      <c r="AL453" s="21">
        <f t="shared" ref="AL453:AL516" si="63">(AK453/AI453+(AH453))/0.75</f>
        <v>2.198971193415638</v>
      </c>
      <c r="AM453" s="21"/>
      <c r="AN453" s="106"/>
      <c r="AO453" s="106"/>
      <c r="AP453" s="17" t="s">
        <v>217</v>
      </c>
    </row>
    <row r="454" spans="1:42" s="15" customFormat="1" ht="10.5" customHeight="1">
      <c r="A454" s="23">
        <v>105928</v>
      </c>
      <c r="B454" s="220" t="str">
        <f t="shared" si="56"/>
        <v>SOP</v>
      </c>
      <c r="C454" s="23" t="s">
        <v>196</v>
      </c>
      <c r="D454" s="22">
        <v>1</v>
      </c>
      <c r="E454" s="23">
        <v>2100</v>
      </c>
      <c r="F454" s="51">
        <v>0.75</v>
      </c>
      <c r="G454" s="74">
        <v>2</v>
      </c>
      <c r="H454" s="221" t="str">
        <f t="shared" si="57"/>
        <v>2015.01</v>
      </c>
      <c r="I454" s="221" t="str">
        <f t="shared" si="58"/>
        <v>2018.06</v>
      </c>
      <c r="J454" s="69">
        <v>22204.070400000001</v>
      </c>
      <c r="K454" s="226"/>
      <c r="L454" s="226"/>
      <c r="M454" s="226"/>
      <c r="N454" s="226"/>
      <c r="O454" s="19"/>
      <c r="P454" s="19"/>
      <c r="Q454" s="19"/>
      <c r="R454" s="19"/>
      <c r="S454" s="103"/>
      <c r="T454" s="103"/>
      <c r="U454" s="22" t="s">
        <v>2</v>
      </c>
      <c r="V454" s="103"/>
      <c r="W454" s="106"/>
      <c r="X454" s="17">
        <f>VLOOKUP(A454,'[1]Sales Data Table'!$A:$AF,4,FALSE)</f>
        <v>13003864</v>
      </c>
      <c r="Y454" s="17" t="str">
        <f>VLOOKUP(A454,'[1]Sales Data Table'!$A:$I,2,FALSE)</f>
        <v>Benteler</v>
      </c>
      <c r="Z454" s="17"/>
      <c r="AA454" s="17">
        <f>VLOOKUP(A454,'[1]Sales Data Table'!$A:$I,4,FALSE)</f>
        <v>13003864</v>
      </c>
      <c r="AB454" s="17" t="str">
        <f>VLOOKUP(A454,'[1]Sales Data Table'!$A:$I,9,FALSE)</f>
        <v>200L SEQUIA</v>
      </c>
      <c r="AC454" s="17"/>
      <c r="AD454" s="99">
        <f>VLOOKUP(A454,'[1]Sales Data Table'!$A:$Z,16,FALSE)</f>
        <v>43252</v>
      </c>
      <c r="AE454" s="18" t="str">
        <f>VLOOKUP(C454,'Equipment Listing'!A:E,3,FALSE)</f>
        <v>Bond</v>
      </c>
      <c r="AF454" s="19" t="str">
        <f>VLOOKUP(C454,'Equipment Listing'!A:E,4,FALSE)</f>
        <v>600T</v>
      </c>
      <c r="AG454" s="19" t="str">
        <f>VLOOKUP(C454,'Equipment Listing'!A:E,5,FALSE)</f>
        <v>331-600</v>
      </c>
      <c r="AH454" s="19">
        <f t="shared" si="59"/>
        <v>1.5</v>
      </c>
      <c r="AI454" s="43">
        <f t="shared" si="60"/>
        <v>2100</v>
      </c>
      <c r="AJ454" s="102">
        <f t="shared" si="61"/>
        <v>22204.070400000001</v>
      </c>
      <c r="AK454" s="20">
        <f t="shared" si="62"/>
        <v>1850.3392000000001</v>
      </c>
      <c r="AL454" s="21">
        <f t="shared" si="63"/>
        <v>3.1748185396825392</v>
      </c>
      <c r="AM454" s="21"/>
      <c r="AN454" s="106"/>
      <c r="AO454" s="106"/>
      <c r="AP454" s="23" t="s">
        <v>446</v>
      </c>
    </row>
    <row r="455" spans="1:42" s="15" customFormat="1" ht="10.5" customHeight="1">
      <c r="A455" s="16">
        <v>105973</v>
      </c>
      <c r="B455" s="220" t="str">
        <f t="shared" si="56"/>
        <v>SOP</v>
      </c>
      <c r="C455" s="18" t="s">
        <v>196</v>
      </c>
      <c r="D455" s="22">
        <v>1</v>
      </c>
      <c r="E455" s="20">
        <v>2000</v>
      </c>
      <c r="F455" s="51">
        <v>0.75</v>
      </c>
      <c r="G455" s="74">
        <v>2</v>
      </c>
      <c r="H455" s="221" t="str">
        <f t="shared" si="57"/>
        <v>2015.01</v>
      </c>
      <c r="I455" s="221" t="str">
        <f t="shared" si="58"/>
        <v>2017.05</v>
      </c>
      <c r="J455" s="69">
        <v>27421.5</v>
      </c>
      <c r="K455" s="226"/>
      <c r="L455" s="226"/>
      <c r="M455" s="226"/>
      <c r="N455" s="226"/>
      <c r="O455" s="19"/>
      <c r="P455" s="19"/>
      <c r="Q455" s="19"/>
      <c r="R455" s="19"/>
      <c r="S455" s="103"/>
      <c r="T455" s="103"/>
      <c r="U455" s="22" t="s">
        <v>2</v>
      </c>
      <c r="V455" s="103"/>
      <c r="W455" s="106"/>
      <c r="X455" s="17" t="str">
        <f>VLOOKUP(A455,'[1]Sales Data Table'!$A:$AF,4,FALSE)</f>
        <v>51151 JB50A</v>
      </c>
      <c r="Y455" s="17" t="str">
        <f>VLOOKUP(A455,'[1]Sales Data Table'!$A:$I,2,FALSE)</f>
        <v>NISSAN</v>
      </c>
      <c r="Z455" s="17"/>
      <c r="AA455" s="17" t="str">
        <f>VLOOKUP(A455,'[1]Sales Data Table'!$A:$I,4,FALSE)</f>
        <v>51151 JB50A</v>
      </c>
      <c r="AB455" s="17" t="str">
        <f>VLOOKUP(A455,'[1]Sales Data Table'!$A:$I,9,FALSE)</f>
        <v>L42L</v>
      </c>
      <c r="AC455" s="17"/>
      <c r="AD455" s="99">
        <f>VLOOKUP(A455,'[1]Sales Data Table'!$A:$Z,16,FALSE)</f>
        <v>42856</v>
      </c>
      <c r="AE455" s="18" t="str">
        <f>VLOOKUP(C455,'Equipment Listing'!A:E,3,FALSE)</f>
        <v>Bond</v>
      </c>
      <c r="AF455" s="19" t="str">
        <f>VLOOKUP(C455,'Equipment Listing'!A:E,4,FALSE)</f>
        <v>600T</v>
      </c>
      <c r="AG455" s="19" t="str">
        <f>VLOOKUP(C455,'Equipment Listing'!A:E,5,FALSE)</f>
        <v>331-600</v>
      </c>
      <c r="AH455" s="19">
        <f t="shared" si="59"/>
        <v>1.5</v>
      </c>
      <c r="AI455" s="43">
        <f t="shared" si="60"/>
        <v>2000</v>
      </c>
      <c r="AJ455" s="102">
        <f t="shared" si="61"/>
        <v>27421.5</v>
      </c>
      <c r="AK455" s="20">
        <f t="shared" si="62"/>
        <v>2285.125</v>
      </c>
      <c r="AL455" s="21">
        <f t="shared" si="63"/>
        <v>3.5234166666666664</v>
      </c>
      <c r="AM455" s="21"/>
      <c r="AN455" s="106"/>
      <c r="AO455" s="106"/>
      <c r="AP455" s="17" t="s">
        <v>216</v>
      </c>
    </row>
    <row r="456" spans="1:42" s="15" customFormat="1" ht="10.5" customHeight="1">
      <c r="A456" s="16">
        <v>106036</v>
      </c>
      <c r="B456" s="220" t="str">
        <f t="shared" si="56"/>
        <v>SOP</v>
      </c>
      <c r="C456" s="18" t="s">
        <v>196</v>
      </c>
      <c r="D456" s="22">
        <v>1</v>
      </c>
      <c r="E456" s="20">
        <v>1500</v>
      </c>
      <c r="F456" s="51">
        <v>0.75</v>
      </c>
      <c r="G456" s="74">
        <v>2</v>
      </c>
      <c r="H456" s="221" t="str">
        <f t="shared" si="57"/>
        <v>2015.01</v>
      </c>
      <c r="I456" s="221" t="str">
        <f t="shared" si="58"/>
        <v>2015.02</v>
      </c>
      <c r="J456" s="69">
        <v>66528</v>
      </c>
      <c r="K456" s="226"/>
      <c r="L456" s="226"/>
      <c r="M456" s="226"/>
      <c r="N456" s="226"/>
      <c r="O456" s="19"/>
      <c r="P456" s="19"/>
      <c r="Q456" s="19"/>
      <c r="R456" s="19"/>
      <c r="S456" s="103"/>
      <c r="T456" s="103"/>
      <c r="U456" s="22" t="s">
        <v>2</v>
      </c>
      <c r="V456" s="103"/>
      <c r="W456" s="106"/>
      <c r="X456" s="17" t="str">
        <f>VLOOKUP(A456,'[1]Sales Data Table'!$A:$AF,4,FALSE)</f>
        <v>82146 9N00A</v>
      </c>
      <c r="Y456" s="17" t="str">
        <f>VLOOKUP(A456,'[1]Sales Data Table'!$A:$I,2,FALSE)</f>
        <v>NISSAN</v>
      </c>
      <c r="Z456" s="17"/>
      <c r="AA456" s="17" t="str">
        <f>VLOOKUP(A456,'[1]Sales Data Table'!$A:$I,4,FALSE)</f>
        <v>82146 9N00A</v>
      </c>
      <c r="AB456" s="17" t="str">
        <f>VLOOKUP(A456,'[1]Sales Data Table'!$A:$I,9,FALSE)</f>
        <v>L42C</v>
      </c>
      <c r="AC456" s="17"/>
      <c r="AD456" s="99">
        <f>VLOOKUP(A456,'[1]Sales Data Table'!$A:$Z,16,FALSE)</f>
        <v>42036</v>
      </c>
      <c r="AE456" s="18" t="str">
        <f>VLOOKUP(C456,'Equipment Listing'!A:E,3,FALSE)</f>
        <v>Bond</v>
      </c>
      <c r="AF456" s="19" t="str">
        <f>VLOOKUP(C456,'Equipment Listing'!A:E,4,FALSE)</f>
        <v>600T</v>
      </c>
      <c r="AG456" s="19" t="str">
        <f>VLOOKUP(C456,'Equipment Listing'!A:E,5,FALSE)</f>
        <v>331-600</v>
      </c>
      <c r="AH456" s="19">
        <f t="shared" si="59"/>
        <v>1.5</v>
      </c>
      <c r="AI456" s="43">
        <f t="shared" si="60"/>
        <v>1500</v>
      </c>
      <c r="AJ456" s="102">
        <f t="shared" si="61"/>
        <v>66528</v>
      </c>
      <c r="AK456" s="20">
        <f t="shared" si="62"/>
        <v>5544</v>
      </c>
      <c r="AL456" s="21">
        <f t="shared" si="63"/>
        <v>6.9279999999999999</v>
      </c>
      <c r="AM456" s="21"/>
      <c r="AN456" s="106"/>
      <c r="AO456" s="106"/>
      <c r="AP456" s="17" t="s">
        <v>215</v>
      </c>
    </row>
    <row r="457" spans="1:42" s="15" customFormat="1" ht="10.5" customHeight="1">
      <c r="A457" s="56">
        <v>106123</v>
      </c>
      <c r="B457" s="220" t="str">
        <f t="shared" si="56"/>
        <v>SOP</v>
      </c>
      <c r="C457" s="51" t="s">
        <v>196</v>
      </c>
      <c r="D457" s="22">
        <v>1</v>
      </c>
      <c r="E457" s="55">
        <v>2400</v>
      </c>
      <c r="F457" s="51">
        <v>0.75</v>
      </c>
      <c r="G457" s="74">
        <v>2</v>
      </c>
      <c r="H457" s="221" t="str">
        <f t="shared" si="57"/>
        <v>2015.01</v>
      </c>
      <c r="I457" s="221" t="str">
        <f t="shared" si="58"/>
        <v>2015.02</v>
      </c>
      <c r="J457" s="69">
        <v>821.94899999999996</v>
      </c>
      <c r="K457" s="226"/>
      <c r="L457" s="226"/>
      <c r="M457" s="226"/>
      <c r="N457" s="226"/>
      <c r="O457" s="54"/>
      <c r="P457" s="54"/>
      <c r="Q457" s="54"/>
      <c r="R457" s="54"/>
      <c r="S457" s="53"/>
      <c r="T457" s="104"/>
      <c r="U457" s="22" t="s">
        <v>2</v>
      </c>
      <c r="V457" s="104"/>
      <c r="W457" s="106"/>
      <c r="X457" s="17" t="str">
        <f>VLOOKUP(A457,'[1]Sales Data Table'!$A:$AF,4,FALSE)</f>
        <v>158-601-9921</v>
      </c>
      <c r="Y457" s="17" t="str">
        <f>VLOOKUP(A457,'[1]Sales Data Table'!$A:$I,2,FALSE)</f>
        <v>Calsonic</v>
      </c>
      <c r="Z457" s="17"/>
      <c r="AA457" s="17" t="str">
        <f>VLOOKUP(A457,'[1]Sales Data Table'!$A:$I,4,FALSE)</f>
        <v>158-601-9921</v>
      </c>
      <c r="AB457" s="17" t="str">
        <f>VLOOKUP(A457,'[1]Sales Data Table'!$A:$I,9,FALSE)</f>
        <v>L42C</v>
      </c>
      <c r="AC457" s="17"/>
      <c r="AD457" s="99">
        <f>VLOOKUP(A457,'[1]Sales Data Table'!$A:$Z,16,FALSE)</f>
        <v>42036</v>
      </c>
      <c r="AE457" s="18" t="str">
        <f>VLOOKUP(C457,'Equipment Listing'!A:E,3,FALSE)</f>
        <v>Bond</v>
      </c>
      <c r="AF457" s="19" t="str">
        <f>VLOOKUP(C457,'Equipment Listing'!A:E,4,FALSE)</f>
        <v>600T</v>
      </c>
      <c r="AG457" s="19" t="str">
        <f>VLOOKUP(C457,'Equipment Listing'!A:E,5,FALSE)</f>
        <v>331-600</v>
      </c>
      <c r="AH457" s="19">
        <f t="shared" si="59"/>
        <v>1.5</v>
      </c>
      <c r="AI457" s="43">
        <f t="shared" si="60"/>
        <v>2400</v>
      </c>
      <c r="AJ457" s="102">
        <f t="shared" si="61"/>
        <v>821.94899999999996</v>
      </c>
      <c r="AK457" s="20">
        <f t="shared" si="62"/>
        <v>68.495750000000001</v>
      </c>
      <c r="AL457" s="21">
        <f t="shared" si="63"/>
        <v>2.0380531944444447</v>
      </c>
      <c r="AM457" s="21"/>
      <c r="AN457" s="106"/>
      <c r="AO457" s="106"/>
      <c r="AP457" s="51" t="e">
        <f>VLOOKUP(A457,#REF!,2,FALSE)</f>
        <v>#REF!</v>
      </c>
    </row>
    <row r="458" spans="1:42" s="15" customFormat="1" ht="10.5" customHeight="1">
      <c r="A458" s="16">
        <v>106124</v>
      </c>
      <c r="B458" s="220" t="str">
        <f t="shared" si="56"/>
        <v>SOP</v>
      </c>
      <c r="C458" s="18" t="s">
        <v>196</v>
      </c>
      <c r="D458" s="22">
        <v>1</v>
      </c>
      <c r="E458" s="20">
        <v>2880</v>
      </c>
      <c r="F458" s="51">
        <v>0.75</v>
      </c>
      <c r="G458" s="74">
        <v>2</v>
      </c>
      <c r="H458" s="221" t="str">
        <f t="shared" si="57"/>
        <v>2015.01</v>
      </c>
      <c r="I458" s="221" t="str">
        <f t="shared" si="58"/>
        <v>2015.12</v>
      </c>
      <c r="J458" s="69">
        <v>200398.68000000002</v>
      </c>
      <c r="K458" s="226"/>
      <c r="L458" s="226"/>
      <c r="M458" s="226"/>
      <c r="N458" s="226"/>
      <c r="O458" s="19"/>
      <c r="P458" s="19"/>
      <c r="Q458" s="19"/>
      <c r="R458" s="19"/>
      <c r="S458" s="103"/>
      <c r="T458" s="103"/>
      <c r="U458" s="22" t="s">
        <v>2</v>
      </c>
      <c r="V458" s="103"/>
      <c r="W458" s="106"/>
      <c r="X458" s="17">
        <f>VLOOKUP(A458,'[1]Sales Data Table'!$A:$AF,4,FALSE)</f>
        <v>657000000000</v>
      </c>
      <c r="Y458" s="17" t="str">
        <f>VLOOKUP(A458,'[1]Sales Data Table'!$A:$I,2,FALSE)</f>
        <v>TABC, Inc.</v>
      </c>
      <c r="Z458" s="17"/>
      <c r="AA458" s="17">
        <f>VLOOKUP(A458,'[1]Sales Data Table'!$A:$I,4,FALSE)</f>
        <v>657000000000</v>
      </c>
      <c r="AB458" s="17" t="str">
        <f>VLOOKUP(A458,'[1]Sales Data Table'!$A:$I,9,FALSE)</f>
        <v xml:space="preserve">Toyota | Tacoma | 635N            </v>
      </c>
      <c r="AC458" s="17"/>
      <c r="AD458" s="99">
        <f>VLOOKUP(A458,'[1]Sales Data Table'!$A:$Z,16,FALSE)</f>
        <v>42339</v>
      </c>
      <c r="AE458" s="18" t="str">
        <f>VLOOKUP(C458,'Equipment Listing'!A:E,3,FALSE)</f>
        <v>Bond</v>
      </c>
      <c r="AF458" s="19" t="str">
        <f>VLOOKUP(C458,'Equipment Listing'!A:E,4,FALSE)</f>
        <v>600T</v>
      </c>
      <c r="AG458" s="19" t="str">
        <f>VLOOKUP(C458,'Equipment Listing'!A:E,5,FALSE)</f>
        <v>331-600</v>
      </c>
      <c r="AH458" s="19">
        <f t="shared" si="59"/>
        <v>1.5</v>
      </c>
      <c r="AI458" s="43">
        <f t="shared" si="60"/>
        <v>2880</v>
      </c>
      <c r="AJ458" s="102">
        <f t="shared" si="61"/>
        <v>200398.68000000002</v>
      </c>
      <c r="AK458" s="20">
        <f t="shared" si="62"/>
        <v>16699.890000000003</v>
      </c>
      <c r="AL458" s="21">
        <f t="shared" si="63"/>
        <v>9.7314305555555567</v>
      </c>
      <c r="AM458" s="21"/>
      <c r="AN458" s="106"/>
      <c r="AO458" s="106"/>
      <c r="AP458" s="17">
        <v>106124</v>
      </c>
    </row>
    <row r="459" spans="1:42" s="15" customFormat="1" ht="10.5" customHeight="1">
      <c r="A459" s="56">
        <v>106131</v>
      </c>
      <c r="B459" s="220" t="str">
        <f t="shared" si="56"/>
        <v>SOP</v>
      </c>
      <c r="C459" s="51" t="s">
        <v>196</v>
      </c>
      <c r="D459" s="22">
        <v>1</v>
      </c>
      <c r="E459" s="55">
        <v>2100</v>
      </c>
      <c r="F459" s="51">
        <v>0.75</v>
      </c>
      <c r="G459" s="74">
        <v>2</v>
      </c>
      <c r="H459" s="221" t="str">
        <f t="shared" si="57"/>
        <v>2015.01</v>
      </c>
      <c r="I459" s="221" t="str">
        <f t="shared" si="58"/>
        <v>2017.12</v>
      </c>
      <c r="J459" s="69">
        <v>5287.0320000000002</v>
      </c>
      <c r="K459" s="226"/>
      <c r="L459" s="226"/>
      <c r="M459" s="226"/>
      <c r="N459" s="226"/>
      <c r="O459" s="54"/>
      <c r="P459" s="54"/>
      <c r="Q459" s="54"/>
      <c r="R459" s="54"/>
      <c r="S459" s="53"/>
      <c r="T459" s="104"/>
      <c r="U459" s="22" t="s">
        <v>2</v>
      </c>
      <c r="V459" s="104"/>
      <c r="W459" s="106"/>
      <c r="X459" s="17">
        <f>VLOOKUP(A459,'[1]Sales Data Table'!$A:$AF,4,FALSE)</f>
        <v>13003902</v>
      </c>
      <c r="Y459" s="17" t="str">
        <f>VLOOKUP(A459,'[1]Sales Data Table'!$A:$I,2,FALSE)</f>
        <v>Benteler</v>
      </c>
      <c r="Z459" s="17"/>
      <c r="AA459" s="17">
        <f>VLOOKUP(A459,'[1]Sales Data Table'!$A:$I,4,FALSE)</f>
        <v>13003902</v>
      </c>
      <c r="AB459" s="17" t="str">
        <f>VLOOKUP(A459,'[1]Sales Data Table'!$A:$I,9,FALSE)</f>
        <v>RAV4  / 120L / 420</v>
      </c>
      <c r="AC459" s="17"/>
      <c r="AD459" s="99">
        <f>VLOOKUP(A459,'[1]Sales Data Table'!$A:$Z,16,FALSE)</f>
        <v>43070</v>
      </c>
      <c r="AE459" s="18" t="str">
        <f>VLOOKUP(C459,'Equipment Listing'!A:E,3,FALSE)</f>
        <v>Bond</v>
      </c>
      <c r="AF459" s="19" t="str">
        <f>VLOOKUP(C459,'Equipment Listing'!A:E,4,FALSE)</f>
        <v>600T</v>
      </c>
      <c r="AG459" s="19" t="str">
        <f>VLOOKUP(C459,'Equipment Listing'!A:E,5,FALSE)</f>
        <v>331-600</v>
      </c>
      <c r="AH459" s="19">
        <f t="shared" si="59"/>
        <v>1.5</v>
      </c>
      <c r="AI459" s="43">
        <f t="shared" si="60"/>
        <v>2100</v>
      </c>
      <c r="AJ459" s="102">
        <f t="shared" si="61"/>
        <v>5287.0320000000002</v>
      </c>
      <c r="AK459" s="20">
        <f t="shared" si="62"/>
        <v>440.58600000000001</v>
      </c>
      <c r="AL459" s="21">
        <f t="shared" si="63"/>
        <v>2.2797371428571429</v>
      </c>
      <c r="AM459" s="21"/>
      <c r="AN459" s="106"/>
      <c r="AO459" s="106"/>
      <c r="AP459" s="51" t="e">
        <f>VLOOKUP(A459,#REF!,2,FALSE)</f>
        <v>#REF!</v>
      </c>
    </row>
    <row r="460" spans="1:42" s="15" customFormat="1" ht="10.5" customHeight="1">
      <c r="A460" s="56">
        <v>106132</v>
      </c>
      <c r="B460" s="220" t="str">
        <f t="shared" si="56"/>
        <v>SOP</v>
      </c>
      <c r="C460" s="51" t="s">
        <v>196</v>
      </c>
      <c r="D460" s="22">
        <v>1</v>
      </c>
      <c r="E460" s="55">
        <v>2100</v>
      </c>
      <c r="F460" s="51">
        <v>0.75</v>
      </c>
      <c r="G460" s="74">
        <v>2</v>
      </c>
      <c r="H460" s="221" t="str">
        <f t="shared" si="57"/>
        <v>2015.01</v>
      </c>
      <c r="I460" s="221" t="str">
        <f t="shared" si="58"/>
        <v>2017.12</v>
      </c>
      <c r="J460" s="69">
        <v>4972.5</v>
      </c>
      <c r="K460" s="226"/>
      <c r="L460" s="226"/>
      <c r="M460" s="226"/>
      <c r="N460" s="226"/>
      <c r="O460" s="54"/>
      <c r="P460" s="54"/>
      <c r="Q460" s="54"/>
      <c r="R460" s="54"/>
      <c r="S460" s="53"/>
      <c r="T460" s="104"/>
      <c r="U460" s="22" t="s">
        <v>2</v>
      </c>
      <c r="V460" s="104"/>
      <c r="W460" s="106"/>
      <c r="X460" s="17">
        <f>VLOOKUP(A460,'[1]Sales Data Table'!$A:$AF,4,FALSE)</f>
        <v>13003901</v>
      </c>
      <c r="Y460" s="17" t="str">
        <f>VLOOKUP(A460,'[1]Sales Data Table'!$A:$I,2,FALSE)</f>
        <v>Benteler</v>
      </c>
      <c r="Z460" s="17"/>
      <c r="AA460" s="17">
        <f>VLOOKUP(A460,'[1]Sales Data Table'!$A:$I,4,FALSE)</f>
        <v>13003901</v>
      </c>
      <c r="AB460" s="17" t="str">
        <f>VLOOKUP(A460,'[1]Sales Data Table'!$A:$I,9,FALSE)</f>
        <v>RAV4  / 120L / 420</v>
      </c>
      <c r="AC460" s="17"/>
      <c r="AD460" s="99">
        <f>VLOOKUP(A460,'[1]Sales Data Table'!$A:$Z,16,FALSE)</f>
        <v>43070</v>
      </c>
      <c r="AE460" s="18" t="str">
        <f>VLOOKUP(C460,'Equipment Listing'!A:E,3,FALSE)</f>
        <v>Bond</v>
      </c>
      <c r="AF460" s="19" t="str">
        <f>VLOOKUP(C460,'Equipment Listing'!A:E,4,FALSE)</f>
        <v>600T</v>
      </c>
      <c r="AG460" s="19" t="str">
        <f>VLOOKUP(C460,'Equipment Listing'!A:E,5,FALSE)</f>
        <v>331-600</v>
      </c>
      <c r="AH460" s="19">
        <f t="shared" si="59"/>
        <v>1.5</v>
      </c>
      <c r="AI460" s="43">
        <f t="shared" si="60"/>
        <v>2100</v>
      </c>
      <c r="AJ460" s="102">
        <f t="shared" si="61"/>
        <v>4972.5</v>
      </c>
      <c r="AK460" s="20">
        <f t="shared" si="62"/>
        <v>414.375</v>
      </c>
      <c r="AL460" s="21">
        <f t="shared" si="63"/>
        <v>2.263095238095238</v>
      </c>
      <c r="AM460" s="21"/>
      <c r="AN460" s="106"/>
      <c r="AO460" s="106"/>
      <c r="AP460" s="51" t="e">
        <f>VLOOKUP(A460,#REF!,2,FALSE)</f>
        <v>#REF!</v>
      </c>
    </row>
    <row r="461" spans="1:42" s="15" customFormat="1" ht="10.5" customHeight="1">
      <c r="A461" s="56">
        <v>106133</v>
      </c>
      <c r="B461" s="220" t="str">
        <f t="shared" si="56"/>
        <v>SOP</v>
      </c>
      <c r="C461" s="51" t="s">
        <v>196</v>
      </c>
      <c r="D461" s="22">
        <v>1</v>
      </c>
      <c r="E461" s="55">
        <v>2100</v>
      </c>
      <c r="F461" s="51">
        <v>0.75</v>
      </c>
      <c r="G461" s="74">
        <v>2</v>
      </c>
      <c r="H461" s="221" t="str">
        <f t="shared" si="57"/>
        <v>2015.01</v>
      </c>
      <c r="I461" s="221" t="str">
        <f t="shared" si="58"/>
        <v>2015.02</v>
      </c>
      <c r="J461" s="69">
        <v>792.24</v>
      </c>
      <c r="K461" s="226"/>
      <c r="L461" s="226"/>
      <c r="M461" s="226"/>
      <c r="N461" s="226"/>
      <c r="O461" s="54"/>
      <c r="P461" s="54"/>
      <c r="Q461" s="54"/>
      <c r="R461" s="54"/>
      <c r="S461" s="53"/>
      <c r="T461" s="104"/>
      <c r="U461" s="22" t="s">
        <v>2</v>
      </c>
      <c r="V461" s="104"/>
      <c r="W461" s="106"/>
      <c r="X461" s="17" t="str">
        <f>VLOOKUP(A461,'[1]Sales Data Table'!$A:$AF,4,FALSE)</f>
        <v>158-601-9931</v>
      </c>
      <c r="Y461" s="17" t="str">
        <f>VLOOKUP(A461,'[1]Sales Data Table'!$A:$I,2,FALSE)</f>
        <v>Calsonic</v>
      </c>
      <c r="Z461" s="17"/>
      <c r="AA461" s="17" t="str">
        <f>VLOOKUP(A461,'[1]Sales Data Table'!$A:$I,4,FALSE)</f>
        <v>158-601-9931</v>
      </c>
      <c r="AB461" s="17" t="str">
        <f>VLOOKUP(A461,'[1]Sales Data Table'!$A:$I,9,FALSE)</f>
        <v>L42C</v>
      </c>
      <c r="AC461" s="17"/>
      <c r="AD461" s="99">
        <f>VLOOKUP(A461,'[1]Sales Data Table'!$A:$Z,16,FALSE)</f>
        <v>42036</v>
      </c>
      <c r="AE461" s="18" t="str">
        <f>VLOOKUP(C461,'Equipment Listing'!A:E,3,FALSE)</f>
        <v>Bond</v>
      </c>
      <c r="AF461" s="19" t="str">
        <f>VLOOKUP(C461,'Equipment Listing'!A:E,4,FALSE)</f>
        <v>600T</v>
      </c>
      <c r="AG461" s="19" t="str">
        <f>VLOOKUP(C461,'Equipment Listing'!A:E,5,FALSE)</f>
        <v>331-600</v>
      </c>
      <c r="AH461" s="19">
        <f t="shared" si="59"/>
        <v>1.5</v>
      </c>
      <c r="AI461" s="43">
        <f t="shared" si="60"/>
        <v>2100</v>
      </c>
      <c r="AJ461" s="102">
        <f t="shared" si="61"/>
        <v>792.24</v>
      </c>
      <c r="AK461" s="20">
        <f t="shared" si="62"/>
        <v>66.02</v>
      </c>
      <c r="AL461" s="21">
        <f t="shared" si="63"/>
        <v>2.0419174603174604</v>
      </c>
      <c r="AM461" s="21"/>
      <c r="AN461" s="106"/>
      <c r="AO461" s="106"/>
      <c r="AP461" s="51" t="e">
        <f>VLOOKUP(A461,#REF!,2,FALSE)</f>
        <v>#REF!</v>
      </c>
    </row>
    <row r="462" spans="1:42" s="15" customFormat="1" ht="10.5" customHeight="1">
      <c r="A462" s="16">
        <v>106216</v>
      </c>
      <c r="B462" s="220" t="str">
        <f t="shared" si="56"/>
        <v>SOP</v>
      </c>
      <c r="C462" s="18" t="s">
        <v>196</v>
      </c>
      <c r="D462" s="22">
        <v>1</v>
      </c>
      <c r="E462" s="20">
        <v>1320</v>
      </c>
      <c r="F462" s="51">
        <v>0.75</v>
      </c>
      <c r="G462" s="74">
        <v>2</v>
      </c>
      <c r="H462" s="221" t="str">
        <f t="shared" si="57"/>
        <v>2015.01</v>
      </c>
      <c r="I462" s="221" t="str">
        <f t="shared" si="58"/>
        <v>2015.09</v>
      </c>
      <c r="J462" s="69">
        <v>20760</v>
      </c>
      <c r="K462" s="226"/>
      <c r="L462" s="226"/>
      <c r="M462" s="226"/>
      <c r="N462" s="226"/>
      <c r="O462" s="19"/>
      <c r="P462" s="19"/>
      <c r="Q462" s="19"/>
      <c r="R462" s="19"/>
      <c r="S462" s="103"/>
      <c r="T462" s="103"/>
      <c r="U462" s="22" t="s">
        <v>2</v>
      </c>
      <c r="V462" s="103"/>
      <c r="W462" s="106"/>
      <c r="X462" s="17" t="str">
        <f>VLOOKUP(A462,'[1]Sales Data Table'!$A:$AF,4,FALSE)</f>
        <v>62298 ZL00A</v>
      </c>
      <c r="Y462" s="17" t="str">
        <f>VLOOKUP(A462,'[1]Sales Data Table'!$A:$I,2,FALSE)</f>
        <v>Calsonic</v>
      </c>
      <c r="Z462" s="17"/>
      <c r="AA462" s="17" t="str">
        <f>VLOOKUP(A462,'[1]Sales Data Table'!$A:$I,4,FALSE)</f>
        <v>62298 ZL00A</v>
      </c>
      <c r="AB462" s="17" t="str">
        <f>VLOOKUP(A462,'[1]Sales Data Table'!$A:$I,9,FALSE)</f>
        <v xml:space="preserve">Nissan        | Frontier | H61B/D40        </v>
      </c>
      <c r="AC462" s="17"/>
      <c r="AD462" s="99">
        <f>VLOOKUP(A462,'[1]Sales Data Table'!$A:$Z,16,FALSE)</f>
        <v>42248</v>
      </c>
      <c r="AE462" s="18" t="str">
        <f>VLOOKUP(C462,'Equipment Listing'!A:E,3,FALSE)</f>
        <v>Bond</v>
      </c>
      <c r="AF462" s="19" t="str">
        <f>VLOOKUP(C462,'Equipment Listing'!A:E,4,FALSE)</f>
        <v>600T</v>
      </c>
      <c r="AG462" s="19" t="str">
        <f>VLOOKUP(C462,'Equipment Listing'!A:E,5,FALSE)</f>
        <v>331-600</v>
      </c>
      <c r="AH462" s="19">
        <f t="shared" si="59"/>
        <v>1.5</v>
      </c>
      <c r="AI462" s="43">
        <f t="shared" si="60"/>
        <v>1320</v>
      </c>
      <c r="AJ462" s="102">
        <f t="shared" si="61"/>
        <v>20760</v>
      </c>
      <c r="AK462" s="20">
        <f t="shared" si="62"/>
        <v>1730</v>
      </c>
      <c r="AL462" s="21">
        <f t="shared" si="63"/>
        <v>3.7474747474747474</v>
      </c>
      <c r="AM462" s="21"/>
      <c r="AN462" s="106"/>
      <c r="AO462" s="106"/>
      <c r="AP462" s="17" t="s">
        <v>214</v>
      </c>
    </row>
    <row r="463" spans="1:42" s="15" customFormat="1" ht="10.5" customHeight="1">
      <c r="A463" s="16">
        <v>106216</v>
      </c>
      <c r="B463" s="220" t="str">
        <f t="shared" si="56"/>
        <v>SOP</v>
      </c>
      <c r="C463" s="18" t="s">
        <v>196</v>
      </c>
      <c r="D463" s="22">
        <v>1</v>
      </c>
      <c r="E463" s="20">
        <v>1800</v>
      </c>
      <c r="F463" s="51">
        <v>0.75</v>
      </c>
      <c r="G463" s="74">
        <v>2</v>
      </c>
      <c r="H463" s="221" t="str">
        <f t="shared" si="57"/>
        <v>2015.01</v>
      </c>
      <c r="I463" s="221" t="str">
        <f t="shared" si="58"/>
        <v>2015.09</v>
      </c>
      <c r="J463" s="69">
        <v>20760</v>
      </c>
      <c r="K463" s="226"/>
      <c r="L463" s="226"/>
      <c r="M463" s="226"/>
      <c r="N463" s="226"/>
      <c r="O463" s="19"/>
      <c r="P463" s="19"/>
      <c r="Q463" s="19"/>
      <c r="R463" s="19"/>
      <c r="S463" s="103"/>
      <c r="T463" s="103"/>
      <c r="U463" s="22" t="s">
        <v>2</v>
      </c>
      <c r="V463" s="103"/>
      <c r="W463" s="106"/>
      <c r="X463" s="17" t="str">
        <f>VLOOKUP(A463,'[1]Sales Data Table'!$A:$AF,4,FALSE)</f>
        <v>62298 ZL00A</v>
      </c>
      <c r="Y463" s="17" t="str">
        <f>VLOOKUP(A463,'[1]Sales Data Table'!$A:$I,2,FALSE)</f>
        <v>Calsonic</v>
      </c>
      <c r="Z463" s="17"/>
      <c r="AA463" s="17" t="str">
        <f>VLOOKUP(A463,'[1]Sales Data Table'!$A:$I,4,FALSE)</f>
        <v>62298 ZL00A</v>
      </c>
      <c r="AB463" s="17" t="str">
        <f>VLOOKUP(A463,'[1]Sales Data Table'!$A:$I,9,FALSE)</f>
        <v xml:space="preserve">Nissan        | Frontier | H61B/D40        </v>
      </c>
      <c r="AC463" s="17"/>
      <c r="AD463" s="99">
        <f>VLOOKUP(A463,'[1]Sales Data Table'!$A:$Z,16,FALSE)</f>
        <v>42248</v>
      </c>
      <c r="AE463" s="18" t="str">
        <f>VLOOKUP(C463,'Equipment Listing'!A:E,3,FALSE)</f>
        <v>Bond</v>
      </c>
      <c r="AF463" s="19" t="str">
        <f>VLOOKUP(C463,'Equipment Listing'!A:E,4,FALSE)</f>
        <v>600T</v>
      </c>
      <c r="AG463" s="19" t="str">
        <f>VLOOKUP(C463,'Equipment Listing'!A:E,5,FALSE)</f>
        <v>331-600</v>
      </c>
      <c r="AH463" s="19">
        <f t="shared" si="59"/>
        <v>1.5</v>
      </c>
      <c r="AI463" s="43">
        <f t="shared" si="60"/>
        <v>1800</v>
      </c>
      <c r="AJ463" s="102">
        <f t="shared" si="61"/>
        <v>20760</v>
      </c>
      <c r="AK463" s="20">
        <f t="shared" si="62"/>
        <v>1730</v>
      </c>
      <c r="AL463" s="21">
        <f t="shared" si="63"/>
        <v>3.2814814814814817</v>
      </c>
      <c r="AM463" s="21"/>
      <c r="AN463" s="106"/>
      <c r="AO463" s="106"/>
      <c r="AP463" s="17" t="s">
        <v>213</v>
      </c>
    </row>
    <row r="464" spans="1:42" s="15" customFormat="1" ht="10.5" customHeight="1">
      <c r="A464" s="16">
        <v>106326</v>
      </c>
      <c r="B464" s="220" t="str">
        <f t="shared" si="56"/>
        <v>SOP</v>
      </c>
      <c r="C464" s="18" t="s">
        <v>196</v>
      </c>
      <c r="D464" s="22">
        <v>1</v>
      </c>
      <c r="E464" s="20">
        <v>1500</v>
      </c>
      <c r="F464" s="51">
        <v>0.75</v>
      </c>
      <c r="G464" s="74">
        <v>2</v>
      </c>
      <c r="H464" s="221" t="str">
        <f t="shared" si="57"/>
        <v>2015.01</v>
      </c>
      <c r="I464" s="221" t="str">
        <f t="shared" si="58"/>
        <v>2018.06</v>
      </c>
      <c r="J464" s="69">
        <v>22108.16</v>
      </c>
      <c r="K464" s="226"/>
      <c r="L464" s="226"/>
      <c r="M464" s="226"/>
      <c r="N464" s="226"/>
      <c r="O464" s="19"/>
      <c r="P464" s="19"/>
      <c r="Q464" s="19"/>
      <c r="R464" s="19"/>
      <c r="S464" s="103"/>
      <c r="T464" s="103"/>
      <c r="U464" s="22" t="s">
        <v>2</v>
      </c>
      <c r="V464" s="103"/>
      <c r="W464" s="106"/>
      <c r="X464" s="17" t="str">
        <f>VLOOKUP(A464,'[1]Sales Data Table'!$A:$AF,4,FALSE)</f>
        <v>AA146510-1750</v>
      </c>
      <c r="Y464" s="17" t="str">
        <f>VLOOKUP(A464,'[1]Sales Data Table'!$A:$I,2,FALSE)</f>
        <v>Denso</v>
      </c>
      <c r="Z464" s="17"/>
      <c r="AA464" s="17" t="str">
        <f>VLOOKUP(A464,'[1]Sales Data Table'!$A:$I,4,FALSE)</f>
        <v>AA146510-1750</v>
      </c>
      <c r="AB464" s="17" t="str">
        <f>VLOOKUP(A464,'[1]Sales Data Table'!$A:$I,9,FALSE)</f>
        <v>200L SEQUIA</v>
      </c>
      <c r="AC464" s="17"/>
      <c r="AD464" s="99">
        <f>VLOOKUP(A464,'[1]Sales Data Table'!$A:$Z,16,FALSE)</f>
        <v>43252</v>
      </c>
      <c r="AE464" s="18" t="str">
        <f>VLOOKUP(C464,'Equipment Listing'!A:E,3,FALSE)</f>
        <v>Bond</v>
      </c>
      <c r="AF464" s="19" t="str">
        <f>VLOOKUP(C464,'Equipment Listing'!A:E,4,FALSE)</f>
        <v>600T</v>
      </c>
      <c r="AG464" s="19" t="str">
        <f>VLOOKUP(C464,'Equipment Listing'!A:E,5,FALSE)</f>
        <v>331-600</v>
      </c>
      <c r="AH464" s="19">
        <f t="shared" si="59"/>
        <v>1.5</v>
      </c>
      <c r="AI464" s="43">
        <f t="shared" si="60"/>
        <v>1500</v>
      </c>
      <c r="AJ464" s="102">
        <f t="shared" si="61"/>
        <v>22108.16</v>
      </c>
      <c r="AK464" s="20">
        <f t="shared" si="62"/>
        <v>1842.3466666666666</v>
      </c>
      <c r="AL464" s="21">
        <f t="shared" si="63"/>
        <v>3.6376414814814813</v>
      </c>
      <c r="AM464" s="21"/>
      <c r="AN464" s="106"/>
      <c r="AO464" s="106"/>
      <c r="AP464" s="17">
        <v>106326</v>
      </c>
    </row>
    <row r="465" spans="1:42" s="15" customFormat="1" ht="10.5" customHeight="1">
      <c r="A465" s="16">
        <v>106340</v>
      </c>
      <c r="B465" s="220" t="str">
        <f t="shared" si="56"/>
        <v>SOP</v>
      </c>
      <c r="C465" s="18" t="s">
        <v>196</v>
      </c>
      <c r="D465" s="22">
        <v>1</v>
      </c>
      <c r="E465" s="20">
        <v>2400</v>
      </c>
      <c r="F465" s="51">
        <v>0.75</v>
      </c>
      <c r="G465" s="74">
        <v>2</v>
      </c>
      <c r="H465" s="221" t="str">
        <f t="shared" si="57"/>
        <v>2015.01</v>
      </c>
      <c r="I465" s="221" t="str">
        <f t="shared" si="58"/>
        <v>2015.09</v>
      </c>
      <c r="J465" s="69">
        <v>20764.5</v>
      </c>
      <c r="K465" s="226"/>
      <c r="L465" s="226"/>
      <c r="M465" s="226"/>
      <c r="N465" s="226"/>
      <c r="O465" s="19"/>
      <c r="P465" s="19"/>
      <c r="Q465" s="19"/>
      <c r="R465" s="19"/>
      <c r="S465" s="103"/>
      <c r="T465" s="103"/>
      <c r="U465" s="22" t="s">
        <v>2</v>
      </c>
      <c r="V465" s="103"/>
      <c r="W465" s="106"/>
      <c r="X465" s="17" t="str">
        <f>VLOOKUP(A465,'[1]Sales Data Table'!$A:$AF,4,FALSE)</f>
        <v>26040 ZL00A</v>
      </c>
      <c r="Y465" s="17" t="str">
        <f>VLOOKUP(A465,'[1]Sales Data Table'!$A:$I,2,FALSE)</f>
        <v>Calsonic</v>
      </c>
      <c r="Z465" s="17"/>
      <c r="AA465" s="17" t="str">
        <f>VLOOKUP(A465,'[1]Sales Data Table'!$A:$I,4,FALSE)</f>
        <v>26040 ZL00A</v>
      </c>
      <c r="AB465" s="17" t="str">
        <f>VLOOKUP(A465,'[1]Sales Data Table'!$A:$I,9,FALSE)</f>
        <v xml:space="preserve">Nissan        | Frontier | H61B/D40        </v>
      </c>
      <c r="AC465" s="17"/>
      <c r="AD465" s="99">
        <f>VLOOKUP(A465,'[1]Sales Data Table'!$A:$Z,16,FALSE)</f>
        <v>42248</v>
      </c>
      <c r="AE465" s="18" t="str">
        <f>VLOOKUP(C465,'Equipment Listing'!A:E,3,FALSE)</f>
        <v>Bond</v>
      </c>
      <c r="AF465" s="19" t="str">
        <f>VLOOKUP(C465,'Equipment Listing'!A:E,4,FALSE)</f>
        <v>600T</v>
      </c>
      <c r="AG465" s="19" t="str">
        <f>VLOOKUP(C465,'Equipment Listing'!A:E,5,FALSE)</f>
        <v>331-600</v>
      </c>
      <c r="AH465" s="19">
        <f t="shared" si="59"/>
        <v>1.5</v>
      </c>
      <c r="AI465" s="43">
        <f t="shared" si="60"/>
        <v>2400</v>
      </c>
      <c r="AJ465" s="102">
        <f t="shared" si="61"/>
        <v>20764.5</v>
      </c>
      <c r="AK465" s="20">
        <f t="shared" si="62"/>
        <v>1730.375</v>
      </c>
      <c r="AL465" s="21">
        <f t="shared" si="63"/>
        <v>2.9613194444444439</v>
      </c>
      <c r="AM465" s="21"/>
      <c r="AN465" s="106"/>
      <c r="AO465" s="106"/>
      <c r="AP465" s="17" t="s">
        <v>212</v>
      </c>
    </row>
    <row r="466" spans="1:42" s="15" customFormat="1" ht="10.5" customHeight="1">
      <c r="A466" s="16">
        <v>106342</v>
      </c>
      <c r="B466" s="220" t="str">
        <f t="shared" si="56"/>
        <v>SOP</v>
      </c>
      <c r="C466" s="18" t="s">
        <v>196</v>
      </c>
      <c r="D466" s="22">
        <v>1</v>
      </c>
      <c r="E466" s="20">
        <v>2400</v>
      </c>
      <c r="F466" s="51">
        <v>0.75</v>
      </c>
      <c r="G466" s="74">
        <v>2</v>
      </c>
      <c r="H466" s="221" t="str">
        <f t="shared" si="57"/>
        <v>2015.01</v>
      </c>
      <c r="I466" s="221" t="str">
        <f t="shared" si="58"/>
        <v>2017.07</v>
      </c>
      <c r="J466" s="69">
        <v>66035.736000000004</v>
      </c>
      <c r="K466" s="226"/>
      <c r="L466" s="226"/>
      <c r="M466" s="226"/>
      <c r="N466" s="226"/>
      <c r="O466" s="19"/>
      <c r="P466" s="19"/>
      <c r="Q466" s="19"/>
      <c r="R466" s="19"/>
      <c r="S466" s="103"/>
      <c r="T466" s="103"/>
      <c r="U466" s="22" t="s">
        <v>2</v>
      </c>
      <c r="V466" s="103"/>
      <c r="W466" s="106"/>
      <c r="X466" s="17" t="str">
        <f>VLOOKUP(A466,'[1]Sales Data Table'!$A:$AF,4,FALSE)</f>
        <v>26040 ZL50A</v>
      </c>
      <c r="Y466" s="17" t="str">
        <f>VLOOKUP(A466,'[1]Sales Data Table'!$A:$I,2,FALSE)</f>
        <v>Calsonic</v>
      </c>
      <c r="Z466" s="17"/>
      <c r="AA466" s="17" t="str">
        <f>VLOOKUP(A466,'[1]Sales Data Table'!$A:$I,4,FALSE)</f>
        <v>26040 ZL50A</v>
      </c>
      <c r="AB466" s="17" t="str">
        <f>VLOOKUP(A466,'[1]Sales Data Table'!$A:$I,9,FALSE)</f>
        <v xml:space="preserve">Nissan        | Frontier | H61B/D40        </v>
      </c>
      <c r="AC466" s="17"/>
      <c r="AD466" s="99">
        <f>VLOOKUP(A466,'[1]Sales Data Table'!$A:$Z,16,FALSE)</f>
        <v>42917</v>
      </c>
      <c r="AE466" s="18" t="str">
        <f>VLOOKUP(C466,'Equipment Listing'!A:E,3,FALSE)</f>
        <v>Bond</v>
      </c>
      <c r="AF466" s="19" t="str">
        <f>VLOOKUP(C466,'Equipment Listing'!A:E,4,FALSE)</f>
        <v>600T</v>
      </c>
      <c r="AG466" s="19" t="str">
        <f>VLOOKUP(C466,'Equipment Listing'!A:E,5,FALSE)</f>
        <v>331-600</v>
      </c>
      <c r="AH466" s="19">
        <f t="shared" si="59"/>
        <v>1.5</v>
      </c>
      <c r="AI466" s="43">
        <f t="shared" si="60"/>
        <v>2400</v>
      </c>
      <c r="AJ466" s="102">
        <f t="shared" si="61"/>
        <v>66035.736000000004</v>
      </c>
      <c r="AK466" s="20">
        <f t="shared" si="62"/>
        <v>5502.9780000000001</v>
      </c>
      <c r="AL466" s="21">
        <f t="shared" si="63"/>
        <v>5.0572100000000004</v>
      </c>
      <c r="AM466" s="21"/>
      <c r="AN466" s="106"/>
      <c r="AO466" s="106"/>
      <c r="AP466" s="17" t="s">
        <v>211</v>
      </c>
    </row>
    <row r="467" spans="1:42" s="15" customFormat="1" ht="10.5" customHeight="1">
      <c r="A467" s="16">
        <v>106682</v>
      </c>
      <c r="B467" s="220" t="str">
        <f t="shared" si="56"/>
        <v>SOP</v>
      </c>
      <c r="C467" s="18" t="s">
        <v>196</v>
      </c>
      <c r="D467" s="22">
        <v>1</v>
      </c>
      <c r="E467" s="20">
        <v>2100</v>
      </c>
      <c r="F467" s="51">
        <v>0.75</v>
      </c>
      <c r="G467" s="74">
        <v>2</v>
      </c>
      <c r="H467" s="221" t="str">
        <f t="shared" si="57"/>
        <v>2015.01</v>
      </c>
      <c r="I467" s="221" t="str">
        <f t="shared" si="58"/>
        <v>2018.03</v>
      </c>
      <c r="J467" s="69">
        <v>41865.062400000003</v>
      </c>
      <c r="K467" s="226"/>
      <c r="L467" s="226"/>
      <c r="M467" s="226"/>
      <c r="N467" s="226"/>
      <c r="O467" s="19"/>
      <c r="P467" s="19"/>
      <c r="Q467" s="19"/>
      <c r="R467" s="19"/>
      <c r="S467" s="103"/>
      <c r="T467" s="103"/>
      <c r="U467" s="22" t="s">
        <v>2</v>
      </c>
      <c r="V467" s="103"/>
      <c r="W467" s="106"/>
      <c r="X467" s="17" t="str">
        <f>VLOOKUP(A467,'[1]Sales Data Table'!$A:$AF,4,FALSE)</f>
        <v>41151 ZV50A</v>
      </c>
      <c r="Y467" s="17" t="str">
        <f>VLOOKUP(A467,'[1]Sales Data Table'!$A:$I,2,FALSE)</f>
        <v>NISSAN</v>
      </c>
      <c r="Z467" s="17"/>
      <c r="AA467" s="17" t="str">
        <f>VLOOKUP(A467,'[1]Sales Data Table'!$A:$I,4,FALSE)</f>
        <v>41151 ZV50A</v>
      </c>
      <c r="AB467" s="17" t="str">
        <f>VLOOKUP(A467,'[1]Sales Data Table'!$A:$I,9,FALSE)</f>
        <v>ARMADA / WZW</v>
      </c>
      <c r="AC467" s="17"/>
      <c r="AD467" s="99">
        <f>VLOOKUP(A467,'[1]Sales Data Table'!$A:$Z,16,FALSE)</f>
        <v>43160</v>
      </c>
      <c r="AE467" s="18" t="str">
        <f>VLOOKUP(C467,'Equipment Listing'!A:E,3,FALSE)</f>
        <v>Bond</v>
      </c>
      <c r="AF467" s="19" t="str">
        <f>VLOOKUP(C467,'Equipment Listing'!A:E,4,FALSE)</f>
        <v>600T</v>
      </c>
      <c r="AG467" s="19" t="str">
        <f>VLOOKUP(C467,'Equipment Listing'!A:E,5,FALSE)</f>
        <v>331-600</v>
      </c>
      <c r="AH467" s="19">
        <f t="shared" si="59"/>
        <v>1.5</v>
      </c>
      <c r="AI467" s="43">
        <f t="shared" si="60"/>
        <v>2100</v>
      </c>
      <c r="AJ467" s="102">
        <f t="shared" si="61"/>
        <v>41865.062400000003</v>
      </c>
      <c r="AK467" s="20">
        <f t="shared" si="62"/>
        <v>3488.7552000000001</v>
      </c>
      <c r="AL467" s="21">
        <f t="shared" si="63"/>
        <v>4.2150826666666665</v>
      </c>
      <c r="AM467" s="21"/>
      <c r="AN467" s="106"/>
      <c r="AO467" s="106"/>
      <c r="AP467" s="17">
        <v>106682</v>
      </c>
    </row>
    <row r="468" spans="1:42" s="15" customFormat="1" ht="10.5" customHeight="1">
      <c r="A468" s="16">
        <v>106683</v>
      </c>
      <c r="B468" s="220" t="str">
        <f t="shared" si="56"/>
        <v>SOP</v>
      </c>
      <c r="C468" s="18" t="s">
        <v>196</v>
      </c>
      <c r="D468" s="22">
        <v>1</v>
      </c>
      <c r="E468" s="20">
        <v>3800</v>
      </c>
      <c r="F468" s="51">
        <v>0.75</v>
      </c>
      <c r="G468" s="74">
        <v>2</v>
      </c>
      <c r="H468" s="221" t="str">
        <f t="shared" si="57"/>
        <v>2015.01</v>
      </c>
      <c r="I468" s="221" t="str">
        <f t="shared" si="58"/>
        <v>2018.03</v>
      </c>
      <c r="J468" s="69">
        <v>41400.414199999999</v>
      </c>
      <c r="K468" s="226"/>
      <c r="L468" s="226"/>
      <c r="M468" s="226"/>
      <c r="N468" s="226"/>
      <c r="O468" s="19"/>
      <c r="P468" s="19"/>
      <c r="Q468" s="19"/>
      <c r="R468" s="19"/>
      <c r="S468" s="103"/>
      <c r="T468" s="103"/>
      <c r="U468" s="22" t="s">
        <v>2</v>
      </c>
      <c r="V468" s="103"/>
      <c r="W468" s="106"/>
      <c r="X468" s="17" t="str">
        <f>VLOOKUP(A468,'[1]Sales Data Table'!$A:$AF,4,FALSE)</f>
        <v>41161 ZV50A</v>
      </c>
      <c r="Y468" s="17" t="str">
        <f>VLOOKUP(A468,'[1]Sales Data Table'!$A:$I,2,FALSE)</f>
        <v>NISSAN</v>
      </c>
      <c r="Z468" s="17"/>
      <c r="AA468" s="17" t="str">
        <f>VLOOKUP(A468,'[1]Sales Data Table'!$A:$I,4,FALSE)</f>
        <v>41161 ZV50A</v>
      </c>
      <c r="AB468" s="17" t="str">
        <f>VLOOKUP(A468,'[1]Sales Data Table'!$A:$I,9,FALSE)</f>
        <v>ARMADA / WZW</v>
      </c>
      <c r="AC468" s="17"/>
      <c r="AD468" s="99">
        <f>VLOOKUP(A468,'[1]Sales Data Table'!$A:$Z,16,FALSE)</f>
        <v>43160</v>
      </c>
      <c r="AE468" s="18" t="str">
        <f>VLOOKUP(C468,'Equipment Listing'!A:E,3,FALSE)</f>
        <v>Bond</v>
      </c>
      <c r="AF468" s="19" t="str">
        <f>VLOOKUP(C468,'Equipment Listing'!A:E,4,FALSE)</f>
        <v>600T</v>
      </c>
      <c r="AG468" s="19" t="str">
        <f>VLOOKUP(C468,'Equipment Listing'!A:E,5,FALSE)</f>
        <v>331-600</v>
      </c>
      <c r="AH468" s="19">
        <f t="shared" si="59"/>
        <v>1.5</v>
      </c>
      <c r="AI468" s="43">
        <f t="shared" si="60"/>
        <v>3800</v>
      </c>
      <c r="AJ468" s="102">
        <f t="shared" si="61"/>
        <v>41400.414199999999</v>
      </c>
      <c r="AK468" s="20">
        <f t="shared" si="62"/>
        <v>3450.0345166666666</v>
      </c>
      <c r="AL468" s="21">
        <f t="shared" si="63"/>
        <v>3.2105384269005852</v>
      </c>
      <c r="AM468" s="21"/>
      <c r="AN468" s="106"/>
      <c r="AO468" s="106"/>
      <c r="AP468" s="17">
        <v>106683</v>
      </c>
    </row>
    <row r="469" spans="1:42" s="15" customFormat="1" ht="10.5" customHeight="1">
      <c r="A469" s="16">
        <v>106734</v>
      </c>
      <c r="B469" s="220" t="str">
        <f t="shared" si="56"/>
        <v>SOP</v>
      </c>
      <c r="C469" s="18" t="s">
        <v>196</v>
      </c>
      <c r="D469" s="22">
        <v>1</v>
      </c>
      <c r="E469" s="20">
        <v>1500</v>
      </c>
      <c r="F469" s="51">
        <v>0.75</v>
      </c>
      <c r="G469" s="74">
        <v>2</v>
      </c>
      <c r="H469" s="221" t="str">
        <f t="shared" si="57"/>
        <v>2015.01</v>
      </c>
      <c r="I469" s="221" t="str">
        <f t="shared" si="58"/>
        <v>2016.09</v>
      </c>
      <c r="J469" s="69">
        <v>329202.51345198165</v>
      </c>
      <c r="K469" s="226"/>
      <c r="L469" s="226"/>
      <c r="M469" s="226"/>
      <c r="N469" s="226"/>
      <c r="O469" s="19"/>
      <c r="P469" s="19"/>
      <c r="Q469" s="19"/>
      <c r="R469" s="19"/>
      <c r="S469" s="103"/>
      <c r="T469" s="103"/>
      <c r="U469" s="22" t="s">
        <v>2</v>
      </c>
      <c r="V469" s="103"/>
      <c r="W469" s="106"/>
      <c r="X469" s="17" t="str">
        <f>VLOOKUP(A469,'[1]Sales Data Table'!$A:$AF,4,FALSE)</f>
        <v>21-3607521-2-00</v>
      </c>
      <c r="Y469" s="17" t="str">
        <f>VLOOKUP(A469,'[1]Sales Data Table'!$A:$I,2,FALSE)</f>
        <v>IB TECH</v>
      </c>
      <c r="Z469" s="17"/>
      <c r="AA469" s="17" t="str">
        <f>VLOOKUP(A469,'[1]Sales Data Table'!$A:$I,4,FALSE)</f>
        <v>21-3607521-2-00</v>
      </c>
      <c r="AB469" s="17" t="str">
        <f>VLOOKUP(A469,'[1]Sales Data Table'!$A:$I,9,FALSE)</f>
        <v xml:space="preserve">Honda | Civic | 2HC              </v>
      </c>
      <c r="AC469" s="17"/>
      <c r="AD469" s="99">
        <f>VLOOKUP(A469,'[1]Sales Data Table'!$A:$Z,16,FALSE)</f>
        <v>42614</v>
      </c>
      <c r="AE469" s="18" t="str">
        <f>VLOOKUP(C469,'Equipment Listing'!A:E,3,FALSE)</f>
        <v>Bond</v>
      </c>
      <c r="AF469" s="19" t="str">
        <f>VLOOKUP(C469,'Equipment Listing'!A:E,4,FALSE)</f>
        <v>600T</v>
      </c>
      <c r="AG469" s="19" t="str">
        <f>VLOOKUP(C469,'Equipment Listing'!A:E,5,FALSE)</f>
        <v>331-600</v>
      </c>
      <c r="AH469" s="19">
        <f t="shared" si="59"/>
        <v>1.5</v>
      </c>
      <c r="AI469" s="43">
        <f t="shared" si="60"/>
        <v>1500</v>
      </c>
      <c r="AJ469" s="102">
        <f t="shared" si="61"/>
        <v>329202.51345198165</v>
      </c>
      <c r="AK469" s="20">
        <f t="shared" si="62"/>
        <v>27433.542787665137</v>
      </c>
      <c r="AL469" s="21">
        <f t="shared" si="63"/>
        <v>26.385371366813455</v>
      </c>
      <c r="AM469" s="21"/>
      <c r="AN469" s="106"/>
      <c r="AO469" s="106"/>
      <c r="AP469" s="17" t="s">
        <v>210</v>
      </c>
    </row>
    <row r="470" spans="1:42" s="15" customFormat="1" ht="10.5" customHeight="1">
      <c r="A470" s="16">
        <v>106906</v>
      </c>
      <c r="B470" s="220" t="str">
        <f t="shared" si="56"/>
        <v>SOP</v>
      </c>
      <c r="C470" s="18" t="s">
        <v>196</v>
      </c>
      <c r="D470" s="22">
        <v>1</v>
      </c>
      <c r="E470" s="20">
        <v>1200</v>
      </c>
      <c r="F470" s="51">
        <v>0.75</v>
      </c>
      <c r="G470" s="74">
        <v>2</v>
      </c>
      <c r="H470" s="221" t="str">
        <f t="shared" si="57"/>
        <v>2015.01</v>
      </c>
      <c r="I470" s="221" t="str">
        <f t="shared" si="58"/>
        <v>2015.02</v>
      </c>
      <c r="J470" s="69">
        <v>30225</v>
      </c>
      <c r="K470" s="226"/>
      <c r="L470" s="226"/>
      <c r="M470" s="226"/>
      <c r="N470" s="226"/>
      <c r="O470" s="19"/>
      <c r="P470" s="19"/>
      <c r="Q470" s="19"/>
      <c r="R470" s="19"/>
      <c r="S470" s="103"/>
      <c r="T470" s="103"/>
      <c r="U470" s="22" t="s">
        <v>2</v>
      </c>
      <c r="V470" s="103"/>
      <c r="W470" s="106"/>
      <c r="X470" s="17" t="str">
        <f>VLOOKUP(A470,'[1]Sales Data Table'!$A:$AF,4,FALSE)</f>
        <v>28038 9N00A</v>
      </c>
      <c r="Y470" s="17" t="str">
        <f>VLOOKUP(A470,'[1]Sales Data Table'!$A:$I,2,FALSE)</f>
        <v>Calsonic</v>
      </c>
      <c r="Z470" s="17"/>
      <c r="AA470" s="17" t="str">
        <f>VLOOKUP(A470,'[1]Sales Data Table'!$A:$I,4,FALSE)</f>
        <v>28038 9N00A</v>
      </c>
      <c r="AB470" s="17" t="str">
        <f>VLOOKUP(A470,'[1]Sales Data Table'!$A:$I,9,FALSE)</f>
        <v>L42C</v>
      </c>
      <c r="AC470" s="17"/>
      <c r="AD470" s="99">
        <f>VLOOKUP(A470,'[1]Sales Data Table'!$A:$Z,16,FALSE)</f>
        <v>42036</v>
      </c>
      <c r="AE470" s="18" t="str">
        <f>VLOOKUP(C470,'Equipment Listing'!A:E,3,FALSE)</f>
        <v>Bond</v>
      </c>
      <c r="AF470" s="19" t="str">
        <f>VLOOKUP(C470,'Equipment Listing'!A:E,4,FALSE)</f>
        <v>600T</v>
      </c>
      <c r="AG470" s="19" t="str">
        <f>VLOOKUP(C470,'Equipment Listing'!A:E,5,FALSE)</f>
        <v>331-600</v>
      </c>
      <c r="AH470" s="19">
        <f t="shared" si="59"/>
        <v>1.5</v>
      </c>
      <c r="AI470" s="43">
        <f t="shared" si="60"/>
        <v>1200</v>
      </c>
      <c r="AJ470" s="102">
        <f t="shared" si="61"/>
        <v>30225</v>
      </c>
      <c r="AK470" s="20">
        <f t="shared" si="62"/>
        <v>2518.75</v>
      </c>
      <c r="AL470" s="21">
        <f t="shared" si="63"/>
        <v>4.7986111111111116</v>
      </c>
      <c r="AM470" s="21"/>
      <c r="AN470" s="106"/>
      <c r="AO470" s="106"/>
      <c r="AP470" s="17" t="s">
        <v>209</v>
      </c>
    </row>
    <row r="471" spans="1:42" s="15" customFormat="1" ht="10.5" customHeight="1">
      <c r="A471" s="56">
        <v>106907</v>
      </c>
      <c r="B471" s="220" t="str">
        <f t="shared" si="56"/>
        <v>SOP</v>
      </c>
      <c r="C471" s="51" t="s">
        <v>196</v>
      </c>
      <c r="D471" s="22">
        <v>1</v>
      </c>
      <c r="E471" s="55">
        <v>1200</v>
      </c>
      <c r="F471" s="51">
        <v>0.75</v>
      </c>
      <c r="G471" s="74">
        <v>2</v>
      </c>
      <c r="H471" s="221" t="str">
        <f t="shared" si="57"/>
        <v>2015.01</v>
      </c>
      <c r="I471" s="221" t="str">
        <f t="shared" si="58"/>
        <v>2015.02</v>
      </c>
      <c r="J471" s="69">
        <v>30225</v>
      </c>
      <c r="K471" s="226"/>
      <c r="L471" s="226"/>
      <c r="M471" s="226"/>
      <c r="N471" s="226"/>
      <c r="O471" s="54"/>
      <c r="P471" s="54"/>
      <c r="Q471" s="54"/>
      <c r="R471" s="54"/>
      <c r="S471" s="53"/>
      <c r="T471" s="104"/>
      <c r="U471" s="22" t="s">
        <v>2</v>
      </c>
      <c r="V471" s="104"/>
      <c r="W471" s="106"/>
      <c r="X471" s="17" t="str">
        <f>VLOOKUP(A471,'[1]Sales Data Table'!$A:$AF,4,FALSE)</f>
        <v>28039 9N00A</v>
      </c>
      <c r="Y471" s="17" t="str">
        <f>VLOOKUP(A471,'[1]Sales Data Table'!$A:$I,2,FALSE)</f>
        <v>Calsonic</v>
      </c>
      <c r="Z471" s="17"/>
      <c r="AA471" s="17" t="str">
        <f>VLOOKUP(A471,'[1]Sales Data Table'!$A:$I,4,FALSE)</f>
        <v>28039 9N00A</v>
      </c>
      <c r="AB471" s="17" t="str">
        <f>VLOOKUP(A471,'[1]Sales Data Table'!$A:$I,9,FALSE)</f>
        <v>L42C</v>
      </c>
      <c r="AC471" s="17"/>
      <c r="AD471" s="99">
        <f>VLOOKUP(A471,'[1]Sales Data Table'!$A:$Z,16,FALSE)</f>
        <v>42036</v>
      </c>
      <c r="AE471" s="18" t="str">
        <f>VLOOKUP(C471,'Equipment Listing'!A:E,3,FALSE)</f>
        <v>Bond</v>
      </c>
      <c r="AF471" s="19" t="str">
        <f>VLOOKUP(C471,'Equipment Listing'!A:E,4,FALSE)</f>
        <v>600T</v>
      </c>
      <c r="AG471" s="19" t="str">
        <f>VLOOKUP(C471,'Equipment Listing'!A:E,5,FALSE)</f>
        <v>331-600</v>
      </c>
      <c r="AH471" s="19">
        <f t="shared" si="59"/>
        <v>1.5</v>
      </c>
      <c r="AI471" s="43">
        <f t="shared" si="60"/>
        <v>1200</v>
      </c>
      <c r="AJ471" s="102">
        <f t="shared" si="61"/>
        <v>30225</v>
      </c>
      <c r="AK471" s="20">
        <f t="shared" si="62"/>
        <v>2518.75</v>
      </c>
      <c r="AL471" s="21">
        <f t="shared" si="63"/>
        <v>4.7986111111111116</v>
      </c>
      <c r="AM471" s="21"/>
      <c r="AN471" s="106"/>
      <c r="AO471" s="106"/>
      <c r="AP471" s="51" t="e">
        <f>VLOOKUP(A471,#REF!,2,FALSE)</f>
        <v>#REF!</v>
      </c>
    </row>
    <row r="472" spans="1:42" s="15" customFormat="1" ht="10.5" customHeight="1">
      <c r="A472" s="16">
        <v>106910</v>
      </c>
      <c r="B472" s="220" t="str">
        <f t="shared" si="56"/>
        <v>SOP</v>
      </c>
      <c r="C472" s="18" t="s">
        <v>196</v>
      </c>
      <c r="D472" s="22">
        <v>1</v>
      </c>
      <c r="E472" s="20">
        <v>1200</v>
      </c>
      <c r="F472" s="51">
        <v>0.75</v>
      </c>
      <c r="G472" s="74">
        <v>2</v>
      </c>
      <c r="H472" s="221" t="str">
        <f t="shared" si="57"/>
        <v>2015.01</v>
      </c>
      <c r="I472" s="221" t="str">
        <f t="shared" si="58"/>
        <v>2015.02</v>
      </c>
      <c r="J472" s="69">
        <v>35250</v>
      </c>
      <c r="K472" s="226"/>
      <c r="L472" s="226"/>
      <c r="M472" s="226"/>
      <c r="N472" s="226"/>
      <c r="O472" s="19"/>
      <c r="P472" s="19"/>
      <c r="Q472" s="19"/>
      <c r="R472" s="19"/>
      <c r="S472" s="103"/>
      <c r="T472" s="103"/>
      <c r="U472" s="22" t="s">
        <v>2</v>
      </c>
      <c r="V472" s="103"/>
      <c r="W472" s="106"/>
      <c r="X472" s="17" t="str">
        <f>VLOOKUP(A472,'[1]Sales Data Table'!$A:$AF,4,FALSE)</f>
        <v>28038 9N02A</v>
      </c>
      <c r="Y472" s="17" t="str">
        <f>VLOOKUP(A472,'[1]Sales Data Table'!$A:$I,2,FALSE)</f>
        <v>Calsonic</v>
      </c>
      <c r="Z472" s="17"/>
      <c r="AA472" s="17" t="str">
        <f>VLOOKUP(A472,'[1]Sales Data Table'!$A:$I,4,FALSE)</f>
        <v>28038 9N02A</v>
      </c>
      <c r="AB472" s="17" t="str">
        <f>VLOOKUP(A472,'[1]Sales Data Table'!$A:$I,9,FALSE)</f>
        <v>L42C</v>
      </c>
      <c r="AC472" s="17"/>
      <c r="AD472" s="99">
        <f>VLOOKUP(A472,'[1]Sales Data Table'!$A:$Z,16,FALSE)</f>
        <v>42036</v>
      </c>
      <c r="AE472" s="18" t="str">
        <f>VLOOKUP(C472,'Equipment Listing'!A:E,3,FALSE)</f>
        <v>Bond</v>
      </c>
      <c r="AF472" s="19" t="str">
        <f>VLOOKUP(C472,'Equipment Listing'!A:E,4,FALSE)</f>
        <v>600T</v>
      </c>
      <c r="AG472" s="19" t="str">
        <f>VLOOKUP(C472,'Equipment Listing'!A:E,5,FALSE)</f>
        <v>331-600</v>
      </c>
      <c r="AH472" s="19">
        <f t="shared" si="59"/>
        <v>1.5</v>
      </c>
      <c r="AI472" s="43">
        <f t="shared" si="60"/>
        <v>1200</v>
      </c>
      <c r="AJ472" s="102">
        <f t="shared" si="61"/>
        <v>35250</v>
      </c>
      <c r="AK472" s="20">
        <f t="shared" si="62"/>
        <v>2937.5</v>
      </c>
      <c r="AL472" s="21">
        <f t="shared" si="63"/>
        <v>5.2638888888888884</v>
      </c>
      <c r="AM472" s="21"/>
      <c r="AN472" s="106"/>
      <c r="AO472" s="106"/>
      <c r="AP472" s="17" t="s">
        <v>208</v>
      </c>
    </row>
    <row r="473" spans="1:42" s="15" customFormat="1" ht="10.5" customHeight="1">
      <c r="A473" s="56">
        <v>106911</v>
      </c>
      <c r="B473" s="220" t="str">
        <f t="shared" si="56"/>
        <v>SOP</v>
      </c>
      <c r="C473" s="51" t="s">
        <v>196</v>
      </c>
      <c r="D473" s="22">
        <v>1</v>
      </c>
      <c r="E473" s="55">
        <v>1200</v>
      </c>
      <c r="F473" s="51">
        <v>0.75</v>
      </c>
      <c r="G473" s="74">
        <v>2</v>
      </c>
      <c r="H473" s="221" t="str">
        <f t="shared" si="57"/>
        <v>2015.01</v>
      </c>
      <c r="I473" s="221" t="str">
        <f t="shared" si="58"/>
        <v>2015.02</v>
      </c>
      <c r="J473" s="69">
        <v>34500</v>
      </c>
      <c r="K473" s="226"/>
      <c r="L473" s="226"/>
      <c r="M473" s="226"/>
      <c r="N473" s="226"/>
      <c r="O473" s="54"/>
      <c r="P473" s="54"/>
      <c r="Q473" s="54"/>
      <c r="R473" s="54"/>
      <c r="S473" s="53"/>
      <c r="T473" s="104"/>
      <c r="U473" s="22" t="s">
        <v>2</v>
      </c>
      <c r="V473" s="104"/>
      <c r="W473" s="106"/>
      <c r="X473" s="17" t="str">
        <f>VLOOKUP(A473,'[1]Sales Data Table'!$A:$AF,4,FALSE)</f>
        <v>28039 9N02A</v>
      </c>
      <c r="Y473" s="17" t="str">
        <f>VLOOKUP(A473,'[1]Sales Data Table'!$A:$I,2,FALSE)</f>
        <v>Calsonic</v>
      </c>
      <c r="Z473" s="17"/>
      <c r="AA473" s="17" t="str">
        <f>VLOOKUP(A473,'[1]Sales Data Table'!$A:$I,4,FALSE)</f>
        <v>28039 9N02A</v>
      </c>
      <c r="AB473" s="17" t="str">
        <f>VLOOKUP(A473,'[1]Sales Data Table'!$A:$I,9,FALSE)</f>
        <v>L42C</v>
      </c>
      <c r="AC473" s="17"/>
      <c r="AD473" s="99">
        <f>VLOOKUP(A473,'[1]Sales Data Table'!$A:$Z,16,FALSE)</f>
        <v>42036</v>
      </c>
      <c r="AE473" s="18" t="str">
        <f>VLOOKUP(C473,'Equipment Listing'!A:E,3,FALSE)</f>
        <v>Bond</v>
      </c>
      <c r="AF473" s="19" t="str">
        <f>VLOOKUP(C473,'Equipment Listing'!A:E,4,FALSE)</f>
        <v>600T</v>
      </c>
      <c r="AG473" s="19" t="str">
        <f>VLOOKUP(C473,'Equipment Listing'!A:E,5,FALSE)</f>
        <v>331-600</v>
      </c>
      <c r="AH473" s="19">
        <f t="shared" si="59"/>
        <v>1.5</v>
      </c>
      <c r="AI473" s="43">
        <f t="shared" si="60"/>
        <v>1200</v>
      </c>
      <c r="AJ473" s="102">
        <f t="shared" si="61"/>
        <v>34500</v>
      </c>
      <c r="AK473" s="20">
        <f t="shared" si="62"/>
        <v>2875</v>
      </c>
      <c r="AL473" s="21">
        <f t="shared" si="63"/>
        <v>5.1944444444444446</v>
      </c>
      <c r="AM473" s="21"/>
      <c r="AN473" s="106"/>
      <c r="AO473" s="106"/>
      <c r="AP473" s="51" t="e">
        <f>VLOOKUP(A473,#REF!,2,FALSE)</f>
        <v>#REF!</v>
      </c>
    </row>
    <row r="474" spans="1:42" s="15" customFormat="1" ht="10.5" customHeight="1">
      <c r="A474" s="56">
        <v>106974</v>
      </c>
      <c r="B474" s="220" t="str">
        <f t="shared" si="56"/>
        <v>SOP</v>
      </c>
      <c r="C474" s="51" t="s">
        <v>196</v>
      </c>
      <c r="D474" s="22">
        <v>1</v>
      </c>
      <c r="E474" s="55">
        <v>1500</v>
      </c>
      <c r="F474" s="51">
        <v>0.75</v>
      </c>
      <c r="G474" s="74">
        <v>2</v>
      </c>
      <c r="H474" s="221" t="str">
        <f t="shared" si="57"/>
        <v>2015.01</v>
      </c>
      <c r="I474" s="221" t="str">
        <f t="shared" si="58"/>
        <v>2018.12</v>
      </c>
      <c r="J474" s="69">
        <v>450</v>
      </c>
      <c r="K474" s="226"/>
      <c r="L474" s="226"/>
      <c r="M474" s="226"/>
      <c r="N474" s="226"/>
      <c r="O474" s="54"/>
      <c r="P474" s="54"/>
      <c r="Q474" s="54"/>
      <c r="R474" s="54"/>
      <c r="S474" s="53"/>
      <c r="T474" s="104"/>
      <c r="U474" s="22" t="s">
        <v>2</v>
      </c>
      <c r="V474" s="104"/>
      <c r="W474" s="106"/>
      <c r="X474" s="17" t="str">
        <f>VLOOKUP(A474,'[1]Sales Data Table'!$A:$AF,4,FALSE)</f>
        <v>82155 3JA0A</v>
      </c>
      <c r="Y474" s="17" t="str">
        <f>VLOOKUP(A474,'[1]Sales Data Table'!$A:$I,2,FALSE)</f>
        <v>NISSAN</v>
      </c>
      <c r="Z474" s="17"/>
      <c r="AA474" s="17" t="str">
        <f>VLOOKUP(A474,'[1]Sales Data Table'!$A:$I,4,FALSE)</f>
        <v>82155 3JA0A</v>
      </c>
      <c r="AB474" s="17" t="str">
        <f>VLOOKUP(A474,'[1]Sales Data Table'!$A:$I,9,FALSE)</f>
        <v>P42J</v>
      </c>
      <c r="AC474" s="17"/>
      <c r="AD474" s="99">
        <f>VLOOKUP(A474,'[1]Sales Data Table'!$A:$Z,16,FALSE)</f>
        <v>43435</v>
      </c>
      <c r="AE474" s="18" t="str">
        <f>VLOOKUP(C474,'Equipment Listing'!A:E,3,FALSE)</f>
        <v>Bond</v>
      </c>
      <c r="AF474" s="19" t="str">
        <f>VLOOKUP(C474,'Equipment Listing'!A:E,4,FALSE)</f>
        <v>600T</v>
      </c>
      <c r="AG474" s="19" t="str">
        <f>VLOOKUP(C474,'Equipment Listing'!A:E,5,FALSE)</f>
        <v>331-600</v>
      </c>
      <c r="AH474" s="19">
        <f t="shared" si="59"/>
        <v>1.5</v>
      </c>
      <c r="AI474" s="43">
        <f t="shared" si="60"/>
        <v>1500</v>
      </c>
      <c r="AJ474" s="102">
        <f t="shared" si="61"/>
        <v>450</v>
      </c>
      <c r="AK474" s="20">
        <f t="shared" si="62"/>
        <v>37.5</v>
      </c>
      <c r="AL474" s="21">
        <f t="shared" si="63"/>
        <v>2.0333333333333332</v>
      </c>
      <c r="AM474" s="21"/>
      <c r="AN474" s="106"/>
      <c r="AO474" s="106"/>
      <c r="AP474" s="51" t="e">
        <f>VLOOKUP(A474,#REF!,2,FALSE)</f>
        <v>#REF!</v>
      </c>
    </row>
    <row r="475" spans="1:42" s="15" customFormat="1" ht="10.5" customHeight="1">
      <c r="A475" s="16">
        <v>107009</v>
      </c>
      <c r="B475" s="220" t="str">
        <f t="shared" si="56"/>
        <v>SOP</v>
      </c>
      <c r="C475" s="18" t="s">
        <v>196</v>
      </c>
      <c r="D475" s="22">
        <v>1</v>
      </c>
      <c r="E475" s="20">
        <v>3570</v>
      </c>
      <c r="F475" s="51">
        <v>0.75</v>
      </c>
      <c r="G475" s="74">
        <v>2</v>
      </c>
      <c r="H475" s="221" t="str">
        <f t="shared" si="57"/>
        <v>2015.01</v>
      </c>
      <c r="I475" s="221" t="str">
        <f t="shared" si="58"/>
        <v>2016.06</v>
      </c>
      <c r="J475" s="69">
        <v>279592.14011753281</v>
      </c>
      <c r="K475" s="226"/>
      <c r="L475" s="226"/>
      <c r="M475" s="226"/>
      <c r="N475" s="226"/>
      <c r="O475" s="19"/>
      <c r="P475" s="19"/>
      <c r="Q475" s="19"/>
      <c r="R475" s="19"/>
      <c r="S475" s="103"/>
      <c r="T475" s="103"/>
      <c r="U475" s="22" t="s">
        <v>2</v>
      </c>
      <c r="V475" s="103"/>
      <c r="W475" s="106"/>
      <c r="X475" s="17" t="str">
        <f>VLOOKUP(A475,'[1]Sales Data Table'!$A:$AF,4,FALSE)</f>
        <v>23-4619821-2-00</v>
      </c>
      <c r="Y475" s="17" t="str">
        <f>VLOOKUP(A475,'[1]Sales Data Table'!$A:$I,2,FALSE)</f>
        <v>IB TECH</v>
      </c>
      <c r="Z475" s="17"/>
      <c r="AA475" s="17" t="str">
        <f>VLOOKUP(A475,'[1]Sales Data Table'!$A:$I,4,FALSE)</f>
        <v>23-4619821-2-00</v>
      </c>
      <c r="AB475" s="17" t="str">
        <f>VLOOKUP(A475,'[1]Sales Data Table'!$A:$I,9,FALSE)</f>
        <v>'12 Honda CR-V</v>
      </c>
      <c r="AC475" s="17"/>
      <c r="AD475" s="99">
        <f>VLOOKUP(A475,'[1]Sales Data Table'!$A:$Z,16,FALSE)</f>
        <v>42522</v>
      </c>
      <c r="AE475" s="18" t="str">
        <f>VLOOKUP(C475,'Equipment Listing'!A:E,3,FALSE)</f>
        <v>Bond</v>
      </c>
      <c r="AF475" s="19" t="str">
        <f>VLOOKUP(C475,'Equipment Listing'!A:E,4,FALSE)</f>
        <v>600T</v>
      </c>
      <c r="AG475" s="19" t="str">
        <f>VLOOKUP(C475,'Equipment Listing'!A:E,5,FALSE)</f>
        <v>331-600</v>
      </c>
      <c r="AH475" s="19">
        <f t="shared" si="59"/>
        <v>1.5</v>
      </c>
      <c r="AI475" s="43">
        <f t="shared" si="60"/>
        <v>3570</v>
      </c>
      <c r="AJ475" s="102">
        <f t="shared" si="61"/>
        <v>279592.14011753281</v>
      </c>
      <c r="AK475" s="20">
        <f t="shared" si="62"/>
        <v>23299.345009794401</v>
      </c>
      <c r="AL475" s="21">
        <f t="shared" si="63"/>
        <v>10.70190289814917</v>
      </c>
      <c r="AM475" s="21"/>
      <c r="AN475" s="106"/>
      <c r="AO475" s="106"/>
      <c r="AP475" s="17" t="s">
        <v>207</v>
      </c>
    </row>
    <row r="476" spans="1:42" s="15" customFormat="1" ht="10.5" customHeight="1">
      <c r="A476" s="16">
        <v>107029</v>
      </c>
      <c r="B476" s="220" t="str">
        <f t="shared" si="56"/>
        <v>SOP</v>
      </c>
      <c r="C476" s="18" t="s">
        <v>196</v>
      </c>
      <c r="D476" s="22">
        <v>1</v>
      </c>
      <c r="E476" s="20">
        <v>2100</v>
      </c>
      <c r="F476" s="51">
        <v>0.75</v>
      </c>
      <c r="G476" s="74">
        <v>2</v>
      </c>
      <c r="H476" s="221" t="str">
        <f t="shared" si="57"/>
        <v>2015.01</v>
      </c>
      <c r="I476" s="221" t="str">
        <f t="shared" si="58"/>
        <v>2019.09</v>
      </c>
      <c r="J476" s="69">
        <v>97650</v>
      </c>
      <c r="K476" s="226"/>
      <c r="L476" s="226"/>
      <c r="M476" s="226"/>
      <c r="N476" s="226"/>
      <c r="O476" s="19"/>
      <c r="P476" s="19"/>
      <c r="Q476" s="19"/>
      <c r="R476" s="19"/>
      <c r="S476" s="103"/>
      <c r="T476" s="103"/>
      <c r="U476" s="22" t="s">
        <v>2</v>
      </c>
      <c r="V476" s="103"/>
      <c r="W476" s="106"/>
      <c r="X476" s="17" t="str">
        <f>VLOOKUP(A476,'[1]Sales Data Table'!$A:$AF,4,FALSE)</f>
        <v>23-4621012-2-00</v>
      </c>
      <c r="Y476" s="17" t="str">
        <f>VLOOKUP(A476,'[1]Sales Data Table'!$A:$I,2,FALSE)</f>
        <v>IB TECH</v>
      </c>
      <c r="Z476" s="17"/>
      <c r="AA476" s="17" t="str">
        <f>VLOOKUP(A476,'[1]Sales Data Table'!$A:$I,4,FALSE)</f>
        <v>23-4621012-2-00</v>
      </c>
      <c r="AB476" s="17" t="str">
        <f>VLOOKUP(A476,'[1]Sales Data Table'!$A:$I,9,FALSE)</f>
        <v>P42K</v>
      </c>
      <c r="AC476" s="17"/>
      <c r="AD476" s="99">
        <f>VLOOKUP(A476,'[1]Sales Data Table'!$A:$Z,16,FALSE)</f>
        <v>43717</v>
      </c>
      <c r="AE476" s="18" t="str">
        <f>VLOOKUP(C476,'Equipment Listing'!A:E,3,FALSE)</f>
        <v>Bond</v>
      </c>
      <c r="AF476" s="19" t="str">
        <f>VLOOKUP(C476,'Equipment Listing'!A:E,4,FALSE)</f>
        <v>600T</v>
      </c>
      <c r="AG476" s="19" t="str">
        <f>VLOOKUP(C476,'Equipment Listing'!A:E,5,FALSE)</f>
        <v>331-600</v>
      </c>
      <c r="AH476" s="19">
        <f t="shared" si="59"/>
        <v>1.5</v>
      </c>
      <c r="AI476" s="43">
        <f t="shared" si="60"/>
        <v>2100</v>
      </c>
      <c r="AJ476" s="102">
        <f t="shared" si="61"/>
        <v>97650</v>
      </c>
      <c r="AK476" s="20">
        <f t="shared" si="62"/>
        <v>8137.5</v>
      </c>
      <c r="AL476" s="21">
        <f t="shared" si="63"/>
        <v>7.166666666666667</v>
      </c>
      <c r="AM476" s="21"/>
      <c r="AN476" s="106"/>
      <c r="AO476" s="106"/>
      <c r="AP476" s="17">
        <v>107029</v>
      </c>
    </row>
    <row r="477" spans="1:42" s="15" customFormat="1" ht="10.5" customHeight="1">
      <c r="A477" s="16">
        <v>107134</v>
      </c>
      <c r="B477" s="220" t="str">
        <f t="shared" si="56"/>
        <v>SOP</v>
      </c>
      <c r="C477" s="18" t="s">
        <v>196</v>
      </c>
      <c r="D477" s="22">
        <v>1</v>
      </c>
      <c r="E477" s="20">
        <v>1440</v>
      </c>
      <c r="F477" s="51">
        <v>0.75</v>
      </c>
      <c r="G477" s="74">
        <v>2</v>
      </c>
      <c r="H477" s="221" t="str">
        <f t="shared" si="57"/>
        <v>2015.01</v>
      </c>
      <c r="I477" s="221" t="str">
        <f t="shared" si="58"/>
        <v>2019.09</v>
      </c>
      <c r="J477" s="69">
        <v>98490</v>
      </c>
      <c r="K477" s="226"/>
      <c r="L477" s="226"/>
      <c r="M477" s="226"/>
      <c r="N477" s="226"/>
      <c r="O477" s="19"/>
      <c r="P477" s="19"/>
      <c r="Q477" s="19"/>
      <c r="R477" s="19"/>
      <c r="S477" s="103"/>
      <c r="T477" s="103"/>
      <c r="U477" s="22" t="s">
        <v>2</v>
      </c>
      <c r="V477" s="103"/>
      <c r="W477" s="106"/>
      <c r="X477" s="17" t="str">
        <f>VLOOKUP(A477,'[1]Sales Data Table'!$A:$AF,4,FALSE)</f>
        <v>E25115A0700101</v>
      </c>
      <c r="Y477" s="17" t="str">
        <f>VLOOKUP(A477,'[1]Sales Data Table'!$A:$I,2,FALSE)</f>
        <v>Calsonic</v>
      </c>
      <c r="Z477" s="17"/>
      <c r="AA477" s="17" t="str">
        <f>VLOOKUP(A477,'[1]Sales Data Table'!$A:$I,4,FALSE)</f>
        <v>E25115A0700101</v>
      </c>
      <c r="AB477" s="17" t="str">
        <f>VLOOKUP(A477,'[1]Sales Data Table'!$A:$I,9,FALSE)</f>
        <v>Nissan Exhaust / Multiple program</v>
      </c>
      <c r="AC477" s="17"/>
      <c r="AD477" s="99">
        <f>VLOOKUP(A477,'[1]Sales Data Table'!$A:$Z,16,FALSE)</f>
        <v>43717</v>
      </c>
      <c r="AE477" s="18" t="str">
        <f>VLOOKUP(C477,'Equipment Listing'!A:E,3,FALSE)</f>
        <v>Bond</v>
      </c>
      <c r="AF477" s="19" t="str">
        <f>VLOOKUP(C477,'Equipment Listing'!A:E,4,FALSE)</f>
        <v>600T</v>
      </c>
      <c r="AG477" s="19" t="str">
        <f>VLOOKUP(C477,'Equipment Listing'!A:E,5,FALSE)</f>
        <v>331-600</v>
      </c>
      <c r="AH477" s="19">
        <f t="shared" si="59"/>
        <v>1.5</v>
      </c>
      <c r="AI477" s="43">
        <f t="shared" si="60"/>
        <v>1440</v>
      </c>
      <c r="AJ477" s="102">
        <f t="shared" si="61"/>
        <v>98490</v>
      </c>
      <c r="AK477" s="20">
        <f t="shared" si="62"/>
        <v>8207.5</v>
      </c>
      <c r="AL477" s="21">
        <f t="shared" si="63"/>
        <v>9.5995370370370363</v>
      </c>
      <c r="AM477" s="21"/>
      <c r="AN477" s="106"/>
      <c r="AO477" s="106"/>
      <c r="AP477" s="17" t="s">
        <v>206</v>
      </c>
    </row>
    <row r="478" spans="1:42" s="15" customFormat="1" ht="10.5" customHeight="1">
      <c r="A478" s="16">
        <v>107136</v>
      </c>
      <c r="B478" s="220" t="str">
        <f t="shared" si="56"/>
        <v>SOP</v>
      </c>
      <c r="C478" s="18" t="s">
        <v>196</v>
      </c>
      <c r="D478" s="22">
        <v>1</v>
      </c>
      <c r="E478" s="20">
        <v>1200</v>
      </c>
      <c r="F478" s="51">
        <v>0.75</v>
      </c>
      <c r="G478" s="74">
        <v>2</v>
      </c>
      <c r="H478" s="221" t="str">
        <f t="shared" si="57"/>
        <v>2015.01</v>
      </c>
      <c r="I478" s="221" t="str">
        <f t="shared" si="58"/>
        <v>2019.09</v>
      </c>
      <c r="J478" s="69">
        <v>105031.5</v>
      </c>
      <c r="K478" s="226"/>
      <c r="L478" s="226"/>
      <c r="M478" s="226"/>
      <c r="N478" s="226"/>
      <c r="O478" s="19"/>
      <c r="P478" s="19"/>
      <c r="Q478" s="19"/>
      <c r="R478" s="19"/>
      <c r="S478" s="103"/>
      <c r="T478" s="103"/>
      <c r="U478" s="22" t="s">
        <v>2</v>
      </c>
      <c r="V478" s="103"/>
      <c r="W478" s="106"/>
      <c r="X478" s="17" t="str">
        <f>VLOOKUP(A478,'[1]Sales Data Table'!$A:$AF,4,FALSE)</f>
        <v>E25125A07700101</v>
      </c>
      <c r="Y478" s="17" t="str">
        <f>VLOOKUP(A478,'[1]Sales Data Table'!$A:$I,2,FALSE)</f>
        <v>Calsonic</v>
      </c>
      <c r="Z478" s="17"/>
      <c r="AA478" s="17" t="str">
        <f>VLOOKUP(A478,'[1]Sales Data Table'!$A:$I,4,FALSE)</f>
        <v>E25125A07700101</v>
      </c>
      <c r="AB478" s="17" t="str">
        <f>VLOOKUP(A478,'[1]Sales Data Table'!$A:$I,9,FALSE)</f>
        <v>Nissan Exhaust / Multiple program</v>
      </c>
      <c r="AC478" s="17"/>
      <c r="AD478" s="99">
        <f>VLOOKUP(A478,'[1]Sales Data Table'!$A:$Z,16,FALSE)</f>
        <v>43717</v>
      </c>
      <c r="AE478" s="18" t="str">
        <f>VLOOKUP(C478,'Equipment Listing'!A:E,3,FALSE)</f>
        <v>Bond</v>
      </c>
      <c r="AF478" s="19" t="str">
        <f>VLOOKUP(C478,'Equipment Listing'!A:E,4,FALSE)</f>
        <v>600T</v>
      </c>
      <c r="AG478" s="19" t="str">
        <f>VLOOKUP(C478,'Equipment Listing'!A:E,5,FALSE)</f>
        <v>331-600</v>
      </c>
      <c r="AH478" s="19">
        <f t="shared" si="59"/>
        <v>1.5</v>
      </c>
      <c r="AI478" s="43">
        <f t="shared" si="60"/>
        <v>1200</v>
      </c>
      <c r="AJ478" s="102">
        <f t="shared" si="61"/>
        <v>105031.5</v>
      </c>
      <c r="AK478" s="20">
        <f t="shared" si="62"/>
        <v>8752.625</v>
      </c>
      <c r="AL478" s="21">
        <f t="shared" si="63"/>
        <v>11.725138888888887</v>
      </c>
      <c r="AM478" s="21"/>
      <c r="AN478" s="106"/>
      <c r="AO478" s="106"/>
      <c r="AP478" s="17" t="s">
        <v>205</v>
      </c>
    </row>
    <row r="479" spans="1:42" s="15" customFormat="1" ht="10.5" customHeight="1">
      <c r="A479" s="16">
        <v>107165</v>
      </c>
      <c r="B479" s="220" t="str">
        <f t="shared" si="56"/>
        <v>SOP</v>
      </c>
      <c r="C479" s="18" t="s">
        <v>196</v>
      </c>
      <c r="D479" s="22">
        <v>1</v>
      </c>
      <c r="E479" s="20">
        <v>1980</v>
      </c>
      <c r="F479" s="51">
        <v>0.75</v>
      </c>
      <c r="G479" s="74">
        <v>2</v>
      </c>
      <c r="H479" s="221" t="str">
        <f t="shared" si="57"/>
        <v>2015.01</v>
      </c>
      <c r="I479" s="221" t="str">
        <f t="shared" si="58"/>
        <v>2018.02</v>
      </c>
      <c r="J479" s="69">
        <v>40090.049999999996</v>
      </c>
      <c r="K479" s="226"/>
      <c r="L479" s="226"/>
      <c r="M479" s="226"/>
      <c r="N479" s="226"/>
      <c r="O479" s="19"/>
      <c r="P479" s="19"/>
      <c r="Q479" s="19"/>
      <c r="R479" s="19"/>
      <c r="S479" s="103"/>
      <c r="T479" s="103"/>
      <c r="U479" s="22" t="s">
        <v>2</v>
      </c>
      <c r="V479" s="103"/>
      <c r="W479" s="106"/>
      <c r="X479" s="17" t="str">
        <f>VLOOKUP(A479,'[1]Sales Data Table'!$A:$AF,4,FALSE)</f>
        <v>23-4659010-2-00</v>
      </c>
      <c r="Y479" s="17" t="str">
        <f>VLOOKUP(A479,'[1]Sales Data Table'!$A:$I,2,FALSE)</f>
        <v>IB TECH</v>
      </c>
      <c r="Z479" s="17"/>
      <c r="AA479" s="17" t="str">
        <f>VLOOKUP(A479,'[1]Sales Data Table'!$A:$I,4,FALSE)</f>
        <v>23-4659010-2-00</v>
      </c>
      <c r="AB479" s="17" t="str">
        <f>VLOOKUP(A479,'[1]Sales Data Table'!$A:$I,9,FALSE)</f>
        <v>12 ACURA RDX</v>
      </c>
      <c r="AC479" s="17"/>
      <c r="AD479" s="99">
        <f>VLOOKUP(A479,'[1]Sales Data Table'!$A:$Z,16,FALSE)</f>
        <v>43132</v>
      </c>
      <c r="AE479" s="18" t="str">
        <f>VLOOKUP(C479,'Equipment Listing'!A:E,3,FALSE)</f>
        <v>Bond</v>
      </c>
      <c r="AF479" s="19" t="str">
        <f>VLOOKUP(C479,'Equipment Listing'!A:E,4,FALSE)</f>
        <v>600T</v>
      </c>
      <c r="AG479" s="19" t="str">
        <f>VLOOKUP(C479,'Equipment Listing'!A:E,5,FALSE)</f>
        <v>331-600</v>
      </c>
      <c r="AH479" s="19">
        <f t="shared" si="59"/>
        <v>1.5</v>
      </c>
      <c r="AI479" s="43">
        <f t="shared" si="60"/>
        <v>1980</v>
      </c>
      <c r="AJ479" s="102">
        <f t="shared" si="61"/>
        <v>40090.049999999996</v>
      </c>
      <c r="AK479" s="20">
        <f t="shared" si="62"/>
        <v>3340.8374999999996</v>
      </c>
      <c r="AL479" s="21">
        <f t="shared" si="63"/>
        <v>4.2497222222222222</v>
      </c>
      <c r="AM479" s="21"/>
      <c r="AN479" s="106"/>
      <c r="AO479" s="106"/>
      <c r="AP479" s="17" t="s">
        <v>204</v>
      </c>
    </row>
    <row r="480" spans="1:42" s="15" customFormat="1" ht="10.5" customHeight="1">
      <c r="A480" s="16">
        <v>107166</v>
      </c>
      <c r="B480" s="220" t="str">
        <f t="shared" si="56"/>
        <v>SOP</v>
      </c>
      <c r="C480" s="18" t="s">
        <v>196</v>
      </c>
      <c r="D480" s="22">
        <v>1</v>
      </c>
      <c r="E480" s="20">
        <v>1980</v>
      </c>
      <c r="F480" s="51">
        <v>0.75</v>
      </c>
      <c r="G480" s="74">
        <v>2</v>
      </c>
      <c r="H480" s="221" t="str">
        <f t="shared" si="57"/>
        <v>2015.01</v>
      </c>
      <c r="I480" s="221" t="str">
        <f t="shared" si="58"/>
        <v>2018.02</v>
      </c>
      <c r="J480" s="69">
        <v>53602.5</v>
      </c>
      <c r="K480" s="226"/>
      <c r="L480" s="226"/>
      <c r="M480" s="226"/>
      <c r="N480" s="226"/>
      <c r="O480" s="19"/>
      <c r="P480" s="19"/>
      <c r="Q480" s="19"/>
      <c r="R480" s="19"/>
      <c r="S480" s="103"/>
      <c r="T480" s="103"/>
      <c r="U480" s="22" t="s">
        <v>2</v>
      </c>
      <c r="V480" s="103"/>
      <c r="W480" s="106"/>
      <c r="X480" s="17" t="str">
        <f>VLOOKUP(A480,'[1]Sales Data Table'!$A:$AF,4,FALSE)</f>
        <v>23-4659020-2-00</v>
      </c>
      <c r="Y480" s="17" t="str">
        <f>VLOOKUP(A480,'[1]Sales Data Table'!$A:$I,2,FALSE)</f>
        <v>IB TECH</v>
      </c>
      <c r="Z480" s="17"/>
      <c r="AA480" s="17" t="str">
        <f>VLOOKUP(A480,'[1]Sales Data Table'!$A:$I,4,FALSE)</f>
        <v>23-4659020-2-00</v>
      </c>
      <c r="AB480" s="17" t="str">
        <f>VLOOKUP(A480,'[1]Sales Data Table'!$A:$I,9,FALSE)</f>
        <v>12 ACURA RDX</v>
      </c>
      <c r="AC480" s="17"/>
      <c r="AD480" s="99">
        <f>VLOOKUP(A480,'[1]Sales Data Table'!$A:$Z,16,FALSE)</f>
        <v>43132</v>
      </c>
      <c r="AE480" s="18" t="str">
        <f>VLOOKUP(C480,'Equipment Listing'!A:E,3,FALSE)</f>
        <v>Bond</v>
      </c>
      <c r="AF480" s="19" t="str">
        <f>VLOOKUP(C480,'Equipment Listing'!A:E,4,FALSE)</f>
        <v>600T</v>
      </c>
      <c r="AG480" s="19" t="str">
        <f>VLOOKUP(C480,'Equipment Listing'!A:E,5,FALSE)</f>
        <v>331-600</v>
      </c>
      <c r="AH480" s="19">
        <f t="shared" si="59"/>
        <v>1.5</v>
      </c>
      <c r="AI480" s="43">
        <f t="shared" si="60"/>
        <v>1980</v>
      </c>
      <c r="AJ480" s="102">
        <f t="shared" si="61"/>
        <v>53602.5</v>
      </c>
      <c r="AK480" s="20">
        <f t="shared" si="62"/>
        <v>4466.875</v>
      </c>
      <c r="AL480" s="21">
        <f t="shared" si="63"/>
        <v>5.0079966329966332</v>
      </c>
      <c r="AM480" s="21"/>
      <c r="AN480" s="106"/>
      <c r="AO480" s="106"/>
      <c r="AP480" s="17" t="s">
        <v>203</v>
      </c>
    </row>
    <row r="481" spans="1:42" s="15" customFormat="1" ht="10.5" customHeight="1">
      <c r="A481" s="56">
        <v>107167</v>
      </c>
      <c r="B481" s="220" t="str">
        <f t="shared" si="56"/>
        <v>SOP</v>
      </c>
      <c r="C481" s="51" t="s">
        <v>196</v>
      </c>
      <c r="D481" s="22">
        <v>1</v>
      </c>
      <c r="E481" s="55">
        <v>1980</v>
      </c>
      <c r="F481" s="51">
        <v>0.75</v>
      </c>
      <c r="G481" s="74">
        <v>2</v>
      </c>
      <c r="H481" s="221" t="str">
        <f t="shared" si="57"/>
        <v>2015.01</v>
      </c>
      <c r="I481" s="221" t="str">
        <f t="shared" si="58"/>
        <v>2018.02</v>
      </c>
      <c r="J481" s="69">
        <v>54705</v>
      </c>
      <c r="K481" s="226"/>
      <c r="L481" s="226"/>
      <c r="M481" s="226"/>
      <c r="N481" s="226"/>
      <c r="O481" s="54"/>
      <c r="P481" s="54"/>
      <c r="Q481" s="54"/>
      <c r="R481" s="54"/>
      <c r="S481" s="53"/>
      <c r="T481" s="104"/>
      <c r="U481" s="22" t="s">
        <v>2</v>
      </c>
      <c r="V481" s="104"/>
      <c r="W481" s="106"/>
      <c r="X481" s="17" t="str">
        <f>VLOOKUP(A481,'[1]Sales Data Table'!$A:$AF,4,FALSE)</f>
        <v>23-4659410-2-00</v>
      </c>
      <c r="Y481" s="17" t="str">
        <f>VLOOKUP(A481,'[1]Sales Data Table'!$A:$I,2,FALSE)</f>
        <v>IB TECH</v>
      </c>
      <c r="Z481" s="17"/>
      <c r="AA481" s="17" t="str">
        <f>VLOOKUP(A481,'[1]Sales Data Table'!$A:$I,4,FALSE)</f>
        <v>23-4659410-2-00</v>
      </c>
      <c r="AB481" s="17" t="str">
        <f>VLOOKUP(A481,'[1]Sales Data Table'!$A:$I,9,FALSE)</f>
        <v>12 ACURA RDX</v>
      </c>
      <c r="AC481" s="17"/>
      <c r="AD481" s="99">
        <f>VLOOKUP(A481,'[1]Sales Data Table'!$A:$Z,16,FALSE)</f>
        <v>43132</v>
      </c>
      <c r="AE481" s="18" t="str">
        <f>VLOOKUP(C481,'Equipment Listing'!A:E,3,FALSE)</f>
        <v>Bond</v>
      </c>
      <c r="AF481" s="19" t="str">
        <f>VLOOKUP(C481,'Equipment Listing'!A:E,4,FALSE)</f>
        <v>600T</v>
      </c>
      <c r="AG481" s="19" t="str">
        <f>VLOOKUP(C481,'Equipment Listing'!A:E,5,FALSE)</f>
        <v>331-600</v>
      </c>
      <c r="AH481" s="19">
        <f t="shared" si="59"/>
        <v>1.5</v>
      </c>
      <c r="AI481" s="43">
        <f t="shared" si="60"/>
        <v>1980</v>
      </c>
      <c r="AJ481" s="102">
        <f t="shared" si="61"/>
        <v>54705</v>
      </c>
      <c r="AK481" s="20">
        <f t="shared" si="62"/>
        <v>4558.75</v>
      </c>
      <c r="AL481" s="21">
        <f t="shared" si="63"/>
        <v>5.0698653198653201</v>
      </c>
      <c r="AM481" s="21"/>
      <c r="AN481" s="106"/>
      <c r="AO481" s="106"/>
      <c r="AP481" s="51" t="e">
        <f>VLOOKUP(A481,#REF!,2,FALSE)</f>
        <v>#REF!</v>
      </c>
    </row>
    <row r="482" spans="1:42" s="15" customFormat="1" ht="10.5" customHeight="1">
      <c r="A482" s="56">
        <v>107179</v>
      </c>
      <c r="B482" s="220" t="str">
        <f t="shared" si="56"/>
        <v>SOP</v>
      </c>
      <c r="C482" s="51" t="s">
        <v>196</v>
      </c>
      <c r="D482" s="22">
        <v>1</v>
      </c>
      <c r="E482" s="55">
        <v>1080</v>
      </c>
      <c r="F482" s="51">
        <v>0.75</v>
      </c>
      <c r="G482" s="74">
        <v>2</v>
      </c>
      <c r="H482" s="221" t="str">
        <f t="shared" si="57"/>
        <v>2015.01</v>
      </c>
      <c r="I482" s="221" t="str">
        <f t="shared" si="58"/>
        <v>2019.09</v>
      </c>
      <c r="J482" s="69">
        <v>619.20000000000005</v>
      </c>
      <c r="K482" s="226"/>
      <c r="L482" s="226"/>
      <c r="M482" s="226"/>
      <c r="N482" s="226"/>
      <c r="O482" s="54"/>
      <c r="P482" s="54"/>
      <c r="Q482" s="54"/>
      <c r="R482" s="54"/>
      <c r="S482" s="53"/>
      <c r="T482" s="104"/>
      <c r="U482" s="22" t="s">
        <v>2</v>
      </c>
      <c r="V482" s="104"/>
      <c r="W482" s="106"/>
      <c r="X482" s="17" t="str">
        <f>VLOOKUP(A482,'[1]Sales Data Table'!$A:$AF,4,FALSE)</f>
        <v>AA022460-7503</v>
      </c>
      <c r="Y482" s="17" t="str">
        <f>VLOOKUP(A482,'[1]Sales Data Table'!$A:$I,2,FALSE)</f>
        <v>Denso</v>
      </c>
      <c r="Z482" s="17"/>
      <c r="AA482" s="17" t="str">
        <f>VLOOKUP(A482,'[1]Sales Data Table'!$A:$I,4,FALSE)</f>
        <v>AA022460-7503</v>
      </c>
      <c r="AB482" s="17" t="str">
        <f>VLOOKUP(A482,'[1]Sales Data Table'!$A:$I,9,FALSE)</f>
        <v>N/A</v>
      </c>
      <c r="AC482" s="17"/>
      <c r="AD482" s="99">
        <f>VLOOKUP(A482,'[1]Sales Data Table'!$A:$Z,16,FALSE)</f>
        <v>43717</v>
      </c>
      <c r="AE482" s="18" t="str">
        <f>VLOOKUP(C482,'Equipment Listing'!A:E,3,FALSE)</f>
        <v>Bond</v>
      </c>
      <c r="AF482" s="19" t="str">
        <f>VLOOKUP(C482,'Equipment Listing'!A:E,4,FALSE)</f>
        <v>600T</v>
      </c>
      <c r="AG482" s="19" t="str">
        <f>VLOOKUP(C482,'Equipment Listing'!A:E,5,FALSE)</f>
        <v>331-600</v>
      </c>
      <c r="AH482" s="19">
        <f t="shared" si="59"/>
        <v>1.5</v>
      </c>
      <c r="AI482" s="43">
        <f t="shared" si="60"/>
        <v>1080</v>
      </c>
      <c r="AJ482" s="102">
        <f t="shared" si="61"/>
        <v>619.20000000000005</v>
      </c>
      <c r="AK482" s="20">
        <f t="shared" si="62"/>
        <v>51.6</v>
      </c>
      <c r="AL482" s="21">
        <f t="shared" si="63"/>
        <v>2.0637037037037036</v>
      </c>
      <c r="AM482" s="21"/>
      <c r="AN482" s="106"/>
      <c r="AO482" s="106"/>
      <c r="AP482" s="51" t="e">
        <f>VLOOKUP(A482,#REF!,2,FALSE)</f>
        <v>#REF!</v>
      </c>
    </row>
    <row r="483" spans="1:42" s="15" customFormat="1" ht="10.5" customHeight="1">
      <c r="A483" s="16">
        <v>107180</v>
      </c>
      <c r="B483" s="220" t="str">
        <f t="shared" si="56"/>
        <v>SOP</v>
      </c>
      <c r="C483" s="18" t="s">
        <v>196</v>
      </c>
      <c r="D483" s="22">
        <v>1</v>
      </c>
      <c r="E483" s="20">
        <v>1080</v>
      </c>
      <c r="F483" s="51">
        <v>0.75</v>
      </c>
      <c r="G483" s="74">
        <v>2</v>
      </c>
      <c r="H483" s="221" t="str">
        <f t="shared" si="57"/>
        <v>2015.01</v>
      </c>
      <c r="I483" s="221" t="str">
        <f t="shared" si="58"/>
        <v>2019.09</v>
      </c>
      <c r="J483" s="69">
        <v>672</v>
      </c>
      <c r="K483" s="226"/>
      <c r="L483" s="226"/>
      <c r="M483" s="226"/>
      <c r="N483" s="226"/>
      <c r="O483" s="19"/>
      <c r="P483" s="19"/>
      <c r="Q483" s="19"/>
      <c r="R483" s="19"/>
      <c r="S483" s="103"/>
      <c r="T483" s="103"/>
      <c r="U483" s="22" t="s">
        <v>2</v>
      </c>
      <c r="V483" s="103"/>
      <c r="W483" s="106"/>
      <c r="X483" s="17" t="str">
        <f>VLOOKUP(A483,'[1]Sales Data Table'!$A:$AF,4,FALSE)</f>
        <v>AA022440-8523</v>
      </c>
      <c r="Y483" s="17" t="str">
        <f>VLOOKUP(A483,'[1]Sales Data Table'!$A:$I,2,FALSE)</f>
        <v>Denso</v>
      </c>
      <c r="Z483" s="17"/>
      <c r="AA483" s="17" t="str">
        <f>VLOOKUP(A483,'[1]Sales Data Table'!$A:$I,4,FALSE)</f>
        <v>AA022440-8523</v>
      </c>
      <c r="AB483" s="17" t="str">
        <f>VLOOKUP(A483,'[1]Sales Data Table'!$A:$I,9,FALSE)</f>
        <v>Auto Industry</v>
      </c>
      <c r="AC483" s="17"/>
      <c r="AD483" s="99">
        <f>VLOOKUP(A483,'[1]Sales Data Table'!$A:$Z,16,FALSE)</f>
        <v>43717</v>
      </c>
      <c r="AE483" s="18" t="str">
        <f>VLOOKUP(C483,'Equipment Listing'!A:E,3,FALSE)</f>
        <v>Bond</v>
      </c>
      <c r="AF483" s="19" t="str">
        <f>VLOOKUP(C483,'Equipment Listing'!A:E,4,FALSE)</f>
        <v>600T</v>
      </c>
      <c r="AG483" s="19" t="str">
        <f>VLOOKUP(C483,'Equipment Listing'!A:E,5,FALSE)</f>
        <v>331-600</v>
      </c>
      <c r="AH483" s="19">
        <f t="shared" si="59"/>
        <v>1.5</v>
      </c>
      <c r="AI483" s="43">
        <f t="shared" si="60"/>
        <v>1080</v>
      </c>
      <c r="AJ483" s="102">
        <f t="shared" si="61"/>
        <v>672</v>
      </c>
      <c r="AK483" s="20">
        <f t="shared" si="62"/>
        <v>56</v>
      </c>
      <c r="AL483" s="21">
        <f t="shared" si="63"/>
        <v>2.0691358024691358</v>
      </c>
      <c r="AM483" s="21"/>
      <c r="AN483" s="106"/>
      <c r="AO483" s="106"/>
      <c r="AP483" s="17">
        <v>107180</v>
      </c>
    </row>
    <row r="484" spans="1:42" s="15" customFormat="1" ht="10.5" customHeight="1">
      <c r="A484" s="16">
        <v>107206</v>
      </c>
      <c r="B484" s="220" t="str">
        <f t="shared" si="56"/>
        <v>SOP</v>
      </c>
      <c r="C484" s="18" t="s">
        <v>196</v>
      </c>
      <c r="D484" s="22">
        <v>1</v>
      </c>
      <c r="E484" s="20">
        <v>1800</v>
      </c>
      <c r="F484" s="51">
        <v>0.75</v>
      </c>
      <c r="G484" s="74">
        <v>2</v>
      </c>
      <c r="H484" s="221" t="str">
        <f t="shared" si="57"/>
        <v>2015.01</v>
      </c>
      <c r="I484" s="221" t="str">
        <f t="shared" si="58"/>
        <v>2017.09</v>
      </c>
      <c r="J484" s="69">
        <v>30600</v>
      </c>
      <c r="K484" s="226"/>
      <c r="L484" s="226"/>
      <c r="M484" s="226"/>
      <c r="N484" s="226"/>
      <c r="O484" s="19"/>
      <c r="P484" s="19"/>
      <c r="Q484" s="19"/>
      <c r="R484" s="19"/>
      <c r="S484" s="103"/>
      <c r="T484" s="103"/>
      <c r="U484" s="22" t="s">
        <v>2</v>
      </c>
      <c r="V484" s="103"/>
      <c r="W484" s="106"/>
      <c r="X484" s="17" t="str">
        <f>VLOOKUP(A484,'[1]Sales Data Table'!$A:$AF,4,FALSE)</f>
        <v>90134 3NF0A</v>
      </c>
      <c r="Y484" s="17" t="str">
        <f>VLOOKUP(A484,'[1]Sales Data Table'!$A:$I,2,FALSE)</f>
        <v>NISSAN</v>
      </c>
      <c r="Z484" s="17"/>
      <c r="AA484" s="17" t="str">
        <f>VLOOKUP(A484,'[1]Sales Data Table'!$A:$I,4,FALSE)</f>
        <v>90134 3NF0A</v>
      </c>
      <c r="AB484" s="17" t="str">
        <f>VLOOKUP(A484,'[1]Sales Data Table'!$A:$I,9,FALSE)</f>
        <v>'13 LEAF B12G</v>
      </c>
      <c r="AC484" s="17"/>
      <c r="AD484" s="99">
        <f>VLOOKUP(A484,'[1]Sales Data Table'!$A:$Z,16,FALSE)</f>
        <v>42979</v>
      </c>
      <c r="AE484" s="18" t="str">
        <f>VLOOKUP(C484,'Equipment Listing'!A:E,3,FALSE)</f>
        <v>Bond</v>
      </c>
      <c r="AF484" s="19" t="str">
        <f>VLOOKUP(C484,'Equipment Listing'!A:E,4,FALSE)</f>
        <v>600T</v>
      </c>
      <c r="AG484" s="19" t="str">
        <f>VLOOKUP(C484,'Equipment Listing'!A:E,5,FALSE)</f>
        <v>331-600</v>
      </c>
      <c r="AH484" s="19">
        <f t="shared" si="59"/>
        <v>1.5</v>
      </c>
      <c r="AI484" s="43">
        <f t="shared" si="60"/>
        <v>1800</v>
      </c>
      <c r="AJ484" s="102">
        <f t="shared" si="61"/>
        <v>30600</v>
      </c>
      <c r="AK484" s="20">
        <f t="shared" si="62"/>
        <v>2550</v>
      </c>
      <c r="AL484" s="21">
        <f t="shared" si="63"/>
        <v>3.8888888888888893</v>
      </c>
      <c r="AM484" s="21"/>
      <c r="AN484" s="106"/>
      <c r="AO484" s="106"/>
      <c r="AP484" s="17" t="s">
        <v>202</v>
      </c>
    </row>
    <row r="485" spans="1:42" s="15" customFormat="1" ht="10.5" customHeight="1">
      <c r="A485" s="16">
        <v>107268</v>
      </c>
      <c r="B485" s="220" t="str">
        <f t="shared" si="56"/>
        <v>SOP</v>
      </c>
      <c r="C485" s="18" t="s">
        <v>196</v>
      </c>
      <c r="D485" s="22">
        <v>1</v>
      </c>
      <c r="E485" s="20">
        <v>1680</v>
      </c>
      <c r="F485" s="51">
        <v>0.75</v>
      </c>
      <c r="G485" s="74">
        <v>2</v>
      </c>
      <c r="H485" s="221" t="str">
        <f t="shared" si="57"/>
        <v>2015.01</v>
      </c>
      <c r="I485" s="221" t="str">
        <f t="shared" si="58"/>
        <v>2018.04</v>
      </c>
      <c r="J485" s="69">
        <v>104408.4363180167</v>
      </c>
      <c r="K485" s="226"/>
      <c r="L485" s="226"/>
      <c r="M485" s="226"/>
      <c r="N485" s="226"/>
      <c r="O485" s="19"/>
      <c r="P485" s="19"/>
      <c r="Q485" s="19"/>
      <c r="R485" s="19"/>
      <c r="S485" s="103"/>
      <c r="T485" s="103"/>
      <c r="U485" s="22" t="s">
        <v>2</v>
      </c>
      <c r="V485" s="103"/>
      <c r="W485" s="106"/>
      <c r="X485" s="17" t="str">
        <f>VLOOKUP(A485,'[1]Sales Data Table'!$A:$AF,4,FALSE)</f>
        <v>201513-R</v>
      </c>
      <c r="Y485" s="17" t="str">
        <f>VLOOKUP(A485,'[1]Sales Data Table'!$A:$I,2,FALSE)</f>
        <v>Benteler</v>
      </c>
      <c r="Z485" s="17"/>
      <c r="AA485" s="17" t="str">
        <f>VLOOKUP(A485,'[1]Sales Data Table'!$A:$I,4,FALSE)</f>
        <v>201513-R</v>
      </c>
      <c r="AB485" s="17" t="str">
        <f>VLOOKUP(A485,'[1]Sales Data Table'!$A:$I,9,FALSE)</f>
        <v>'13 AVALON 170A</v>
      </c>
      <c r="AC485" s="17"/>
      <c r="AD485" s="99">
        <f>VLOOKUP(A485,'[1]Sales Data Table'!$A:$Z,16,FALSE)</f>
        <v>43191</v>
      </c>
      <c r="AE485" s="18" t="str">
        <f>VLOOKUP(C485,'Equipment Listing'!A:E,3,FALSE)</f>
        <v>Bond</v>
      </c>
      <c r="AF485" s="19" t="str">
        <f>VLOOKUP(C485,'Equipment Listing'!A:E,4,FALSE)</f>
        <v>600T</v>
      </c>
      <c r="AG485" s="19" t="str">
        <f>VLOOKUP(C485,'Equipment Listing'!A:E,5,FALSE)</f>
        <v>331-600</v>
      </c>
      <c r="AH485" s="19">
        <f t="shared" si="59"/>
        <v>1.5</v>
      </c>
      <c r="AI485" s="43">
        <f t="shared" si="60"/>
        <v>1680</v>
      </c>
      <c r="AJ485" s="102">
        <f t="shared" si="61"/>
        <v>104408.4363180167</v>
      </c>
      <c r="AK485" s="20">
        <f t="shared" si="62"/>
        <v>8700.7030265013909</v>
      </c>
      <c r="AL485" s="21">
        <f t="shared" si="63"/>
        <v>8.9053198623026919</v>
      </c>
      <c r="AM485" s="21"/>
      <c r="AN485" s="106"/>
      <c r="AO485" s="106"/>
      <c r="AP485" s="17" t="s">
        <v>201</v>
      </c>
    </row>
    <row r="486" spans="1:42" s="15" customFormat="1" ht="10.5" customHeight="1">
      <c r="A486" s="16">
        <v>107293</v>
      </c>
      <c r="B486" s="220" t="str">
        <f t="shared" si="56"/>
        <v>SOP</v>
      </c>
      <c r="C486" s="18" t="s">
        <v>196</v>
      </c>
      <c r="D486" s="22">
        <v>1</v>
      </c>
      <c r="E486" s="20">
        <v>1200</v>
      </c>
      <c r="F486" s="51">
        <v>0.75</v>
      </c>
      <c r="G486" s="74">
        <v>2</v>
      </c>
      <c r="H486" s="221" t="str">
        <f t="shared" si="57"/>
        <v>2015.01</v>
      </c>
      <c r="I486" s="221" t="str">
        <f t="shared" si="58"/>
        <v>2017.06</v>
      </c>
      <c r="J486" s="69">
        <v>234032.24658375318</v>
      </c>
      <c r="K486" s="226"/>
      <c r="L486" s="226"/>
      <c r="M486" s="226"/>
      <c r="N486" s="226"/>
      <c r="O486" s="19"/>
      <c r="P486" s="19"/>
      <c r="Q486" s="19"/>
      <c r="R486" s="19"/>
      <c r="S486" s="103"/>
      <c r="T486" s="103"/>
      <c r="U486" s="22" t="s">
        <v>2</v>
      </c>
      <c r="V486" s="103"/>
      <c r="W486" s="106"/>
      <c r="X486" s="17" t="str">
        <f>VLOOKUP(A486,'[1]Sales Data Table'!$A:$AF,4,FALSE)</f>
        <v>2304682311-2</v>
      </c>
      <c r="Y486" s="17" t="str">
        <f>VLOOKUP(A486,'[1]Sales Data Table'!$A:$I,2,FALSE)</f>
        <v>IB TECH</v>
      </c>
      <c r="Z486" s="17"/>
      <c r="AA486" s="17" t="str">
        <f>VLOOKUP(A486,'[1]Sales Data Table'!$A:$I,4,FALSE)</f>
        <v>2304682311-2</v>
      </c>
      <c r="AB486" s="17" t="str">
        <f>VLOOKUP(A486,'[1]Sales Data Table'!$A:$I,9,FALSE)</f>
        <v>12 ACCORD 2GA</v>
      </c>
      <c r="AC486" s="17"/>
      <c r="AD486" s="99">
        <f>VLOOKUP(A486,'[1]Sales Data Table'!$A:$Z,16,FALSE)</f>
        <v>42887</v>
      </c>
      <c r="AE486" s="18" t="str">
        <f>VLOOKUP(C486,'Equipment Listing'!A:E,3,FALSE)</f>
        <v>Bond</v>
      </c>
      <c r="AF486" s="19" t="str">
        <f>VLOOKUP(C486,'Equipment Listing'!A:E,4,FALSE)</f>
        <v>600T</v>
      </c>
      <c r="AG486" s="19" t="str">
        <f>VLOOKUP(C486,'Equipment Listing'!A:E,5,FALSE)</f>
        <v>331-600</v>
      </c>
      <c r="AH486" s="19">
        <f t="shared" si="59"/>
        <v>1.5</v>
      </c>
      <c r="AI486" s="43">
        <f t="shared" si="60"/>
        <v>1200</v>
      </c>
      <c r="AJ486" s="102">
        <f t="shared" si="61"/>
        <v>234032.24658375318</v>
      </c>
      <c r="AK486" s="20">
        <f t="shared" si="62"/>
        <v>19502.687215312766</v>
      </c>
      <c r="AL486" s="21">
        <f t="shared" si="63"/>
        <v>23.669652461458629</v>
      </c>
      <c r="AM486" s="21"/>
      <c r="AN486" s="106"/>
      <c r="AO486" s="106"/>
      <c r="AP486" s="17" t="s">
        <v>200</v>
      </c>
    </row>
    <row r="487" spans="1:42" s="15" customFormat="1" ht="10.5" customHeight="1">
      <c r="A487" s="56">
        <v>107294</v>
      </c>
      <c r="B487" s="220" t="str">
        <f t="shared" si="56"/>
        <v>SOP</v>
      </c>
      <c r="C487" s="51" t="s">
        <v>196</v>
      </c>
      <c r="D487" s="22">
        <v>1</v>
      </c>
      <c r="E487" s="55">
        <v>1680</v>
      </c>
      <c r="F487" s="51">
        <v>0.75</v>
      </c>
      <c r="G487" s="74">
        <v>2</v>
      </c>
      <c r="H487" s="221" t="str">
        <f t="shared" si="57"/>
        <v>2015.01</v>
      </c>
      <c r="I487" s="221" t="str">
        <f t="shared" si="58"/>
        <v>2017.06</v>
      </c>
      <c r="J487" s="69">
        <v>240438.27744283897</v>
      </c>
      <c r="K487" s="226"/>
      <c r="L487" s="226"/>
      <c r="M487" s="226"/>
      <c r="N487" s="226"/>
      <c r="O487" s="52"/>
      <c r="P487" s="52"/>
      <c r="Q487" s="52"/>
      <c r="R487" s="52"/>
      <c r="S487" s="55"/>
      <c r="T487" s="105"/>
      <c r="U487" s="22" t="s">
        <v>2</v>
      </c>
      <c r="V487" s="105"/>
      <c r="W487" s="106"/>
      <c r="X487" s="17" t="str">
        <f>VLOOKUP(A487,'[1]Sales Data Table'!$A:$AF,4,FALSE)</f>
        <v>23-4682322-2</v>
      </c>
      <c r="Y487" s="17" t="str">
        <f>VLOOKUP(A487,'[1]Sales Data Table'!$A:$I,2,FALSE)</f>
        <v>IB TECH</v>
      </c>
      <c r="Z487" s="17"/>
      <c r="AA487" s="17" t="str">
        <f>VLOOKUP(A487,'[1]Sales Data Table'!$A:$I,4,FALSE)</f>
        <v>23-4682322-2</v>
      </c>
      <c r="AB487" s="17" t="str">
        <f>VLOOKUP(A487,'[1]Sales Data Table'!$A:$I,9,FALSE)</f>
        <v>'12 ACCORD 2GA</v>
      </c>
      <c r="AC487" s="17"/>
      <c r="AD487" s="99">
        <f>VLOOKUP(A487,'[1]Sales Data Table'!$A:$Z,16,FALSE)</f>
        <v>42887</v>
      </c>
      <c r="AE487" s="18" t="str">
        <f>VLOOKUP(C487,'Equipment Listing'!A:E,3,FALSE)</f>
        <v>Bond</v>
      </c>
      <c r="AF487" s="19" t="str">
        <f>VLOOKUP(C487,'Equipment Listing'!A:E,4,FALSE)</f>
        <v>600T</v>
      </c>
      <c r="AG487" s="19" t="str">
        <f>VLOOKUP(C487,'Equipment Listing'!A:E,5,FALSE)</f>
        <v>331-600</v>
      </c>
      <c r="AH487" s="19">
        <f t="shared" si="59"/>
        <v>1.5</v>
      </c>
      <c r="AI487" s="43">
        <f t="shared" si="60"/>
        <v>1680</v>
      </c>
      <c r="AJ487" s="102">
        <f t="shared" si="61"/>
        <v>240438.27744283897</v>
      </c>
      <c r="AK487" s="20">
        <f t="shared" si="62"/>
        <v>20036.523120236579</v>
      </c>
      <c r="AL487" s="21">
        <f t="shared" si="63"/>
        <v>17.902002476378239</v>
      </c>
      <c r="AM487" s="21"/>
      <c r="AN487" s="106"/>
      <c r="AO487" s="106"/>
      <c r="AP487" s="51" t="e">
        <f>VLOOKUP(A487,#REF!,2,FALSE)</f>
        <v>#REF!</v>
      </c>
    </row>
    <row r="488" spans="1:42" s="15" customFormat="1" ht="10.5" customHeight="1">
      <c r="A488" s="16">
        <v>107296</v>
      </c>
      <c r="B488" s="220" t="str">
        <f t="shared" si="56"/>
        <v>SOP</v>
      </c>
      <c r="C488" s="18" t="s">
        <v>196</v>
      </c>
      <c r="D488" s="22">
        <v>1</v>
      </c>
      <c r="E488" s="20">
        <v>1680</v>
      </c>
      <c r="F488" s="51">
        <v>0.75</v>
      </c>
      <c r="G488" s="74">
        <v>2</v>
      </c>
      <c r="H488" s="221" t="str">
        <f t="shared" si="57"/>
        <v>2015.01</v>
      </c>
      <c r="I488" s="221" t="str">
        <f t="shared" si="58"/>
        <v>2017.06</v>
      </c>
      <c r="J488" s="69">
        <v>127866.07290916923</v>
      </c>
      <c r="K488" s="226"/>
      <c r="L488" s="226"/>
      <c r="M488" s="226"/>
      <c r="N488" s="226"/>
      <c r="O488" s="19"/>
      <c r="P488" s="19"/>
      <c r="Q488" s="19"/>
      <c r="R488" s="19"/>
      <c r="S488" s="103"/>
      <c r="T488" s="103"/>
      <c r="U488" s="22" t="s">
        <v>2</v>
      </c>
      <c r="V488" s="103"/>
      <c r="W488" s="106"/>
      <c r="X488" s="17" t="str">
        <f>VLOOKUP(A488,'[1]Sales Data Table'!$A:$AF,4,FALSE)</f>
        <v>23-4682112-2</v>
      </c>
      <c r="Y488" s="17" t="str">
        <f>VLOOKUP(A488,'[1]Sales Data Table'!$A:$I,2,FALSE)</f>
        <v>IB TECH</v>
      </c>
      <c r="Z488" s="17"/>
      <c r="AA488" s="17" t="str">
        <f>VLOOKUP(A488,'[1]Sales Data Table'!$A:$I,4,FALSE)</f>
        <v>23-4682112-2</v>
      </c>
      <c r="AB488" s="17" t="str">
        <f>VLOOKUP(A488,'[1]Sales Data Table'!$A:$I,9,FALSE)</f>
        <v>'12 ACCORD 2GA</v>
      </c>
      <c r="AC488" s="17"/>
      <c r="AD488" s="99">
        <f>VLOOKUP(A488,'[1]Sales Data Table'!$A:$Z,16,FALSE)</f>
        <v>42887</v>
      </c>
      <c r="AE488" s="18" t="str">
        <f>VLOOKUP(C488,'Equipment Listing'!A:E,3,FALSE)</f>
        <v>Bond</v>
      </c>
      <c r="AF488" s="19" t="str">
        <f>VLOOKUP(C488,'Equipment Listing'!A:E,4,FALSE)</f>
        <v>600T</v>
      </c>
      <c r="AG488" s="19" t="str">
        <f>VLOOKUP(C488,'Equipment Listing'!A:E,5,FALSE)</f>
        <v>331-600</v>
      </c>
      <c r="AH488" s="19">
        <f t="shared" si="59"/>
        <v>1.5</v>
      </c>
      <c r="AI488" s="43">
        <f t="shared" si="60"/>
        <v>1680</v>
      </c>
      <c r="AJ488" s="102">
        <f t="shared" si="61"/>
        <v>127866.07290916923</v>
      </c>
      <c r="AK488" s="20">
        <f t="shared" si="62"/>
        <v>10655.506075764102</v>
      </c>
      <c r="AL488" s="21">
        <f t="shared" si="63"/>
        <v>10.456750853781033</v>
      </c>
      <c r="AM488" s="21"/>
      <c r="AN488" s="106"/>
      <c r="AO488" s="106"/>
      <c r="AP488" s="17" t="s">
        <v>199</v>
      </c>
    </row>
    <row r="489" spans="1:42" s="15" customFormat="1" ht="10.5" customHeight="1">
      <c r="A489" s="56">
        <v>107297</v>
      </c>
      <c r="B489" s="220" t="str">
        <f t="shared" si="56"/>
        <v>SOP</v>
      </c>
      <c r="C489" s="51" t="s">
        <v>196</v>
      </c>
      <c r="D489" s="22">
        <v>1</v>
      </c>
      <c r="E489" s="55">
        <v>2000</v>
      </c>
      <c r="F489" s="51">
        <v>0.75</v>
      </c>
      <c r="G489" s="74">
        <v>2</v>
      </c>
      <c r="H489" s="221" t="str">
        <f t="shared" si="57"/>
        <v>2015.01</v>
      </c>
      <c r="I489" s="221" t="str">
        <f t="shared" si="58"/>
        <v>2017.06</v>
      </c>
      <c r="J489" s="69">
        <v>123379.73010553796</v>
      </c>
      <c r="K489" s="226"/>
      <c r="L489" s="226"/>
      <c r="M489" s="226"/>
      <c r="N489" s="226"/>
      <c r="O489" s="54"/>
      <c r="P489" s="54"/>
      <c r="Q489" s="54"/>
      <c r="R489" s="54"/>
      <c r="S489" s="53"/>
      <c r="T489" s="104"/>
      <c r="U489" s="22" t="s">
        <v>2</v>
      </c>
      <c r="V489" s="104"/>
      <c r="W489" s="106"/>
      <c r="X489" s="17" t="str">
        <f>VLOOKUP(A489,'[1]Sales Data Table'!$A:$AF,4,FALSE)</f>
        <v>23-4682121-2</v>
      </c>
      <c r="Y489" s="17" t="str">
        <f>VLOOKUP(A489,'[1]Sales Data Table'!$A:$I,2,FALSE)</f>
        <v>IB TECH</v>
      </c>
      <c r="Z489" s="17"/>
      <c r="AA489" s="17" t="str">
        <f>VLOOKUP(A489,'[1]Sales Data Table'!$A:$I,4,FALSE)</f>
        <v>23-4682121-2</v>
      </c>
      <c r="AB489" s="17" t="str">
        <f>VLOOKUP(A489,'[1]Sales Data Table'!$A:$I,9,FALSE)</f>
        <v>'12 ACCORD 2GA</v>
      </c>
      <c r="AC489" s="17"/>
      <c r="AD489" s="99">
        <f>VLOOKUP(A489,'[1]Sales Data Table'!$A:$Z,16,FALSE)</f>
        <v>42887</v>
      </c>
      <c r="AE489" s="18" t="str">
        <f>VLOOKUP(C489,'Equipment Listing'!A:E,3,FALSE)</f>
        <v>Bond</v>
      </c>
      <c r="AF489" s="19" t="str">
        <f>VLOOKUP(C489,'Equipment Listing'!A:E,4,FALSE)</f>
        <v>600T</v>
      </c>
      <c r="AG489" s="19" t="str">
        <f>VLOOKUP(C489,'Equipment Listing'!A:E,5,FALSE)</f>
        <v>331-600</v>
      </c>
      <c r="AH489" s="19">
        <f t="shared" si="59"/>
        <v>1.5</v>
      </c>
      <c r="AI489" s="43">
        <f t="shared" si="60"/>
        <v>2000</v>
      </c>
      <c r="AJ489" s="102">
        <f t="shared" si="61"/>
        <v>123379.73010553796</v>
      </c>
      <c r="AK489" s="20">
        <f t="shared" si="62"/>
        <v>10281.644175461497</v>
      </c>
      <c r="AL489" s="21">
        <f t="shared" si="63"/>
        <v>8.8544294503076646</v>
      </c>
      <c r="AM489" s="21"/>
      <c r="AN489" s="106"/>
      <c r="AO489" s="106"/>
      <c r="AP489" s="51" t="e">
        <f>VLOOKUP(A489,#REF!,2,FALSE)</f>
        <v>#REF!</v>
      </c>
    </row>
    <row r="490" spans="1:42" s="15" customFormat="1" ht="10.5" customHeight="1">
      <c r="A490" s="23">
        <v>107318</v>
      </c>
      <c r="B490" s="220" t="str">
        <f t="shared" si="56"/>
        <v>SOP</v>
      </c>
      <c r="C490" s="23" t="s">
        <v>196</v>
      </c>
      <c r="D490" s="22">
        <v>1</v>
      </c>
      <c r="E490" s="23">
        <v>1020</v>
      </c>
      <c r="F490" s="51">
        <v>0.75</v>
      </c>
      <c r="G490" s="74">
        <v>2</v>
      </c>
      <c r="H490" s="221" t="str">
        <f t="shared" si="57"/>
        <v>2015.01</v>
      </c>
      <c r="I490" s="221" t="str">
        <f t="shared" si="58"/>
        <v>2018.12</v>
      </c>
      <c r="J490" s="69">
        <v>160000</v>
      </c>
      <c r="K490" s="226"/>
      <c r="L490" s="226"/>
      <c r="M490" s="226"/>
      <c r="N490" s="226"/>
      <c r="O490" s="19"/>
      <c r="P490" s="19"/>
      <c r="Q490" s="19"/>
      <c r="R490" s="19"/>
      <c r="S490" s="103"/>
      <c r="T490" s="103"/>
      <c r="U490" s="22" t="s">
        <v>2</v>
      </c>
      <c r="V490" s="103"/>
      <c r="W490" s="106"/>
      <c r="X490" s="17" t="str">
        <f>VLOOKUP(A490,'[1]Sales Data Table'!$A:$AF,4,FALSE)</f>
        <v>75310 4BA0A</v>
      </c>
      <c r="Y490" s="17" t="str">
        <f>VLOOKUP(A490,'[1]Sales Data Table'!$A:$I,2,FALSE)</f>
        <v>NISSAN</v>
      </c>
      <c r="Z490" s="17"/>
      <c r="AA490" s="17" t="str">
        <f>VLOOKUP(A490,'[1]Sales Data Table'!$A:$I,4,FALSE)</f>
        <v>75310 4BA0A</v>
      </c>
      <c r="AB490" s="17" t="str">
        <f>VLOOKUP(A490,'[1]Sales Data Table'!$A:$I,9,FALSE)</f>
        <v>P32R ROGUE</v>
      </c>
      <c r="AC490" s="17"/>
      <c r="AD490" s="99">
        <f>VLOOKUP(A490,'[1]Sales Data Table'!$A:$Z,16,FALSE)</f>
        <v>43435</v>
      </c>
      <c r="AE490" s="18" t="str">
        <f>VLOOKUP(C490,'Equipment Listing'!A:E,3,FALSE)</f>
        <v>Bond</v>
      </c>
      <c r="AF490" s="19" t="str">
        <f>VLOOKUP(C490,'Equipment Listing'!A:E,4,FALSE)</f>
        <v>600T</v>
      </c>
      <c r="AG490" s="19" t="str">
        <f>VLOOKUP(C490,'Equipment Listing'!A:E,5,FALSE)</f>
        <v>331-600</v>
      </c>
      <c r="AH490" s="19">
        <f t="shared" si="59"/>
        <v>1.5</v>
      </c>
      <c r="AI490" s="43">
        <f t="shared" si="60"/>
        <v>1020</v>
      </c>
      <c r="AJ490" s="102">
        <f t="shared" si="61"/>
        <v>160000</v>
      </c>
      <c r="AK490" s="20">
        <f t="shared" si="62"/>
        <v>13333.333333333334</v>
      </c>
      <c r="AL490" s="21">
        <f t="shared" si="63"/>
        <v>19.429193899782135</v>
      </c>
      <c r="AM490" s="21"/>
      <c r="AN490" s="106"/>
      <c r="AO490" s="106"/>
      <c r="AP490" s="23" t="s">
        <v>447</v>
      </c>
    </row>
    <row r="491" spans="1:42" s="15" customFormat="1" ht="10.5" customHeight="1">
      <c r="A491" s="16">
        <v>107319</v>
      </c>
      <c r="B491" s="220" t="str">
        <f t="shared" si="56"/>
        <v>SOP</v>
      </c>
      <c r="C491" s="18" t="s">
        <v>196</v>
      </c>
      <c r="D491" s="22">
        <v>1</v>
      </c>
      <c r="E491" s="20">
        <v>1800</v>
      </c>
      <c r="F491" s="51">
        <v>0.75</v>
      </c>
      <c r="G491" s="74">
        <v>2</v>
      </c>
      <c r="H491" s="221" t="str">
        <f t="shared" si="57"/>
        <v>2015.01</v>
      </c>
      <c r="I491" s="221" t="str">
        <f t="shared" si="58"/>
        <v>2018.12</v>
      </c>
      <c r="J491" s="69">
        <v>145000</v>
      </c>
      <c r="K491" s="226"/>
      <c r="L491" s="226"/>
      <c r="M491" s="226"/>
      <c r="N491" s="226"/>
      <c r="O491" s="19"/>
      <c r="P491" s="19"/>
      <c r="Q491" s="19"/>
      <c r="R491" s="19"/>
      <c r="S491" s="103"/>
      <c r="T491" s="103"/>
      <c r="U491" s="22" t="s">
        <v>2</v>
      </c>
      <c r="V491" s="103"/>
      <c r="W491" s="106"/>
      <c r="X491" s="17" t="str">
        <f>VLOOKUP(A491,'[1]Sales Data Table'!$A:$AF,4,FALSE)</f>
        <v>75650 4BA0A</v>
      </c>
      <c r="Y491" s="17" t="str">
        <f>VLOOKUP(A491,'[1]Sales Data Table'!$A:$I,2,FALSE)</f>
        <v>NISSAN</v>
      </c>
      <c r="Z491" s="17"/>
      <c r="AA491" s="17" t="str">
        <f>VLOOKUP(A491,'[1]Sales Data Table'!$A:$I,4,FALSE)</f>
        <v>75650 4BA0A</v>
      </c>
      <c r="AB491" s="17" t="str">
        <f>VLOOKUP(A491,'[1]Sales Data Table'!$A:$I,9,FALSE)</f>
        <v>P32R ROGUE</v>
      </c>
      <c r="AC491" s="17"/>
      <c r="AD491" s="99">
        <f>VLOOKUP(A491,'[1]Sales Data Table'!$A:$Z,16,FALSE)</f>
        <v>43435</v>
      </c>
      <c r="AE491" s="18" t="str">
        <f>VLOOKUP(C491,'Equipment Listing'!A:E,3,FALSE)</f>
        <v>Bond</v>
      </c>
      <c r="AF491" s="19" t="str">
        <f>VLOOKUP(C491,'Equipment Listing'!A:E,4,FALSE)</f>
        <v>600T</v>
      </c>
      <c r="AG491" s="19" t="str">
        <f>VLOOKUP(C491,'Equipment Listing'!A:E,5,FALSE)</f>
        <v>331-600</v>
      </c>
      <c r="AH491" s="19">
        <f t="shared" si="59"/>
        <v>1.5</v>
      </c>
      <c r="AI491" s="43">
        <f t="shared" si="60"/>
        <v>1800</v>
      </c>
      <c r="AJ491" s="102">
        <f t="shared" si="61"/>
        <v>145000</v>
      </c>
      <c r="AK491" s="20">
        <f t="shared" si="62"/>
        <v>12083.333333333334</v>
      </c>
      <c r="AL491" s="21">
        <f t="shared" si="63"/>
        <v>10.950617283950619</v>
      </c>
      <c r="AM491" s="21"/>
      <c r="AN491" s="106"/>
      <c r="AO491" s="106"/>
      <c r="AP491" s="17" t="s">
        <v>198</v>
      </c>
    </row>
    <row r="492" spans="1:42" s="15" customFormat="1" ht="10.5" customHeight="1">
      <c r="A492" s="16">
        <v>107326</v>
      </c>
      <c r="B492" s="220" t="str">
        <f t="shared" si="56"/>
        <v>SOP</v>
      </c>
      <c r="C492" s="18" t="s">
        <v>196</v>
      </c>
      <c r="D492" s="22">
        <v>1</v>
      </c>
      <c r="E492" s="20">
        <v>1500</v>
      </c>
      <c r="F492" s="51">
        <v>0.75</v>
      </c>
      <c r="G492" s="74">
        <v>2</v>
      </c>
      <c r="H492" s="221" t="str">
        <f t="shared" si="57"/>
        <v>2015.01</v>
      </c>
      <c r="I492" s="221" t="str">
        <f t="shared" si="58"/>
        <v>2017.06</v>
      </c>
      <c r="J492" s="69">
        <v>37863.460541285182</v>
      </c>
      <c r="K492" s="226"/>
      <c r="L492" s="226"/>
      <c r="M492" s="226"/>
      <c r="N492" s="226"/>
      <c r="O492" s="19"/>
      <c r="P492" s="19"/>
      <c r="Q492" s="19"/>
      <c r="R492" s="19"/>
      <c r="S492" s="103"/>
      <c r="T492" s="103"/>
      <c r="U492" s="22" t="s">
        <v>2</v>
      </c>
      <c r="V492" s="103"/>
      <c r="W492" s="106"/>
      <c r="X492" s="17" t="str">
        <f>VLOOKUP(A492,'[1]Sales Data Table'!$A:$AF,4,FALSE)</f>
        <v>23-4582821-2-00</v>
      </c>
      <c r="Y492" s="17" t="str">
        <f>VLOOKUP(A492,'[1]Sales Data Table'!$A:$I,2,FALSE)</f>
        <v>IB TECH</v>
      </c>
      <c r="Z492" s="17"/>
      <c r="AA492" s="17" t="str">
        <f>VLOOKUP(A492,'[1]Sales Data Table'!$A:$I,4,FALSE)</f>
        <v>23-4582821-2-00</v>
      </c>
      <c r="AB492" s="17" t="str">
        <f>VLOOKUP(A492,'[1]Sales Data Table'!$A:$I,9,FALSE)</f>
        <v>'12 ACCORD 2GA</v>
      </c>
      <c r="AC492" s="17"/>
      <c r="AD492" s="99">
        <f>VLOOKUP(A492,'[1]Sales Data Table'!$A:$Z,16,FALSE)</f>
        <v>42887</v>
      </c>
      <c r="AE492" s="18" t="str">
        <f>VLOOKUP(C492,'Equipment Listing'!A:E,3,FALSE)</f>
        <v>Bond</v>
      </c>
      <c r="AF492" s="19" t="str">
        <f>VLOOKUP(C492,'Equipment Listing'!A:E,4,FALSE)</f>
        <v>600T</v>
      </c>
      <c r="AG492" s="19" t="str">
        <f>VLOOKUP(C492,'Equipment Listing'!A:E,5,FALSE)</f>
        <v>331-600</v>
      </c>
      <c r="AH492" s="19">
        <f t="shared" si="59"/>
        <v>1.5</v>
      </c>
      <c r="AI492" s="43">
        <f t="shared" si="60"/>
        <v>1500</v>
      </c>
      <c r="AJ492" s="102">
        <f t="shared" si="61"/>
        <v>37863.460541285182</v>
      </c>
      <c r="AK492" s="20">
        <f t="shared" si="62"/>
        <v>3155.2883784404316</v>
      </c>
      <c r="AL492" s="21">
        <f t="shared" si="63"/>
        <v>4.8047007808359394</v>
      </c>
      <c r="AM492" s="21"/>
      <c r="AN492" s="106"/>
      <c r="AO492" s="106"/>
      <c r="AP492" s="17">
        <v>107326</v>
      </c>
    </row>
    <row r="493" spans="1:42" s="15" customFormat="1" ht="10.5" customHeight="1">
      <c r="A493" s="16">
        <v>107326</v>
      </c>
      <c r="B493" s="220" t="str">
        <f t="shared" si="56"/>
        <v>SOP</v>
      </c>
      <c r="C493" s="18" t="s">
        <v>196</v>
      </c>
      <c r="D493" s="22">
        <v>1</v>
      </c>
      <c r="E493" s="20">
        <v>1500</v>
      </c>
      <c r="F493" s="51">
        <v>0.75</v>
      </c>
      <c r="G493" s="74">
        <v>2</v>
      </c>
      <c r="H493" s="221" t="str">
        <f t="shared" si="57"/>
        <v>2015.01</v>
      </c>
      <c r="I493" s="221" t="str">
        <f t="shared" si="58"/>
        <v>2017.06</v>
      </c>
      <c r="J493" s="69">
        <v>37863.460541285182</v>
      </c>
      <c r="K493" s="226"/>
      <c r="L493" s="226"/>
      <c r="M493" s="226"/>
      <c r="N493" s="226"/>
      <c r="O493" s="19"/>
      <c r="P493" s="19"/>
      <c r="Q493" s="19"/>
      <c r="R493" s="19"/>
      <c r="S493" s="103"/>
      <c r="T493" s="103"/>
      <c r="U493" s="22" t="s">
        <v>2</v>
      </c>
      <c r="V493" s="103"/>
      <c r="W493" s="106"/>
      <c r="X493" s="17" t="str">
        <f>VLOOKUP(A493,'[1]Sales Data Table'!$A:$AF,4,FALSE)</f>
        <v>23-4582821-2-00</v>
      </c>
      <c r="Y493" s="17" t="str">
        <f>VLOOKUP(A493,'[1]Sales Data Table'!$A:$I,2,FALSE)</f>
        <v>IB TECH</v>
      </c>
      <c r="Z493" s="17"/>
      <c r="AA493" s="17" t="str">
        <f>VLOOKUP(A493,'[1]Sales Data Table'!$A:$I,4,FALSE)</f>
        <v>23-4582821-2-00</v>
      </c>
      <c r="AB493" s="17" t="str">
        <f>VLOOKUP(A493,'[1]Sales Data Table'!$A:$I,9,FALSE)</f>
        <v>'12 ACCORD 2GA</v>
      </c>
      <c r="AC493" s="17"/>
      <c r="AD493" s="99">
        <f>VLOOKUP(A493,'[1]Sales Data Table'!$A:$Z,16,FALSE)</f>
        <v>42887</v>
      </c>
      <c r="AE493" s="18" t="str">
        <f>VLOOKUP(C493,'Equipment Listing'!A:E,3,FALSE)</f>
        <v>Bond</v>
      </c>
      <c r="AF493" s="19" t="str">
        <f>VLOOKUP(C493,'Equipment Listing'!A:E,4,FALSE)</f>
        <v>600T</v>
      </c>
      <c r="AG493" s="19" t="str">
        <f>VLOOKUP(C493,'Equipment Listing'!A:E,5,FALSE)</f>
        <v>331-600</v>
      </c>
      <c r="AH493" s="19">
        <f t="shared" si="59"/>
        <v>1.5</v>
      </c>
      <c r="AI493" s="43">
        <f t="shared" si="60"/>
        <v>1500</v>
      </c>
      <c r="AJ493" s="102">
        <f t="shared" si="61"/>
        <v>37863.460541285182</v>
      </c>
      <c r="AK493" s="20">
        <f t="shared" si="62"/>
        <v>3155.2883784404316</v>
      </c>
      <c r="AL493" s="21">
        <f t="shared" si="63"/>
        <v>4.8047007808359394</v>
      </c>
      <c r="AM493" s="21"/>
      <c r="AN493" s="106"/>
      <c r="AO493" s="106"/>
      <c r="AP493" s="17" t="s">
        <v>197</v>
      </c>
    </row>
    <row r="494" spans="1:42" s="15" customFormat="1" ht="10.5" customHeight="1">
      <c r="A494" s="16">
        <v>107327</v>
      </c>
      <c r="B494" s="220" t="str">
        <f t="shared" si="56"/>
        <v>SOP</v>
      </c>
      <c r="C494" s="18" t="s">
        <v>196</v>
      </c>
      <c r="D494" s="22">
        <v>1</v>
      </c>
      <c r="E494" s="20">
        <v>1500</v>
      </c>
      <c r="F494" s="51">
        <v>0.75</v>
      </c>
      <c r="G494" s="74">
        <v>2</v>
      </c>
      <c r="H494" s="221" t="str">
        <f t="shared" si="57"/>
        <v>2015.01</v>
      </c>
      <c r="I494" s="221" t="str">
        <f t="shared" si="58"/>
        <v>2017.06</v>
      </c>
      <c r="J494" s="69">
        <v>37757.400427724162</v>
      </c>
      <c r="K494" s="226"/>
      <c r="L494" s="226"/>
      <c r="M494" s="226"/>
      <c r="N494" s="226"/>
      <c r="O494" s="19"/>
      <c r="P494" s="19"/>
      <c r="Q494" s="19"/>
      <c r="R494" s="19"/>
      <c r="S494" s="103"/>
      <c r="T494" s="103"/>
      <c r="U494" s="22" t="s">
        <v>2</v>
      </c>
      <c r="V494" s="103"/>
      <c r="W494" s="106"/>
      <c r="X494" s="17" t="str">
        <f>VLOOKUP(A494,'[1]Sales Data Table'!$A:$AF,4,FALSE)</f>
        <v>23-4582822-2-00</v>
      </c>
      <c r="Y494" s="17" t="str">
        <f>VLOOKUP(A494,'[1]Sales Data Table'!$A:$I,2,FALSE)</f>
        <v>IB TECH</v>
      </c>
      <c r="Z494" s="17"/>
      <c r="AA494" s="17" t="str">
        <f>VLOOKUP(A494,'[1]Sales Data Table'!$A:$I,4,FALSE)</f>
        <v>23-4582822-2-00</v>
      </c>
      <c r="AB494" s="17" t="str">
        <f>VLOOKUP(A494,'[1]Sales Data Table'!$A:$I,9,FALSE)</f>
        <v>'12 ACCORD 2GA</v>
      </c>
      <c r="AC494" s="17"/>
      <c r="AD494" s="99">
        <f>VLOOKUP(A494,'[1]Sales Data Table'!$A:$Z,16,FALSE)</f>
        <v>42887</v>
      </c>
      <c r="AE494" s="18" t="str">
        <f>VLOOKUP(C494,'Equipment Listing'!A:E,3,FALSE)</f>
        <v>Bond</v>
      </c>
      <c r="AF494" s="19" t="str">
        <f>VLOOKUP(C494,'Equipment Listing'!A:E,4,FALSE)</f>
        <v>600T</v>
      </c>
      <c r="AG494" s="19" t="str">
        <f>VLOOKUP(C494,'Equipment Listing'!A:E,5,FALSE)</f>
        <v>331-600</v>
      </c>
      <c r="AH494" s="19">
        <f t="shared" si="59"/>
        <v>1.5</v>
      </c>
      <c r="AI494" s="43">
        <f t="shared" si="60"/>
        <v>1500</v>
      </c>
      <c r="AJ494" s="102">
        <f t="shared" si="61"/>
        <v>37757.400427724162</v>
      </c>
      <c r="AK494" s="20">
        <f t="shared" si="62"/>
        <v>3146.4500356436802</v>
      </c>
      <c r="AL494" s="21">
        <f t="shared" si="63"/>
        <v>4.796844476127716</v>
      </c>
      <c r="AM494" s="21"/>
      <c r="AN494" s="106"/>
      <c r="AO494" s="106"/>
      <c r="AP494" s="17">
        <v>107327</v>
      </c>
    </row>
    <row r="495" spans="1:42" s="15" customFormat="1" ht="10.5" customHeight="1">
      <c r="A495" s="23">
        <v>107332</v>
      </c>
      <c r="B495" s="220" t="str">
        <f t="shared" si="56"/>
        <v>SOP</v>
      </c>
      <c r="C495" s="23" t="s">
        <v>196</v>
      </c>
      <c r="D495" s="19">
        <v>1</v>
      </c>
      <c r="E495" s="23">
        <v>1440</v>
      </c>
      <c r="F495" s="51">
        <v>0.75</v>
      </c>
      <c r="G495" s="74">
        <v>2</v>
      </c>
      <c r="H495" s="221" t="str">
        <f t="shared" si="57"/>
        <v>2015.01</v>
      </c>
      <c r="I495" s="221" t="str">
        <f t="shared" si="58"/>
        <v>2019.09</v>
      </c>
      <c r="J495" s="50">
        <v>62549.5</v>
      </c>
      <c r="K495" s="224"/>
      <c r="L495" s="224"/>
      <c r="M495" s="224"/>
      <c r="N495" s="224"/>
      <c r="O495" s="19"/>
      <c r="P495" s="19"/>
      <c r="Q495" s="19"/>
      <c r="R495" s="19"/>
      <c r="S495" s="103"/>
      <c r="T495" s="103"/>
      <c r="U495" s="22" t="s">
        <v>2</v>
      </c>
      <c r="V495" s="103"/>
      <c r="W495" s="106"/>
      <c r="X495" s="17" t="str">
        <f>VLOOKUP(A495,'[1]Sales Data Table'!$A:$AF,4,FALSE)</f>
        <v>75860 3JV0A</v>
      </c>
      <c r="Y495" s="17" t="str">
        <f>VLOOKUP(A495,'[1]Sales Data Table'!$A:$I,2,FALSE)</f>
        <v>NISSAN</v>
      </c>
      <c r="Z495" s="17"/>
      <c r="AA495" s="17" t="str">
        <f>VLOOKUP(A495,'[1]Sales Data Table'!$A:$I,4,FALSE)</f>
        <v>75860 3JV0A</v>
      </c>
      <c r="AB495" s="67" t="str">
        <f>VLOOKUP(A495,'[1]Sales Data Table'!$A:$I,9,FALSE)</f>
        <v>P42J+K  HEV + P42M</v>
      </c>
      <c r="AC495" s="67"/>
      <c r="AD495" s="99">
        <f>VLOOKUP(A495,'[1]Sales Data Table'!$A:$Z,16,FALSE)</f>
        <v>43717</v>
      </c>
      <c r="AE495" s="18" t="str">
        <f>VLOOKUP(C495,'Equipment Listing'!A:E,3,FALSE)</f>
        <v>Bond</v>
      </c>
      <c r="AF495" s="19" t="str">
        <f>VLOOKUP(C495,'Equipment Listing'!A:E,4,FALSE)</f>
        <v>600T</v>
      </c>
      <c r="AG495" s="19" t="str">
        <f>VLOOKUP(C495,'Equipment Listing'!A:E,5,FALSE)</f>
        <v>331-600</v>
      </c>
      <c r="AH495" s="19">
        <f t="shared" si="59"/>
        <v>1.5</v>
      </c>
      <c r="AI495" s="43">
        <f t="shared" si="60"/>
        <v>1440</v>
      </c>
      <c r="AJ495" s="102">
        <f t="shared" si="61"/>
        <v>62549.5</v>
      </c>
      <c r="AK495" s="20">
        <f t="shared" si="62"/>
        <v>5212.458333333333</v>
      </c>
      <c r="AL495" s="21">
        <f t="shared" si="63"/>
        <v>6.8263503086419748</v>
      </c>
      <c r="AM495" s="21"/>
      <c r="AN495" s="106"/>
      <c r="AO495" s="106"/>
      <c r="AP495" s="23" t="s">
        <v>441</v>
      </c>
    </row>
    <row r="496" spans="1:42" s="15" customFormat="1" ht="10.5" customHeight="1">
      <c r="A496" s="56">
        <v>107511</v>
      </c>
      <c r="B496" s="220" t="str">
        <f t="shared" si="56"/>
        <v>SOP</v>
      </c>
      <c r="C496" s="51" t="s">
        <v>196</v>
      </c>
      <c r="D496" s="22">
        <v>1</v>
      </c>
      <c r="E496" s="55">
        <v>1500</v>
      </c>
      <c r="F496" s="51">
        <v>0.75</v>
      </c>
      <c r="G496" s="74">
        <v>2</v>
      </c>
      <c r="H496" s="221" t="str">
        <f t="shared" si="57"/>
        <v>2015.01</v>
      </c>
      <c r="I496" s="221" t="str">
        <f t="shared" si="58"/>
        <v>2018.01</v>
      </c>
      <c r="J496" s="69">
        <v>3750</v>
      </c>
      <c r="K496" s="226"/>
      <c r="L496" s="226"/>
      <c r="M496" s="226"/>
      <c r="N496" s="226"/>
      <c r="O496" s="54"/>
      <c r="P496" s="54"/>
      <c r="Q496" s="54"/>
      <c r="R496" s="54"/>
      <c r="S496" s="53"/>
      <c r="T496" s="104"/>
      <c r="U496" s="22" t="s">
        <v>2</v>
      </c>
      <c r="V496" s="104"/>
      <c r="W496" s="106"/>
      <c r="X496" s="17" t="str">
        <f>VLOOKUP(A496,'[1]Sales Data Table'!$A:$AF,4,FALSE)</f>
        <v>AA222424-3040</v>
      </c>
      <c r="Y496" s="17" t="str">
        <f>VLOOKUP(A496,'[1]Sales Data Table'!$A:$I,2,FALSE)</f>
        <v>DENSO</v>
      </c>
      <c r="Z496" s="17"/>
      <c r="AA496" s="17" t="str">
        <f>VLOOKUP(A496,'[1]Sales Data Table'!$A:$I,4,FALSE)</f>
        <v>AA222424-3040</v>
      </c>
      <c r="AB496" s="17" t="str">
        <f>VLOOKUP(A496,'[1]Sales Data Table'!$A:$I,9,FALSE)</f>
        <v>14 GM ALPHA PLUS</v>
      </c>
      <c r="AC496" s="17"/>
      <c r="AD496" s="99">
        <f>VLOOKUP(A496,'[1]Sales Data Table'!$A:$Z,16,FALSE)</f>
        <v>43101</v>
      </c>
      <c r="AE496" s="18" t="str">
        <f>VLOOKUP(C496,'Equipment Listing'!A:E,3,FALSE)</f>
        <v>Bond</v>
      </c>
      <c r="AF496" s="19" t="str">
        <f>VLOOKUP(C496,'Equipment Listing'!A:E,4,FALSE)</f>
        <v>600T</v>
      </c>
      <c r="AG496" s="19" t="str">
        <f>VLOOKUP(C496,'Equipment Listing'!A:E,5,FALSE)</f>
        <v>331-600</v>
      </c>
      <c r="AH496" s="19">
        <f t="shared" si="59"/>
        <v>1.5</v>
      </c>
      <c r="AI496" s="43">
        <f t="shared" si="60"/>
        <v>1500</v>
      </c>
      <c r="AJ496" s="102">
        <f t="shared" si="61"/>
        <v>3750</v>
      </c>
      <c r="AK496" s="20">
        <f t="shared" si="62"/>
        <v>312.5</v>
      </c>
      <c r="AL496" s="21">
        <f t="shared" si="63"/>
        <v>2.2777777777777777</v>
      </c>
      <c r="AM496" s="21"/>
      <c r="AN496" s="106"/>
      <c r="AO496" s="106"/>
      <c r="AP496" s="51" t="e">
        <f>VLOOKUP(A496,#REF!,2,FALSE)</f>
        <v>#REF!</v>
      </c>
    </row>
    <row r="497" spans="1:42" s="15" customFormat="1" ht="10.5" customHeight="1">
      <c r="A497" s="56">
        <v>107588</v>
      </c>
      <c r="B497" s="220" t="str">
        <f t="shared" si="56"/>
        <v>SOP</v>
      </c>
      <c r="C497" s="60" t="s">
        <v>196</v>
      </c>
      <c r="D497" s="22">
        <v>1</v>
      </c>
      <c r="E497" s="55">
        <v>1584</v>
      </c>
      <c r="F497" s="51">
        <v>0.75</v>
      </c>
      <c r="G497" s="74">
        <v>2</v>
      </c>
      <c r="H497" s="221" t="str">
        <f t="shared" si="57"/>
        <v>2015.01</v>
      </c>
      <c r="I497" s="221" t="str">
        <f t="shared" si="58"/>
        <v>2019</v>
      </c>
      <c r="J497" s="50">
        <v>60000</v>
      </c>
      <c r="K497" s="224"/>
      <c r="L497" s="224"/>
      <c r="M497" s="224"/>
      <c r="N497" s="224"/>
      <c r="O497" s="54"/>
      <c r="P497" s="54"/>
      <c r="Q497" s="54"/>
      <c r="R497" s="54"/>
      <c r="S497" s="53"/>
      <c r="T497" s="104"/>
      <c r="U497" s="22" t="s">
        <v>2</v>
      </c>
      <c r="V497" s="104"/>
      <c r="W497" s="106"/>
      <c r="X497" s="61" t="str">
        <f>VLOOKUP(A497,'[1]Sales Data Table'!$A:$AF,4,FALSE)</f>
        <v>75861 5AF0A</v>
      </c>
      <c r="Y497" s="61" t="str">
        <f>VLOOKUP(A497,'[1]Sales Data Table'!$A:$I,2,FALSE)</f>
        <v>NISSAN</v>
      </c>
      <c r="Z497" s="61"/>
      <c r="AA497" s="61" t="str">
        <f>VLOOKUP(A497,'[1]Sales Data Table'!$A:$I,4,FALSE)</f>
        <v>75861 5AF0A</v>
      </c>
      <c r="AB497" s="67" t="str">
        <f>VLOOKUP(A497,'[1]Sales Data Table'!$A:$I,9,FALSE)</f>
        <v>P42J+K  HEV + P42M</v>
      </c>
      <c r="AC497" s="67"/>
      <c r="AD497" s="99">
        <f>VLOOKUP(A497,'[1]Sales Data Table'!$A:$Z,16,FALSE)</f>
        <v>44105</v>
      </c>
      <c r="AE497" s="18" t="str">
        <f>VLOOKUP(C497,'Equipment Listing'!A:E,3,FALSE)</f>
        <v>Bond</v>
      </c>
      <c r="AF497" s="19" t="str">
        <f>VLOOKUP(C497,'Equipment Listing'!A:E,4,FALSE)</f>
        <v>600T</v>
      </c>
      <c r="AG497" s="19" t="str">
        <f>VLOOKUP(C497,'Equipment Listing'!A:E,5,FALSE)</f>
        <v>331-600</v>
      </c>
      <c r="AH497" s="19">
        <f t="shared" si="59"/>
        <v>1.5</v>
      </c>
      <c r="AI497" s="43">
        <f t="shared" si="60"/>
        <v>1584</v>
      </c>
      <c r="AJ497" s="102">
        <f t="shared" si="61"/>
        <v>60000</v>
      </c>
      <c r="AK497" s="20">
        <f t="shared" si="62"/>
        <v>5000</v>
      </c>
      <c r="AL497" s="21">
        <f t="shared" si="63"/>
        <v>6.2087542087542085</v>
      </c>
      <c r="AM497" s="21"/>
      <c r="AN497" s="106"/>
      <c r="AO497" s="106"/>
      <c r="AP497" s="60" t="s">
        <v>503</v>
      </c>
    </row>
    <row r="498" spans="1:42" s="15" customFormat="1" ht="10.5" customHeight="1">
      <c r="A498" s="58">
        <v>107651</v>
      </c>
      <c r="B498" s="220" t="str">
        <f t="shared" si="56"/>
        <v>SOP</v>
      </c>
      <c r="C498" s="60" t="s">
        <v>196</v>
      </c>
      <c r="D498" s="22">
        <v>1</v>
      </c>
      <c r="E498" s="55">
        <v>1880</v>
      </c>
      <c r="F498" s="51">
        <v>0.75</v>
      </c>
      <c r="G498" s="74">
        <v>2</v>
      </c>
      <c r="H498" s="221" t="str">
        <f t="shared" si="57"/>
        <v>2015.01</v>
      </c>
      <c r="I498" s="221" t="str">
        <f t="shared" si="58"/>
        <v>2019</v>
      </c>
      <c r="J498" s="69">
        <v>70300</v>
      </c>
      <c r="K498" s="226"/>
      <c r="L498" s="226"/>
      <c r="M498" s="226"/>
      <c r="N498" s="226"/>
      <c r="O498" s="54"/>
      <c r="P498" s="54"/>
      <c r="Q498" s="54"/>
      <c r="R498" s="54"/>
      <c r="S498" s="53"/>
      <c r="T498" s="104"/>
      <c r="U498" s="22" t="s">
        <v>2</v>
      </c>
      <c r="V498" s="104"/>
      <c r="W498" s="106"/>
      <c r="X498" s="61" t="str">
        <f>VLOOKUP(A498,'[1]Sales Data Table'!$A:$AF,4,FALSE)</f>
        <v>41151 4RA0A</v>
      </c>
      <c r="Y498" s="61" t="str">
        <f>VLOOKUP(A498,'[1]Sales Data Table'!$A:$I,2,FALSE)</f>
        <v>NISSAN</v>
      </c>
      <c r="Z498" s="61"/>
      <c r="AA498" s="61" t="str">
        <f>VLOOKUP(A498,'[1]Sales Data Table'!$A:$I,4,FALSE)</f>
        <v>41151 4RA0A</v>
      </c>
      <c r="AB498" s="61" t="str">
        <f>VLOOKUP(A498,'[1]Sales Data Table'!$A:$I,9,FALSE)</f>
        <v>L42N Maxima</v>
      </c>
      <c r="AC498" s="61"/>
      <c r="AD498" s="99">
        <f>VLOOKUP(A498,'[1]Sales Data Table'!$A:$Z,16,FALSE)</f>
        <v>43891</v>
      </c>
      <c r="AE498" s="18" t="str">
        <f>VLOOKUP(C498,'Equipment Listing'!A:E,3,FALSE)</f>
        <v>Bond</v>
      </c>
      <c r="AF498" s="19" t="str">
        <f>VLOOKUP(C498,'Equipment Listing'!A:E,4,FALSE)</f>
        <v>600T</v>
      </c>
      <c r="AG498" s="19" t="str">
        <f>VLOOKUP(C498,'Equipment Listing'!A:E,5,FALSE)</f>
        <v>331-600</v>
      </c>
      <c r="AH498" s="19">
        <f t="shared" si="59"/>
        <v>1.5</v>
      </c>
      <c r="AI498" s="43">
        <f t="shared" si="60"/>
        <v>1880</v>
      </c>
      <c r="AJ498" s="102">
        <f t="shared" si="61"/>
        <v>70300</v>
      </c>
      <c r="AK498" s="20">
        <f t="shared" si="62"/>
        <v>5858.333333333333</v>
      </c>
      <c r="AL498" s="21">
        <f t="shared" si="63"/>
        <v>6.1548463356973997</v>
      </c>
      <c r="AM498" s="21"/>
      <c r="AN498" s="106"/>
      <c r="AO498" s="106"/>
      <c r="AP498" s="60" t="s">
        <v>506</v>
      </c>
    </row>
    <row r="499" spans="1:42" s="15" customFormat="1" ht="10.5" customHeight="1">
      <c r="A499" s="33">
        <v>107694</v>
      </c>
      <c r="B499" s="220" t="str">
        <f t="shared" si="56"/>
        <v>SOP</v>
      </c>
      <c r="C499" s="26" t="s">
        <v>196</v>
      </c>
      <c r="D499" s="22">
        <v>1</v>
      </c>
      <c r="E499" s="66">
        <v>1500</v>
      </c>
      <c r="F499" s="51">
        <v>0.75</v>
      </c>
      <c r="G499" s="74">
        <v>2</v>
      </c>
      <c r="H499" s="221" t="str">
        <f t="shared" si="57"/>
        <v>2015.01</v>
      </c>
      <c r="I499" s="221" t="str">
        <f t="shared" si="58"/>
        <v>2019.03</v>
      </c>
      <c r="J499" s="69">
        <v>20000</v>
      </c>
      <c r="K499" s="226"/>
      <c r="L499" s="226"/>
      <c r="M499" s="226"/>
      <c r="N499" s="226"/>
      <c r="O499" s="19"/>
      <c r="P499" s="19"/>
      <c r="Q499" s="19"/>
      <c r="R499" s="19"/>
      <c r="S499" s="103"/>
      <c r="T499" s="103"/>
      <c r="U499" s="22" t="s">
        <v>2</v>
      </c>
      <c r="V499" s="103"/>
      <c r="W499" s="106"/>
      <c r="X499" s="17" t="str">
        <f>VLOOKUP(A499,'[1]Sales Data Table'!$A:$AF,4,FALSE)</f>
        <v xml:space="preserve">74520 4BC0A </v>
      </c>
      <c r="Y499" s="17" t="str">
        <f>VLOOKUP(A499,'[1]Sales Data Table'!$A:$I,2,FALSE)</f>
        <v>NISSAN</v>
      </c>
      <c r="Z499" s="17"/>
      <c r="AA499" s="17" t="str">
        <f>VLOOKUP(A499,'[1]Sales Data Table'!$A:$I,4,FALSE)</f>
        <v xml:space="preserve">74520 4BC0A </v>
      </c>
      <c r="AB499" s="17" t="str">
        <f>VLOOKUP(A499,'[1]Sales Data Table'!$A:$I,9,FALSE)</f>
        <v>P32R ROGUE HEV</v>
      </c>
      <c r="AC499" s="17"/>
      <c r="AD499" s="99">
        <f>VLOOKUP(A499,'[1]Sales Data Table'!$A:$Z,16,FALSE)</f>
        <v>43525</v>
      </c>
      <c r="AE499" s="18" t="str">
        <f>VLOOKUP(C499,'Equipment Listing'!A:E,3,FALSE)</f>
        <v>Bond</v>
      </c>
      <c r="AF499" s="19" t="str">
        <f>VLOOKUP(C499,'Equipment Listing'!A:E,4,FALSE)</f>
        <v>600T</v>
      </c>
      <c r="AG499" s="19" t="str">
        <f>VLOOKUP(C499,'Equipment Listing'!A:E,5,FALSE)</f>
        <v>331-600</v>
      </c>
      <c r="AH499" s="19">
        <f t="shared" si="59"/>
        <v>1.5</v>
      </c>
      <c r="AI499" s="43">
        <f t="shared" si="60"/>
        <v>1500</v>
      </c>
      <c r="AJ499" s="102">
        <f t="shared" si="61"/>
        <v>20000</v>
      </c>
      <c r="AK499" s="20">
        <f t="shared" si="62"/>
        <v>1666.6666666666667</v>
      </c>
      <c r="AL499" s="21">
        <f t="shared" si="63"/>
        <v>3.4814814814814814</v>
      </c>
      <c r="AM499" s="21"/>
      <c r="AN499" s="106"/>
      <c r="AO499" s="106"/>
      <c r="AP499" s="33" t="s">
        <v>483</v>
      </c>
    </row>
    <row r="500" spans="1:42" s="15" customFormat="1" ht="10.5" customHeight="1">
      <c r="A500" s="22">
        <v>107699</v>
      </c>
      <c r="B500" s="220" t="str">
        <f t="shared" si="56"/>
        <v>SOP</v>
      </c>
      <c r="C500" s="26" t="s">
        <v>196</v>
      </c>
      <c r="D500" s="22">
        <v>1</v>
      </c>
      <c r="E500" s="66">
        <v>1500</v>
      </c>
      <c r="F500" s="51">
        <v>0.75</v>
      </c>
      <c r="G500" s="74">
        <v>2</v>
      </c>
      <c r="H500" s="221" t="str">
        <f t="shared" si="57"/>
        <v>2015.01</v>
      </c>
      <c r="I500" s="221" t="str">
        <f t="shared" si="58"/>
        <v>2019.03</v>
      </c>
      <c r="J500" s="69">
        <v>20000</v>
      </c>
      <c r="K500" s="226"/>
      <c r="L500" s="226"/>
      <c r="M500" s="226"/>
      <c r="N500" s="226"/>
      <c r="O500" s="19"/>
      <c r="P500" s="19"/>
      <c r="Q500" s="19"/>
      <c r="R500" s="19"/>
      <c r="S500" s="103"/>
      <c r="T500" s="103"/>
      <c r="U500" s="22" t="s">
        <v>2</v>
      </c>
      <c r="V500" s="103"/>
      <c r="W500" s="106"/>
      <c r="X500" s="17" t="str">
        <f>VLOOKUP(A500,'[1]Sales Data Table'!$A:$AF,4,FALSE)</f>
        <v>75310 4BC0A</v>
      </c>
      <c r="Y500" s="17" t="str">
        <f>VLOOKUP(A500,'[1]Sales Data Table'!$A:$I,2,FALSE)</f>
        <v>NISSAN</v>
      </c>
      <c r="Z500" s="17"/>
      <c r="AA500" s="17" t="str">
        <f>VLOOKUP(A500,'[1]Sales Data Table'!$A:$I,4,FALSE)</f>
        <v>75310 4BC0A</v>
      </c>
      <c r="AB500" s="17" t="str">
        <f>VLOOKUP(A500,'[1]Sales Data Table'!$A:$I,9,FALSE)</f>
        <v>P32R ROGUE HEV</v>
      </c>
      <c r="AC500" s="17"/>
      <c r="AD500" s="99">
        <f>VLOOKUP(A500,'[1]Sales Data Table'!$A:$Z,16,FALSE)</f>
        <v>43525</v>
      </c>
      <c r="AE500" s="18" t="str">
        <f>VLOOKUP(C500,'Equipment Listing'!A:E,3,FALSE)</f>
        <v>Bond</v>
      </c>
      <c r="AF500" s="19" t="str">
        <f>VLOOKUP(C500,'Equipment Listing'!A:E,4,FALSE)</f>
        <v>600T</v>
      </c>
      <c r="AG500" s="19" t="str">
        <f>VLOOKUP(C500,'Equipment Listing'!A:E,5,FALSE)</f>
        <v>331-600</v>
      </c>
      <c r="AH500" s="19">
        <f t="shared" si="59"/>
        <v>1.5</v>
      </c>
      <c r="AI500" s="43">
        <f t="shared" si="60"/>
        <v>1500</v>
      </c>
      <c r="AJ500" s="102">
        <f t="shared" si="61"/>
        <v>20000</v>
      </c>
      <c r="AK500" s="20">
        <f t="shared" si="62"/>
        <v>1666.6666666666667</v>
      </c>
      <c r="AL500" s="21">
        <f t="shared" si="63"/>
        <v>3.4814814814814814</v>
      </c>
      <c r="AM500" s="21"/>
      <c r="AN500" s="106"/>
      <c r="AO500" s="106"/>
      <c r="AP500" s="22">
        <v>107699</v>
      </c>
    </row>
    <row r="501" spans="1:42" s="15" customFormat="1" ht="10.5" customHeight="1">
      <c r="A501" s="56" t="s">
        <v>501</v>
      </c>
      <c r="B501" s="220" t="str">
        <f t="shared" si="56"/>
        <v>SOP</v>
      </c>
      <c r="C501" s="60" t="s">
        <v>196</v>
      </c>
      <c r="D501" s="22">
        <v>1</v>
      </c>
      <c r="E501" s="55">
        <v>1500</v>
      </c>
      <c r="F501" s="51">
        <v>0.75</v>
      </c>
      <c r="G501" s="74">
        <v>2</v>
      </c>
      <c r="H501" s="221" t="str">
        <f t="shared" si="57"/>
        <v>2015.01</v>
      </c>
      <c r="I501" s="221" t="str">
        <f t="shared" si="58"/>
        <v>2019.09</v>
      </c>
      <c r="J501" s="69">
        <v>3992.8554780587037</v>
      </c>
      <c r="K501" s="226"/>
      <c r="L501" s="226"/>
      <c r="M501" s="226"/>
      <c r="N501" s="226"/>
      <c r="O501" s="54"/>
      <c r="P501" s="54"/>
      <c r="Q501" s="54"/>
      <c r="R501" s="54"/>
      <c r="S501" s="53"/>
      <c r="T501" s="104"/>
      <c r="U501" s="22" t="s">
        <v>2</v>
      </c>
      <c r="V501" s="104"/>
      <c r="W501" s="106"/>
      <c r="X501" s="61" t="str">
        <f>VLOOKUP(A501,'[1]Sales Data Table'!$A:$AF,4,FALSE)</f>
        <v>AA022003-1150</v>
      </c>
      <c r="Y501" s="61" t="str">
        <f>VLOOKUP(A501,'[1]Sales Data Table'!$A:$I,2,FALSE)</f>
        <v>Denso</v>
      </c>
      <c r="Z501" s="61"/>
      <c r="AA501" s="61" t="str">
        <f>VLOOKUP(A501,'[1]Sales Data Table'!$A:$I,4,FALSE)</f>
        <v>AA022003-1150</v>
      </c>
      <c r="AB501" s="61" t="str">
        <f>VLOOKUP(A501,'[1]Sales Data Table'!$A:$I,9,FALSE)</f>
        <v xml:space="preserve">Toyota | Corolla/Auris | 330X            </v>
      </c>
      <c r="AC501" s="61"/>
      <c r="AD501" s="99">
        <f>VLOOKUP(A501,'[1]Sales Data Table'!$A:$Z,16,FALSE)</f>
        <v>43717</v>
      </c>
      <c r="AE501" s="18" t="str">
        <f>VLOOKUP(C501,'Equipment Listing'!A:E,3,FALSE)</f>
        <v>Bond</v>
      </c>
      <c r="AF501" s="19" t="str">
        <f>VLOOKUP(C501,'Equipment Listing'!A:E,4,FALSE)</f>
        <v>600T</v>
      </c>
      <c r="AG501" s="19" t="str">
        <f>VLOOKUP(C501,'Equipment Listing'!A:E,5,FALSE)</f>
        <v>331-600</v>
      </c>
      <c r="AH501" s="19">
        <f t="shared" si="59"/>
        <v>1.5</v>
      </c>
      <c r="AI501" s="43">
        <f t="shared" si="60"/>
        <v>1500</v>
      </c>
      <c r="AJ501" s="102">
        <f t="shared" si="61"/>
        <v>3992.8554780587037</v>
      </c>
      <c r="AK501" s="20">
        <f t="shared" si="62"/>
        <v>332.737956504892</v>
      </c>
      <c r="AL501" s="21">
        <f t="shared" si="63"/>
        <v>2.2957670724487929</v>
      </c>
      <c r="AM501" s="21"/>
      <c r="AN501" s="106"/>
      <c r="AO501" s="106"/>
      <c r="AP501" s="60">
        <v>106281</v>
      </c>
    </row>
    <row r="502" spans="1:42" s="15" customFormat="1" ht="10.5" customHeight="1">
      <c r="A502" s="16">
        <v>105549</v>
      </c>
      <c r="B502" s="220" t="str">
        <f t="shared" si="56"/>
        <v>SOP</v>
      </c>
      <c r="C502" s="18" t="s">
        <v>174</v>
      </c>
      <c r="D502" s="22">
        <v>1</v>
      </c>
      <c r="E502" s="20">
        <v>2000</v>
      </c>
      <c r="F502" s="51">
        <v>0.75</v>
      </c>
      <c r="G502" s="74">
        <v>2</v>
      </c>
      <c r="H502" s="221" t="str">
        <f t="shared" si="57"/>
        <v>2015.01</v>
      </c>
      <c r="I502" s="221" t="str">
        <f t="shared" si="58"/>
        <v>2019</v>
      </c>
      <c r="J502" s="68">
        <v>493500</v>
      </c>
      <c r="K502" s="225"/>
      <c r="L502" s="225"/>
      <c r="M502" s="225"/>
      <c r="N502" s="225"/>
      <c r="O502" s="19"/>
      <c r="P502" s="19"/>
      <c r="Q502" s="19"/>
      <c r="R502" s="19"/>
      <c r="S502" s="103"/>
      <c r="T502" s="103"/>
      <c r="U502" s="22" t="s">
        <v>2</v>
      </c>
      <c r="V502" s="103"/>
      <c r="W502" s="106"/>
      <c r="X502" s="17" t="str">
        <f>VLOOKUP(A502,'[1]Sales Data Table'!$A:$AF,4,FALSE)</f>
        <v>67330 JA000</v>
      </c>
      <c r="Y502" s="17" t="str">
        <f>VLOOKUP(A502,'[1]Sales Data Table'!$A:$I,2,FALSE)</f>
        <v>NISSAN</v>
      </c>
      <c r="Z502" s="17"/>
      <c r="AA502" s="17" t="str">
        <f>VLOOKUP(A502,'[1]Sales Data Table'!$A:$I,4,FALSE)</f>
        <v>67330 JA000</v>
      </c>
      <c r="AB502" s="17" t="str">
        <f>VLOOKUP(A502,'[1]Sales Data Table'!$A:$I,9,FALSE)</f>
        <v>L42L + '14 L42N</v>
      </c>
      <c r="AC502" s="17"/>
      <c r="AD502" s="99">
        <f>VLOOKUP(A502,'[1]Sales Data Table'!$A:$Z,16,FALSE)</f>
        <v>44166</v>
      </c>
      <c r="AE502" s="18" t="str">
        <f>VLOOKUP(C502,'Equipment Listing'!A:E,3,FALSE)</f>
        <v>Bond</v>
      </c>
      <c r="AF502" s="19" t="str">
        <f>VLOOKUP(C502,'Equipment Listing'!A:E,4,FALSE)</f>
        <v>600T</v>
      </c>
      <c r="AG502" s="19" t="str">
        <f>VLOOKUP(C502,'Equipment Listing'!A:E,5,FALSE)</f>
        <v>331-600</v>
      </c>
      <c r="AH502" s="19">
        <f t="shared" si="59"/>
        <v>1.5</v>
      </c>
      <c r="AI502" s="43">
        <f t="shared" si="60"/>
        <v>2000</v>
      </c>
      <c r="AJ502" s="102">
        <f t="shared" si="61"/>
        <v>493500</v>
      </c>
      <c r="AK502" s="20">
        <f t="shared" si="62"/>
        <v>41125</v>
      </c>
      <c r="AL502" s="21">
        <f t="shared" si="63"/>
        <v>29.416666666666668</v>
      </c>
      <c r="AM502" s="21"/>
      <c r="AN502" s="106"/>
      <c r="AO502" s="106"/>
      <c r="AP502" s="17" t="s">
        <v>176</v>
      </c>
    </row>
    <row r="503" spans="1:42" s="15" customFormat="1" ht="10.5" customHeight="1">
      <c r="A503" s="16">
        <v>105549</v>
      </c>
      <c r="B503" s="220" t="str">
        <f t="shared" si="56"/>
        <v>SOP</v>
      </c>
      <c r="C503" s="18" t="s">
        <v>174</v>
      </c>
      <c r="D503" s="22">
        <v>1</v>
      </c>
      <c r="E503" s="20">
        <v>1800</v>
      </c>
      <c r="F503" s="51">
        <v>0.75</v>
      </c>
      <c r="G503" s="74">
        <v>2</v>
      </c>
      <c r="H503" s="221" t="str">
        <f t="shared" si="57"/>
        <v>2015.01</v>
      </c>
      <c r="I503" s="221" t="str">
        <f t="shared" si="58"/>
        <v>2019</v>
      </c>
      <c r="J503" s="68">
        <v>493500</v>
      </c>
      <c r="K503" s="225"/>
      <c r="L503" s="225"/>
      <c r="M503" s="225"/>
      <c r="N503" s="225"/>
      <c r="O503" s="19"/>
      <c r="P503" s="19"/>
      <c r="Q503" s="19"/>
      <c r="R503" s="19"/>
      <c r="S503" s="103"/>
      <c r="T503" s="103"/>
      <c r="U503" s="22" t="s">
        <v>2</v>
      </c>
      <c r="V503" s="103"/>
      <c r="W503" s="106"/>
      <c r="X503" s="17" t="str">
        <f>VLOOKUP(A503,'[1]Sales Data Table'!$A:$AF,4,FALSE)</f>
        <v>67330 JA000</v>
      </c>
      <c r="Y503" s="17" t="str">
        <f>VLOOKUP(A503,'[1]Sales Data Table'!$A:$I,2,FALSE)</f>
        <v>NISSAN</v>
      </c>
      <c r="Z503" s="17"/>
      <c r="AA503" s="17" t="str">
        <f>VLOOKUP(A503,'[1]Sales Data Table'!$A:$I,4,FALSE)</f>
        <v>67330 JA000</v>
      </c>
      <c r="AB503" s="17" t="str">
        <f>VLOOKUP(A503,'[1]Sales Data Table'!$A:$I,9,FALSE)</f>
        <v>L42L + '14 L42N</v>
      </c>
      <c r="AC503" s="17"/>
      <c r="AD503" s="99">
        <f>VLOOKUP(A503,'[1]Sales Data Table'!$A:$Z,16,FALSE)</f>
        <v>44166</v>
      </c>
      <c r="AE503" s="18" t="str">
        <f>VLOOKUP(C503,'Equipment Listing'!A:E,3,FALSE)</f>
        <v>Bond</v>
      </c>
      <c r="AF503" s="19" t="str">
        <f>VLOOKUP(C503,'Equipment Listing'!A:E,4,FALSE)</f>
        <v>600T</v>
      </c>
      <c r="AG503" s="19" t="str">
        <f>VLOOKUP(C503,'Equipment Listing'!A:E,5,FALSE)</f>
        <v>331-600</v>
      </c>
      <c r="AH503" s="19">
        <f t="shared" si="59"/>
        <v>1.5</v>
      </c>
      <c r="AI503" s="43">
        <f t="shared" si="60"/>
        <v>1800</v>
      </c>
      <c r="AJ503" s="102">
        <f t="shared" si="61"/>
        <v>493500</v>
      </c>
      <c r="AK503" s="20">
        <f t="shared" si="62"/>
        <v>41125</v>
      </c>
      <c r="AL503" s="21">
        <f t="shared" si="63"/>
        <v>32.462962962962962</v>
      </c>
      <c r="AM503" s="21"/>
      <c r="AN503" s="106"/>
      <c r="AO503" s="106"/>
      <c r="AP503" s="17" t="s">
        <v>175</v>
      </c>
    </row>
    <row r="504" spans="1:42" s="15" customFormat="1" ht="10.5" customHeight="1">
      <c r="A504" s="23">
        <v>106125</v>
      </c>
      <c r="B504" s="220" t="str">
        <f t="shared" si="56"/>
        <v>SOP</v>
      </c>
      <c r="C504" s="23" t="s">
        <v>174</v>
      </c>
      <c r="D504" s="22">
        <v>1</v>
      </c>
      <c r="E504" s="23">
        <v>2400</v>
      </c>
      <c r="F504" s="51">
        <v>0.75</v>
      </c>
      <c r="G504" s="74">
        <v>2</v>
      </c>
      <c r="H504" s="221" t="str">
        <f t="shared" si="57"/>
        <v>2015.01</v>
      </c>
      <c r="I504" s="221" t="str">
        <f t="shared" si="58"/>
        <v>2017.12</v>
      </c>
      <c r="J504" s="69">
        <v>1545</v>
      </c>
      <c r="K504" s="226"/>
      <c r="L504" s="226"/>
      <c r="M504" s="226"/>
      <c r="N504" s="226"/>
      <c r="O504" s="19"/>
      <c r="P504" s="19"/>
      <c r="Q504" s="19"/>
      <c r="R504" s="19"/>
      <c r="S504" s="103"/>
      <c r="T504" s="103"/>
      <c r="U504" s="22" t="s">
        <v>2</v>
      </c>
      <c r="V504" s="103"/>
      <c r="W504" s="106"/>
      <c r="X504" s="17">
        <f>VLOOKUP(A504,'[1]Sales Data Table'!$A:$AF,4,FALSE)</f>
        <v>13003896</v>
      </c>
      <c r="Y504" s="17" t="str">
        <f>VLOOKUP(A504,'[1]Sales Data Table'!$A:$I,2,FALSE)</f>
        <v>Benteler</v>
      </c>
      <c r="Z504" s="17"/>
      <c r="AA504" s="17">
        <f>VLOOKUP(A504,'[1]Sales Data Table'!$A:$I,4,FALSE)</f>
        <v>13003896</v>
      </c>
      <c r="AB504" s="17" t="str">
        <f>VLOOKUP(A504,'[1]Sales Data Table'!$A:$I,9,FALSE)</f>
        <v>RAV4  / 120L / 420</v>
      </c>
      <c r="AC504" s="17"/>
      <c r="AD504" s="99">
        <f>VLOOKUP(A504,'[1]Sales Data Table'!$A:$Z,16,FALSE)</f>
        <v>43070</v>
      </c>
      <c r="AE504" s="18" t="str">
        <f>VLOOKUP(C504,'Equipment Listing'!A:E,3,FALSE)</f>
        <v>Bond</v>
      </c>
      <c r="AF504" s="19" t="str">
        <f>VLOOKUP(C504,'Equipment Listing'!A:E,4,FALSE)</f>
        <v>600T</v>
      </c>
      <c r="AG504" s="19" t="str">
        <f>VLOOKUP(C504,'Equipment Listing'!A:E,5,FALSE)</f>
        <v>331-600</v>
      </c>
      <c r="AH504" s="19">
        <f t="shared" si="59"/>
        <v>1.5</v>
      </c>
      <c r="AI504" s="43">
        <f t="shared" si="60"/>
        <v>2400</v>
      </c>
      <c r="AJ504" s="102">
        <f t="shared" si="61"/>
        <v>1545</v>
      </c>
      <c r="AK504" s="20">
        <f t="shared" si="62"/>
        <v>128.75</v>
      </c>
      <c r="AL504" s="21">
        <f t="shared" si="63"/>
        <v>2.0715277777777779</v>
      </c>
      <c r="AM504" s="21"/>
      <c r="AN504" s="106"/>
      <c r="AO504" s="106"/>
      <c r="AP504" s="23" t="s">
        <v>449</v>
      </c>
    </row>
    <row r="505" spans="1:42" s="15" customFormat="1" ht="10.5" customHeight="1">
      <c r="A505" s="16">
        <v>106759</v>
      </c>
      <c r="B505" s="220" t="str">
        <f t="shared" si="56"/>
        <v>SOP</v>
      </c>
      <c r="C505" s="18" t="s">
        <v>174</v>
      </c>
      <c r="D505" s="22">
        <v>1</v>
      </c>
      <c r="E505" s="20">
        <v>1680</v>
      </c>
      <c r="F505" s="51">
        <v>0.75</v>
      </c>
      <c r="G505" s="74">
        <v>2</v>
      </c>
      <c r="H505" s="221" t="str">
        <f t="shared" si="57"/>
        <v>2015.01</v>
      </c>
      <c r="I505" s="221" t="str">
        <f t="shared" si="58"/>
        <v>2018.11</v>
      </c>
      <c r="J505" s="69">
        <v>435000</v>
      </c>
      <c r="K505" s="226"/>
      <c r="L505" s="226"/>
      <c r="M505" s="226"/>
      <c r="N505" s="226"/>
      <c r="O505" s="19"/>
      <c r="P505" s="19"/>
      <c r="Q505" s="19"/>
      <c r="R505" s="19"/>
      <c r="S505" s="103"/>
      <c r="T505" s="103"/>
      <c r="U505" s="22" t="s">
        <v>2</v>
      </c>
      <c r="V505" s="103"/>
      <c r="W505" s="106"/>
      <c r="X505" s="17">
        <f>VLOOKUP(A505,'[1]Sales Data Table'!$A:$AF,4,FALSE)</f>
        <v>13002604</v>
      </c>
      <c r="Y505" s="17" t="str">
        <f>VLOOKUP(A505,'[1]Sales Data Table'!$A:$I,2,FALSE)</f>
        <v>Benteler</v>
      </c>
      <c r="Z505" s="17"/>
      <c r="AA505" s="17">
        <f>VLOOKUP(A505,'[1]Sales Data Table'!$A:$I,4,FALSE)</f>
        <v>13002604</v>
      </c>
      <c r="AB505" s="17" t="str">
        <f>VLOOKUP(A505,'[1]Sales Data Table'!$A:$I,9,FALSE)</f>
        <v>Chrysler V6 Engine (PHOENIX)</v>
      </c>
      <c r="AC505" s="17"/>
      <c r="AD505" s="99">
        <f>VLOOKUP(A505,'[1]Sales Data Table'!$A:$Z,16,FALSE)</f>
        <v>43405</v>
      </c>
      <c r="AE505" s="18" t="str">
        <f>VLOOKUP(C505,'Equipment Listing'!A:E,3,FALSE)</f>
        <v>Bond</v>
      </c>
      <c r="AF505" s="19" t="str">
        <f>VLOOKUP(C505,'Equipment Listing'!A:E,4,FALSE)</f>
        <v>600T</v>
      </c>
      <c r="AG505" s="19" t="str">
        <f>VLOOKUP(C505,'Equipment Listing'!A:E,5,FALSE)</f>
        <v>331-600</v>
      </c>
      <c r="AH505" s="19">
        <f t="shared" si="59"/>
        <v>1.5</v>
      </c>
      <c r="AI505" s="43">
        <f t="shared" si="60"/>
        <v>1680</v>
      </c>
      <c r="AJ505" s="102">
        <f t="shared" si="61"/>
        <v>435000</v>
      </c>
      <c r="AK505" s="20">
        <f t="shared" si="62"/>
        <v>36250</v>
      </c>
      <c r="AL505" s="21">
        <f t="shared" si="63"/>
        <v>30.769841269841269</v>
      </c>
      <c r="AM505" s="21"/>
      <c r="AN505" s="106"/>
      <c r="AO505" s="106"/>
      <c r="AP505" s="17">
        <v>106759</v>
      </c>
    </row>
    <row r="506" spans="1:42" s="15" customFormat="1" ht="10.5" customHeight="1">
      <c r="A506" s="23">
        <v>106762</v>
      </c>
      <c r="B506" s="220" t="str">
        <f t="shared" si="56"/>
        <v>SOP</v>
      </c>
      <c r="C506" s="23" t="s">
        <v>174</v>
      </c>
      <c r="D506" s="22">
        <v>1</v>
      </c>
      <c r="E506" s="23">
        <v>2400</v>
      </c>
      <c r="F506" s="51">
        <v>0.75</v>
      </c>
      <c r="G506" s="74">
        <v>2</v>
      </c>
      <c r="H506" s="221" t="str">
        <f t="shared" si="57"/>
        <v>2015.01</v>
      </c>
      <c r="I506" s="221" t="str">
        <f t="shared" si="58"/>
        <v>2018.11</v>
      </c>
      <c r="J506" s="69">
        <v>31897.5</v>
      </c>
      <c r="K506" s="226"/>
      <c r="L506" s="226"/>
      <c r="M506" s="226"/>
      <c r="N506" s="226"/>
      <c r="O506" s="19"/>
      <c r="P506" s="19"/>
      <c r="Q506" s="19"/>
      <c r="R506" s="19"/>
      <c r="S506" s="103"/>
      <c r="T506" s="103"/>
      <c r="U506" s="22" t="s">
        <v>2</v>
      </c>
      <c r="V506" s="103"/>
      <c r="W506" s="106"/>
      <c r="X506" s="17">
        <f>VLOOKUP(A506,'[1]Sales Data Table'!$A:$AF,4,FALSE)</f>
        <v>13003076</v>
      </c>
      <c r="Y506" s="17" t="str">
        <f>VLOOKUP(A506,'[1]Sales Data Table'!$A:$I,2,FALSE)</f>
        <v>Benteler</v>
      </c>
      <c r="Z506" s="17"/>
      <c r="AA506" s="17">
        <f>VLOOKUP(A506,'[1]Sales Data Table'!$A:$I,4,FALSE)</f>
        <v>13003076</v>
      </c>
      <c r="AB506" s="17" t="str">
        <f>VLOOKUP(A506,'[1]Sales Data Table'!$A:$I,9,FALSE)</f>
        <v>Chrysler V6 Engine (PHOENIX)</v>
      </c>
      <c r="AC506" s="17"/>
      <c r="AD506" s="99">
        <f>VLOOKUP(A506,'[1]Sales Data Table'!$A:$Z,16,FALSE)</f>
        <v>43405</v>
      </c>
      <c r="AE506" s="18" t="str">
        <f>VLOOKUP(C506,'Equipment Listing'!A:E,3,FALSE)</f>
        <v>Bond</v>
      </c>
      <c r="AF506" s="19" t="str">
        <f>VLOOKUP(C506,'Equipment Listing'!A:E,4,FALSE)</f>
        <v>600T</v>
      </c>
      <c r="AG506" s="19" t="str">
        <f>VLOOKUP(C506,'Equipment Listing'!A:E,5,FALSE)</f>
        <v>331-600</v>
      </c>
      <c r="AH506" s="19">
        <f t="shared" si="59"/>
        <v>1.5</v>
      </c>
      <c r="AI506" s="43">
        <f t="shared" si="60"/>
        <v>2400</v>
      </c>
      <c r="AJ506" s="102">
        <f t="shared" si="61"/>
        <v>31897.5</v>
      </c>
      <c r="AK506" s="20">
        <f t="shared" si="62"/>
        <v>2658.125</v>
      </c>
      <c r="AL506" s="21">
        <f t="shared" si="63"/>
        <v>3.4767361111111108</v>
      </c>
      <c r="AM506" s="21"/>
      <c r="AN506" s="106"/>
      <c r="AO506" s="106"/>
      <c r="AP506" s="23" t="s">
        <v>450</v>
      </c>
    </row>
    <row r="507" spans="1:42" s="15" customFormat="1" ht="10.5" customHeight="1">
      <c r="A507" s="16">
        <v>107292</v>
      </c>
      <c r="B507" s="220" t="str">
        <f t="shared" si="56"/>
        <v>SOP</v>
      </c>
      <c r="C507" s="18" t="s">
        <v>174</v>
      </c>
      <c r="D507" s="22">
        <v>1</v>
      </c>
      <c r="E507" s="20">
        <v>2100</v>
      </c>
      <c r="F507" s="51">
        <v>0.75</v>
      </c>
      <c r="G507" s="74">
        <v>2</v>
      </c>
      <c r="H507" s="221" t="str">
        <f t="shared" si="57"/>
        <v>2015.01</v>
      </c>
      <c r="I507" s="221" t="str">
        <f t="shared" si="58"/>
        <v>2017.06</v>
      </c>
      <c r="J507" s="69">
        <v>251235.19700335109</v>
      </c>
      <c r="K507" s="226"/>
      <c r="L507" s="226"/>
      <c r="M507" s="226"/>
      <c r="N507" s="226"/>
      <c r="O507" s="19"/>
      <c r="P507" s="19"/>
      <c r="Q507" s="19"/>
      <c r="R507" s="19"/>
      <c r="S507" s="103"/>
      <c r="T507" s="103"/>
      <c r="U507" s="22" t="s">
        <v>2</v>
      </c>
      <c r="V507" s="103"/>
      <c r="W507" s="106"/>
      <c r="X507" s="17" t="str">
        <f>VLOOKUP(A507,'[1]Sales Data Table'!$A:$AF,4,FALSE)</f>
        <v>23-4682210-2</v>
      </c>
      <c r="Y507" s="17" t="str">
        <f>VLOOKUP(A507,'[1]Sales Data Table'!$A:$I,2,FALSE)</f>
        <v>IB TECH</v>
      </c>
      <c r="Z507" s="17"/>
      <c r="AA507" s="17" t="str">
        <f>VLOOKUP(A507,'[1]Sales Data Table'!$A:$I,4,FALSE)</f>
        <v>23-4682210-2</v>
      </c>
      <c r="AB507" s="17" t="str">
        <f>VLOOKUP(A507,'[1]Sales Data Table'!$A:$I,9,FALSE)</f>
        <v>'12 ACCORD 2GA</v>
      </c>
      <c r="AC507" s="17"/>
      <c r="AD507" s="99">
        <f>VLOOKUP(A507,'[1]Sales Data Table'!$A:$Z,16,FALSE)</f>
        <v>42887</v>
      </c>
      <c r="AE507" s="18" t="str">
        <f>VLOOKUP(C507,'Equipment Listing'!A:E,3,FALSE)</f>
        <v>Bond</v>
      </c>
      <c r="AF507" s="19" t="str">
        <f>VLOOKUP(C507,'Equipment Listing'!A:E,4,FALSE)</f>
        <v>600T</v>
      </c>
      <c r="AG507" s="19" t="str">
        <f>VLOOKUP(C507,'Equipment Listing'!A:E,5,FALSE)</f>
        <v>331-600</v>
      </c>
      <c r="AH507" s="19">
        <f t="shared" si="59"/>
        <v>1.5</v>
      </c>
      <c r="AI507" s="43">
        <f t="shared" si="60"/>
        <v>2100</v>
      </c>
      <c r="AJ507" s="102">
        <f t="shared" si="61"/>
        <v>251235.19700335109</v>
      </c>
      <c r="AK507" s="20">
        <f t="shared" si="62"/>
        <v>20936.266416945924</v>
      </c>
      <c r="AL507" s="21">
        <f t="shared" si="63"/>
        <v>15.292867566314873</v>
      </c>
      <c r="AM507" s="21"/>
      <c r="AN507" s="106"/>
      <c r="AO507" s="106"/>
      <c r="AP507" s="17">
        <v>107292</v>
      </c>
    </row>
    <row r="508" spans="1:42" s="15" customFormat="1" ht="10.5" customHeight="1">
      <c r="A508" s="16">
        <v>107295</v>
      </c>
      <c r="B508" s="220" t="str">
        <f t="shared" si="56"/>
        <v>SOP</v>
      </c>
      <c r="C508" s="18" t="s">
        <v>174</v>
      </c>
      <c r="D508" s="22">
        <v>1</v>
      </c>
      <c r="E508" s="20">
        <v>4080</v>
      </c>
      <c r="F508" s="51">
        <v>0.75</v>
      </c>
      <c r="G508" s="74">
        <v>2</v>
      </c>
      <c r="H508" s="221" t="str">
        <f t="shared" si="57"/>
        <v>2015.01</v>
      </c>
      <c r="I508" s="221" t="str">
        <f t="shared" si="58"/>
        <v>2017.06</v>
      </c>
      <c r="J508" s="69">
        <v>479985.64993176534</v>
      </c>
      <c r="K508" s="226"/>
      <c r="L508" s="226"/>
      <c r="M508" s="226"/>
      <c r="N508" s="226"/>
      <c r="O508" s="19"/>
      <c r="P508" s="19"/>
      <c r="Q508" s="19"/>
      <c r="R508" s="19"/>
      <c r="S508" s="103"/>
      <c r="T508" s="103"/>
      <c r="U508" s="22" t="s">
        <v>2</v>
      </c>
      <c r="V508" s="103"/>
      <c r="W508" s="106"/>
      <c r="X508" s="17" t="str">
        <f>VLOOKUP(A508,'[1]Sales Data Table'!$A:$AF,4,FALSE)</f>
        <v>23-4682410-2</v>
      </c>
      <c r="Y508" s="17" t="str">
        <f>VLOOKUP(A508,'[1]Sales Data Table'!$A:$I,2,FALSE)</f>
        <v>IB TECH</v>
      </c>
      <c r="Z508" s="17"/>
      <c r="AA508" s="17" t="str">
        <f>VLOOKUP(A508,'[1]Sales Data Table'!$A:$I,4,FALSE)</f>
        <v>23-4682410-2</v>
      </c>
      <c r="AB508" s="17" t="str">
        <f>VLOOKUP(A508,'[1]Sales Data Table'!$A:$I,9,FALSE)</f>
        <v>'12 ACCORD 2GA</v>
      </c>
      <c r="AC508" s="17"/>
      <c r="AD508" s="99">
        <f>VLOOKUP(A508,'[1]Sales Data Table'!$A:$Z,16,FALSE)</f>
        <v>42887</v>
      </c>
      <c r="AE508" s="18" t="str">
        <f>VLOOKUP(C508,'Equipment Listing'!A:E,3,FALSE)</f>
        <v>Bond</v>
      </c>
      <c r="AF508" s="19" t="str">
        <f>VLOOKUP(C508,'Equipment Listing'!A:E,4,FALSE)</f>
        <v>600T</v>
      </c>
      <c r="AG508" s="19" t="str">
        <f>VLOOKUP(C508,'Equipment Listing'!A:E,5,FALSE)</f>
        <v>331-600</v>
      </c>
      <c r="AH508" s="19">
        <f t="shared" si="59"/>
        <v>1.5</v>
      </c>
      <c r="AI508" s="43">
        <f t="shared" si="60"/>
        <v>4080</v>
      </c>
      <c r="AJ508" s="102">
        <f t="shared" si="61"/>
        <v>479985.64993176534</v>
      </c>
      <c r="AK508" s="20">
        <f t="shared" si="62"/>
        <v>39998.804160980442</v>
      </c>
      <c r="AL508" s="21">
        <f t="shared" si="63"/>
        <v>15.071504627771388</v>
      </c>
      <c r="AM508" s="21"/>
      <c r="AN508" s="106"/>
      <c r="AO508" s="106"/>
      <c r="AP508" s="17">
        <v>107295</v>
      </c>
    </row>
    <row r="509" spans="1:42" s="15" customFormat="1" ht="10.5" customHeight="1">
      <c r="A509" s="23">
        <v>107376</v>
      </c>
      <c r="B509" s="220" t="str">
        <f t="shared" si="56"/>
        <v>SOP</v>
      </c>
      <c r="C509" s="23" t="s">
        <v>174</v>
      </c>
      <c r="D509" s="22">
        <v>1</v>
      </c>
      <c r="E509" s="23">
        <v>1260</v>
      </c>
      <c r="F509" s="51">
        <v>0.75</v>
      </c>
      <c r="G509" s="74">
        <v>2</v>
      </c>
      <c r="H509" s="221" t="str">
        <f t="shared" si="57"/>
        <v>2015.01</v>
      </c>
      <c r="I509" s="221" t="str">
        <f t="shared" si="58"/>
        <v>2018.12</v>
      </c>
      <c r="J509" s="69">
        <v>163000</v>
      </c>
      <c r="K509" s="226"/>
      <c r="L509" s="226"/>
      <c r="M509" s="226"/>
      <c r="N509" s="226"/>
      <c r="O509" s="19"/>
      <c r="P509" s="19"/>
      <c r="Q509" s="19"/>
      <c r="R509" s="19"/>
      <c r="S509" s="103"/>
      <c r="T509" s="103"/>
      <c r="U509" s="22" t="s">
        <v>2</v>
      </c>
      <c r="V509" s="103"/>
      <c r="W509" s="106"/>
      <c r="X509" s="17" t="str">
        <f>VLOOKUP(A509,'[1]Sales Data Table'!$A:$AF,4,FALSE)</f>
        <v>745A8 4BA0A</v>
      </c>
      <c r="Y509" s="17" t="str">
        <f>VLOOKUP(A509,'[1]Sales Data Table'!$A:$I,2,FALSE)</f>
        <v>NISSAN</v>
      </c>
      <c r="Z509" s="17"/>
      <c r="AA509" s="17" t="str">
        <f>VLOOKUP(A509,'[1]Sales Data Table'!$A:$I,4,FALSE)</f>
        <v>745A8 4BA0A</v>
      </c>
      <c r="AB509" s="17" t="str">
        <f>VLOOKUP(A509,'[1]Sales Data Table'!$A:$I,9,FALSE)</f>
        <v>P32R ROGUE</v>
      </c>
      <c r="AC509" s="17"/>
      <c r="AD509" s="99">
        <f>VLOOKUP(A509,'[1]Sales Data Table'!$A:$Z,16,FALSE)</f>
        <v>43435</v>
      </c>
      <c r="AE509" s="18" t="str">
        <f>VLOOKUP(C509,'Equipment Listing'!A:E,3,FALSE)</f>
        <v>Bond</v>
      </c>
      <c r="AF509" s="19" t="str">
        <f>VLOOKUP(C509,'Equipment Listing'!A:E,4,FALSE)</f>
        <v>600T</v>
      </c>
      <c r="AG509" s="19" t="str">
        <f>VLOOKUP(C509,'Equipment Listing'!A:E,5,FALSE)</f>
        <v>331-600</v>
      </c>
      <c r="AH509" s="19">
        <f t="shared" si="59"/>
        <v>1.5</v>
      </c>
      <c r="AI509" s="43">
        <f t="shared" si="60"/>
        <v>1260</v>
      </c>
      <c r="AJ509" s="102">
        <f t="shared" si="61"/>
        <v>163000</v>
      </c>
      <c r="AK509" s="20">
        <f t="shared" si="62"/>
        <v>13583.333333333334</v>
      </c>
      <c r="AL509" s="21">
        <f t="shared" si="63"/>
        <v>16.373897707231041</v>
      </c>
      <c r="AM509" s="21"/>
      <c r="AN509" s="106"/>
      <c r="AO509" s="106"/>
      <c r="AP509" s="23" t="s">
        <v>451</v>
      </c>
    </row>
    <row r="510" spans="1:42" s="15" customFormat="1" ht="10.5" customHeight="1">
      <c r="A510" s="23">
        <v>107562</v>
      </c>
      <c r="B510" s="220" t="str">
        <f t="shared" si="56"/>
        <v>SOP</v>
      </c>
      <c r="C510" s="23" t="s">
        <v>174</v>
      </c>
      <c r="D510" s="22">
        <v>1</v>
      </c>
      <c r="E510" s="20">
        <v>4590</v>
      </c>
      <c r="F510" s="51">
        <v>0.75</v>
      </c>
      <c r="G510" s="74">
        <v>2</v>
      </c>
      <c r="H510" s="221" t="str">
        <f t="shared" si="57"/>
        <v>2015.01</v>
      </c>
      <c r="I510" s="221" t="str">
        <f t="shared" si="58"/>
        <v>2018.11</v>
      </c>
      <c r="J510" s="69">
        <v>1560000</v>
      </c>
      <c r="K510" s="226"/>
      <c r="L510" s="226"/>
      <c r="M510" s="226"/>
      <c r="N510" s="226"/>
      <c r="O510" s="19"/>
      <c r="P510" s="19"/>
      <c r="Q510" s="19"/>
      <c r="R510" s="19"/>
      <c r="S510" s="103"/>
      <c r="T510" s="103"/>
      <c r="U510" s="22" t="s">
        <v>2</v>
      </c>
      <c r="V510" s="103"/>
      <c r="W510" s="106"/>
      <c r="X510" s="17">
        <f>VLOOKUP(A510,'[1]Sales Data Table'!$A:$AF,4,FALSE)</f>
        <v>13002593</v>
      </c>
      <c r="Y510" s="17" t="str">
        <f>VLOOKUP(A510,'[1]Sales Data Table'!$A:$I,2,FALSE)</f>
        <v>Benteler</v>
      </c>
      <c r="Z510" s="17"/>
      <c r="AA510" s="17">
        <f>VLOOKUP(A510,'[1]Sales Data Table'!$A:$I,4,FALSE)</f>
        <v>13002593</v>
      </c>
      <c r="AB510" s="17" t="str">
        <f>VLOOKUP(A510,'[1]Sales Data Table'!$A:$I,9,FALSE)</f>
        <v>Chrysler V6 Engine (PHOENIX)</v>
      </c>
      <c r="AC510" s="17"/>
      <c r="AD510" s="99">
        <f>VLOOKUP(A510,'[1]Sales Data Table'!$A:$Z,16,FALSE)</f>
        <v>43405</v>
      </c>
      <c r="AE510" s="18" t="str">
        <f>VLOOKUP(C510,'Equipment Listing'!A:E,3,FALSE)</f>
        <v>Bond</v>
      </c>
      <c r="AF510" s="19" t="str">
        <f>VLOOKUP(C510,'Equipment Listing'!A:E,4,FALSE)</f>
        <v>600T</v>
      </c>
      <c r="AG510" s="19" t="str">
        <f>VLOOKUP(C510,'Equipment Listing'!A:E,5,FALSE)</f>
        <v>331-600</v>
      </c>
      <c r="AH510" s="19">
        <f t="shared" si="59"/>
        <v>1.5</v>
      </c>
      <c r="AI510" s="43">
        <f t="shared" si="60"/>
        <v>4590</v>
      </c>
      <c r="AJ510" s="102">
        <f t="shared" si="61"/>
        <v>1560000</v>
      </c>
      <c r="AK510" s="20">
        <f t="shared" si="62"/>
        <v>130000</v>
      </c>
      <c r="AL510" s="21">
        <f t="shared" si="63"/>
        <v>39.763253449527959</v>
      </c>
      <c r="AM510" s="21"/>
      <c r="AN510" s="106"/>
      <c r="AO510" s="106"/>
      <c r="AP510" s="23" t="s">
        <v>452</v>
      </c>
    </row>
    <row r="511" spans="1:42" s="15" customFormat="1" ht="10.5" customHeight="1">
      <c r="A511" s="16">
        <v>101976</v>
      </c>
      <c r="B511" s="220" t="str">
        <f t="shared" si="56"/>
        <v>SOP</v>
      </c>
      <c r="C511" s="18" t="s">
        <v>309</v>
      </c>
      <c r="D511" s="19">
        <v>1</v>
      </c>
      <c r="E511" s="20">
        <v>3570</v>
      </c>
      <c r="F511" s="19">
        <v>0.5</v>
      </c>
      <c r="G511" s="19">
        <v>2</v>
      </c>
      <c r="H511" s="221" t="str">
        <f t="shared" si="57"/>
        <v>2015.01</v>
      </c>
      <c r="I511" s="221" t="str">
        <f t="shared" si="58"/>
        <v>2019.09</v>
      </c>
      <c r="J511" s="69">
        <v>1400000</v>
      </c>
      <c r="K511" s="226"/>
      <c r="L511" s="226"/>
      <c r="M511" s="226"/>
      <c r="N511" s="226"/>
      <c r="O511" s="19"/>
      <c r="P511" s="19"/>
      <c r="Q511" s="19"/>
      <c r="R511" s="19"/>
      <c r="S511" s="103"/>
      <c r="T511" s="103"/>
      <c r="U511" s="18" t="s">
        <v>2</v>
      </c>
      <c r="V511" s="103"/>
      <c r="W511" s="106"/>
      <c r="X511" s="17">
        <f>VLOOKUP(A511,'[1]Sales Data Table'!$A:$AF,4,FALSE)</f>
        <v>10585</v>
      </c>
      <c r="Y511" s="17" t="str">
        <f>VLOOKUP(A511,'[1]Sales Data Table'!$A:$I,2,FALSE)</f>
        <v>MAGNA</v>
      </c>
      <c r="Z511" s="17"/>
      <c r="AA511" s="17">
        <f>VLOOKUP(A511,'[1]Sales Data Table'!$A:$I,4,FALSE)</f>
        <v>10585</v>
      </c>
      <c r="AB511" s="17" t="str">
        <f>VLOOKUP(A511,'[1]Sales Data Table'!$A:$I,9,FALSE)</f>
        <v>FORD</v>
      </c>
      <c r="AC511" s="17"/>
      <c r="AD511" s="99">
        <f>VLOOKUP(A511,'[1]Sales Data Table'!$A:$Z,16,FALSE)</f>
        <v>43717</v>
      </c>
      <c r="AE511" s="18" t="str">
        <f>VLOOKUP(C511,'Equipment Listing'!A:E,3,FALSE)</f>
        <v>Bond</v>
      </c>
      <c r="AF511" s="19" t="str">
        <f>VLOOKUP(C511,'Equipment Listing'!A:E,4,FALSE)</f>
        <v>60T</v>
      </c>
      <c r="AG511" s="73" t="str">
        <f>VLOOKUP(C511,'Equipment Listing'!A:E,5,FALSE)</f>
        <v>60-200</v>
      </c>
      <c r="AH511" s="19">
        <f t="shared" si="59"/>
        <v>1</v>
      </c>
      <c r="AI511" s="43">
        <f t="shared" si="60"/>
        <v>3570</v>
      </c>
      <c r="AJ511" s="102">
        <f t="shared" si="61"/>
        <v>1400000</v>
      </c>
      <c r="AK511" s="20">
        <f t="shared" si="62"/>
        <v>116666.66666666667</v>
      </c>
      <c r="AL511" s="21">
        <f t="shared" si="63"/>
        <v>44.90631808278868</v>
      </c>
      <c r="AM511" s="21"/>
      <c r="AN511" s="106"/>
      <c r="AO511" s="106"/>
      <c r="AP511" s="17">
        <v>101976</v>
      </c>
    </row>
    <row r="512" spans="1:42" s="15" customFormat="1" ht="10.5" customHeight="1">
      <c r="A512" s="56">
        <v>102402</v>
      </c>
      <c r="B512" s="220" t="str">
        <f t="shared" si="56"/>
        <v>SOP</v>
      </c>
      <c r="C512" s="51" t="s">
        <v>309</v>
      </c>
      <c r="D512" s="19">
        <v>1</v>
      </c>
      <c r="E512" s="55">
        <v>2400</v>
      </c>
      <c r="F512" s="19">
        <v>0.5</v>
      </c>
      <c r="G512" s="19">
        <v>2</v>
      </c>
      <c r="H512" s="221" t="str">
        <f t="shared" si="57"/>
        <v>2015.01</v>
      </c>
      <c r="I512" s="221" t="str">
        <f t="shared" si="58"/>
        <v>2019.09</v>
      </c>
      <c r="J512" s="69">
        <v>750000</v>
      </c>
      <c r="K512" s="226"/>
      <c r="L512" s="226"/>
      <c r="M512" s="226"/>
      <c r="N512" s="226"/>
      <c r="O512" s="52"/>
      <c r="P512" s="52"/>
      <c r="Q512" s="52"/>
      <c r="R512" s="52"/>
      <c r="S512" s="55"/>
      <c r="T512" s="105"/>
      <c r="U512" s="18" t="s">
        <v>2</v>
      </c>
      <c r="V512" s="105"/>
      <c r="W512" s="106"/>
      <c r="X512" s="17">
        <f>VLOOKUP(A512,'[1]Sales Data Table'!$A:$AF,4,FALSE)</f>
        <v>52348</v>
      </c>
      <c r="Y512" s="17" t="str">
        <f>VLOOKUP(A512,'[1]Sales Data Table'!$A:$I,2,FALSE)</f>
        <v>MAGNA</v>
      </c>
      <c r="Z512" s="17"/>
      <c r="AA512" s="17">
        <f>VLOOKUP(A512,'[1]Sales Data Table'!$A:$I,4,FALSE)</f>
        <v>52348</v>
      </c>
      <c r="AB512" s="17" t="str">
        <f>VLOOKUP(A512,'[1]Sales Data Table'!$A:$I,9,FALSE)</f>
        <v>AUTO INDUSTRY</v>
      </c>
      <c r="AC512" s="17"/>
      <c r="AD512" s="99">
        <f>VLOOKUP(A512,'[1]Sales Data Table'!$A:$Z,16,FALSE)</f>
        <v>43717</v>
      </c>
      <c r="AE512" s="18" t="str">
        <f>VLOOKUP(C512,'Equipment Listing'!A:E,3,FALSE)</f>
        <v>Bond</v>
      </c>
      <c r="AF512" s="19" t="str">
        <f>VLOOKUP(C512,'Equipment Listing'!A:E,4,FALSE)</f>
        <v>60T</v>
      </c>
      <c r="AG512" s="73" t="str">
        <f>VLOOKUP(C512,'Equipment Listing'!A:E,5,FALSE)</f>
        <v>60-200</v>
      </c>
      <c r="AH512" s="19">
        <f t="shared" si="59"/>
        <v>1</v>
      </c>
      <c r="AI512" s="43">
        <f t="shared" si="60"/>
        <v>2400</v>
      </c>
      <c r="AJ512" s="102">
        <f t="shared" si="61"/>
        <v>750000</v>
      </c>
      <c r="AK512" s="20">
        <f t="shared" si="62"/>
        <v>62500</v>
      </c>
      <c r="AL512" s="21">
        <f t="shared" si="63"/>
        <v>36.055555555555557</v>
      </c>
      <c r="AM512" s="21"/>
      <c r="AN512" s="106"/>
      <c r="AO512" s="106"/>
      <c r="AP512" s="51" t="e">
        <f>VLOOKUP(A512,#REF!,2,FALSE)</f>
        <v>#REF!</v>
      </c>
    </row>
    <row r="513" spans="1:42" s="15" customFormat="1" ht="10.5" customHeight="1">
      <c r="A513" s="23">
        <v>103329</v>
      </c>
      <c r="B513" s="220" t="str">
        <f t="shared" si="56"/>
        <v>SOP</v>
      </c>
      <c r="C513" s="23" t="s">
        <v>309</v>
      </c>
      <c r="D513" s="19">
        <v>1</v>
      </c>
      <c r="E513" s="23">
        <v>3600</v>
      </c>
      <c r="F513" s="19">
        <v>0.5</v>
      </c>
      <c r="G513" s="19">
        <v>2</v>
      </c>
      <c r="H513" s="221" t="str">
        <f t="shared" si="57"/>
        <v>2015.01</v>
      </c>
      <c r="I513" s="221" t="str">
        <f t="shared" si="58"/>
        <v>2019.09</v>
      </c>
      <c r="J513" s="69">
        <v>90300</v>
      </c>
      <c r="K513" s="226"/>
      <c r="L513" s="226"/>
      <c r="M513" s="226"/>
      <c r="N513" s="226"/>
      <c r="O513" s="49"/>
      <c r="P513" s="49"/>
      <c r="Q513" s="49"/>
      <c r="R513" s="49"/>
      <c r="S513" s="103"/>
      <c r="T513" s="103"/>
      <c r="U513" s="18" t="s">
        <v>2</v>
      </c>
      <c r="V513" s="103"/>
      <c r="W513" s="106"/>
      <c r="X513" s="17">
        <f>VLOOKUP(A513,'[1]Sales Data Table'!$A:$AF,4,FALSE)</f>
        <v>83138</v>
      </c>
      <c r="Y513" s="17" t="str">
        <f>VLOOKUP(A513,'[1]Sales Data Table'!$A:$I,2,FALSE)</f>
        <v>Motores Y Aparatos Electricos De Durango</v>
      </c>
      <c r="Z513" s="17"/>
      <c r="AA513" s="17">
        <f>VLOOKUP(A513,'[1]Sales Data Table'!$A:$I,4,FALSE)</f>
        <v>83138</v>
      </c>
      <c r="AB513" s="17" t="str">
        <f>VLOOKUP(A513,'[1]Sales Data Table'!$A:$I,9,FALSE)</f>
        <v>AUTO INDUSTRY</v>
      </c>
      <c r="AC513" s="17"/>
      <c r="AD513" s="99">
        <f>VLOOKUP(A513,'[1]Sales Data Table'!$A:$Z,16,FALSE)</f>
        <v>43717</v>
      </c>
      <c r="AE513" s="18" t="str">
        <f>VLOOKUP(C513,'Equipment Listing'!A:E,3,FALSE)</f>
        <v>Bond</v>
      </c>
      <c r="AF513" s="19" t="str">
        <f>VLOOKUP(C513,'Equipment Listing'!A:E,4,FALSE)</f>
        <v>60T</v>
      </c>
      <c r="AG513" s="73" t="str">
        <f>VLOOKUP(C513,'Equipment Listing'!A:E,5,FALSE)</f>
        <v>60-200</v>
      </c>
      <c r="AH513" s="19">
        <f t="shared" si="59"/>
        <v>1</v>
      </c>
      <c r="AI513" s="43">
        <f t="shared" si="60"/>
        <v>3600</v>
      </c>
      <c r="AJ513" s="102">
        <f t="shared" si="61"/>
        <v>90300</v>
      </c>
      <c r="AK513" s="20">
        <f t="shared" si="62"/>
        <v>7525</v>
      </c>
      <c r="AL513" s="21">
        <f t="shared" si="63"/>
        <v>4.1203703703703702</v>
      </c>
      <c r="AM513" s="21"/>
      <c r="AN513" s="106"/>
      <c r="AO513" s="106"/>
      <c r="AP513" s="23" t="s">
        <v>421</v>
      </c>
    </row>
    <row r="514" spans="1:42" s="15" customFormat="1" ht="10.5" customHeight="1">
      <c r="A514" s="56">
        <v>104038</v>
      </c>
      <c r="B514" s="220" t="str">
        <f t="shared" si="56"/>
        <v>SOP</v>
      </c>
      <c r="C514" s="51" t="s">
        <v>309</v>
      </c>
      <c r="D514" s="19">
        <v>1</v>
      </c>
      <c r="E514" s="55">
        <v>3600</v>
      </c>
      <c r="F514" s="19">
        <v>0.5</v>
      </c>
      <c r="G514" s="19">
        <v>2</v>
      </c>
      <c r="H514" s="221" t="str">
        <f t="shared" si="57"/>
        <v>2015.01</v>
      </c>
      <c r="I514" s="221" t="str">
        <f t="shared" si="58"/>
        <v>2019.09</v>
      </c>
      <c r="J514" s="69">
        <v>8860.5</v>
      </c>
      <c r="K514" s="226"/>
      <c r="L514" s="226"/>
      <c r="M514" s="226"/>
      <c r="N514" s="226"/>
      <c r="O514" s="54"/>
      <c r="P514" s="54"/>
      <c r="Q514" s="54"/>
      <c r="R514" s="54"/>
      <c r="S514" s="53"/>
      <c r="T514" s="104"/>
      <c r="U514" s="18" t="s">
        <v>2</v>
      </c>
      <c r="V514" s="104"/>
      <c r="W514" s="106"/>
      <c r="X514" s="17" t="str">
        <f>VLOOKUP(A514,'[1]Sales Data Table'!$A:$AF,4,FALSE)</f>
        <v>AA246790-0860</v>
      </c>
      <c r="Y514" s="17" t="str">
        <f>VLOOKUP(A514,'[1]Sales Data Table'!$A:$I,2,FALSE)</f>
        <v>Denso</v>
      </c>
      <c r="Z514" s="17"/>
      <c r="AA514" s="17" t="str">
        <f>VLOOKUP(A514,'[1]Sales Data Table'!$A:$I,4,FALSE)</f>
        <v>AA246790-0860</v>
      </c>
      <c r="AB514" s="17" t="str">
        <f>VLOOKUP(A514,'[1]Sales Data Table'!$A:$I,9,FALSE)</f>
        <v>ChryslerGroup</v>
      </c>
      <c r="AC514" s="17"/>
      <c r="AD514" s="99">
        <f>VLOOKUP(A514,'[1]Sales Data Table'!$A:$Z,16,FALSE)</f>
        <v>43717</v>
      </c>
      <c r="AE514" s="18" t="str">
        <f>VLOOKUP(C514,'Equipment Listing'!A:E,3,FALSE)</f>
        <v>Bond</v>
      </c>
      <c r="AF514" s="19" t="str">
        <f>VLOOKUP(C514,'Equipment Listing'!A:E,4,FALSE)</f>
        <v>60T</v>
      </c>
      <c r="AG514" s="73" t="str">
        <f>VLOOKUP(C514,'Equipment Listing'!A:E,5,FALSE)</f>
        <v>60-200</v>
      </c>
      <c r="AH514" s="19">
        <f t="shared" si="59"/>
        <v>1</v>
      </c>
      <c r="AI514" s="43">
        <f t="shared" si="60"/>
        <v>3600</v>
      </c>
      <c r="AJ514" s="102">
        <f t="shared" si="61"/>
        <v>8860.5</v>
      </c>
      <c r="AK514" s="20">
        <f t="shared" si="62"/>
        <v>738.375</v>
      </c>
      <c r="AL514" s="21">
        <f t="shared" si="63"/>
        <v>1.6068055555555556</v>
      </c>
      <c r="AM514" s="21"/>
      <c r="AN514" s="106"/>
      <c r="AO514" s="106"/>
      <c r="AP514" s="51" t="e">
        <f>VLOOKUP(A514,#REF!,2,FALSE)</f>
        <v>#REF!</v>
      </c>
    </row>
    <row r="515" spans="1:42" s="15" customFormat="1" ht="10.5" customHeight="1">
      <c r="A515" s="16">
        <v>104433</v>
      </c>
      <c r="B515" s="220" t="str">
        <f t="shared" si="56"/>
        <v>SOP</v>
      </c>
      <c r="C515" s="18" t="s">
        <v>309</v>
      </c>
      <c r="D515" s="19">
        <v>1</v>
      </c>
      <c r="E515" s="20">
        <v>9945</v>
      </c>
      <c r="F515" s="19">
        <v>0.5</v>
      </c>
      <c r="G515" s="19">
        <v>2</v>
      </c>
      <c r="H515" s="221" t="str">
        <f t="shared" si="57"/>
        <v>2015.01</v>
      </c>
      <c r="I515" s="221" t="str">
        <f t="shared" si="58"/>
        <v>2019.09</v>
      </c>
      <c r="J515" s="69">
        <v>54972</v>
      </c>
      <c r="K515" s="226"/>
      <c r="L515" s="226"/>
      <c r="M515" s="226"/>
      <c r="N515" s="226"/>
      <c r="O515" s="19"/>
      <c r="P515" s="19"/>
      <c r="Q515" s="19"/>
      <c r="R515" s="19"/>
      <c r="S515" s="103"/>
      <c r="T515" s="103"/>
      <c r="U515" s="18" t="s">
        <v>2</v>
      </c>
      <c r="V515" s="103"/>
      <c r="W515" s="106"/>
      <c r="X515" s="17" t="str">
        <f>VLOOKUP(A515,'[1]Sales Data Table'!$A:$AF,4,FALSE)</f>
        <v>PC000084</v>
      </c>
      <c r="Y515" s="17" t="str">
        <f>VLOOKUP(A515,'[1]Sales Data Table'!$A:$I,2,FALSE)</f>
        <v>Pliant Plastics</v>
      </c>
      <c r="Z515" s="17"/>
      <c r="AA515" s="17" t="str">
        <f>VLOOKUP(A515,'[1]Sales Data Table'!$A:$I,4,FALSE)</f>
        <v>PC000084</v>
      </c>
      <c r="AB515" s="17" t="str">
        <f>VLOOKUP(A515,'[1]Sales Data Table'!$A:$I,9,FALSE)</f>
        <v>Nissan "UL" Quest Van</v>
      </c>
      <c r="AC515" s="17"/>
      <c r="AD515" s="99">
        <f>VLOOKUP(A515,'[1]Sales Data Table'!$A:$Z,16,FALSE)</f>
        <v>43717</v>
      </c>
      <c r="AE515" s="18" t="str">
        <f>VLOOKUP(C515,'Equipment Listing'!A:E,3,FALSE)</f>
        <v>Bond</v>
      </c>
      <c r="AF515" s="19" t="str">
        <f>VLOOKUP(C515,'Equipment Listing'!A:E,4,FALSE)</f>
        <v>60T</v>
      </c>
      <c r="AG515" s="73" t="str">
        <f>VLOOKUP(C515,'Equipment Listing'!A:E,5,FALSE)</f>
        <v>60-200</v>
      </c>
      <c r="AH515" s="19">
        <f t="shared" si="59"/>
        <v>1</v>
      </c>
      <c r="AI515" s="43">
        <f t="shared" si="60"/>
        <v>9945</v>
      </c>
      <c r="AJ515" s="102">
        <f t="shared" si="61"/>
        <v>54972</v>
      </c>
      <c r="AK515" s="20">
        <f t="shared" si="62"/>
        <v>4581</v>
      </c>
      <c r="AL515" s="21">
        <f t="shared" si="63"/>
        <v>1.9475113122171945</v>
      </c>
      <c r="AM515" s="21"/>
      <c r="AN515" s="106"/>
      <c r="AO515" s="106"/>
      <c r="AP515" s="17" t="s">
        <v>311</v>
      </c>
    </row>
    <row r="516" spans="1:42" s="15" customFormat="1" ht="10.5" customHeight="1">
      <c r="A516" s="56">
        <v>104457</v>
      </c>
      <c r="B516" s="220" t="str">
        <f t="shared" si="56"/>
        <v>SOP</v>
      </c>
      <c r="C516" s="51" t="s">
        <v>309</v>
      </c>
      <c r="D516" s="19">
        <v>1</v>
      </c>
      <c r="E516" s="20">
        <v>3825</v>
      </c>
      <c r="F516" s="19">
        <v>0.5</v>
      </c>
      <c r="G516" s="19">
        <v>2</v>
      </c>
      <c r="H516" s="221" t="str">
        <f t="shared" si="57"/>
        <v>2015.01</v>
      </c>
      <c r="I516" s="221" t="str">
        <f t="shared" si="58"/>
        <v>2019.09</v>
      </c>
      <c r="J516" s="69">
        <v>1260</v>
      </c>
      <c r="K516" s="226"/>
      <c r="L516" s="226"/>
      <c r="M516" s="226"/>
      <c r="N516" s="226"/>
      <c r="O516" s="54"/>
      <c r="P516" s="54"/>
      <c r="Q516" s="54"/>
      <c r="R516" s="54"/>
      <c r="S516" s="53"/>
      <c r="T516" s="104"/>
      <c r="U516" s="18" t="s">
        <v>2</v>
      </c>
      <c r="V516" s="104"/>
      <c r="W516" s="106"/>
      <c r="X516" s="17" t="str">
        <f>VLOOKUP(A516,'[1]Sales Data Table'!$A:$AF,4,FALSE)</f>
        <v>AA122424-7132</v>
      </c>
      <c r="Y516" s="17" t="str">
        <f>VLOOKUP(A516,'[1]Sales Data Table'!$A:$I,2,FALSE)</f>
        <v>Pliant Plastics</v>
      </c>
      <c r="Z516" s="17"/>
      <c r="AA516" s="17" t="str">
        <f>VLOOKUP(A516,'[1]Sales Data Table'!$A:$I,4,FALSE)</f>
        <v>AA122424-7132</v>
      </c>
      <c r="AB516" s="17" t="str">
        <f>VLOOKUP(A516,'[1]Sales Data Table'!$A:$I,9,FALSE)</f>
        <v>AUTO INDUSTRY</v>
      </c>
      <c r="AC516" s="17"/>
      <c r="AD516" s="99">
        <f>VLOOKUP(A516,'[1]Sales Data Table'!$A:$Z,16,FALSE)</f>
        <v>43717</v>
      </c>
      <c r="AE516" s="18" t="str">
        <f>VLOOKUP(C516,'Equipment Listing'!A:E,3,FALSE)</f>
        <v>Bond</v>
      </c>
      <c r="AF516" s="19" t="str">
        <f>VLOOKUP(C516,'Equipment Listing'!A:E,4,FALSE)</f>
        <v>60T</v>
      </c>
      <c r="AG516" s="73" t="str">
        <f>VLOOKUP(C516,'Equipment Listing'!A:E,5,FALSE)</f>
        <v>60-200</v>
      </c>
      <c r="AH516" s="19">
        <f t="shared" si="59"/>
        <v>1</v>
      </c>
      <c r="AI516" s="43">
        <f t="shared" si="60"/>
        <v>3825</v>
      </c>
      <c r="AJ516" s="102">
        <f t="shared" si="61"/>
        <v>1260</v>
      </c>
      <c r="AK516" s="20">
        <f t="shared" si="62"/>
        <v>105</v>
      </c>
      <c r="AL516" s="21">
        <f t="shared" si="63"/>
        <v>1.3699346405228756</v>
      </c>
      <c r="AM516" s="21"/>
      <c r="AN516" s="106"/>
      <c r="AO516" s="106"/>
      <c r="AP516" s="51" t="e">
        <f>VLOOKUP(A516,#REF!,2,FALSE)</f>
        <v>#REF!</v>
      </c>
    </row>
    <row r="517" spans="1:42" s="15" customFormat="1" ht="10.5" customHeight="1">
      <c r="A517" s="56">
        <v>105357</v>
      </c>
      <c r="B517" s="220" t="str">
        <f t="shared" ref="B517:B580" si="64">IF(I517="3000","EOP",IF(ISBLANK(AC517),"SOP",""))</f>
        <v>SOP</v>
      </c>
      <c r="C517" s="51" t="s">
        <v>309</v>
      </c>
      <c r="D517" s="19">
        <v>1</v>
      </c>
      <c r="E517" s="55">
        <v>3600</v>
      </c>
      <c r="F517" s="19">
        <v>0.5</v>
      </c>
      <c r="G517" s="19">
        <v>2</v>
      </c>
      <c r="H517" s="221" t="str">
        <f t="shared" ref="H517:H580" si="65">IF(AND(AC517&gt;=$AT$2,AC517&lt;=$AT$3), TEXT(AC517,"YYYY.MM"), IF(AC517&gt;=$AT$3, "2019", "2015.01"))</f>
        <v>2015.01</v>
      </c>
      <c r="I517" s="221" t="str">
        <f t="shared" ref="I517:I580" si="66">IF(AND(AD517&gt;=$AT$2,AD517&lt;=$AT$3), TEXT(AD517,"YYYY.MM"), IF(AD517&gt;=$AT$3, "2019", "3000"))</f>
        <v>2019.09</v>
      </c>
      <c r="J517" s="69">
        <v>36000</v>
      </c>
      <c r="K517" s="226"/>
      <c r="L517" s="226"/>
      <c r="M517" s="226"/>
      <c r="N517" s="226"/>
      <c r="O517" s="54"/>
      <c r="P517" s="54"/>
      <c r="Q517" s="54"/>
      <c r="R517" s="54"/>
      <c r="S517" s="53"/>
      <c r="T517" s="104"/>
      <c r="U517" s="18" t="s">
        <v>2</v>
      </c>
      <c r="V517" s="104"/>
      <c r="W517" s="106"/>
      <c r="X517" s="17" t="str">
        <f>VLOOKUP(A517,'[1]Sales Data Table'!$A:$AF,4,FALSE)</f>
        <v>GN80210000000M10</v>
      </c>
      <c r="Y517" s="17" t="str">
        <f>VLOOKUP(A517,'[1]Sales Data Table'!$A:$I,2,FALSE)</f>
        <v>Alpha Tech</v>
      </c>
      <c r="Z517" s="17"/>
      <c r="AA517" s="17" t="str">
        <f>VLOOKUP(A517,'[1]Sales Data Table'!$A:$I,4,FALSE)</f>
        <v>GN80210000000M10</v>
      </c>
      <c r="AB517" s="17" t="str">
        <f>VLOOKUP(A517,'[1]Sales Data Table'!$A:$I,9,FALSE)</f>
        <v>AUTO INDUSTRY</v>
      </c>
      <c r="AC517" s="17"/>
      <c r="AD517" s="99">
        <f>VLOOKUP(A517,'[1]Sales Data Table'!$A:$Z,16,FALSE)</f>
        <v>43717</v>
      </c>
      <c r="AE517" s="18" t="str">
        <f>VLOOKUP(C517,'Equipment Listing'!A:E,3,FALSE)</f>
        <v>Bond</v>
      </c>
      <c r="AF517" s="19" t="str">
        <f>VLOOKUP(C517,'Equipment Listing'!A:E,4,FALSE)</f>
        <v>60T</v>
      </c>
      <c r="AG517" s="73" t="str">
        <f>VLOOKUP(C517,'Equipment Listing'!A:E,5,FALSE)</f>
        <v>60-200</v>
      </c>
      <c r="AH517" s="19">
        <f t="shared" ref="AH517:AH580" si="67">G517*F517</f>
        <v>1</v>
      </c>
      <c r="AI517" s="43">
        <f t="shared" ref="AI517:AI580" si="68">E517*D517</f>
        <v>3600</v>
      </c>
      <c r="AJ517" s="102">
        <f t="shared" ref="AJ517:AJ580" si="69">J517</f>
        <v>36000</v>
      </c>
      <c r="AK517" s="20">
        <f t="shared" ref="AK517:AK580" si="70">J517/12</f>
        <v>3000</v>
      </c>
      <c r="AL517" s="21">
        <f t="shared" ref="AL517:AL580" si="71">(AK517/AI517+(AH517))/0.75</f>
        <v>2.4444444444444446</v>
      </c>
      <c r="AM517" s="21"/>
      <c r="AN517" s="106"/>
      <c r="AO517" s="106"/>
      <c r="AP517" s="51" t="e">
        <f>VLOOKUP(A517,#REF!,2,FALSE)</f>
        <v>#REF!</v>
      </c>
    </row>
    <row r="518" spans="1:42" s="15" customFormat="1" ht="10.5" customHeight="1">
      <c r="A518" s="56">
        <v>105358</v>
      </c>
      <c r="B518" s="220" t="str">
        <f t="shared" si="64"/>
        <v>SOP</v>
      </c>
      <c r="C518" s="51" t="s">
        <v>309</v>
      </c>
      <c r="D518" s="19">
        <v>1</v>
      </c>
      <c r="E518" s="55">
        <v>3500</v>
      </c>
      <c r="F518" s="19">
        <v>0.5</v>
      </c>
      <c r="G518" s="19">
        <v>2</v>
      </c>
      <c r="H518" s="221" t="str">
        <f t="shared" si="65"/>
        <v>2015.01</v>
      </c>
      <c r="I518" s="221" t="str">
        <f t="shared" si="66"/>
        <v>2019.09</v>
      </c>
      <c r="J518" s="69">
        <v>36000</v>
      </c>
      <c r="K518" s="226"/>
      <c r="L518" s="226"/>
      <c r="M518" s="226"/>
      <c r="N518" s="226"/>
      <c r="O518" s="54"/>
      <c r="P518" s="54"/>
      <c r="Q518" s="54"/>
      <c r="R518" s="54"/>
      <c r="S518" s="53"/>
      <c r="T518" s="104"/>
      <c r="U518" s="18" t="s">
        <v>2</v>
      </c>
      <c r="V518" s="104"/>
      <c r="W518" s="106"/>
      <c r="X518" s="17" t="str">
        <f>VLOOKUP(A518,'[1]Sales Data Table'!$A:$AF,4,FALSE)</f>
        <v>GN90210000000M10</v>
      </c>
      <c r="Y518" s="17" t="str">
        <f>VLOOKUP(A518,'[1]Sales Data Table'!$A:$I,2,FALSE)</f>
        <v>Alpha Tech</v>
      </c>
      <c r="Z518" s="17"/>
      <c r="AA518" s="17" t="str">
        <f>VLOOKUP(A518,'[1]Sales Data Table'!$A:$I,4,FALSE)</f>
        <v>GN90210000000M10</v>
      </c>
      <c r="AB518" s="17" t="str">
        <f>VLOOKUP(A518,'[1]Sales Data Table'!$A:$I,9,FALSE)</f>
        <v>AUTO INDUSTRY</v>
      </c>
      <c r="AC518" s="17"/>
      <c r="AD518" s="99">
        <f>VLOOKUP(A518,'[1]Sales Data Table'!$A:$Z,16,FALSE)</f>
        <v>43717</v>
      </c>
      <c r="AE518" s="18" t="str">
        <f>VLOOKUP(C518,'Equipment Listing'!A:E,3,FALSE)</f>
        <v>Bond</v>
      </c>
      <c r="AF518" s="19" t="str">
        <f>VLOOKUP(C518,'Equipment Listing'!A:E,4,FALSE)</f>
        <v>60T</v>
      </c>
      <c r="AG518" s="73" t="str">
        <f>VLOOKUP(C518,'Equipment Listing'!A:E,5,FALSE)</f>
        <v>60-200</v>
      </c>
      <c r="AH518" s="19">
        <f t="shared" si="67"/>
        <v>1</v>
      </c>
      <c r="AI518" s="43">
        <f t="shared" si="68"/>
        <v>3500</v>
      </c>
      <c r="AJ518" s="102">
        <f t="shared" si="69"/>
        <v>36000</v>
      </c>
      <c r="AK518" s="20">
        <f t="shared" si="70"/>
        <v>3000</v>
      </c>
      <c r="AL518" s="21">
        <f t="shared" si="71"/>
        <v>2.4761904761904763</v>
      </c>
      <c r="AM518" s="21"/>
      <c r="AN518" s="106"/>
      <c r="AO518" s="106"/>
      <c r="AP518" s="51" t="e">
        <f>VLOOKUP(A518,#REF!,2,FALSE)</f>
        <v>#REF!</v>
      </c>
    </row>
    <row r="519" spans="1:42" s="15" customFormat="1" ht="10.5" customHeight="1">
      <c r="A519" s="56">
        <v>105417</v>
      </c>
      <c r="B519" s="220" t="str">
        <f t="shared" si="64"/>
        <v>SOP</v>
      </c>
      <c r="C519" s="51" t="s">
        <v>309</v>
      </c>
      <c r="D519" s="19">
        <v>1</v>
      </c>
      <c r="E519" s="20">
        <v>4590</v>
      </c>
      <c r="F519" s="19">
        <v>0.5</v>
      </c>
      <c r="G519" s="19">
        <v>2</v>
      </c>
      <c r="H519" s="221" t="str">
        <f t="shared" si="65"/>
        <v>2015.01</v>
      </c>
      <c r="I519" s="221" t="str">
        <f t="shared" si="66"/>
        <v>2019.09</v>
      </c>
      <c r="J519" s="69">
        <v>29718</v>
      </c>
      <c r="K519" s="226"/>
      <c r="L519" s="226"/>
      <c r="M519" s="226"/>
      <c r="N519" s="226"/>
      <c r="O519" s="54"/>
      <c r="P519" s="54"/>
      <c r="Q519" s="54"/>
      <c r="R519" s="54"/>
      <c r="S519" s="53"/>
      <c r="T519" s="104"/>
      <c r="U519" s="18" t="s">
        <v>2</v>
      </c>
      <c r="V519" s="104"/>
      <c r="W519" s="106"/>
      <c r="X519" s="17">
        <f>VLOOKUP(A519,'[1]Sales Data Table'!$A:$AF,4,FALSE)</f>
        <v>67979</v>
      </c>
      <c r="Y519" s="17" t="str">
        <f>VLOOKUP(A519,'[1]Sales Data Table'!$A:$I,2,FALSE)</f>
        <v>Injectec</v>
      </c>
      <c r="Z519" s="17"/>
      <c r="AA519" s="17">
        <f>VLOOKUP(A519,'[1]Sales Data Table'!$A:$I,4,FALSE)</f>
        <v>67979</v>
      </c>
      <c r="AB519" s="17" t="str">
        <f>VLOOKUP(A519,'[1]Sales Data Table'!$A:$I,9,FALSE)</f>
        <v>WZW (armada)</v>
      </c>
      <c r="AC519" s="17"/>
      <c r="AD519" s="99">
        <f>VLOOKUP(A519,'[1]Sales Data Table'!$A:$Z,16,FALSE)</f>
        <v>43717</v>
      </c>
      <c r="AE519" s="18" t="str">
        <f>VLOOKUP(C519,'Equipment Listing'!A:E,3,FALSE)</f>
        <v>Bond</v>
      </c>
      <c r="AF519" s="19" t="str">
        <f>VLOOKUP(C519,'Equipment Listing'!A:E,4,FALSE)</f>
        <v>60T</v>
      </c>
      <c r="AG519" s="73" t="str">
        <f>VLOOKUP(C519,'Equipment Listing'!A:E,5,FALSE)</f>
        <v>60-200</v>
      </c>
      <c r="AH519" s="19">
        <f t="shared" si="67"/>
        <v>1</v>
      </c>
      <c r="AI519" s="43">
        <f t="shared" si="68"/>
        <v>4590</v>
      </c>
      <c r="AJ519" s="102">
        <f t="shared" si="69"/>
        <v>29718</v>
      </c>
      <c r="AK519" s="20">
        <f t="shared" si="70"/>
        <v>2476.5</v>
      </c>
      <c r="AL519" s="21">
        <f t="shared" si="71"/>
        <v>2.0527233115468406</v>
      </c>
      <c r="AM519" s="21"/>
      <c r="AN519" s="106"/>
      <c r="AO519" s="106"/>
      <c r="AP519" s="51" t="e">
        <f>VLOOKUP(A519,#REF!,2,FALSE)</f>
        <v>#REF!</v>
      </c>
    </row>
    <row r="520" spans="1:42" s="15" customFormat="1" ht="10.5" customHeight="1">
      <c r="A520" s="56">
        <v>105754</v>
      </c>
      <c r="B520" s="220" t="str">
        <f t="shared" si="64"/>
        <v>SOP</v>
      </c>
      <c r="C520" s="51" t="s">
        <v>309</v>
      </c>
      <c r="D520" s="19">
        <v>1</v>
      </c>
      <c r="E520" s="55">
        <v>3300</v>
      </c>
      <c r="F520" s="19">
        <v>0.5</v>
      </c>
      <c r="G520" s="19">
        <v>2</v>
      </c>
      <c r="H520" s="221" t="str">
        <f t="shared" si="65"/>
        <v>2015.01</v>
      </c>
      <c r="I520" s="221" t="str">
        <f t="shared" si="66"/>
        <v>2019.09</v>
      </c>
      <c r="J520" s="69">
        <v>228</v>
      </c>
      <c r="K520" s="226"/>
      <c r="L520" s="226"/>
      <c r="M520" s="226"/>
      <c r="N520" s="226"/>
      <c r="O520" s="54"/>
      <c r="P520" s="54"/>
      <c r="Q520" s="54"/>
      <c r="R520" s="54"/>
      <c r="S520" s="53"/>
      <c r="T520" s="104"/>
      <c r="U520" s="18" t="s">
        <v>2</v>
      </c>
      <c r="V520" s="104"/>
      <c r="W520" s="106"/>
      <c r="X520" s="17" t="str">
        <f>VLOOKUP(A520,'[1]Sales Data Table'!$A:$AF,4,FALSE)</f>
        <v>AA017231-7650</v>
      </c>
      <c r="Y520" s="17" t="str">
        <f>VLOOKUP(A520,'[1]Sales Data Table'!$A:$I,2,FALSE)</f>
        <v>Denso</v>
      </c>
      <c r="Z520" s="17"/>
      <c r="AA520" s="17" t="str">
        <f>VLOOKUP(A520,'[1]Sales Data Table'!$A:$I,4,FALSE)</f>
        <v>AA017231-7650</v>
      </c>
      <c r="AB520" s="17" t="str">
        <f>VLOOKUP(A520,'[1]Sales Data Table'!$A:$I,9,FALSE)</f>
        <v>AUTO INDUSTRY</v>
      </c>
      <c r="AC520" s="17"/>
      <c r="AD520" s="99">
        <f>VLOOKUP(A520,'[1]Sales Data Table'!$A:$Z,16,FALSE)</f>
        <v>43717</v>
      </c>
      <c r="AE520" s="18" t="str">
        <f>VLOOKUP(C520,'Equipment Listing'!A:E,3,FALSE)</f>
        <v>Bond</v>
      </c>
      <c r="AF520" s="19" t="str">
        <f>VLOOKUP(C520,'Equipment Listing'!A:E,4,FALSE)</f>
        <v>60T</v>
      </c>
      <c r="AG520" s="73" t="str">
        <f>VLOOKUP(C520,'Equipment Listing'!A:E,5,FALSE)</f>
        <v>60-200</v>
      </c>
      <c r="AH520" s="19">
        <f t="shared" si="67"/>
        <v>1</v>
      </c>
      <c r="AI520" s="43">
        <f t="shared" si="68"/>
        <v>3300</v>
      </c>
      <c r="AJ520" s="102">
        <f t="shared" si="69"/>
        <v>228</v>
      </c>
      <c r="AK520" s="20">
        <f t="shared" si="70"/>
        <v>19</v>
      </c>
      <c r="AL520" s="21">
        <f t="shared" si="71"/>
        <v>1.3410101010101012</v>
      </c>
      <c r="AM520" s="21"/>
      <c r="AN520" s="106"/>
      <c r="AO520" s="106"/>
      <c r="AP520" s="51" t="e">
        <f>VLOOKUP(A520,#REF!,2,FALSE)</f>
        <v>#REF!</v>
      </c>
    </row>
    <row r="521" spans="1:42" s="15" customFormat="1" ht="10.5" customHeight="1">
      <c r="A521" s="56">
        <v>105838</v>
      </c>
      <c r="B521" s="220" t="str">
        <f t="shared" si="64"/>
        <v>SOP</v>
      </c>
      <c r="C521" s="51" t="s">
        <v>309</v>
      </c>
      <c r="D521" s="19">
        <v>1</v>
      </c>
      <c r="E521" s="20">
        <v>6120</v>
      </c>
      <c r="F521" s="19">
        <v>0.5</v>
      </c>
      <c r="G521" s="19">
        <v>2</v>
      </c>
      <c r="H521" s="221" t="str">
        <f t="shared" si="65"/>
        <v>2015.01</v>
      </c>
      <c r="I521" s="221" t="str">
        <f t="shared" si="66"/>
        <v>2018.03</v>
      </c>
      <c r="J521" s="69">
        <v>422500</v>
      </c>
      <c r="K521" s="226"/>
      <c r="L521" s="226"/>
      <c r="M521" s="226"/>
      <c r="N521" s="226"/>
      <c r="O521" s="52"/>
      <c r="P521" s="52"/>
      <c r="Q521" s="52"/>
      <c r="R521" s="52"/>
      <c r="S521" s="55"/>
      <c r="T521" s="105"/>
      <c r="U521" s="18" t="s">
        <v>2</v>
      </c>
      <c r="V521" s="105"/>
      <c r="W521" s="106"/>
      <c r="X521" s="17" t="str">
        <f>VLOOKUP(A521,'[1]Sales Data Table'!$A:$AF,4,FALSE)</f>
        <v>AA017231-7270</v>
      </c>
      <c r="Y521" s="17" t="str">
        <f>VLOOKUP(A521,'[1]Sales Data Table'!$A:$I,2,FALSE)</f>
        <v>Denso</v>
      </c>
      <c r="Z521" s="17"/>
      <c r="AA521" s="17" t="str">
        <f>VLOOKUP(A521,'[1]Sales Data Table'!$A:$I,4,FALSE)</f>
        <v>AA017231-7270</v>
      </c>
      <c r="AB521" s="17" t="str">
        <f>VLOOKUP(A521,'[1]Sales Data Table'!$A:$I,9,FALSE)</f>
        <v>Corolla 150A</v>
      </c>
      <c r="AC521" s="17"/>
      <c r="AD521" s="99">
        <f>VLOOKUP(A521,'[1]Sales Data Table'!$A:$Z,16,FALSE)</f>
        <v>43160</v>
      </c>
      <c r="AE521" s="18" t="str">
        <f>VLOOKUP(C521,'Equipment Listing'!A:E,3,FALSE)</f>
        <v>Bond</v>
      </c>
      <c r="AF521" s="19" t="str">
        <f>VLOOKUP(C521,'Equipment Listing'!A:E,4,FALSE)</f>
        <v>60T</v>
      </c>
      <c r="AG521" s="73" t="str">
        <f>VLOOKUP(C521,'Equipment Listing'!A:E,5,FALSE)</f>
        <v>60-200</v>
      </c>
      <c r="AH521" s="19">
        <f t="shared" si="67"/>
        <v>1</v>
      </c>
      <c r="AI521" s="43">
        <f t="shared" si="68"/>
        <v>6120</v>
      </c>
      <c r="AJ521" s="102">
        <f t="shared" si="69"/>
        <v>422500</v>
      </c>
      <c r="AK521" s="20">
        <f t="shared" si="70"/>
        <v>35208.333333333336</v>
      </c>
      <c r="AL521" s="21">
        <f t="shared" si="71"/>
        <v>9.0039941902687008</v>
      </c>
      <c r="AM521" s="21"/>
      <c r="AN521" s="106"/>
      <c r="AO521" s="106"/>
      <c r="AP521" s="51" t="e">
        <f>VLOOKUP(A521,#REF!,2,FALSE)</f>
        <v>#REF!</v>
      </c>
    </row>
    <row r="522" spans="1:42" s="15" customFormat="1" ht="10.5" customHeight="1">
      <c r="A522" s="17" t="s">
        <v>310</v>
      </c>
      <c r="B522" s="220" t="str">
        <f t="shared" si="64"/>
        <v>SOP</v>
      </c>
      <c r="C522" s="18" t="s">
        <v>309</v>
      </c>
      <c r="D522" s="19">
        <v>1</v>
      </c>
      <c r="E522" s="20">
        <v>3900</v>
      </c>
      <c r="F522" s="19">
        <v>0.5</v>
      </c>
      <c r="G522" s="19">
        <v>2</v>
      </c>
      <c r="H522" s="221" t="str">
        <f t="shared" si="65"/>
        <v>2015.01</v>
      </c>
      <c r="I522" s="221" t="str">
        <f t="shared" si="66"/>
        <v>2019.09</v>
      </c>
      <c r="J522" s="69">
        <v>216000</v>
      </c>
      <c r="K522" s="226"/>
      <c r="L522" s="226"/>
      <c r="M522" s="226"/>
      <c r="N522" s="226"/>
      <c r="O522" s="19"/>
      <c r="P522" s="19"/>
      <c r="Q522" s="19"/>
      <c r="R522" s="19"/>
      <c r="S522" s="103"/>
      <c r="T522" s="103"/>
      <c r="U522" s="18" t="s">
        <v>2</v>
      </c>
      <c r="V522" s="103"/>
      <c r="W522" s="106"/>
      <c r="X522" s="17" t="str">
        <f>VLOOKUP(A522,'[1]Sales Data Table'!$A:$AF,4,FALSE)</f>
        <v>AA145432-2080 &amp; AA422424-9081</v>
      </c>
      <c r="Y522" s="17" t="str">
        <f>VLOOKUP(A522,'[1]Sales Data Table'!$A:$I,2,FALSE)</f>
        <v>DENSO</v>
      </c>
      <c r="Z522" s="17"/>
      <c r="AA522" s="17" t="str">
        <f>VLOOKUP(A522,'[1]Sales Data Table'!$A:$I,4,FALSE)</f>
        <v>AA145432-2080 &amp; AA422424-9081</v>
      </c>
      <c r="AB522" s="17" t="str">
        <f>VLOOKUP(A522,'[1]Sales Data Table'!$A:$I,9,FALSE)</f>
        <v>No Information</v>
      </c>
      <c r="AC522" s="17"/>
      <c r="AD522" s="99">
        <f>VLOOKUP(A522,'[1]Sales Data Table'!$A:$Z,16,FALSE)</f>
        <v>43717</v>
      </c>
      <c r="AE522" s="18" t="str">
        <f>VLOOKUP(C522,'Equipment Listing'!A:E,3,FALSE)</f>
        <v>Bond</v>
      </c>
      <c r="AF522" s="19" t="str">
        <f>VLOOKUP(C522,'Equipment Listing'!A:E,4,FALSE)</f>
        <v>60T</v>
      </c>
      <c r="AG522" s="73" t="str">
        <f>VLOOKUP(C522,'Equipment Listing'!A:E,5,FALSE)</f>
        <v>60-200</v>
      </c>
      <c r="AH522" s="19">
        <f t="shared" si="67"/>
        <v>1</v>
      </c>
      <c r="AI522" s="43">
        <f t="shared" si="68"/>
        <v>3900</v>
      </c>
      <c r="AJ522" s="102">
        <f t="shared" si="69"/>
        <v>216000</v>
      </c>
      <c r="AK522" s="20">
        <f t="shared" si="70"/>
        <v>18000</v>
      </c>
      <c r="AL522" s="21">
        <f t="shared" si="71"/>
        <v>7.4871794871794863</v>
      </c>
      <c r="AM522" s="21"/>
      <c r="AN522" s="106"/>
      <c r="AO522" s="106"/>
      <c r="AP522" s="17" t="s">
        <v>310</v>
      </c>
    </row>
    <row r="523" spans="1:42" s="15" customFormat="1" ht="10.5" customHeight="1">
      <c r="A523" s="16" t="s">
        <v>355</v>
      </c>
      <c r="B523" s="220" t="str">
        <f t="shared" si="64"/>
        <v>SOP</v>
      </c>
      <c r="C523" s="18" t="s">
        <v>309</v>
      </c>
      <c r="D523" s="19">
        <v>1</v>
      </c>
      <c r="E523" s="20">
        <v>6375</v>
      </c>
      <c r="F523" s="19">
        <v>0.5</v>
      </c>
      <c r="G523" s="19">
        <v>2</v>
      </c>
      <c r="H523" s="221" t="str">
        <f t="shared" si="65"/>
        <v>2015.01</v>
      </c>
      <c r="I523" s="221" t="str">
        <f t="shared" si="66"/>
        <v>2018.03</v>
      </c>
      <c r="J523" s="69">
        <v>172334.68875326938</v>
      </c>
      <c r="K523" s="226"/>
      <c r="L523" s="226"/>
      <c r="M523" s="226"/>
      <c r="N523" s="226"/>
      <c r="O523" s="19"/>
      <c r="P523" s="19"/>
      <c r="Q523" s="19"/>
      <c r="R523" s="19"/>
      <c r="S523" s="103"/>
      <c r="T523" s="103"/>
      <c r="U523" s="18" t="s">
        <v>2</v>
      </c>
      <c r="V523" s="103"/>
      <c r="W523" s="106"/>
      <c r="X523" s="17" t="str">
        <f>VLOOKUP(A523,'[1]Sales Data Table'!$A:$AF,4,FALSE)</f>
        <v>AA017231-72706B</v>
      </c>
      <c r="Y523" s="17" t="str">
        <f>VLOOKUP(A523,'[1]Sales Data Table'!$A:$I,2,FALSE)</f>
        <v>Denso</v>
      </c>
      <c r="Z523" s="17"/>
      <c r="AA523" s="17" t="str">
        <f>VLOOKUP(A523,'[1]Sales Data Table'!$A:$I,4,FALSE)</f>
        <v>AA017231-72706B</v>
      </c>
      <c r="AB523" s="17" t="str">
        <f>VLOOKUP(A523,'[1]Sales Data Table'!$A:$I,9,FALSE)</f>
        <v>Corolla 150A</v>
      </c>
      <c r="AC523" s="17"/>
      <c r="AD523" s="99">
        <f>VLOOKUP(A523,'[1]Sales Data Table'!$A:$Z,16,FALSE)</f>
        <v>43160</v>
      </c>
      <c r="AE523" s="18" t="str">
        <f>VLOOKUP(C523,'Equipment Listing'!A:E,3,FALSE)</f>
        <v>Bond</v>
      </c>
      <c r="AF523" s="19" t="str">
        <f>VLOOKUP(C523,'Equipment Listing'!A:E,4,FALSE)</f>
        <v>60T</v>
      </c>
      <c r="AG523" s="73" t="str">
        <f>VLOOKUP(C523,'Equipment Listing'!A:E,5,FALSE)</f>
        <v>60-200</v>
      </c>
      <c r="AH523" s="19">
        <f t="shared" si="67"/>
        <v>1</v>
      </c>
      <c r="AI523" s="43">
        <f t="shared" si="68"/>
        <v>6375</v>
      </c>
      <c r="AJ523" s="102">
        <f t="shared" si="69"/>
        <v>172334.68875326938</v>
      </c>
      <c r="AK523" s="20">
        <f t="shared" si="70"/>
        <v>14361.224062772448</v>
      </c>
      <c r="AL523" s="21">
        <f t="shared" si="71"/>
        <v>4.3369880392726685</v>
      </c>
      <c r="AM523" s="21"/>
      <c r="AN523" s="106"/>
      <c r="AO523" s="106"/>
      <c r="AP523" s="17">
        <v>105838</v>
      </c>
    </row>
    <row r="524" spans="1:42" s="15" customFormat="1" ht="10.5" hidden="1" customHeight="1">
      <c r="A524" s="16">
        <v>29122</v>
      </c>
      <c r="B524" s="220" t="str">
        <f t="shared" si="64"/>
        <v>EOP</v>
      </c>
      <c r="C524" s="18" t="s">
        <v>525</v>
      </c>
      <c r="D524" s="101">
        <v>2</v>
      </c>
      <c r="E524" s="20">
        <v>2100</v>
      </c>
      <c r="F524" s="19">
        <v>1</v>
      </c>
      <c r="G524" s="101"/>
      <c r="H524" s="221" t="str">
        <f t="shared" si="65"/>
        <v>2015.01</v>
      </c>
      <c r="I524" s="221" t="str">
        <f t="shared" si="66"/>
        <v>3000</v>
      </c>
      <c r="J524" s="108">
        <v>0</v>
      </c>
      <c r="K524" s="227"/>
      <c r="L524" s="227"/>
      <c r="M524" s="227"/>
      <c r="N524" s="227"/>
      <c r="O524" s="19"/>
      <c r="P524" s="19"/>
      <c r="Q524" s="19"/>
      <c r="R524" s="19"/>
      <c r="S524" s="103"/>
      <c r="T524" s="103"/>
      <c r="U524" s="25" t="s">
        <v>2</v>
      </c>
      <c r="V524" s="103"/>
      <c r="W524" s="103"/>
      <c r="X524" s="17"/>
      <c r="Y524" s="111"/>
      <c r="Z524" s="111"/>
      <c r="AA524" s="17" t="s">
        <v>908</v>
      </c>
      <c r="AB524" s="17"/>
      <c r="AC524" s="17"/>
      <c r="AD524" s="99"/>
      <c r="AE524" s="18" t="str">
        <f>VLOOKUP(C524,'Equipment Listing'!A:E,3,FALSE)</f>
        <v>GA</v>
      </c>
      <c r="AF524" s="19" t="str">
        <f>VLOOKUP(C524,'Equipment Listing'!A:E,4,FALSE)</f>
        <v>200T</v>
      </c>
      <c r="AG524" s="19" t="str">
        <f>VLOOKUP(C524,'Equipment Listing'!A:E,5,FALSE)</f>
        <v>60-200</v>
      </c>
      <c r="AH524" s="19">
        <f t="shared" si="67"/>
        <v>0</v>
      </c>
      <c r="AI524" s="43">
        <f t="shared" si="68"/>
        <v>4200</v>
      </c>
      <c r="AJ524" s="102">
        <f t="shared" si="69"/>
        <v>0</v>
      </c>
      <c r="AK524" s="20">
        <f t="shared" si="70"/>
        <v>0</v>
      </c>
      <c r="AL524" s="21">
        <f t="shared" si="71"/>
        <v>0</v>
      </c>
      <c r="AM524" s="21"/>
      <c r="AN524" s="103"/>
      <c r="AO524" s="103"/>
      <c r="AP524" s="17" t="s">
        <v>908</v>
      </c>
    </row>
    <row r="525" spans="1:42" s="15" customFormat="1" ht="10.5" hidden="1" customHeight="1">
      <c r="A525" s="16">
        <v>32530</v>
      </c>
      <c r="B525" s="220" t="str">
        <f t="shared" si="64"/>
        <v>EOP</v>
      </c>
      <c r="C525" s="18" t="s">
        <v>525</v>
      </c>
      <c r="D525" s="101">
        <v>1</v>
      </c>
      <c r="E525" s="20">
        <v>2100</v>
      </c>
      <c r="F525" s="19">
        <v>1</v>
      </c>
      <c r="G525" s="101">
        <v>2</v>
      </c>
      <c r="H525" s="221" t="str">
        <f t="shared" si="65"/>
        <v>2015.01</v>
      </c>
      <c r="I525" s="221" t="str">
        <f t="shared" si="66"/>
        <v>3000</v>
      </c>
      <c r="J525" s="69">
        <v>150000</v>
      </c>
      <c r="K525" s="226"/>
      <c r="L525" s="226"/>
      <c r="M525" s="226"/>
      <c r="N525" s="226"/>
      <c r="O525" s="19"/>
      <c r="P525" s="19"/>
      <c r="Q525" s="19"/>
      <c r="R525" s="19"/>
      <c r="S525" s="103"/>
      <c r="T525" s="103"/>
      <c r="U525" s="25" t="s">
        <v>2</v>
      </c>
      <c r="V525" s="103"/>
      <c r="W525" s="103"/>
      <c r="X525" s="17"/>
      <c r="Y525" s="17" t="s">
        <v>909</v>
      </c>
      <c r="Z525" s="17"/>
      <c r="AA525" s="17">
        <v>32530</v>
      </c>
      <c r="AB525" s="17"/>
      <c r="AC525" s="17"/>
      <c r="AD525" s="99"/>
      <c r="AE525" s="18" t="str">
        <f>VLOOKUP(C525,'Equipment Listing'!A:E,3,FALSE)</f>
        <v>GA</v>
      </c>
      <c r="AF525" s="19" t="str">
        <f>VLOOKUP(C525,'Equipment Listing'!A:E,4,FALSE)</f>
        <v>200T</v>
      </c>
      <c r="AG525" s="19" t="str">
        <f>VLOOKUP(C525,'Equipment Listing'!A:E,5,FALSE)</f>
        <v>60-200</v>
      </c>
      <c r="AH525" s="19">
        <f t="shared" si="67"/>
        <v>2</v>
      </c>
      <c r="AI525" s="43">
        <f t="shared" si="68"/>
        <v>2100</v>
      </c>
      <c r="AJ525" s="102">
        <f t="shared" si="69"/>
        <v>150000</v>
      </c>
      <c r="AK525" s="20">
        <f t="shared" si="70"/>
        <v>12500</v>
      </c>
      <c r="AL525" s="21">
        <f t="shared" si="71"/>
        <v>10.603174603174603</v>
      </c>
      <c r="AM525" s="21"/>
      <c r="AN525" s="103"/>
      <c r="AO525" s="103"/>
      <c r="AP525" s="17">
        <v>32530</v>
      </c>
    </row>
    <row r="526" spans="1:42" s="15" customFormat="1" ht="10.5" hidden="1" customHeight="1">
      <c r="A526" s="16">
        <v>32531</v>
      </c>
      <c r="B526" s="220" t="str">
        <f t="shared" si="64"/>
        <v>EOP</v>
      </c>
      <c r="C526" s="18" t="s">
        <v>525</v>
      </c>
      <c r="D526" s="101">
        <v>1</v>
      </c>
      <c r="E526" s="20">
        <v>2100</v>
      </c>
      <c r="F526" s="19">
        <v>1</v>
      </c>
      <c r="G526" s="101">
        <v>1</v>
      </c>
      <c r="H526" s="221" t="str">
        <f t="shared" si="65"/>
        <v>2015.01</v>
      </c>
      <c r="I526" s="221" t="str">
        <f t="shared" si="66"/>
        <v>3000</v>
      </c>
      <c r="J526" s="69">
        <v>21000</v>
      </c>
      <c r="K526" s="226"/>
      <c r="L526" s="226"/>
      <c r="M526" s="226"/>
      <c r="N526" s="226"/>
      <c r="O526" s="19"/>
      <c r="P526" s="19"/>
      <c r="Q526" s="19"/>
      <c r="R526" s="19"/>
      <c r="S526" s="103"/>
      <c r="T526" s="103"/>
      <c r="U526" s="25" t="s">
        <v>2</v>
      </c>
      <c r="V526" s="103"/>
      <c r="W526" s="103"/>
      <c r="X526" s="17"/>
      <c r="Y526" s="17" t="s">
        <v>909</v>
      </c>
      <c r="Z526" s="17"/>
      <c r="AA526" s="17">
        <v>32531</v>
      </c>
      <c r="AB526" s="17"/>
      <c r="AC526" s="17"/>
      <c r="AD526" s="99"/>
      <c r="AE526" s="18" t="str">
        <f>VLOOKUP(C526,'Equipment Listing'!A:E,3,FALSE)</f>
        <v>GA</v>
      </c>
      <c r="AF526" s="19" t="str">
        <f>VLOOKUP(C526,'Equipment Listing'!A:E,4,FALSE)</f>
        <v>200T</v>
      </c>
      <c r="AG526" s="19" t="str">
        <f>VLOOKUP(C526,'Equipment Listing'!A:E,5,FALSE)</f>
        <v>60-200</v>
      </c>
      <c r="AH526" s="19">
        <f t="shared" si="67"/>
        <v>1</v>
      </c>
      <c r="AI526" s="43">
        <f t="shared" si="68"/>
        <v>2100</v>
      </c>
      <c r="AJ526" s="102">
        <f t="shared" si="69"/>
        <v>21000</v>
      </c>
      <c r="AK526" s="20">
        <f t="shared" si="70"/>
        <v>1750</v>
      </c>
      <c r="AL526" s="21">
        <f t="shared" si="71"/>
        <v>2.4444444444444446</v>
      </c>
      <c r="AM526" s="21"/>
      <c r="AN526" s="103"/>
      <c r="AO526" s="103"/>
      <c r="AP526" s="17">
        <v>32531</v>
      </c>
    </row>
    <row r="527" spans="1:42" s="15" customFormat="1" ht="10.5" hidden="1" customHeight="1">
      <c r="A527" s="16">
        <v>29318</v>
      </c>
      <c r="B527" s="220" t="str">
        <f t="shared" si="64"/>
        <v>EOP</v>
      </c>
      <c r="C527" s="18" t="s">
        <v>525</v>
      </c>
      <c r="D527" s="101">
        <v>1</v>
      </c>
      <c r="E527" s="20">
        <v>2400</v>
      </c>
      <c r="F527" s="19">
        <v>1</v>
      </c>
      <c r="G527" s="101">
        <v>1</v>
      </c>
      <c r="H527" s="221" t="str">
        <f t="shared" si="65"/>
        <v>2015.01</v>
      </c>
      <c r="I527" s="221" t="str">
        <f t="shared" si="66"/>
        <v>3000</v>
      </c>
      <c r="J527" s="69">
        <v>33775</v>
      </c>
      <c r="K527" s="226"/>
      <c r="L527" s="226"/>
      <c r="M527" s="226"/>
      <c r="N527" s="226"/>
      <c r="O527" s="19"/>
      <c r="P527" s="19"/>
      <c r="Q527" s="19"/>
      <c r="R527" s="19"/>
      <c r="S527" s="103"/>
      <c r="T527" s="103"/>
      <c r="U527" s="25" t="s">
        <v>2</v>
      </c>
      <c r="V527" s="103"/>
      <c r="W527" s="103"/>
      <c r="X527" s="17"/>
      <c r="Y527" s="17" t="s">
        <v>910</v>
      </c>
      <c r="Z527" s="17"/>
      <c r="AA527" s="17">
        <v>29320</v>
      </c>
      <c r="AB527" s="17"/>
      <c r="AC527" s="17"/>
      <c r="AD527" s="99"/>
      <c r="AE527" s="18" t="str">
        <f>VLOOKUP(C527,'Equipment Listing'!A:E,3,FALSE)</f>
        <v>GA</v>
      </c>
      <c r="AF527" s="19" t="str">
        <f>VLOOKUP(C527,'Equipment Listing'!A:E,4,FALSE)</f>
        <v>200T</v>
      </c>
      <c r="AG527" s="19" t="str">
        <f>VLOOKUP(C527,'Equipment Listing'!A:E,5,FALSE)</f>
        <v>60-200</v>
      </c>
      <c r="AH527" s="19">
        <f t="shared" si="67"/>
        <v>1</v>
      </c>
      <c r="AI527" s="43">
        <f t="shared" si="68"/>
        <v>2400</v>
      </c>
      <c r="AJ527" s="102">
        <f t="shared" si="69"/>
        <v>33775</v>
      </c>
      <c r="AK527" s="20">
        <f t="shared" si="70"/>
        <v>2814.5833333333335</v>
      </c>
      <c r="AL527" s="21">
        <f t="shared" si="71"/>
        <v>2.8969907407407405</v>
      </c>
      <c r="AM527" s="21"/>
      <c r="AN527" s="103"/>
      <c r="AO527" s="103"/>
      <c r="AP527" s="17">
        <v>29320</v>
      </c>
    </row>
    <row r="528" spans="1:42" s="15" customFormat="1" ht="10.5" hidden="1" customHeight="1">
      <c r="A528" s="16">
        <v>37216</v>
      </c>
      <c r="B528" s="220" t="str">
        <f t="shared" si="64"/>
        <v>EOP</v>
      </c>
      <c r="C528" s="18" t="s">
        <v>525</v>
      </c>
      <c r="D528" s="101">
        <v>1</v>
      </c>
      <c r="E528" s="20">
        <v>2100</v>
      </c>
      <c r="F528" s="19">
        <v>1</v>
      </c>
      <c r="G528" s="101">
        <v>1</v>
      </c>
      <c r="H528" s="221" t="str">
        <f t="shared" si="65"/>
        <v>2015.01</v>
      </c>
      <c r="I528" s="221" t="str">
        <f t="shared" si="66"/>
        <v>3000</v>
      </c>
      <c r="J528" s="69">
        <v>15500</v>
      </c>
      <c r="K528" s="226"/>
      <c r="L528" s="226"/>
      <c r="M528" s="226"/>
      <c r="N528" s="226"/>
      <c r="O528" s="19"/>
      <c r="P528" s="19"/>
      <c r="Q528" s="19"/>
      <c r="R528" s="19"/>
      <c r="S528" s="103"/>
      <c r="T528" s="103"/>
      <c r="U528" s="25" t="s">
        <v>2</v>
      </c>
      <c r="V528" s="103"/>
      <c r="W528" s="103"/>
      <c r="X528" s="17"/>
      <c r="Y528" s="17" t="s">
        <v>911</v>
      </c>
      <c r="Z528" s="17"/>
      <c r="AA528" s="17">
        <v>37216</v>
      </c>
      <c r="AB528" s="17"/>
      <c r="AC528" s="17"/>
      <c r="AD528" s="99"/>
      <c r="AE528" s="18" t="str">
        <f>VLOOKUP(C528,'Equipment Listing'!A:E,3,FALSE)</f>
        <v>GA</v>
      </c>
      <c r="AF528" s="19" t="str">
        <f>VLOOKUP(C528,'Equipment Listing'!A:E,4,FALSE)</f>
        <v>200T</v>
      </c>
      <c r="AG528" s="19" t="str">
        <f>VLOOKUP(C528,'Equipment Listing'!A:E,5,FALSE)</f>
        <v>60-200</v>
      </c>
      <c r="AH528" s="19">
        <f t="shared" si="67"/>
        <v>1</v>
      </c>
      <c r="AI528" s="43">
        <f t="shared" si="68"/>
        <v>2100</v>
      </c>
      <c r="AJ528" s="102">
        <f t="shared" si="69"/>
        <v>15500</v>
      </c>
      <c r="AK528" s="20">
        <f t="shared" si="70"/>
        <v>1291.6666666666667</v>
      </c>
      <c r="AL528" s="21">
        <f t="shared" si="71"/>
        <v>2.1534391534391535</v>
      </c>
      <c r="AM528" s="21"/>
      <c r="AN528" s="103"/>
      <c r="AO528" s="103"/>
      <c r="AP528" s="17">
        <v>37216</v>
      </c>
    </row>
    <row r="529" spans="1:42" s="15" customFormat="1" ht="10.5" hidden="1" customHeight="1">
      <c r="A529" s="16">
        <v>37217</v>
      </c>
      <c r="B529" s="220" t="str">
        <f t="shared" si="64"/>
        <v>EOP</v>
      </c>
      <c r="C529" s="18" t="s">
        <v>525</v>
      </c>
      <c r="D529" s="101">
        <v>1</v>
      </c>
      <c r="E529" s="20">
        <v>2100</v>
      </c>
      <c r="F529" s="19">
        <v>1</v>
      </c>
      <c r="G529" s="101">
        <v>1</v>
      </c>
      <c r="H529" s="221" t="str">
        <f t="shared" si="65"/>
        <v>2015.01</v>
      </c>
      <c r="I529" s="221" t="str">
        <f t="shared" si="66"/>
        <v>3000</v>
      </c>
      <c r="J529" s="69">
        <v>17250</v>
      </c>
      <c r="K529" s="226"/>
      <c r="L529" s="226"/>
      <c r="M529" s="226"/>
      <c r="N529" s="226"/>
      <c r="O529" s="19"/>
      <c r="P529" s="19"/>
      <c r="Q529" s="19"/>
      <c r="R529" s="19"/>
      <c r="S529" s="103"/>
      <c r="T529" s="103"/>
      <c r="U529" s="25" t="s">
        <v>2</v>
      </c>
      <c r="V529" s="103"/>
      <c r="W529" s="103"/>
      <c r="X529" s="17"/>
      <c r="Y529" s="17" t="s">
        <v>911</v>
      </c>
      <c r="Z529" s="17"/>
      <c r="AA529" s="17">
        <v>37217</v>
      </c>
      <c r="AB529" s="17"/>
      <c r="AC529" s="17"/>
      <c r="AD529" s="99"/>
      <c r="AE529" s="18" t="str">
        <f>VLOOKUP(C529,'Equipment Listing'!A:E,3,FALSE)</f>
        <v>GA</v>
      </c>
      <c r="AF529" s="19" t="str">
        <f>VLOOKUP(C529,'Equipment Listing'!A:E,4,FALSE)</f>
        <v>200T</v>
      </c>
      <c r="AG529" s="19" t="str">
        <f>VLOOKUP(C529,'Equipment Listing'!A:E,5,FALSE)</f>
        <v>60-200</v>
      </c>
      <c r="AH529" s="19">
        <f t="shared" si="67"/>
        <v>1</v>
      </c>
      <c r="AI529" s="43">
        <f t="shared" si="68"/>
        <v>2100</v>
      </c>
      <c r="AJ529" s="102">
        <f t="shared" si="69"/>
        <v>17250</v>
      </c>
      <c r="AK529" s="20">
        <f t="shared" si="70"/>
        <v>1437.5</v>
      </c>
      <c r="AL529" s="21">
        <f t="shared" si="71"/>
        <v>2.246031746031746</v>
      </c>
      <c r="AM529" s="21"/>
      <c r="AN529" s="103"/>
      <c r="AO529" s="103"/>
      <c r="AP529" s="17">
        <v>37217</v>
      </c>
    </row>
    <row r="530" spans="1:42" s="15" customFormat="1" ht="10.5" hidden="1" customHeight="1">
      <c r="A530" s="16">
        <v>37253</v>
      </c>
      <c r="B530" s="220" t="str">
        <f t="shared" si="64"/>
        <v>EOP</v>
      </c>
      <c r="C530" s="18" t="s">
        <v>525</v>
      </c>
      <c r="D530" s="101">
        <v>1</v>
      </c>
      <c r="E530" s="20">
        <v>2100</v>
      </c>
      <c r="F530" s="19">
        <v>1</v>
      </c>
      <c r="G530" s="101">
        <v>1</v>
      </c>
      <c r="H530" s="221" t="str">
        <f t="shared" si="65"/>
        <v>2015.01</v>
      </c>
      <c r="I530" s="221" t="str">
        <f t="shared" si="66"/>
        <v>3000</v>
      </c>
      <c r="J530" s="69">
        <v>16300</v>
      </c>
      <c r="K530" s="226"/>
      <c r="L530" s="226"/>
      <c r="M530" s="226"/>
      <c r="N530" s="226"/>
      <c r="O530" s="19"/>
      <c r="P530" s="19"/>
      <c r="Q530" s="19"/>
      <c r="R530" s="19"/>
      <c r="S530" s="103"/>
      <c r="T530" s="103"/>
      <c r="U530" s="25" t="s">
        <v>2</v>
      </c>
      <c r="V530" s="103"/>
      <c r="W530" s="103"/>
      <c r="X530" s="17"/>
      <c r="Y530" s="17" t="s">
        <v>911</v>
      </c>
      <c r="Z530" s="17"/>
      <c r="AA530" s="17">
        <v>37253</v>
      </c>
      <c r="AB530" s="17"/>
      <c r="AC530" s="17"/>
      <c r="AD530" s="99"/>
      <c r="AE530" s="18" t="str">
        <f>VLOOKUP(C530,'Equipment Listing'!A:E,3,FALSE)</f>
        <v>GA</v>
      </c>
      <c r="AF530" s="19" t="str">
        <f>VLOOKUP(C530,'Equipment Listing'!A:E,4,FALSE)</f>
        <v>200T</v>
      </c>
      <c r="AG530" s="19" t="str">
        <f>VLOOKUP(C530,'Equipment Listing'!A:E,5,FALSE)</f>
        <v>60-200</v>
      </c>
      <c r="AH530" s="19">
        <f t="shared" si="67"/>
        <v>1</v>
      </c>
      <c r="AI530" s="43">
        <f t="shared" si="68"/>
        <v>2100</v>
      </c>
      <c r="AJ530" s="102">
        <f t="shared" si="69"/>
        <v>16300</v>
      </c>
      <c r="AK530" s="20">
        <f t="shared" si="70"/>
        <v>1358.3333333333333</v>
      </c>
      <c r="AL530" s="21">
        <f t="shared" si="71"/>
        <v>2.1957671957671958</v>
      </c>
      <c r="AM530" s="21"/>
      <c r="AN530" s="103"/>
      <c r="AO530" s="103"/>
      <c r="AP530" s="17">
        <v>37253</v>
      </c>
    </row>
    <row r="531" spans="1:42" s="15" customFormat="1" ht="10.5" hidden="1" customHeight="1">
      <c r="A531" s="16">
        <v>37349</v>
      </c>
      <c r="B531" s="220" t="str">
        <f t="shared" si="64"/>
        <v>EOP</v>
      </c>
      <c r="C531" s="18" t="s">
        <v>525</v>
      </c>
      <c r="D531" s="101">
        <v>2</v>
      </c>
      <c r="E531" s="20">
        <v>4800</v>
      </c>
      <c r="F531" s="19">
        <v>1</v>
      </c>
      <c r="G531" s="101"/>
      <c r="H531" s="221" t="str">
        <f t="shared" si="65"/>
        <v>2015.01</v>
      </c>
      <c r="I531" s="221" t="str">
        <f t="shared" si="66"/>
        <v>3000</v>
      </c>
      <c r="J531" s="109">
        <v>0</v>
      </c>
      <c r="K531" s="228"/>
      <c r="L531" s="228"/>
      <c r="M531" s="228"/>
      <c r="N531" s="228"/>
      <c r="O531" s="19"/>
      <c r="P531" s="19"/>
      <c r="Q531" s="19"/>
      <c r="R531" s="19"/>
      <c r="S531" s="103"/>
      <c r="T531" s="103"/>
      <c r="U531" s="25" t="s">
        <v>2</v>
      </c>
      <c r="V531" s="103"/>
      <c r="W531" s="103"/>
      <c r="X531" s="17"/>
      <c r="Y531" s="17" t="s">
        <v>912</v>
      </c>
      <c r="Z531" s="17"/>
      <c r="AA531" s="17">
        <v>37349</v>
      </c>
      <c r="AB531" s="17"/>
      <c r="AC531" s="17"/>
      <c r="AD531" s="99"/>
      <c r="AE531" s="18" t="str">
        <f>VLOOKUP(C531,'Equipment Listing'!A:E,3,FALSE)</f>
        <v>GA</v>
      </c>
      <c r="AF531" s="19" t="str">
        <f>VLOOKUP(C531,'Equipment Listing'!A:E,4,FALSE)</f>
        <v>200T</v>
      </c>
      <c r="AG531" s="19" t="str">
        <f>VLOOKUP(C531,'Equipment Listing'!A:E,5,FALSE)</f>
        <v>60-200</v>
      </c>
      <c r="AH531" s="19">
        <f t="shared" si="67"/>
        <v>0</v>
      </c>
      <c r="AI531" s="43">
        <f t="shared" si="68"/>
        <v>9600</v>
      </c>
      <c r="AJ531" s="102">
        <f t="shared" si="69"/>
        <v>0</v>
      </c>
      <c r="AK531" s="20">
        <f t="shared" si="70"/>
        <v>0</v>
      </c>
      <c r="AL531" s="21">
        <f t="shared" si="71"/>
        <v>0</v>
      </c>
      <c r="AM531" s="21"/>
      <c r="AN531" s="103"/>
      <c r="AO531" s="103"/>
      <c r="AP531" s="17">
        <v>37349</v>
      </c>
    </row>
    <row r="532" spans="1:42" s="15" customFormat="1" ht="10.5" hidden="1" customHeight="1">
      <c r="A532" s="16">
        <v>37400</v>
      </c>
      <c r="B532" s="220" t="str">
        <f t="shared" si="64"/>
        <v>EOP</v>
      </c>
      <c r="C532" s="18" t="s">
        <v>525</v>
      </c>
      <c r="D532" s="101">
        <v>1</v>
      </c>
      <c r="E532" s="20">
        <v>2400</v>
      </c>
      <c r="F532" s="19">
        <v>1</v>
      </c>
      <c r="G532" s="101">
        <v>0.5</v>
      </c>
      <c r="H532" s="221" t="str">
        <f t="shared" si="65"/>
        <v>2015.01</v>
      </c>
      <c r="I532" s="221" t="str">
        <f t="shared" si="66"/>
        <v>3000</v>
      </c>
      <c r="J532" s="69">
        <v>3000</v>
      </c>
      <c r="K532" s="226"/>
      <c r="L532" s="226"/>
      <c r="M532" s="226"/>
      <c r="N532" s="226"/>
      <c r="O532" s="19"/>
      <c r="P532" s="19"/>
      <c r="Q532" s="19"/>
      <c r="R532" s="19"/>
      <c r="S532" s="103"/>
      <c r="T532" s="103"/>
      <c r="U532" s="25" t="s">
        <v>2</v>
      </c>
      <c r="V532" s="103"/>
      <c r="W532" s="103"/>
      <c r="X532" s="17"/>
      <c r="Y532" s="17" t="s">
        <v>912</v>
      </c>
      <c r="Z532" s="17"/>
      <c r="AA532" s="17">
        <v>37400</v>
      </c>
      <c r="AB532" s="17"/>
      <c r="AC532" s="17"/>
      <c r="AD532" s="99"/>
      <c r="AE532" s="18" t="str">
        <f>VLOOKUP(C532,'Equipment Listing'!A:E,3,FALSE)</f>
        <v>GA</v>
      </c>
      <c r="AF532" s="19" t="str">
        <f>VLOOKUP(C532,'Equipment Listing'!A:E,4,FALSE)</f>
        <v>200T</v>
      </c>
      <c r="AG532" s="19" t="str">
        <f>VLOOKUP(C532,'Equipment Listing'!A:E,5,FALSE)</f>
        <v>60-200</v>
      </c>
      <c r="AH532" s="19">
        <f t="shared" si="67"/>
        <v>0.5</v>
      </c>
      <c r="AI532" s="43">
        <f t="shared" si="68"/>
        <v>2400</v>
      </c>
      <c r="AJ532" s="102">
        <f t="shared" si="69"/>
        <v>3000</v>
      </c>
      <c r="AK532" s="20">
        <f t="shared" si="70"/>
        <v>250</v>
      </c>
      <c r="AL532" s="21">
        <f t="shared" si="71"/>
        <v>0.80555555555555547</v>
      </c>
      <c r="AM532" s="21"/>
      <c r="AN532" s="103"/>
      <c r="AO532" s="103"/>
      <c r="AP532" s="17">
        <v>37400</v>
      </c>
    </row>
    <row r="533" spans="1:42" s="15" customFormat="1" ht="10.5" hidden="1" customHeight="1">
      <c r="A533" s="16">
        <v>37401</v>
      </c>
      <c r="B533" s="220" t="str">
        <f t="shared" si="64"/>
        <v>EOP</v>
      </c>
      <c r="C533" s="18" t="s">
        <v>525</v>
      </c>
      <c r="D533" s="101">
        <v>2</v>
      </c>
      <c r="E533" s="20">
        <v>4800</v>
      </c>
      <c r="F533" s="19">
        <v>1</v>
      </c>
      <c r="G533" s="101">
        <v>0.5</v>
      </c>
      <c r="H533" s="221" t="str">
        <f t="shared" si="65"/>
        <v>2015.01</v>
      </c>
      <c r="I533" s="221" t="str">
        <f t="shared" si="66"/>
        <v>3000</v>
      </c>
      <c r="J533" s="69">
        <v>6000</v>
      </c>
      <c r="K533" s="226"/>
      <c r="L533" s="226"/>
      <c r="M533" s="226"/>
      <c r="N533" s="226"/>
      <c r="O533" s="19"/>
      <c r="P533" s="19"/>
      <c r="Q533" s="19"/>
      <c r="R533" s="19"/>
      <c r="S533" s="103"/>
      <c r="T533" s="103"/>
      <c r="U533" s="25" t="s">
        <v>2</v>
      </c>
      <c r="V533" s="103"/>
      <c r="W533" s="103"/>
      <c r="X533" s="17"/>
      <c r="Y533" s="17" t="s">
        <v>912</v>
      </c>
      <c r="Z533" s="17"/>
      <c r="AA533" s="17">
        <v>37401</v>
      </c>
      <c r="AB533" s="17"/>
      <c r="AC533" s="17"/>
      <c r="AD533" s="99"/>
      <c r="AE533" s="18" t="str">
        <f>VLOOKUP(C533,'Equipment Listing'!A:E,3,FALSE)</f>
        <v>GA</v>
      </c>
      <c r="AF533" s="19" t="str">
        <f>VLOOKUP(C533,'Equipment Listing'!A:E,4,FALSE)</f>
        <v>200T</v>
      </c>
      <c r="AG533" s="19" t="str">
        <f>VLOOKUP(C533,'Equipment Listing'!A:E,5,FALSE)</f>
        <v>60-200</v>
      </c>
      <c r="AH533" s="19">
        <f t="shared" si="67"/>
        <v>0.5</v>
      </c>
      <c r="AI533" s="43">
        <f t="shared" si="68"/>
        <v>9600</v>
      </c>
      <c r="AJ533" s="102">
        <f t="shared" si="69"/>
        <v>6000</v>
      </c>
      <c r="AK533" s="20">
        <f t="shared" si="70"/>
        <v>500</v>
      </c>
      <c r="AL533" s="21">
        <f t="shared" si="71"/>
        <v>0.73611111111111116</v>
      </c>
      <c r="AM533" s="21"/>
      <c r="AN533" s="103"/>
      <c r="AO533" s="103"/>
      <c r="AP533" s="17">
        <v>37401</v>
      </c>
    </row>
    <row r="534" spans="1:42" s="15" customFormat="1" ht="10.5" hidden="1" customHeight="1">
      <c r="A534" s="16" t="s">
        <v>913</v>
      </c>
      <c r="B534" s="220" t="str">
        <f t="shared" si="64"/>
        <v>EOP</v>
      </c>
      <c r="C534" s="18" t="s">
        <v>525</v>
      </c>
      <c r="D534" s="101">
        <v>1</v>
      </c>
      <c r="E534" s="20">
        <v>2100</v>
      </c>
      <c r="F534" s="19">
        <v>1</v>
      </c>
      <c r="G534" s="101">
        <v>0.5</v>
      </c>
      <c r="H534" s="221" t="str">
        <f t="shared" si="65"/>
        <v>2015.01</v>
      </c>
      <c r="I534" s="221" t="str">
        <f t="shared" si="66"/>
        <v>3000</v>
      </c>
      <c r="J534" s="69">
        <v>3000</v>
      </c>
      <c r="K534" s="226"/>
      <c r="L534" s="226"/>
      <c r="M534" s="226"/>
      <c r="N534" s="226"/>
      <c r="O534" s="19"/>
      <c r="P534" s="19"/>
      <c r="Q534" s="19"/>
      <c r="R534" s="19"/>
      <c r="S534" s="103"/>
      <c r="T534" s="103"/>
      <c r="U534" s="25" t="s">
        <v>2</v>
      </c>
      <c r="V534" s="103"/>
      <c r="W534" s="103"/>
      <c r="X534" s="17"/>
      <c r="Y534" s="17" t="s">
        <v>912</v>
      </c>
      <c r="Z534" s="17"/>
      <c r="AA534" s="17">
        <v>37411</v>
      </c>
      <c r="AB534" s="17"/>
      <c r="AC534" s="17"/>
      <c r="AD534" s="99"/>
      <c r="AE534" s="18" t="str">
        <f>VLOOKUP(C534,'Equipment Listing'!A:E,3,FALSE)</f>
        <v>GA</v>
      </c>
      <c r="AF534" s="19" t="str">
        <f>VLOOKUP(C534,'Equipment Listing'!A:E,4,FALSE)</f>
        <v>200T</v>
      </c>
      <c r="AG534" s="19" t="str">
        <f>VLOOKUP(C534,'Equipment Listing'!A:E,5,FALSE)</f>
        <v>60-200</v>
      </c>
      <c r="AH534" s="19">
        <f t="shared" si="67"/>
        <v>0.5</v>
      </c>
      <c r="AI534" s="43">
        <f t="shared" si="68"/>
        <v>2100</v>
      </c>
      <c r="AJ534" s="102">
        <f t="shared" si="69"/>
        <v>3000</v>
      </c>
      <c r="AK534" s="20">
        <f t="shared" si="70"/>
        <v>250</v>
      </c>
      <c r="AL534" s="21">
        <f t="shared" si="71"/>
        <v>0.82539682539682546</v>
      </c>
      <c r="AM534" s="21"/>
      <c r="AN534" s="103"/>
      <c r="AO534" s="103"/>
      <c r="AP534" s="17">
        <v>37411</v>
      </c>
    </row>
    <row r="535" spans="1:42" s="15" customFormat="1" ht="10.5" hidden="1" customHeight="1">
      <c r="A535" s="16" t="s">
        <v>914</v>
      </c>
      <c r="B535" s="220" t="str">
        <f t="shared" si="64"/>
        <v>EOP</v>
      </c>
      <c r="C535" s="18" t="s">
        <v>525</v>
      </c>
      <c r="D535" s="101">
        <v>1</v>
      </c>
      <c r="E535" s="20">
        <v>2400</v>
      </c>
      <c r="F535" s="19">
        <v>1</v>
      </c>
      <c r="G535" s="101">
        <v>0.5</v>
      </c>
      <c r="H535" s="221" t="str">
        <f t="shared" si="65"/>
        <v>2015.01</v>
      </c>
      <c r="I535" s="221" t="str">
        <f t="shared" si="66"/>
        <v>3000</v>
      </c>
      <c r="J535" s="69">
        <v>3000</v>
      </c>
      <c r="K535" s="226"/>
      <c r="L535" s="226"/>
      <c r="M535" s="226"/>
      <c r="N535" s="226"/>
      <c r="O535" s="19"/>
      <c r="P535" s="19"/>
      <c r="Q535" s="19"/>
      <c r="R535" s="19"/>
      <c r="S535" s="103"/>
      <c r="T535" s="103"/>
      <c r="U535" s="25" t="s">
        <v>2</v>
      </c>
      <c r="V535" s="103"/>
      <c r="W535" s="103"/>
      <c r="X535" s="17"/>
      <c r="Y535" s="17" t="s">
        <v>915</v>
      </c>
      <c r="Z535" s="17"/>
      <c r="AA535" s="17">
        <v>37412</v>
      </c>
      <c r="AB535" s="17"/>
      <c r="AC535" s="17"/>
      <c r="AD535" s="99"/>
      <c r="AE535" s="18" t="str">
        <f>VLOOKUP(C535,'Equipment Listing'!A:E,3,FALSE)</f>
        <v>GA</v>
      </c>
      <c r="AF535" s="19" t="str">
        <f>VLOOKUP(C535,'Equipment Listing'!A:E,4,FALSE)</f>
        <v>200T</v>
      </c>
      <c r="AG535" s="19" t="str">
        <f>VLOOKUP(C535,'Equipment Listing'!A:E,5,FALSE)</f>
        <v>60-200</v>
      </c>
      <c r="AH535" s="19">
        <f t="shared" si="67"/>
        <v>0.5</v>
      </c>
      <c r="AI535" s="43">
        <f t="shared" si="68"/>
        <v>2400</v>
      </c>
      <c r="AJ535" s="102">
        <f t="shared" si="69"/>
        <v>3000</v>
      </c>
      <c r="AK535" s="20">
        <f t="shared" si="70"/>
        <v>250</v>
      </c>
      <c r="AL535" s="21">
        <f t="shared" si="71"/>
        <v>0.80555555555555547</v>
      </c>
      <c r="AM535" s="21"/>
      <c r="AN535" s="103"/>
      <c r="AO535" s="103"/>
      <c r="AP535" s="17">
        <v>37412</v>
      </c>
    </row>
    <row r="536" spans="1:42" s="15" customFormat="1" ht="10.5" hidden="1" customHeight="1">
      <c r="A536" s="16">
        <v>37414</v>
      </c>
      <c r="B536" s="220" t="str">
        <f t="shared" si="64"/>
        <v>EOP</v>
      </c>
      <c r="C536" s="18" t="s">
        <v>525</v>
      </c>
      <c r="D536" s="101">
        <v>1</v>
      </c>
      <c r="E536" s="20">
        <v>2400</v>
      </c>
      <c r="F536" s="19">
        <v>1</v>
      </c>
      <c r="G536" s="101">
        <v>0.5</v>
      </c>
      <c r="H536" s="221" t="str">
        <f t="shared" si="65"/>
        <v>2015.01</v>
      </c>
      <c r="I536" s="221" t="str">
        <f t="shared" si="66"/>
        <v>3000</v>
      </c>
      <c r="J536" s="69">
        <v>3500</v>
      </c>
      <c r="K536" s="226"/>
      <c r="L536" s="226"/>
      <c r="M536" s="226"/>
      <c r="N536" s="226"/>
      <c r="O536" s="19"/>
      <c r="P536" s="19"/>
      <c r="Q536" s="19"/>
      <c r="R536" s="19"/>
      <c r="S536" s="103"/>
      <c r="T536" s="103"/>
      <c r="U536" s="25" t="s">
        <v>2</v>
      </c>
      <c r="V536" s="103"/>
      <c r="W536" s="103"/>
      <c r="X536" s="17"/>
      <c r="Y536" s="17" t="s">
        <v>912</v>
      </c>
      <c r="Z536" s="17"/>
      <c r="AA536" s="17">
        <v>37414</v>
      </c>
      <c r="AB536" s="17"/>
      <c r="AC536" s="17"/>
      <c r="AD536" s="99"/>
      <c r="AE536" s="18" t="str">
        <f>VLOOKUP(C536,'Equipment Listing'!A:E,3,FALSE)</f>
        <v>GA</v>
      </c>
      <c r="AF536" s="19" t="str">
        <f>VLOOKUP(C536,'Equipment Listing'!A:E,4,FALSE)</f>
        <v>200T</v>
      </c>
      <c r="AG536" s="19" t="str">
        <f>VLOOKUP(C536,'Equipment Listing'!A:E,5,FALSE)</f>
        <v>60-200</v>
      </c>
      <c r="AH536" s="19">
        <f t="shared" si="67"/>
        <v>0.5</v>
      </c>
      <c r="AI536" s="43">
        <f t="shared" si="68"/>
        <v>2400</v>
      </c>
      <c r="AJ536" s="102">
        <f t="shared" si="69"/>
        <v>3500</v>
      </c>
      <c r="AK536" s="20">
        <f t="shared" si="70"/>
        <v>291.66666666666669</v>
      </c>
      <c r="AL536" s="21">
        <f t="shared" si="71"/>
        <v>0.82870370370370372</v>
      </c>
      <c r="AM536" s="21"/>
      <c r="AN536" s="103"/>
      <c r="AO536" s="103"/>
      <c r="AP536" s="17">
        <v>37414</v>
      </c>
    </row>
    <row r="537" spans="1:42" s="15" customFormat="1" ht="10.5" hidden="1" customHeight="1">
      <c r="A537" s="16" t="s">
        <v>916</v>
      </c>
      <c r="B537" s="220" t="str">
        <f t="shared" si="64"/>
        <v>EOP</v>
      </c>
      <c r="C537" s="18" t="s">
        <v>525</v>
      </c>
      <c r="D537" s="101">
        <v>1</v>
      </c>
      <c r="E537" s="20">
        <v>2400</v>
      </c>
      <c r="F537" s="19">
        <v>1</v>
      </c>
      <c r="G537" s="101">
        <v>0.5</v>
      </c>
      <c r="H537" s="221" t="str">
        <f t="shared" si="65"/>
        <v>2015.01</v>
      </c>
      <c r="I537" s="221" t="str">
        <f t="shared" si="66"/>
        <v>3000</v>
      </c>
      <c r="J537" s="69">
        <v>3000</v>
      </c>
      <c r="K537" s="226"/>
      <c r="L537" s="226"/>
      <c r="M537" s="226"/>
      <c r="N537" s="226"/>
      <c r="O537" s="19"/>
      <c r="P537" s="19"/>
      <c r="Q537" s="19"/>
      <c r="R537" s="19"/>
      <c r="S537" s="103"/>
      <c r="T537" s="103"/>
      <c r="U537" s="25" t="s">
        <v>2</v>
      </c>
      <c r="V537" s="103"/>
      <c r="W537" s="103"/>
      <c r="X537" s="17"/>
      <c r="Y537" s="17" t="s">
        <v>915</v>
      </c>
      <c r="Z537" s="17"/>
      <c r="AA537" s="17">
        <v>37415</v>
      </c>
      <c r="AB537" s="17"/>
      <c r="AC537" s="17"/>
      <c r="AD537" s="99"/>
      <c r="AE537" s="18" t="str">
        <f>VLOOKUP(C537,'Equipment Listing'!A:E,3,FALSE)</f>
        <v>GA</v>
      </c>
      <c r="AF537" s="19" t="str">
        <f>VLOOKUP(C537,'Equipment Listing'!A:E,4,FALSE)</f>
        <v>200T</v>
      </c>
      <c r="AG537" s="19" t="str">
        <f>VLOOKUP(C537,'Equipment Listing'!A:E,5,FALSE)</f>
        <v>60-200</v>
      </c>
      <c r="AH537" s="19">
        <f t="shared" si="67"/>
        <v>0.5</v>
      </c>
      <c r="AI537" s="43">
        <f t="shared" si="68"/>
        <v>2400</v>
      </c>
      <c r="AJ537" s="102">
        <f t="shared" si="69"/>
        <v>3000</v>
      </c>
      <c r="AK537" s="20">
        <f t="shared" si="70"/>
        <v>250</v>
      </c>
      <c r="AL537" s="21">
        <f t="shared" si="71"/>
        <v>0.80555555555555547</v>
      </c>
      <c r="AM537" s="21"/>
      <c r="AN537" s="103"/>
      <c r="AO537" s="103"/>
      <c r="AP537" s="17">
        <v>37415</v>
      </c>
    </row>
    <row r="538" spans="1:42" s="15" customFormat="1" ht="10.5" hidden="1" customHeight="1">
      <c r="A538" s="16">
        <v>37420</v>
      </c>
      <c r="B538" s="220" t="str">
        <f t="shared" si="64"/>
        <v>EOP</v>
      </c>
      <c r="C538" s="18" t="s">
        <v>525</v>
      </c>
      <c r="D538" s="101">
        <v>1</v>
      </c>
      <c r="E538" s="20">
        <v>2400</v>
      </c>
      <c r="F538" s="19">
        <v>1</v>
      </c>
      <c r="G538" s="101">
        <v>0.5</v>
      </c>
      <c r="H538" s="221" t="str">
        <f t="shared" si="65"/>
        <v>2015.01</v>
      </c>
      <c r="I538" s="221" t="str">
        <f t="shared" si="66"/>
        <v>3000</v>
      </c>
      <c r="J538" s="69">
        <v>3600</v>
      </c>
      <c r="K538" s="226"/>
      <c r="L538" s="226"/>
      <c r="M538" s="226"/>
      <c r="N538" s="226"/>
      <c r="O538" s="19"/>
      <c r="P538" s="19"/>
      <c r="Q538" s="19"/>
      <c r="R538" s="19"/>
      <c r="S538" s="103"/>
      <c r="T538" s="103"/>
      <c r="U538" s="25" t="s">
        <v>2</v>
      </c>
      <c r="V538" s="103"/>
      <c r="W538" s="103"/>
      <c r="X538" s="17"/>
      <c r="Y538" s="17" t="s">
        <v>912</v>
      </c>
      <c r="Z538" s="17"/>
      <c r="AA538" s="17">
        <v>37420</v>
      </c>
      <c r="AB538" s="17"/>
      <c r="AC538" s="17"/>
      <c r="AD538" s="99"/>
      <c r="AE538" s="18" t="str">
        <f>VLOOKUP(C538,'Equipment Listing'!A:E,3,FALSE)</f>
        <v>GA</v>
      </c>
      <c r="AF538" s="19" t="str">
        <f>VLOOKUP(C538,'Equipment Listing'!A:E,4,FALSE)</f>
        <v>200T</v>
      </c>
      <c r="AG538" s="19" t="str">
        <f>VLOOKUP(C538,'Equipment Listing'!A:E,5,FALSE)</f>
        <v>60-200</v>
      </c>
      <c r="AH538" s="19">
        <f t="shared" si="67"/>
        <v>0.5</v>
      </c>
      <c r="AI538" s="43">
        <f t="shared" si="68"/>
        <v>2400</v>
      </c>
      <c r="AJ538" s="102">
        <f t="shared" si="69"/>
        <v>3600</v>
      </c>
      <c r="AK538" s="20">
        <f t="shared" si="70"/>
        <v>300</v>
      </c>
      <c r="AL538" s="21">
        <f t="shared" si="71"/>
        <v>0.83333333333333337</v>
      </c>
      <c r="AM538" s="21"/>
      <c r="AN538" s="103"/>
      <c r="AO538" s="103"/>
      <c r="AP538" s="17">
        <v>37420</v>
      </c>
    </row>
    <row r="539" spans="1:42" s="15" customFormat="1" ht="10.5" hidden="1" customHeight="1">
      <c r="A539" s="16">
        <v>37421</v>
      </c>
      <c r="B539" s="220" t="str">
        <f t="shared" si="64"/>
        <v>EOP</v>
      </c>
      <c r="C539" s="18" t="s">
        <v>525</v>
      </c>
      <c r="D539" s="101">
        <v>1</v>
      </c>
      <c r="E539" s="20">
        <v>2400</v>
      </c>
      <c r="F539" s="19">
        <v>1</v>
      </c>
      <c r="G539" s="101">
        <v>0.5</v>
      </c>
      <c r="H539" s="221" t="str">
        <f t="shared" si="65"/>
        <v>2015.01</v>
      </c>
      <c r="I539" s="221" t="str">
        <f t="shared" si="66"/>
        <v>3000</v>
      </c>
      <c r="J539" s="110">
        <v>4250</v>
      </c>
      <c r="K539" s="229"/>
      <c r="L539" s="229"/>
      <c r="M539" s="229"/>
      <c r="N539" s="229"/>
      <c r="O539" s="19"/>
      <c r="P539" s="19"/>
      <c r="Q539" s="19"/>
      <c r="R539" s="19"/>
      <c r="S539" s="103"/>
      <c r="T539" s="103"/>
      <c r="U539" s="25" t="s">
        <v>2</v>
      </c>
      <c r="V539" s="103"/>
      <c r="W539" s="103"/>
      <c r="X539" s="17"/>
      <c r="Y539" s="17" t="s">
        <v>912</v>
      </c>
      <c r="Z539" s="17"/>
      <c r="AA539" s="17">
        <v>37421</v>
      </c>
      <c r="AB539" s="17"/>
      <c r="AC539" s="17"/>
      <c r="AD539" s="99"/>
      <c r="AE539" s="18" t="str">
        <f>VLOOKUP(C539,'Equipment Listing'!A:E,3,FALSE)</f>
        <v>GA</v>
      </c>
      <c r="AF539" s="19" t="str">
        <f>VLOOKUP(C539,'Equipment Listing'!A:E,4,FALSE)</f>
        <v>200T</v>
      </c>
      <c r="AG539" s="19" t="str">
        <f>VLOOKUP(C539,'Equipment Listing'!A:E,5,FALSE)</f>
        <v>60-200</v>
      </c>
      <c r="AH539" s="19">
        <f t="shared" si="67"/>
        <v>0.5</v>
      </c>
      <c r="AI539" s="43">
        <f t="shared" si="68"/>
        <v>2400</v>
      </c>
      <c r="AJ539" s="102">
        <f t="shared" si="69"/>
        <v>4250</v>
      </c>
      <c r="AK539" s="20">
        <f t="shared" si="70"/>
        <v>354.16666666666669</v>
      </c>
      <c r="AL539" s="21">
        <f t="shared" si="71"/>
        <v>0.86342592592592593</v>
      </c>
      <c r="AM539" s="21"/>
      <c r="AN539" s="103"/>
      <c r="AO539" s="103"/>
      <c r="AP539" s="17">
        <v>37421</v>
      </c>
    </row>
    <row r="540" spans="1:42" s="15" customFormat="1" ht="10.5" hidden="1" customHeight="1">
      <c r="A540" s="16">
        <v>37422</v>
      </c>
      <c r="B540" s="220" t="str">
        <f t="shared" si="64"/>
        <v>EOP</v>
      </c>
      <c r="C540" s="18" t="s">
        <v>525</v>
      </c>
      <c r="D540" s="101">
        <v>2</v>
      </c>
      <c r="E540" s="20">
        <v>4800</v>
      </c>
      <c r="F540" s="19">
        <v>1</v>
      </c>
      <c r="G540" s="101">
        <v>1</v>
      </c>
      <c r="H540" s="221" t="str">
        <f t="shared" si="65"/>
        <v>2015.01</v>
      </c>
      <c r="I540" s="221" t="str">
        <f t="shared" si="66"/>
        <v>3000</v>
      </c>
      <c r="J540" s="69">
        <v>19500</v>
      </c>
      <c r="K540" s="226"/>
      <c r="L540" s="226"/>
      <c r="M540" s="226"/>
      <c r="N540" s="226"/>
      <c r="O540" s="19"/>
      <c r="P540" s="19"/>
      <c r="Q540" s="19"/>
      <c r="R540" s="19"/>
      <c r="S540" s="103"/>
      <c r="T540" s="103"/>
      <c r="U540" s="25" t="s">
        <v>2</v>
      </c>
      <c r="V540" s="103"/>
      <c r="W540" s="103"/>
      <c r="X540" s="17"/>
      <c r="Y540" s="17" t="s">
        <v>912</v>
      </c>
      <c r="Z540" s="17"/>
      <c r="AA540" s="17">
        <v>37422</v>
      </c>
      <c r="AB540" s="17"/>
      <c r="AC540" s="17"/>
      <c r="AD540" s="99"/>
      <c r="AE540" s="18" t="str">
        <f>VLOOKUP(C540,'Equipment Listing'!A:E,3,FALSE)</f>
        <v>GA</v>
      </c>
      <c r="AF540" s="19" t="str">
        <f>VLOOKUP(C540,'Equipment Listing'!A:E,4,FALSE)</f>
        <v>200T</v>
      </c>
      <c r="AG540" s="19" t="str">
        <f>VLOOKUP(C540,'Equipment Listing'!A:E,5,FALSE)</f>
        <v>60-200</v>
      </c>
      <c r="AH540" s="19">
        <f t="shared" si="67"/>
        <v>1</v>
      </c>
      <c r="AI540" s="43">
        <f t="shared" si="68"/>
        <v>9600</v>
      </c>
      <c r="AJ540" s="102">
        <f t="shared" si="69"/>
        <v>19500</v>
      </c>
      <c r="AK540" s="20">
        <f t="shared" si="70"/>
        <v>1625</v>
      </c>
      <c r="AL540" s="21">
        <f t="shared" si="71"/>
        <v>1.5590277777777777</v>
      </c>
      <c r="AM540" s="21"/>
      <c r="AN540" s="103"/>
      <c r="AO540" s="103"/>
      <c r="AP540" s="17">
        <v>37422</v>
      </c>
    </row>
    <row r="541" spans="1:42" s="15" customFormat="1" ht="10.5" hidden="1" customHeight="1">
      <c r="A541" s="16">
        <v>37429</v>
      </c>
      <c r="B541" s="220" t="str">
        <f t="shared" si="64"/>
        <v>EOP</v>
      </c>
      <c r="C541" s="18" t="s">
        <v>525</v>
      </c>
      <c r="D541" s="101">
        <v>1</v>
      </c>
      <c r="E541" s="20">
        <v>2100</v>
      </c>
      <c r="F541" s="19">
        <v>1</v>
      </c>
      <c r="G541" s="101">
        <v>0.5</v>
      </c>
      <c r="H541" s="221" t="str">
        <f t="shared" si="65"/>
        <v>2015.01</v>
      </c>
      <c r="I541" s="221" t="str">
        <f t="shared" si="66"/>
        <v>3000</v>
      </c>
      <c r="J541" s="69">
        <v>3500</v>
      </c>
      <c r="K541" s="226"/>
      <c r="L541" s="226"/>
      <c r="M541" s="226"/>
      <c r="N541" s="226"/>
      <c r="O541" s="19"/>
      <c r="P541" s="19"/>
      <c r="Q541" s="19"/>
      <c r="R541" s="19"/>
      <c r="S541" s="103"/>
      <c r="T541" s="103"/>
      <c r="U541" s="25" t="s">
        <v>2</v>
      </c>
      <c r="V541" s="103"/>
      <c r="W541" s="103"/>
      <c r="X541" s="17"/>
      <c r="Y541" s="17" t="s">
        <v>912</v>
      </c>
      <c r="Z541" s="17"/>
      <c r="AA541" s="17">
        <v>37429</v>
      </c>
      <c r="AB541" s="17"/>
      <c r="AC541" s="17"/>
      <c r="AD541" s="99"/>
      <c r="AE541" s="18" t="str">
        <f>VLOOKUP(C541,'Equipment Listing'!A:E,3,FALSE)</f>
        <v>GA</v>
      </c>
      <c r="AF541" s="19" t="str">
        <f>VLOOKUP(C541,'Equipment Listing'!A:E,4,FALSE)</f>
        <v>200T</v>
      </c>
      <c r="AG541" s="19" t="str">
        <f>VLOOKUP(C541,'Equipment Listing'!A:E,5,FALSE)</f>
        <v>60-200</v>
      </c>
      <c r="AH541" s="19">
        <f t="shared" si="67"/>
        <v>0.5</v>
      </c>
      <c r="AI541" s="43">
        <f t="shared" si="68"/>
        <v>2100</v>
      </c>
      <c r="AJ541" s="102">
        <f t="shared" si="69"/>
        <v>3500</v>
      </c>
      <c r="AK541" s="20">
        <f t="shared" si="70"/>
        <v>291.66666666666669</v>
      </c>
      <c r="AL541" s="21">
        <f t="shared" si="71"/>
        <v>0.85185185185185175</v>
      </c>
      <c r="AM541" s="21"/>
      <c r="AN541" s="103"/>
      <c r="AO541" s="103"/>
      <c r="AP541" s="17">
        <v>37429</v>
      </c>
    </row>
    <row r="542" spans="1:42" s="15" customFormat="1" ht="10.5" hidden="1" customHeight="1">
      <c r="A542" s="16">
        <v>37431</v>
      </c>
      <c r="B542" s="220" t="str">
        <f t="shared" si="64"/>
        <v>EOP</v>
      </c>
      <c r="C542" s="18" t="s">
        <v>525</v>
      </c>
      <c r="D542" s="101">
        <v>1</v>
      </c>
      <c r="E542" s="20">
        <v>2400</v>
      </c>
      <c r="F542" s="19">
        <v>1</v>
      </c>
      <c r="G542" s="101">
        <v>0.5</v>
      </c>
      <c r="H542" s="221" t="str">
        <f t="shared" si="65"/>
        <v>2015.01</v>
      </c>
      <c r="I542" s="221" t="str">
        <f t="shared" si="66"/>
        <v>3000</v>
      </c>
      <c r="J542" s="69">
        <v>6000</v>
      </c>
      <c r="K542" s="226"/>
      <c r="L542" s="226"/>
      <c r="M542" s="226"/>
      <c r="N542" s="226"/>
      <c r="O542" s="19"/>
      <c r="P542" s="19"/>
      <c r="Q542" s="19"/>
      <c r="R542" s="19"/>
      <c r="S542" s="103"/>
      <c r="T542" s="103"/>
      <c r="U542" s="25" t="s">
        <v>2</v>
      </c>
      <c r="V542" s="103"/>
      <c r="W542" s="103"/>
      <c r="X542" s="17"/>
      <c r="Y542" s="17" t="s">
        <v>912</v>
      </c>
      <c r="Z542" s="17"/>
      <c r="AA542" s="17">
        <v>37431</v>
      </c>
      <c r="AB542" s="17"/>
      <c r="AC542" s="17"/>
      <c r="AD542" s="99"/>
      <c r="AE542" s="18" t="str">
        <f>VLOOKUP(C542,'Equipment Listing'!A:E,3,FALSE)</f>
        <v>GA</v>
      </c>
      <c r="AF542" s="19" t="str">
        <f>VLOOKUP(C542,'Equipment Listing'!A:E,4,FALSE)</f>
        <v>200T</v>
      </c>
      <c r="AG542" s="19" t="str">
        <f>VLOOKUP(C542,'Equipment Listing'!A:E,5,FALSE)</f>
        <v>60-200</v>
      </c>
      <c r="AH542" s="19">
        <f t="shared" si="67"/>
        <v>0.5</v>
      </c>
      <c r="AI542" s="43">
        <f t="shared" si="68"/>
        <v>2400</v>
      </c>
      <c r="AJ542" s="102">
        <f t="shared" si="69"/>
        <v>6000</v>
      </c>
      <c r="AK542" s="20">
        <f t="shared" si="70"/>
        <v>500</v>
      </c>
      <c r="AL542" s="21">
        <f t="shared" si="71"/>
        <v>0.94444444444444453</v>
      </c>
      <c r="AM542" s="21"/>
      <c r="AN542" s="103"/>
      <c r="AO542" s="103"/>
      <c r="AP542" s="17">
        <v>37431</v>
      </c>
    </row>
    <row r="543" spans="1:42" s="15" customFormat="1" ht="10.5" hidden="1" customHeight="1">
      <c r="A543" s="16">
        <v>37434</v>
      </c>
      <c r="B543" s="220" t="str">
        <f t="shared" si="64"/>
        <v>EOP</v>
      </c>
      <c r="C543" s="18" t="s">
        <v>525</v>
      </c>
      <c r="D543" s="101">
        <v>1</v>
      </c>
      <c r="E543" s="20">
        <v>2100</v>
      </c>
      <c r="F543" s="19">
        <v>1</v>
      </c>
      <c r="G543" s="101">
        <v>0.5</v>
      </c>
      <c r="H543" s="221" t="str">
        <f t="shared" si="65"/>
        <v>2015.01</v>
      </c>
      <c r="I543" s="221" t="str">
        <f t="shared" si="66"/>
        <v>3000</v>
      </c>
      <c r="J543" s="69">
        <v>3500</v>
      </c>
      <c r="K543" s="226"/>
      <c r="L543" s="226"/>
      <c r="M543" s="226"/>
      <c r="N543" s="226"/>
      <c r="O543" s="19"/>
      <c r="P543" s="19"/>
      <c r="Q543" s="19"/>
      <c r="R543" s="19"/>
      <c r="S543" s="103"/>
      <c r="T543" s="103"/>
      <c r="U543" s="25" t="s">
        <v>2</v>
      </c>
      <c r="V543" s="103"/>
      <c r="W543" s="103"/>
      <c r="X543" s="17"/>
      <c r="Y543" s="17" t="s">
        <v>912</v>
      </c>
      <c r="Z543" s="17"/>
      <c r="AA543" s="17">
        <v>37434</v>
      </c>
      <c r="AB543" s="17"/>
      <c r="AC543" s="17"/>
      <c r="AD543" s="99"/>
      <c r="AE543" s="18" t="str">
        <f>VLOOKUP(C543,'Equipment Listing'!A:E,3,FALSE)</f>
        <v>GA</v>
      </c>
      <c r="AF543" s="19" t="str">
        <f>VLOOKUP(C543,'Equipment Listing'!A:E,4,FALSE)</f>
        <v>200T</v>
      </c>
      <c r="AG543" s="19" t="str">
        <f>VLOOKUP(C543,'Equipment Listing'!A:E,5,FALSE)</f>
        <v>60-200</v>
      </c>
      <c r="AH543" s="19">
        <f t="shared" si="67"/>
        <v>0.5</v>
      </c>
      <c r="AI543" s="43">
        <f t="shared" si="68"/>
        <v>2100</v>
      </c>
      <c r="AJ543" s="102">
        <f t="shared" si="69"/>
        <v>3500</v>
      </c>
      <c r="AK543" s="20">
        <f t="shared" si="70"/>
        <v>291.66666666666669</v>
      </c>
      <c r="AL543" s="21">
        <f t="shared" si="71"/>
        <v>0.85185185185185175</v>
      </c>
      <c r="AM543" s="21"/>
      <c r="AN543" s="103"/>
      <c r="AO543" s="103"/>
      <c r="AP543" s="17">
        <v>37434</v>
      </c>
    </row>
    <row r="544" spans="1:42" s="15" customFormat="1" ht="10.5" hidden="1" customHeight="1">
      <c r="A544" s="16">
        <v>37457</v>
      </c>
      <c r="B544" s="220" t="str">
        <f t="shared" si="64"/>
        <v>EOP</v>
      </c>
      <c r="C544" s="18" t="s">
        <v>525</v>
      </c>
      <c r="D544" s="101">
        <v>2</v>
      </c>
      <c r="E544" s="20">
        <v>4800</v>
      </c>
      <c r="F544" s="19">
        <v>1</v>
      </c>
      <c r="G544" s="101">
        <v>0.75</v>
      </c>
      <c r="H544" s="221" t="str">
        <f t="shared" si="65"/>
        <v>2015.01</v>
      </c>
      <c r="I544" s="221" t="str">
        <f t="shared" si="66"/>
        <v>3000</v>
      </c>
      <c r="J544" s="69">
        <v>9100</v>
      </c>
      <c r="K544" s="226"/>
      <c r="L544" s="226"/>
      <c r="M544" s="226"/>
      <c r="N544" s="226"/>
      <c r="O544" s="19"/>
      <c r="P544" s="19"/>
      <c r="Q544" s="19"/>
      <c r="R544" s="19"/>
      <c r="S544" s="103"/>
      <c r="T544" s="103"/>
      <c r="U544" s="25" t="s">
        <v>2</v>
      </c>
      <c r="V544" s="103"/>
      <c r="W544" s="103"/>
      <c r="X544" s="17"/>
      <c r="Y544" s="17" t="s">
        <v>912</v>
      </c>
      <c r="Z544" s="17"/>
      <c r="AA544" s="17">
        <v>37457</v>
      </c>
      <c r="AB544" s="17"/>
      <c r="AC544" s="17"/>
      <c r="AD544" s="99"/>
      <c r="AE544" s="18" t="str">
        <f>VLOOKUP(C544,'Equipment Listing'!A:E,3,FALSE)</f>
        <v>GA</v>
      </c>
      <c r="AF544" s="19" t="str">
        <f>VLOOKUP(C544,'Equipment Listing'!A:E,4,FALSE)</f>
        <v>200T</v>
      </c>
      <c r="AG544" s="19" t="str">
        <f>VLOOKUP(C544,'Equipment Listing'!A:E,5,FALSE)</f>
        <v>60-200</v>
      </c>
      <c r="AH544" s="19">
        <f t="shared" si="67"/>
        <v>0.75</v>
      </c>
      <c r="AI544" s="43">
        <f t="shared" si="68"/>
        <v>9600</v>
      </c>
      <c r="AJ544" s="102">
        <f t="shared" si="69"/>
        <v>9100</v>
      </c>
      <c r="AK544" s="20">
        <f t="shared" si="70"/>
        <v>758.33333333333337</v>
      </c>
      <c r="AL544" s="21">
        <f t="shared" si="71"/>
        <v>1.1053240740740742</v>
      </c>
      <c r="AM544" s="21"/>
      <c r="AN544" s="103"/>
      <c r="AO544" s="103"/>
      <c r="AP544" s="17">
        <v>37457</v>
      </c>
    </row>
    <row r="545" spans="1:42" s="15" customFormat="1" ht="10.5" hidden="1" customHeight="1">
      <c r="A545" s="16">
        <v>37845</v>
      </c>
      <c r="B545" s="220" t="str">
        <f t="shared" si="64"/>
        <v>EOP</v>
      </c>
      <c r="C545" s="18" t="s">
        <v>525</v>
      </c>
      <c r="D545" s="101">
        <v>2</v>
      </c>
      <c r="E545" s="20">
        <v>1800</v>
      </c>
      <c r="F545" s="19">
        <v>1</v>
      </c>
      <c r="G545" s="101">
        <v>1</v>
      </c>
      <c r="H545" s="221" t="str">
        <f t="shared" si="65"/>
        <v>2015.01</v>
      </c>
      <c r="I545" s="221" t="str">
        <f t="shared" si="66"/>
        <v>3000</v>
      </c>
      <c r="J545" s="69">
        <v>25000</v>
      </c>
      <c r="K545" s="226"/>
      <c r="L545" s="226"/>
      <c r="M545" s="226"/>
      <c r="N545" s="226"/>
      <c r="O545" s="19"/>
      <c r="P545" s="19"/>
      <c r="Q545" s="19"/>
      <c r="R545" s="19"/>
      <c r="S545" s="103"/>
      <c r="T545" s="103"/>
      <c r="U545" s="25" t="s">
        <v>2</v>
      </c>
      <c r="V545" s="103"/>
      <c r="W545" s="103"/>
      <c r="X545" s="17"/>
      <c r="Y545" s="17" t="s">
        <v>911</v>
      </c>
      <c r="Z545" s="17"/>
      <c r="AA545" s="17">
        <v>37845</v>
      </c>
      <c r="AB545" s="17"/>
      <c r="AC545" s="17"/>
      <c r="AD545" s="99"/>
      <c r="AE545" s="18" t="str">
        <f>VLOOKUP(C545,'Equipment Listing'!A:E,3,FALSE)</f>
        <v>GA</v>
      </c>
      <c r="AF545" s="19" t="str">
        <f>VLOOKUP(C545,'Equipment Listing'!A:E,4,FALSE)</f>
        <v>200T</v>
      </c>
      <c r="AG545" s="19" t="str">
        <f>VLOOKUP(C545,'Equipment Listing'!A:E,5,FALSE)</f>
        <v>60-200</v>
      </c>
      <c r="AH545" s="19">
        <f t="shared" si="67"/>
        <v>1</v>
      </c>
      <c r="AI545" s="43">
        <f t="shared" si="68"/>
        <v>3600</v>
      </c>
      <c r="AJ545" s="102">
        <f t="shared" si="69"/>
        <v>25000</v>
      </c>
      <c r="AK545" s="20">
        <f t="shared" si="70"/>
        <v>2083.3333333333335</v>
      </c>
      <c r="AL545" s="21">
        <f t="shared" si="71"/>
        <v>2.1049382716049383</v>
      </c>
      <c r="AM545" s="21"/>
      <c r="AN545" s="103"/>
      <c r="AO545" s="103"/>
      <c r="AP545" s="17">
        <v>37845</v>
      </c>
    </row>
    <row r="546" spans="1:42" s="15" customFormat="1" ht="10.5" hidden="1" customHeight="1">
      <c r="A546" s="16">
        <v>37848</v>
      </c>
      <c r="B546" s="220" t="str">
        <f t="shared" si="64"/>
        <v>EOP</v>
      </c>
      <c r="C546" s="18" t="s">
        <v>525</v>
      </c>
      <c r="D546" s="101">
        <v>2</v>
      </c>
      <c r="E546" s="20">
        <v>4200</v>
      </c>
      <c r="F546" s="19">
        <v>1</v>
      </c>
      <c r="G546" s="101">
        <v>1</v>
      </c>
      <c r="H546" s="221" t="str">
        <f t="shared" si="65"/>
        <v>2015.01</v>
      </c>
      <c r="I546" s="221" t="str">
        <f t="shared" si="66"/>
        <v>3000</v>
      </c>
      <c r="J546" s="69">
        <v>34500</v>
      </c>
      <c r="K546" s="226"/>
      <c r="L546" s="226"/>
      <c r="M546" s="226"/>
      <c r="N546" s="226"/>
      <c r="O546" s="19"/>
      <c r="P546" s="19"/>
      <c r="Q546" s="19"/>
      <c r="R546" s="19"/>
      <c r="S546" s="103"/>
      <c r="T546" s="103"/>
      <c r="U546" s="25" t="s">
        <v>2</v>
      </c>
      <c r="V546" s="103"/>
      <c r="W546" s="103"/>
      <c r="X546" s="17"/>
      <c r="Y546" s="17" t="s">
        <v>911</v>
      </c>
      <c r="Z546" s="17"/>
      <c r="AA546" s="17">
        <v>37848</v>
      </c>
      <c r="AB546" s="17"/>
      <c r="AC546" s="17"/>
      <c r="AD546" s="99"/>
      <c r="AE546" s="18" t="str">
        <f>VLOOKUP(C546,'Equipment Listing'!A:E,3,FALSE)</f>
        <v>GA</v>
      </c>
      <c r="AF546" s="19" t="str">
        <f>VLOOKUP(C546,'Equipment Listing'!A:E,4,FALSE)</f>
        <v>200T</v>
      </c>
      <c r="AG546" s="19" t="str">
        <f>VLOOKUP(C546,'Equipment Listing'!A:E,5,FALSE)</f>
        <v>60-200</v>
      </c>
      <c r="AH546" s="19">
        <f t="shared" si="67"/>
        <v>1</v>
      </c>
      <c r="AI546" s="43">
        <f t="shared" si="68"/>
        <v>8400</v>
      </c>
      <c r="AJ546" s="102">
        <f t="shared" si="69"/>
        <v>34500</v>
      </c>
      <c r="AK546" s="20">
        <f t="shared" si="70"/>
        <v>2875</v>
      </c>
      <c r="AL546" s="21">
        <f t="shared" si="71"/>
        <v>1.7896825396825395</v>
      </c>
      <c r="AM546" s="21"/>
      <c r="AN546" s="103"/>
      <c r="AO546" s="103"/>
      <c r="AP546" s="17">
        <v>37848</v>
      </c>
    </row>
    <row r="547" spans="1:42" s="15" customFormat="1" ht="10.5" hidden="1" customHeight="1">
      <c r="A547" s="16">
        <v>37856</v>
      </c>
      <c r="B547" s="220" t="str">
        <f t="shared" si="64"/>
        <v>EOP</v>
      </c>
      <c r="C547" s="18" t="s">
        <v>525</v>
      </c>
      <c r="D547" s="101">
        <v>2</v>
      </c>
      <c r="E547" s="20">
        <v>2400</v>
      </c>
      <c r="F547" s="19">
        <v>1</v>
      </c>
      <c r="G547" s="101">
        <v>1</v>
      </c>
      <c r="H547" s="221" t="str">
        <f t="shared" si="65"/>
        <v>2015.01</v>
      </c>
      <c r="I547" s="221" t="str">
        <f t="shared" si="66"/>
        <v>3000</v>
      </c>
      <c r="J547" s="69">
        <v>36400</v>
      </c>
      <c r="K547" s="226"/>
      <c r="L547" s="226"/>
      <c r="M547" s="226"/>
      <c r="N547" s="226"/>
      <c r="O547" s="19"/>
      <c r="P547" s="19"/>
      <c r="Q547" s="19"/>
      <c r="R547" s="19"/>
      <c r="S547" s="103"/>
      <c r="T547" s="103"/>
      <c r="U547" s="25" t="s">
        <v>2</v>
      </c>
      <c r="V547" s="103"/>
      <c r="W547" s="103"/>
      <c r="X547" s="17"/>
      <c r="Y547" s="17" t="s">
        <v>911</v>
      </c>
      <c r="Z547" s="17"/>
      <c r="AA547" s="17">
        <v>37856</v>
      </c>
      <c r="AB547" s="17"/>
      <c r="AC547" s="17"/>
      <c r="AD547" s="99"/>
      <c r="AE547" s="18" t="str">
        <f>VLOOKUP(C547,'Equipment Listing'!A:E,3,FALSE)</f>
        <v>GA</v>
      </c>
      <c r="AF547" s="19" t="str">
        <f>VLOOKUP(C547,'Equipment Listing'!A:E,4,FALSE)</f>
        <v>200T</v>
      </c>
      <c r="AG547" s="19" t="str">
        <f>VLOOKUP(C547,'Equipment Listing'!A:E,5,FALSE)</f>
        <v>60-200</v>
      </c>
      <c r="AH547" s="19">
        <f t="shared" si="67"/>
        <v>1</v>
      </c>
      <c r="AI547" s="43">
        <f t="shared" si="68"/>
        <v>4800</v>
      </c>
      <c r="AJ547" s="102">
        <f t="shared" si="69"/>
        <v>36400</v>
      </c>
      <c r="AK547" s="20">
        <f t="shared" si="70"/>
        <v>3033.3333333333335</v>
      </c>
      <c r="AL547" s="21">
        <f t="shared" si="71"/>
        <v>2.175925925925926</v>
      </c>
      <c r="AM547" s="21"/>
      <c r="AN547" s="103"/>
      <c r="AO547" s="103"/>
      <c r="AP547" s="17">
        <v>37856</v>
      </c>
    </row>
    <row r="548" spans="1:42" s="15" customFormat="1" ht="10.5" hidden="1" customHeight="1">
      <c r="A548" s="16">
        <v>37863</v>
      </c>
      <c r="B548" s="220" t="str">
        <f t="shared" si="64"/>
        <v>EOP</v>
      </c>
      <c r="C548" s="18" t="s">
        <v>525</v>
      </c>
      <c r="D548" s="101">
        <v>1</v>
      </c>
      <c r="E548" s="20">
        <v>2100</v>
      </c>
      <c r="F548" s="19">
        <v>1</v>
      </c>
      <c r="G548" s="101">
        <v>0.75</v>
      </c>
      <c r="H548" s="221" t="str">
        <f t="shared" si="65"/>
        <v>2015.01</v>
      </c>
      <c r="I548" s="221" t="str">
        <f t="shared" si="66"/>
        <v>3000</v>
      </c>
      <c r="J548" s="69">
        <v>16300</v>
      </c>
      <c r="K548" s="226"/>
      <c r="L548" s="226"/>
      <c r="M548" s="226"/>
      <c r="N548" s="226"/>
      <c r="O548" s="19"/>
      <c r="P548" s="19"/>
      <c r="Q548" s="19"/>
      <c r="R548" s="19"/>
      <c r="S548" s="103"/>
      <c r="T548" s="103"/>
      <c r="U548" s="25" t="s">
        <v>2</v>
      </c>
      <c r="V548" s="103"/>
      <c r="W548" s="103"/>
      <c r="X548" s="17"/>
      <c r="Y548" s="17" t="s">
        <v>911</v>
      </c>
      <c r="Z548" s="17"/>
      <c r="AA548" s="17">
        <v>37863</v>
      </c>
      <c r="AB548" s="17"/>
      <c r="AC548" s="17"/>
      <c r="AD548" s="99"/>
      <c r="AE548" s="18" t="str">
        <f>VLOOKUP(C548,'Equipment Listing'!A:E,3,FALSE)</f>
        <v>GA</v>
      </c>
      <c r="AF548" s="19" t="str">
        <f>VLOOKUP(C548,'Equipment Listing'!A:E,4,FALSE)</f>
        <v>200T</v>
      </c>
      <c r="AG548" s="19" t="str">
        <f>VLOOKUP(C548,'Equipment Listing'!A:E,5,FALSE)</f>
        <v>60-200</v>
      </c>
      <c r="AH548" s="19">
        <f t="shared" si="67"/>
        <v>0.75</v>
      </c>
      <c r="AI548" s="43">
        <f t="shared" si="68"/>
        <v>2100</v>
      </c>
      <c r="AJ548" s="102">
        <f t="shared" si="69"/>
        <v>16300</v>
      </c>
      <c r="AK548" s="20">
        <f t="shared" si="70"/>
        <v>1358.3333333333333</v>
      </c>
      <c r="AL548" s="21">
        <f t="shared" si="71"/>
        <v>1.8624338624338623</v>
      </c>
      <c r="AM548" s="21"/>
      <c r="AN548" s="103"/>
      <c r="AO548" s="103"/>
      <c r="AP548" s="17">
        <v>37863</v>
      </c>
    </row>
    <row r="549" spans="1:42" s="15" customFormat="1" ht="10.5" hidden="1" customHeight="1">
      <c r="A549" s="16">
        <v>37864</v>
      </c>
      <c r="B549" s="220" t="str">
        <f t="shared" si="64"/>
        <v>EOP</v>
      </c>
      <c r="C549" s="18" t="s">
        <v>525</v>
      </c>
      <c r="D549" s="101">
        <v>1</v>
      </c>
      <c r="E549" s="20">
        <v>2100</v>
      </c>
      <c r="F549" s="19">
        <v>1</v>
      </c>
      <c r="G549" s="101">
        <v>0.5</v>
      </c>
      <c r="H549" s="221" t="str">
        <f t="shared" si="65"/>
        <v>2015.01</v>
      </c>
      <c r="I549" s="221" t="str">
        <f t="shared" si="66"/>
        <v>3000</v>
      </c>
      <c r="J549" s="69">
        <v>13000</v>
      </c>
      <c r="K549" s="226"/>
      <c r="L549" s="226"/>
      <c r="M549" s="226"/>
      <c r="N549" s="226"/>
      <c r="O549" s="19"/>
      <c r="P549" s="19"/>
      <c r="Q549" s="19"/>
      <c r="R549" s="19"/>
      <c r="S549" s="103"/>
      <c r="T549" s="103"/>
      <c r="U549" s="25" t="s">
        <v>2</v>
      </c>
      <c r="V549" s="103"/>
      <c r="W549" s="103"/>
      <c r="X549" s="17"/>
      <c r="Y549" s="17" t="s">
        <v>911</v>
      </c>
      <c r="Z549" s="17"/>
      <c r="AA549" s="17">
        <v>37864</v>
      </c>
      <c r="AB549" s="17"/>
      <c r="AC549" s="17"/>
      <c r="AD549" s="99"/>
      <c r="AE549" s="18" t="str">
        <f>VLOOKUP(C549,'Equipment Listing'!A:E,3,FALSE)</f>
        <v>GA</v>
      </c>
      <c r="AF549" s="19" t="str">
        <f>VLOOKUP(C549,'Equipment Listing'!A:E,4,FALSE)</f>
        <v>200T</v>
      </c>
      <c r="AG549" s="19" t="str">
        <f>VLOOKUP(C549,'Equipment Listing'!A:E,5,FALSE)</f>
        <v>60-200</v>
      </c>
      <c r="AH549" s="19">
        <f t="shared" si="67"/>
        <v>0.5</v>
      </c>
      <c r="AI549" s="43">
        <f t="shared" si="68"/>
        <v>2100</v>
      </c>
      <c r="AJ549" s="102">
        <f t="shared" si="69"/>
        <v>13000</v>
      </c>
      <c r="AK549" s="20">
        <f t="shared" si="70"/>
        <v>1083.3333333333333</v>
      </c>
      <c r="AL549" s="21">
        <f t="shared" si="71"/>
        <v>1.3544973544973544</v>
      </c>
      <c r="AM549" s="21"/>
      <c r="AN549" s="103"/>
      <c r="AO549" s="103"/>
      <c r="AP549" s="17">
        <v>37864</v>
      </c>
    </row>
    <row r="550" spans="1:42" s="15" customFormat="1" ht="10.5" hidden="1" customHeight="1">
      <c r="A550" s="16">
        <v>38154</v>
      </c>
      <c r="B550" s="220" t="str">
        <f t="shared" si="64"/>
        <v>EOP</v>
      </c>
      <c r="C550" s="18" t="s">
        <v>525</v>
      </c>
      <c r="D550" s="101">
        <v>2</v>
      </c>
      <c r="E550" s="20">
        <v>4800</v>
      </c>
      <c r="F550" s="19">
        <v>1</v>
      </c>
      <c r="G550" s="101">
        <v>2</v>
      </c>
      <c r="H550" s="221" t="str">
        <f t="shared" si="65"/>
        <v>2015.01</v>
      </c>
      <c r="I550" s="221" t="str">
        <f t="shared" si="66"/>
        <v>3000</v>
      </c>
      <c r="J550" s="69">
        <v>590000</v>
      </c>
      <c r="K550" s="226"/>
      <c r="L550" s="226"/>
      <c r="M550" s="226"/>
      <c r="N550" s="226"/>
      <c r="O550" s="19"/>
      <c r="P550" s="19"/>
      <c r="Q550" s="19"/>
      <c r="R550" s="19"/>
      <c r="S550" s="103"/>
      <c r="T550" s="103"/>
      <c r="U550" s="25" t="s">
        <v>2</v>
      </c>
      <c r="V550" s="103"/>
      <c r="W550" s="103"/>
      <c r="X550" s="17"/>
      <c r="Y550" s="17" t="s">
        <v>917</v>
      </c>
      <c r="Z550" s="17"/>
      <c r="AA550" s="17">
        <v>38154</v>
      </c>
      <c r="AB550" s="17"/>
      <c r="AC550" s="17"/>
      <c r="AD550" s="99"/>
      <c r="AE550" s="18" t="str">
        <f>VLOOKUP(C550,'Equipment Listing'!A:E,3,FALSE)</f>
        <v>GA</v>
      </c>
      <c r="AF550" s="19" t="str">
        <f>VLOOKUP(C550,'Equipment Listing'!A:E,4,FALSE)</f>
        <v>200T</v>
      </c>
      <c r="AG550" s="19" t="str">
        <f>VLOOKUP(C550,'Equipment Listing'!A:E,5,FALSE)</f>
        <v>60-200</v>
      </c>
      <c r="AH550" s="19">
        <f t="shared" si="67"/>
        <v>2</v>
      </c>
      <c r="AI550" s="43">
        <f t="shared" si="68"/>
        <v>9600</v>
      </c>
      <c r="AJ550" s="102">
        <f t="shared" si="69"/>
        <v>590000</v>
      </c>
      <c r="AK550" s="20">
        <f t="shared" si="70"/>
        <v>49166.666666666664</v>
      </c>
      <c r="AL550" s="21">
        <f t="shared" si="71"/>
        <v>9.4953703703703702</v>
      </c>
      <c r="AM550" s="21"/>
      <c r="AN550" s="103"/>
      <c r="AO550" s="103"/>
      <c r="AP550" s="17">
        <v>38154</v>
      </c>
    </row>
    <row r="551" spans="1:42" s="15" customFormat="1" ht="10.5" hidden="1" customHeight="1">
      <c r="A551" s="16" t="s">
        <v>918</v>
      </c>
      <c r="B551" s="220" t="str">
        <f t="shared" si="64"/>
        <v>EOP</v>
      </c>
      <c r="C551" s="18" t="s">
        <v>525</v>
      </c>
      <c r="D551" s="101">
        <v>1</v>
      </c>
      <c r="E551" s="20">
        <v>2400</v>
      </c>
      <c r="F551" s="19">
        <v>1</v>
      </c>
      <c r="G551" s="101">
        <v>2.5</v>
      </c>
      <c r="H551" s="221" t="str">
        <f t="shared" si="65"/>
        <v>2015.01</v>
      </c>
      <c r="I551" s="221" t="str">
        <f t="shared" si="66"/>
        <v>3000</v>
      </c>
      <c r="J551" s="69">
        <v>320000</v>
      </c>
      <c r="K551" s="226"/>
      <c r="L551" s="226"/>
      <c r="M551" s="226"/>
      <c r="N551" s="226"/>
      <c r="O551" s="19"/>
      <c r="P551" s="19"/>
      <c r="Q551" s="19"/>
      <c r="R551" s="19"/>
      <c r="S551" s="103"/>
      <c r="T551" s="103"/>
      <c r="U551" s="25" t="s">
        <v>2</v>
      </c>
      <c r="V551" s="103"/>
      <c r="W551" s="103"/>
      <c r="X551" s="17"/>
      <c r="Y551" s="17" t="s">
        <v>920</v>
      </c>
      <c r="Z551" s="17"/>
      <c r="AA551" s="17" t="s">
        <v>919</v>
      </c>
      <c r="AB551" s="17"/>
      <c r="AC551" s="17"/>
      <c r="AD551" s="99"/>
      <c r="AE551" s="18" t="str">
        <f>VLOOKUP(C551,'Equipment Listing'!A:E,3,FALSE)</f>
        <v>GA</v>
      </c>
      <c r="AF551" s="19" t="str">
        <f>VLOOKUP(C551,'Equipment Listing'!A:E,4,FALSE)</f>
        <v>200T</v>
      </c>
      <c r="AG551" s="19" t="str">
        <f>VLOOKUP(C551,'Equipment Listing'!A:E,5,FALSE)</f>
        <v>60-200</v>
      </c>
      <c r="AH551" s="19">
        <f t="shared" si="67"/>
        <v>2.5</v>
      </c>
      <c r="AI551" s="43">
        <f t="shared" si="68"/>
        <v>2400</v>
      </c>
      <c r="AJ551" s="102">
        <f t="shared" si="69"/>
        <v>320000</v>
      </c>
      <c r="AK551" s="20">
        <f t="shared" si="70"/>
        <v>26666.666666666668</v>
      </c>
      <c r="AL551" s="21">
        <f t="shared" si="71"/>
        <v>18.148148148148149</v>
      </c>
      <c r="AM551" s="21"/>
      <c r="AN551" s="103"/>
      <c r="AO551" s="103"/>
      <c r="AP551" s="17" t="s">
        <v>919</v>
      </c>
    </row>
    <row r="552" spans="1:42" s="15" customFormat="1" ht="10.5" hidden="1" customHeight="1">
      <c r="A552" s="16" t="s">
        <v>918</v>
      </c>
      <c r="B552" s="220" t="str">
        <f t="shared" si="64"/>
        <v>EOP</v>
      </c>
      <c r="C552" s="18" t="s">
        <v>525</v>
      </c>
      <c r="D552" s="101">
        <v>1</v>
      </c>
      <c r="E552" s="20">
        <v>2400</v>
      </c>
      <c r="F552" s="19">
        <v>1</v>
      </c>
      <c r="G552" s="101">
        <v>2.5</v>
      </c>
      <c r="H552" s="221" t="str">
        <f t="shared" si="65"/>
        <v>2015.01</v>
      </c>
      <c r="I552" s="221" t="str">
        <f t="shared" si="66"/>
        <v>3000</v>
      </c>
      <c r="J552" s="69">
        <v>320000</v>
      </c>
      <c r="K552" s="226"/>
      <c r="L552" s="226"/>
      <c r="M552" s="226"/>
      <c r="N552" s="226"/>
      <c r="O552" s="19"/>
      <c r="P552" s="19"/>
      <c r="Q552" s="19"/>
      <c r="R552" s="19"/>
      <c r="S552" s="103"/>
      <c r="T552" s="103"/>
      <c r="U552" s="25" t="s">
        <v>2</v>
      </c>
      <c r="V552" s="103"/>
      <c r="W552" s="103"/>
      <c r="X552" s="17"/>
      <c r="Y552" s="17" t="s">
        <v>920</v>
      </c>
      <c r="Z552" s="17"/>
      <c r="AA552" s="17" t="s">
        <v>921</v>
      </c>
      <c r="AB552" s="17"/>
      <c r="AC552" s="17"/>
      <c r="AD552" s="99"/>
      <c r="AE552" s="18" t="str">
        <f>VLOOKUP(C552,'Equipment Listing'!A:E,3,FALSE)</f>
        <v>GA</v>
      </c>
      <c r="AF552" s="19" t="str">
        <f>VLOOKUP(C552,'Equipment Listing'!A:E,4,FALSE)</f>
        <v>200T</v>
      </c>
      <c r="AG552" s="19" t="str">
        <f>VLOOKUP(C552,'Equipment Listing'!A:E,5,FALSE)</f>
        <v>60-200</v>
      </c>
      <c r="AH552" s="19">
        <f t="shared" si="67"/>
        <v>2.5</v>
      </c>
      <c r="AI552" s="43">
        <f t="shared" si="68"/>
        <v>2400</v>
      </c>
      <c r="AJ552" s="102">
        <f t="shared" si="69"/>
        <v>320000</v>
      </c>
      <c r="AK552" s="20">
        <f t="shared" si="70"/>
        <v>26666.666666666668</v>
      </c>
      <c r="AL552" s="21">
        <f t="shared" si="71"/>
        <v>18.148148148148149</v>
      </c>
      <c r="AM552" s="21"/>
      <c r="AN552" s="103"/>
      <c r="AO552" s="103"/>
      <c r="AP552" s="17" t="s">
        <v>921</v>
      </c>
    </row>
    <row r="553" spans="1:42" s="15" customFormat="1" ht="10.5" hidden="1" customHeight="1">
      <c r="A553" s="16" t="s">
        <v>922</v>
      </c>
      <c r="B553" s="220" t="str">
        <f t="shared" si="64"/>
        <v>EOP</v>
      </c>
      <c r="C553" s="18" t="s">
        <v>525</v>
      </c>
      <c r="D553" s="101">
        <v>1</v>
      </c>
      <c r="E553" s="20">
        <v>2100</v>
      </c>
      <c r="F553" s="19">
        <v>1</v>
      </c>
      <c r="G553" s="101">
        <v>0.75</v>
      </c>
      <c r="H553" s="221" t="str">
        <f t="shared" si="65"/>
        <v>2015.01</v>
      </c>
      <c r="I553" s="221" t="str">
        <f t="shared" si="66"/>
        <v>3000</v>
      </c>
      <c r="J553" s="69">
        <v>18000</v>
      </c>
      <c r="K553" s="226"/>
      <c r="L553" s="226"/>
      <c r="M553" s="226"/>
      <c r="N553" s="226"/>
      <c r="O553" s="19"/>
      <c r="P553" s="19"/>
      <c r="Q553" s="19"/>
      <c r="R553" s="19"/>
      <c r="S553" s="103"/>
      <c r="T553" s="103"/>
      <c r="U553" s="25" t="s">
        <v>2</v>
      </c>
      <c r="V553" s="103"/>
      <c r="W553" s="103"/>
      <c r="X553" s="17"/>
      <c r="Y553" s="17" t="s">
        <v>924</v>
      </c>
      <c r="Z553" s="17"/>
      <c r="AA553" s="17" t="s">
        <v>923</v>
      </c>
      <c r="AB553" s="17"/>
      <c r="AC553" s="17"/>
      <c r="AD553" s="99"/>
      <c r="AE553" s="18" t="str">
        <f>VLOOKUP(C553,'Equipment Listing'!A:E,3,FALSE)</f>
        <v>GA</v>
      </c>
      <c r="AF553" s="19" t="str">
        <f>VLOOKUP(C553,'Equipment Listing'!A:E,4,FALSE)</f>
        <v>200T</v>
      </c>
      <c r="AG553" s="19" t="str">
        <f>VLOOKUP(C553,'Equipment Listing'!A:E,5,FALSE)</f>
        <v>60-200</v>
      </c>
      <c r="AH553" s="19">
        <f t="shared" si="67"/>
        <v>0.75</v>
      </c>
      <c r="AI553" s="43">
        <f t="shared" si="68"/>
        <v>2100</v>
      </c>
      <c r="AJ553" s="102">
        <f t="shared" si="69"/>
        <v>18000</v>
      </c>
      <c r="AK553" s="20">
        <f t="shared" si="70"/>
        <v>1500</v>
      </c>
      <c r="AL553" s="21">
        <f t="shared" si="71"/>
        <v>1.9523809523809526</v>
      </c>
      <c r="AM553" s="21"/>
      <c r="AN553" s="103"/>
      <c r="AO553" s="103"/>
      <c r="AP553" s="17" t="s">
        <v>923</v>
      </c>
    </row>
    <row r="554" spans="1:42" s="15" customFormat="1" ht="10.5" hidden="1" customHeight="1">
      <c r="A554" s="16" t="s">
        <v>922</v>
      </c>
      <c r="B554" s="220" t="str">
        <f t="shared" si="64"/>
        <v>EOP</v>
      </c>
      <c r="C554" s="18" t="s">
        <v>525</v>
      </c>
      <c r="D554" s="101">
        <v>1</v>
      </c>
      <c r="E554" s="20">
        <v>2100</v>
      </c>
      <c r="F554" s="19">
        <v>1</v>
      </c>
      <c r="G554" s="101">
        <v>0.75</v>
      </c>
      <c r="H554" s="221" t="str">
        <f t="shared" si="65"/>
        <v>2015.01</v>
      </c>
      <c r="I554" s="221" t="str">
        <f t="shared" si="66"/>
        <v>3000</v>
      </c>
      <c r="J554" s="69">
        <v>18000</v>
      </c>
      <c r="K554" s="226"/>
      <c r="L554" s="226"/>
      <c r="M554" s="226"/>
      <c r="N554" s="226"/>
      <c r="O554" s="19"/>
      <c r="P554" s="19"/>
      <c r="Q554" s="19"/>
      <c r="R554" s="19"/>
      <c r="S554" s="103"/>
      <c r="T554" s="103"/>
      <c r="U554" s="25" t="s">
        <v>2</v>
      </c>
      <c r="V554" s="103"/>
      <c r="W554" s="103"/>
      <c r="X554" s="17"/>
      <c r="Y554" s="17" t="s">
        <v>924</v>
      </c>
      <c r="Z554" s="17"/>
      <c r="AA554" s="17" t="s">
        <v>925</v>
      </c>
      <c r="AB554" s="17"/>
      <c r="AC554" s="17"/>
      <c r="AD554" s="99"/>
      <c r="AE554" s="18" t="str">
        <f>VLOOKUP(C554,'Equipment Listing'!A:E,3,FALSE)</f>
        <v>GA</v>
      </c>
      <c r="AF554" s="19" t="str">
        <f>VLOOKUP(C554,'Equipment Listing'!A:E,4,FALSE)</f>
        <v>200T</v>
      </c>
      <c r="AG554" s="19" t="str">
        <f>VLOOKUP(C554,'Equipment Listing'!A:E,5,FALSE)</f>
        <v>60-200</v>
      </c>
      <c r="AH554" s="19">
        <f t="shared" si="67"/>
        <v>0.75</v>
      </c>
      <c r="AI554" s="43">
        <f t="shared" si="68"/>
        <v>2100</v>
      </c>
      <c r="AJ554" s="102">
        <f t="shared" si="69"/>
        <v>18000</v>
      </c>
      <c r="AK554" s="20">
        <f t="shared" si="70"/>
        <v>1500</v>
      </c>
      <c r="AL554" s="21">
        <f t="shared" si="71"/>
        <v>1.9523809523809526</v>
      </c>
      <c r="AM554" s="21"/>
      <c r="AN554" s="103"/>
      <c r="AO554" s="103"/>
      <c r="AP554" s="17" t="s">
        <v>925</v>
      </c>
    </row>
    <row r="555" spans="1:42" s="15" customFormat="1" ht="10.5" hidden="1" customHeight="1">
      <c r="A555" s="16" t="s">
        <v>926</v>
      </c>
      <c r="B555" s="220" t="str">
        <f t="shared" si="64"/>
        <v>EOP</v>
      </c>
      <c r="C555" s="18" t="s">
        <v>525</v>
      </c>
      <c r="D555" s="101">
        <v>1</v>
      </c>
      <c r="E555" s="20">
        <v>3600</v>
      </c>
      <c r="F555" s="19">
        <v>1</v>
      </c>
      <c r="G555" s="101"/>
      <c r="H555" s="221" t="str">
        <f t="shared" si="65"/>
        <v>2015.01</v>
      </c>
      <c r="I555" s="221" t="str">
        <f t="shared" si="66"/>
        <v>3000</v>
      </c>
      <c r="J555" s="109">
        <v>0</v>
      </c>
      <c r="K555" s="228"/>
      <c r="L555" s="228"/>
      <c r="M555" s="228"/>
      <c r="N555" s="228"/>
      <c r="O555" s="19"/>
      <c r="P555" s="19"/>
      <c r="Q555" s="19"/>
      <c r="R555" s="19"/>
      <c r="S555" s="103"/>
      <c r="T555" s="103"/>
      <c r="U555" s="25" t="s">
        <v>2</v>
      </c>
      <c r="V555" s="103"/>
      <c r="W555" s="103"/>
      <c r="X555" s="17"/>
      <c r="Y555" s="17" t="s">
        <v>928</v>
      </c>
      <c r="Z555" s="17"/>
      <c r="AA555" s="17" t="s">
        <v>927</v>
      </c>
      <c r="AB555" s="17"/>
      <c r="AC555" s="17"/>
      <c r="AD555" s="99"/>
      <c r="AE555" s="18" t="str">
        <f>VLOOKUP(C555,'Equipment Listing'!A:E,3,FALSE)</f>
        <v>GA</v>
      </c>
      <c r="AF555" s="19" t="str">
        <f>VLOOKUP(C555,'Equipment Listing'!A:E,4,FALSE)</f>
        <v>200T</v>
      </c>
      <c r="AG555" s="19" t="str">
        <f>VLOOKUP(C555,'Equipment Listing'!A:E,5,FALSE)</f>
        <v>60-200</v>
      </c>
      <c r="AH555" s="19">
        <f t="shared" si="67"/>
        <v>0</v>
      </c>
      <c r="AI555" s="43">
        <f t="shared" si="68"/>
        <v>3600</v>
      </c>
      <c r="AJ555" s="102">
        <f t="shared" si="69"/>
        <v>0</v>
      </c>
      <c r="AK555" s="20">
        <f t="shared" si="70"/>
        <v>0</v>
      </c>
      <c r="AL555" s="21">
        <f t="shared" si="71"/>
        <v>0</v>
      </c>
      <c r="AM555" s="21"/>
      <c r="AN555" s="103"/>
      <c r="AO555" s="103"/>
      <c r="AP555" s="17" t="s">
        <v>927</v>
      </c>
    </row>
    <row r="556" spans="1:42" s="15" customFormat="1" ht="10.5" hidden="1" customHeight="1">
      <c r="A556" s="16" t="s">
        <v>929</v>
      </c>
      <c r="B556" s="220" t="str">
        <f t="shared" si="64"/>
        <v>EOP</v>
      </c>
      <c r="C556" s="18" t="s">
        <v>525</v>
      </c>
      <c r="D556" s="101">
        <v>2</v>
      </c>
      <c r="E556" s="20">
        <v>4200</v>
      </c>
      <c r="F556" s="19">
        <v>1</v>
      </c>
      <c r="G556" s="101">
        <v>1</v>
      </c>
      <c r="H556" s="221" t="str">
        <f t="shared" si="65"/>
        <v>2015.01</v>
      </c>
      <c r="I556" s="221" t="str">
        <f t="shared" si="66"/>
        <v>3000</v>
      </c>
      <c r="J556" s="69">
        <v>66000</v>
      </c>
      <c r="K556" s="226"/>
      <c r="L556" s="226"/>
      <c r="M556" s="226"/>
      <c r="N556" s="226"/>
      <c r="O556" s="19"/>
      <c r="P556" s="19"/>
      <c r="Q556" s="19"/>
      <c r="R556" s="19"/>
      <c r="S556" s="103"/>
      <c r="T556" s="103"/>
      <c r="U556" s="25" t="s">
        <v>2</v>
      </c>
      <c r="V556" s="103"/>
      <c r="W556" s="103"/>
      <c r="X556" s="17"/>
      <c r="Y556" s="17" t="s">
        <v>931</v>
      </c>
      <c r="Z556" s="17"/>
      <c r="AA556" s="17" t="s">
        <v>930</v>
      </c>
      <c r="AB556" s="17"/>
      <c r="AC556" s="17"/>
      <c r="AD556" s="99"/>
      <c r="AE556" s="18" t="str">
        <f>VLOOKUP(C556,'Equipment Listing'!A:E,3,FALSE)</f>
        <v>GA</v>
      </c>
      <c r="AF556" s="19" t="str">
        <f>VLOOKUP(C556,'Equipment Listing'!A:E,4,FALSE)</f>
        <v>200T</v>
      </c>
      <c r="AG556" s="19" t="str">
        <f>VLOOKUP(C556,'Equipment Listing'!A:E,5,FALSE)</f>
        <v>60-200</v>
      </c>
      <c r="AH556" s="19">
        <f t="shared" si="67"/>
        <v>1</v>
      </c>
      <c r="AI556" s="43">
        <f t="shared" si="68"/>
        <v>8400</v>
      </c>
      <c r="AJ556" s="102">
        <f t="shared" si="69"/>
        <v>66000</v>
      </c>
      <c r="AK556" s="20">
        <f t="shared" si="70"/>
        <v>5500</v>
      </c>
      <c r="AL556" s="21">
        <f t="shared" si="71"/>
        <v>2.2063492063492061</v>
      </c>
      <c r="AM556" s="21"/>
      <c r="AN556" s="103"/>
      <c r="AO556" s="103"/>
      <c r="AP556" s="17" t="s">
        <v>930</v>
      </c>
    </row>
    <row r="557" spans="1:42" s="15" customFormat="1" ht="10.5" hidden="1" customHeight="1">
      <c r="A557" s="16" t="s">
        <v>929</v>
      </c>
      <c r="B557" s="220" t="str">
        <f t="shared" si="64"/>
        <v>EOP</v>
      </c>
      <c r="C557" s="18" t="s">
        <v>525</v>
      </c>
      <c r="D557" s="101">
        <v>2</v>
      </c>
      <c r="E557" s="20">
        <v>4200</v>
      </c>
      <c r="F557" s="19">
        <v>1</v>
      </c>
      <c r="G557" s="101">
        <v>1</v>
      </c>
      <c r="H557" s="221" t="str">
        <f t="shared" si="65"/>
        <v>2015.01</v>
      </c>
      <c r="I557" s="221" t="str">
        <f t="shared" si="66"/>
        <v>3000</v>
      </c>
      <c r="J557" s="69">
        <v>66000</v>
      </c>
      <c r="K557" s="226"/>
      <c r="L557" s="226"/>
      <c r="M557" s="226"/>
      <c r="N557" s="226"/>
      <c r="O557" s="19"/>
      <c r="P557" s="19"/>
      <c r="Q557" s="19"/>
      <c r="R557" s="19"/>
      <c r="S557" s="103"/>
      <c r="T557" s="103"/>
      <c r="U557" s="25" t="s">
        <v>2</v>
      </c>
      <c r="V557" s="103"/>
      <c r="W557" s="103"/>
      <c r="X557" s="17"/>
      <c r="Y557" s="17" t="s">
        <v>931</v>
      </c>
      <c r="Z557" s="17"/>
      <c r="AA557" s="17" t="s">
        <v>932</v>
      </c>
      <c r="AB557" s="17"/>
      <c r="AC557" s="17"/>
      <c r="AD557" s="99"/>
      <c r="AE557" s="18" t="str">
        <f>VLOOKUP(C557,'Equipment Listing'!A:E,3,FALSE)</f>
        <v>GA</v>
      </c>
      <c r="AF557" s="19" t="str">
        <f>VLOOKUP(C557,'Equipment Listing'!A:E,4,FALSE)</f>
        <v>200T</v>
      </c>
      <c r="AG557" s="19" t="str">
        <f>VLOOKUP(C557,'Equipment Listing'!A:E,5,FALSE)</f>
        <v>60-200</v>
      </c>
      <c r="AH557" s="19">
        <f t="shared" si="67"/>
        <v>1</v>
      </c>
      <c r="AI557" s="43">
        <f t="shared" si="68"/>
        <v>8400</v>
      </c>
      <c r="AJ557" s="102">
        <f t="shared" si="69"/>
        <v>66000</v>
      </c>
      <c r="AK557" s="20">
        <f t="shared" si="70"/>
        <v>5500</v>
      </c>
      <c r="AL557" s="21">
        <f t="shared" si="71"/>
        <v>2.2063492063492061</v>
      </c>
      <c r="AM557" s="21"/>
      <c r="AN557" s="103"/>
      <c r="AO557" s="103"/>
      <c r="AP557" s="17" t="s">
        <v>932</v>
      </c>
    </row>
    <row r="558" spans="1:42" s="15" customFormat="1" ht="10.5" hidden="1" customHeight="1">
      <c r="A558" s="16" t="s">
        <v>929</v>
      </c>
      <c r="B558" s="220" t="str">
        <f t="shared" si="64"/>
        <v>EOP</v>
      </c>
      <c r="C558" s="18" t="s">
        <v>525</v>
      </c>
      <c r="D558" s="101">
        <v>2</v>
      </c>
      <c r="E558" s="20">
        <v>3600</v>
      </c>
      <c r="F558" s="19">
        <v>1</v>
      </c>
      <c r="G558" s="101">
        <v>1</v>
      </c>
      <c r="H558" s="221" t="str">
        <f t="shared" si="65"/>
        <v>2015.01</v>
      </c>
      <c r="I558" s="221" t="str">
        <f t="shared" si="66"/>
        <v>3000</v>
      </c>
      <c r="J558" s="69">
        <v>66000</v>
      </c>
      <c r="K558" s="226"/>
      <c r="L558" s="226"/>
      <c r="M558" s="226"/>
      <c r="N558" s="226"/>
      <c r="O558" s="19"/>
      <c r="P558" s="19"/>
      <c r="Q558" s="19"/>
      <c r="R558" s="19"/>
      <c r="S558" s="103"/>
      <c r="T558" s="103"/>
      <c r="U558" s="25" t="s">
        <v>2</v>
      </c>
      <c r="V558" s="103"/>
      <c r="W558" s="103"/>
      <c r="X558" s="17"/>
      <c r="Y558" s="17" t="s">
        <v>931</v>
      </c>
      <c r="Z558" s="17"/>
      <c r="AA558" s="17" t="s">
        <v>933</v>
      </c>
      <c r="AB558" s="17"/>
      <c r="AC558" s="17"/>
      <c r="AD558" s="99"/>
      <c r="AE558" s="18" t="str">
        <f>VLOOKUP(C558,'Equipment Listing'!A:E,3,FALSE)</f>
        <v>GA</v>
      </c>
      <c r="AF558" s="19" t="str">
        <f>VLOOKUP(C558,'Equipment Listing'!A:E,4,FALSE)</f>
        <v>200T</v>
      </c>
      <c r="AG558" s="19" t="str">
        <f>VLOOKUP(C558,'Equipment Listing'!A:E,5,FALSE)</f>
        <v>60-200</v>
      </c>
      <c r="AH558" s="19">
        <f t="shared" si="67"/>
        <v>1</v>
      </c>
      <c r="AI558" s="43">
        <f t="shared" si="68"/>
        <v>7200</v>
      </c>
      <c r="AJ558" s="102">
        <f t="shared" si="69"/>
        <v>66000</v>
      </c>
      <c r="AK558" s="20">
        <f t="shared" si="70"/>
        <v>5500</v>
      </c>
      <c r="AL558" s="21">
        <f t="shared" si="71"/>
        <v>2.3518518518518516</v>
      </c>
      <c r="AM558" s="21"/>
      <c r="AN558" s="103"/>
      <c r="AO558" s="103"/>
      <c r="AP558" s="17" t="s">
        <v>933</v>
      </c>
    </row>
    <row r="559" spans="1:42" s="15" customFormat="1" ht="10.5" hidden="1" customHeight="1">
      <c r="A559" s="16" t="s">
        <v>929</v>
      </c>
      <c r="B559" s="220" t="str">
        <f t="shared" si="64"/>
        <v>EOP</v>
      </c>
      <c r="C559" s="18" t="s">
        <v>525</v>
      </c>
      <c r="D559" s="101">
        <v>2</v>
      </c>
      <c r="E559" s="20">
        <v>3600</v>
      </c>
      <c r="F559" s="19">
        <v>1</v>
      </c>
      <c r="G559" s="101">
        <v>1</v>
      </c>
      <c r="H559" s="221" t="str">
        <f t="shared" si="65"/>
        <v>2015.01</v>
      </c>
      <c r="I559" s="221" t="str">
        <f t="shared" si="66"/>
        <v>3000</v>
      </c>
      <c r="J559" s="69">
        <v>66000</v>
      </c>
      <c r="K559" s="226"/>
      <c r="L559" s="226"/>
      <c r="M559" s="226"/>
      <c r="N559" s="226"/>
      <c r="O559" s="19"/>
      <c r="P559" s="19"/>
      <c r="Q559" s="19"/>
      <c r="R559" s="19"/>
      <c r="S559" s="103"/>
      <c r="T559" s="103"/>
      <c r="U559" s="25" t="s">
        <v>2</v>
      </c>
      <c r="V559" s="103"/>
      <c r="W559" s="103"/>
      <c r="X559" s="17"/>
      <c r="Y559" s="17" t="s">
        <v>931</v>
      </c>
      <c r="Z559" s="17"/>
      <c r="AA559" s="17" t="s">
        <v>934</v>
      </c>
      <c r="AB559" s="17"/>
      <c r="AC559" s="17"/>
      <c r="AD559" s="99"/>
      <c r="AE559" s="18" t="str">
        <f>VLOOKUP(C559,'Equipment Listing'!A:E,3,FALSE)</f>
        <v>GA</v>
      </c>
      <c r="AF559" s="19" t="str">
        <f>VLOOKUP(C559,'Equipment Listing'!A:E,4,FALSE)</f>
        <v>200T</v>
      </c>
      <c r="AG559" s="19" t="str">
        <f>VLOOKUP(C559,'Equipment Listing'!A:E,5,FALSE)</f>
        <v>60-200</v>
      </c>
      <c r="AH559" s="19">
        <f t="shared" si="67"/>
        <v>1</v>
      </c>
      <c r="AI559" s="43">
        <f t="shared" si="68"/>
        <v>7200</v>
      </c>
      <c r="AJ559" s="102">
        <f t="shared" si="69"/>
        <v>66000</v>
      </c>
      <c r="AK559" s="20">
        <f t="shared" si="70"/>
        <v>5500</v>
      </c>
      <c r="AL559" s="21">
        <f t="shared" si="71"/>
        <v>2.3518518518518516</v>
      </c>
      <c r="AM559" s="21"/>
      <c r="AN559" s="103"/>
      <c r="AO559" s="103"/>
      <c r="AP559" s="17" t="s">
        <v>934</v>
      </c>
    </row>
    <row r="560" spans="1:42" s="15" customFormat="1" ht="10.5" hidden="1" customHeight="1">
      <c r="A560" s="16" t="s">
        <v>935</v>
      </c>
      <c r="B560" s="220" t="str">
        <f t="shared" si="64"/>
        <v>EOP</v>
      </c>
      <c r="C560" s="18" t="s">
        <v>525</v>
      </c>
      <c r="D560" s="101">
        <v>1</v>
      </c>
      <c r="E560" s="20">
        <v>2100</v>
      </c>
      <c r="F560" s="19">
        <v>1</v>
      </c>
      <c r="G560" s="101">
        <v>2</v>
      </c>
      <c r="H560" s="221" t="str">
        <f t="shared" si="65"/>
        <v>2015.01</v>
      </c>
      <c r="I560" s="221" t="str">
        <f t="shared" si="66"/>
        <v>3000</v>
      </c>
      <c r="J560" s="69">
        <v>165000</v>
      </c>
      <c r="K560" s="226"/>
      <c r="L560" s="226"/>
      <c r="M560" s="226"/>
      <c r="N560" s="226"/>
      <c r="O560" s="19"/>
      <c r="P560" s="19"/>
      <c r="Q560" s="19"/>
      <c r="R560" s="19"/>
      <c r="S560" s="103"/>
      <c r="T560" s="103"/>
      <c r="U560" s="25" t="s">
        <v>2</v>
      </c>
      <c r="V560" s="103"/>
      <c r="W560" s="103"/>
      <c r="X560" s="17"/>
      <c r="Y560" s="17" t="s">
        <v>937</v>
      </c>
      <c r="Z560" s="17"/>
      <c r="AA560" s="17" t="s">
        <v>936</v>
      </c>
      <c r="AB560" s="17"/>
      <c r="AC560" s="17"/>
      <c r="AD560" s="99"/>
      <c r="AE560" s="18" t="str">
        <f>VLOOKUP(C560,'Equipment Listing'!A:E,3,FALSE)</f>
        <v>GA</v>
      </c>
      <c r="AF560" s="19" t="str">
        <f>VLOOKUP(C560,'Equipment Listing'!A:E,4,FALSE)</f>
        <v>200T</v>
      </c>
      <c r="AG560" s="19" t="str">
        <f>VLOOKUP(C560,'Equipment Listing'!A:E,5,FALSE)</f>
        <v>60-200</v>
      </c>
      <c r="AH560" s="19">
        <f t="shared" si="67"/>
        <v>2</v>
      </c>
      <c r="AI560" s="43">
        <f t="shared" si="68"/>
        <v>2100</v>
      </c>
      <c r="AJ560" s="102">
        <f t="shared" si="69"/>
        <v>165000</v>
      </c>
      <c r="AK560" s="20">
        <f t="shared" si="70"/>
        <v>13750</v>
      </c>
      <c r="AL560" s="21">
        <f t="shared" si="71"/>
        <v>11.396825396825397</v>
      </c>
      <c r="AM560" s="21"/>
      <c r="AN560" s="103"/>
      <c r="AO560" s="103"/>
      <c r="AP560" s="17" t="s">
        <v>936</v>
      </c>
    </row>
    <row r="561" spans="1:42" s="15" customFormat="1" ht="10.5" hidden="1" customHeight="1">
      <c r="A561" s="16" t="s">
        <v>938</v>
      </c>
      <c r="B561" s="220" t="str">
        <f t="shared" si="64"/>
        <v>EOP</v>
      </c>
      <c r="C561" s="18" t="s">
        <v>525</v>
      </c>
      <c r="D561" s="101">
        <v>1</v>
      </c>
      <c r="E561" s="20">
        <v>1800</v>
      </c>
      <c r="F561" s="19">
        <v>1</v>
      </c>
      <c r="G561" s="101">
        <v>2.5</v>
      </c>
      <c r="H561" s="221" t="str">
        <f t="shared" si="65"/>
        <v>2015.01</v>
      </c>
      <c r="I561" s="221" t="str">
        <f t="shared" si="66"/>
        <v>3000</v>
      </c>
      <c r="J561" s="69">
        <v>340000</v>
      </c>
      <c r="K561" s="226"/>
      <c r="L561" s="226"/>
      <c r="M561" s="226"/>
      <c r="N561" s="226"/>
      <c r="O561" s="19"/>
      <c r="P561" s="19"/>
      <c r="Q561" s="19"/>
      <c r="R561" s="19"/>
      <c r="S561" s="103"/>
      <c r="T561" s="103"/>
      <c r="U561" s="25" t="s">
        <v>2</v>
      </c>
      <c r="V561" s="103"/>
      <c r="W561" s="103"/>
      <c r="X561" s="17"/>
      <c r="Y561" s="17" t="s">
        <v>937</v>
      </c>
      <c r="Z561" s="17"/>
      <c r="AA561" s="17">
        <v>31005</v>
      </c>
      <c r="AB561" s="17"/>
      <c r="AC561" s="17"/>
      <c r="AD561" s="99"/>
      <c r="AE561" s="18" t="str">
        <f>VLOOKUP(C561,'Equipment Listing'!A:E,3,FALSE)</f>
        <v>GA</v>
      </c>
      <c r="AF561" s="19" t="str">
        <f>VLOOKUP(C561,'Equipment Listing'!A:E,4,FALSE)</f>
        <v>200T</v>
      </c>
      <c r="AG561" s="19" t="str">
        <f>VLOOKUP(C561,'Equipment Listing'!A:E,5,FALSE)</f>
        <v>60-200</v>
      </c>
      <c r="AH561" s="19">
        <f t="shared" si="67"/>
        <v>2.5</v>
      </c>
      <c r="AI561" s="43">
        <f t="shared" si="68"/>
        <v>1800</v>
      </c>
      <c r="AJ561" s="102">
        <f t="shared" si="69"/>
        <v>340000</v>
      </c>
      <c r="AK561" s="20">
        <f t="shared" si="70"/>
        <v>28333.333333333332</v>
      </c>
      <c r="AL561" s="21">
        <f t="shared" si="71"/>
        <v>24.320987654320987</v>
      </c>
      <c r="AM561" s="21"/>
      <c r="AN561" s="103"/>
      <c r="AO561" s="103"/>
      <c r="AP561" s="17">
        <v>31005</v>
      </c>
    </row>
    <row r="562" spans="1:42" s="15" customFormat="1" ht="10.5" hidden="1" customHeight="1">
      <c r="A562" s="16" t="s">
        <v>939</v>
      </c>
      <c r="B562" s="220" t="str">
        <f t="shared" si="64"/>
        <v>EOP</v>
      </c>
      <c r="C562" s="18" t="s">
        <v>525</v>
      </c>
      <c r="D562" s="101">
        <v>1</v>
      </c>
      <c r="E562" s="20">
        <v>1800</v>
      </c>
      <c r="F562" s="19">
        <v>1</v>
      </c>
      <c r="G562" s="101">
        <v>2</v>
      </c>
      <c r="H562" s="221" t="str">
        <f t="shared" si="65"/>
        <v>2015.01</v>
      </c>
      <c r="I562" s="221" t="str">
        <f t="shared" si="66"/>
        <v>3000</v>
      </c>
      <c r="J562" s="69">
        <v>165000</v>
      </c>
      <c r="K562" s="226"/>
      <c r="L562" s="226"/>
      <c r="M562" s="226"/>
      <c r="N562" s="226"/>
      <c r="O562" s="19"/>
      <c r="P562" s="19"/>
      <c r="Q562" s="19"/>
      <c r="R562" s="19"/>
      <c r="S562" s="103"/>
      <c r="T562" s="103"/>
      <c r="U562" s="25" t="s">
        <v>2</v>
      </c>
      <c r="V562" s="103"/>
      <c r="W562" s="103"/>
      <c r="X562" s="17"/>
      <c r="Y562" s="17" t="s">
        <v>937</v>
      </c>
      <c r="Z562" s="17"/>
      <c r="AA562" s="17">
        <v>31006</v>
      </c>
      <c r="AB562" s="17"/>
      <c r="AC562" s="17"/>
      <c r="AD562" s="99"/>
      <c r="AE562" s="18" t="str">
        <f>VLOOKUP(C562,'Equipment Listing'!A:E,3,FALSE)</f>
        <v>GA</v>
      </c>
      <c r="AF562" s="19" t="str">
        <f>VLOOKUP(C562,'Equipment Listing'!A:E,4,FALSE)</f>
        <v>200T</v>
      </c>
      <c r="AG562" s="19" t="str">
        <f>VLOOKUP(C562,'Equipment Listing'!A:E,5,FALSE)</f>
        <v>60-200</v>
      </c>
      <c r="AH562" s="19">
        <f t="shared" si="67"/>
        <v>2</v>
      </c>
      <c r="AI562" s="43">
        <f t="shared" si="68"/>
        <v>1800</v>
      </c>
      <c r="AJ562" s="102">
        <f t="shared" si="69"/>
        <v>165000</v>
      </c>
      <c r="AK562" s="20">
        <f t="shared" si="70"/>
        <v>13750</v>
      </c>
      <c r="AL562" s="21">
        <f t="shared" si="71"/>
        <v>12.851851851851853</v>
      </c>
      <c r="AM562" s="21"/>
      <c r="AN562" s="103"/>
      <c r="AO562" s="103"/>
      <c r="AP562" s="17">
        <v>31006</v>
      </c>
    </row>
    <row r="563" spans="1:42" s="15" customFormat="1" ht="10.5" hidden="1" customHeight="1">
      <c r="A563" s="16" t="s">
        <v>940</v>
      </c>
      <c r="B563" s="220" t="str">
        <f t="shared" si="64"/>
        <v>EOP</v>
      </c>
      <c r="C563" s="18" t="s">
        <v>525</v>
      </c>
      <c r="D563" s="101">
        <v>1</v>
      </c>
      <c r="E563" s="20">
        <v>1800</v>
      </c>
      <c r="F563" s="19">
        <v>1</v>
      </c>
      <c r="G563" s="101">
        <v>2</v>
      </c>
      <c r="H563" s="221" t="str">
        <f t="shared" si="65"/>
        <v>2015.01</v>
      </c>
      <c r="I563" s="221" t="str">
        <f t="shared" si="66"/>
        <v>3000</v>
      </c>
      <c r="J563" s="69">
        <v>165000</v>
      </c>
      <c r="K563" s="226"/>
      <c r="L563" s="226"/>
      <c r="M563" s="226"/>
      <c r="N563" s="226"/>
      <c r="O563" s="19"/>
      <c r="P563" s="19"/>
      <c r="Q563" s="19"/>
      <c r="R563" s="19"/>
      <c r="S563" s="103"/>
      <c r="T563" s="103"/>
      <c r="U563" s="25" t="s">
        <v>2</v>
      </c>
      <c r="V563" s="103"/>
      <c r="W563" s="103"/>
      <c r="X563" s="17"/>
      <c r="Y563" s="17" t="s">
        <v>937</v>
      </c>
      <c r="Z563" s="17"/>
      <c r="AA563" s="17">
        <v>31007</v>
      </c>
      <c r="AB563" s="17"/>
      <c r="AC563" s="17"/>
      <c r="AD563" s="99"/>
      <c r="AE563" s="18" t="str">
        <f>VLOOKUP(C563,'Equipment Listing'!A:E,3,FALSE)</f>
        <v>GA</v>
      </c>
      <c r="AF563" s="19" t="str">
        <f>VLOOKUP(C563,'Equipment Listing'!A:E,4,FALSE)</f>
        <v>200T</v>
      </c>
      <c r="AG563" s="19" t="str">
        <f>VLOOKUP(C563,'Equipment Listing'!A:E,5,FALSE)</f>
        <v>60-200</v>
      </c>
      <c r="AH563" s="19">
        <f t="shared" si="67"/>
        <v>2</v>
      </c>
      <c r="AI563" s="43">
        <f t="shared" si="68"/>
        <v>1800</v>
      </c>
      <c r="AJ563" s="102">
        <f t="shared" si="69"/>
        <v>165000</v>
      </c>
      <c r="AK563" s="20">
        <f t="shared" si="70"/>
        <v>13750</v>
      </c>
      <c r="AL563" s="21">
        <f t="shared" si="71"/>
        <v>12.851851851851853</v>
      </c>
      <c r="AM563" s="21"/>
      <c r="AN563" s="103"/>
      <c r="AO563" s="103"/>
      <c r="AP563" s="17">
        <v>31007</v>
      </c>
    </row>
    <row r="564" spans="1:42" s="15" customFormat="1" ht="10.5" hidden="1" customHeight="1">
      <c r="A564" s="16" t="s">
        <v>941</v>
      </c>
      <c r="B564" s="220" t="str">
        <f t="shared" si="64"/>
        <v>EOP</v>
      </c>
      <c r="C564" s="18" t="s">
        <v>525</v>
      </c>
      <c r="D564" s="101">
        <v>1</v>
      </c>
      <c r="E564" s="20">
        <v>1800</v>
      </c>
      <c r="F564" s="19">
        <v>1</v>
      </c>
      <c r="G564" s="101">
        <v>2.5</v>
      </c>
      <c r="H564" s="221" t="str">
        <f t="shared" si="65"/>
        <v>2015.01</v>
      </c>
      <c r="I564" s="221" t="str">
        <f t="shared" si="66"/>
        <v>3000</v>
      </c>
      <c r="J564" s="69">
        <v>330000</v>
      </c>
      <c r="K564" s="226"/>
      <c r="L564" s="226"/>
      <c r="M564" s="226"/>
      <c r="N564" s="226"/>
      <c r="O564" s="19"/>
      <c r="P564" s="19"/>
      <c r="Q564" s="19"/>
      <c r="R564" s="19"/>
      <c r="S564" s="103"/>
      <c r="T564" s="103"/>
      <c r="U564" s="25" t="s">
        <v>2</v>
      </c>
      <c r="V564" s="103"/>
      <c r="W564" s="103"/>
      <c r="X564" s="17"/>
      <c r="Y564" s="17" t="s">
        <v>937</v>
      </c>
      <c r="Z564" s="17"/>
      <c r="AA564" s="17">
        <v>31008</v>
      </c>
      <c r="AB564" s="17"/>
      <c r="AC564" s="17"/>
      <c r="AD564" s="99"/>
      <c r="AE564" s="18" t="str">
        <f>VLOOKUP(C564,'Equipment Listing'!A:E,3,FALSE)</f>
        <v>GA</v>
      </c>
      <c r="AF564" s="19" t="str">
        <f>VLOOKUP(C564,'Equipment Listing'!A:E,4,FALSE)</f>
        <v>200T</v>
      </c>
      <c r="AG564" s="19" t="str">
        <f>VLOOKUP(C564,'Equipment Listing'!A:E,5,FALSE)</f>
        <v>60-200</v>
      </c>
      <c r="AH564" s="19">
        <f t="shared" si="67"/>
        <v>2.5</v>
      </c>
      <c r="AI564" s="43">
        <f t="shared" si="68"/>
        <v>1800</v>
      </c>
      <c r="AJ564" s="102">
        <f t="shared" si="69"/>
        <v>330000</v>
      </c>
      <c r="AK564" s="20">
        <f t="shared" si="70"/>
        <v>27500</v>
      </c>
      <c r="AL564" s="21">
        <f t="shared" si="71"/>
        <v>23.703703703703706</v>
      </c>
      <c r="AM564" s="21"/>
      <c r="AN564" s="103"/>
      <c r="AO564" s="103"/>
      <c r="AP564" s="17">
        <v>31008</v>
      </c>
    </row>
    <row r="565" spans="1:42" s="15" customFormat="1" ht="10.5" hidden="1" customHeight="1">
      <c r="A565" s="16" t="s">
        <v>942</v>
      </c>
      <c r="B565" s="220" t="str">
        <f t="shared" si="64"/>
        <v>EOP</v>
      </c>
      <c r="C565" s="18" t="s">
        <v>525</v>
      </c>
      <c r="D565" s="101">
        <v>1</v>
      </c>
      <c r="E565" s="20">
        <v>2100</v>
      </c>
      <c r="F565" s="19">
        <v>1</v>
      </c>
      <c r="G565" s="101">
        <v>2</v>
      </c>
      <c r="H565" s="221" t="str">
        <f t="shared" si="65"/>
        <v>2015.01</v>
      </c>
      <c r="I565" s="221" t="str">
        <f t="shared" si="66"/>
        <v>3000</v>
      </c>
      <c r="J565" s="69">
        <v>175000</v>
      </c>
      <c r="K565" s="226"/>
      <c r="L565" s="226"/>
      <c r="M565" s="226"/>
      <c r="N565" s="226"/>
      <c r="O565" s="19"/>
      <c r="P565" s="19"/>
      <c r="Q565" s="19"/>
      <c r="R565" s="19"/>
      <c r="S565" s="103"/>
      <c r="T565" s="103"/>
      <c r="U565" s="25" t="s">
        <v>2</v>
      </c>
      <c r="V565" s="103"/>
      <c r="W565" s="103"/>
      <c r="X565" s="17"/>
      <c r="Y565" s="17" t="s">
        <v>937</v>
      </c>
      <c r="Z565" s="17"/>
      <c r="AA565" s="17" t="s">
        <v>943</v>
      </c>
      <c r="AB565" s="17"/>
      <c r="AC565" s="17"/>
      <c r="AD565" s="99"/>
      <c r="AE565" s="18" t="str">
        <f>VLOOKUP(C565,'Equipment Listing'!A:E,3,FALSE)</f>
        <v>GA</v>
      </c>
      <c r="AF565" s="19" t="str">
        <f>VLOOKUP(C565,'Equipment Listing'!A:E,4,FALSE)</f>
        <v>200T</v>
      </c>
      <c r="AG565" s="19" t="str">
        <f>VLOOKUP(C565,'Equipment Listing'!A:E,5,FALSE)</f>
        <v>60-200</v>
      </c>
      <c r="AH565" s="19">
        <f t="shared" si="67"/>
        <v>2</v>
      </c>
      <c r="AI565" s="43">
        <f t="shared" si="68"/>
        <v>2100</v>
      </c>
      <c r="AJ565" s="102">
        <f t="shared" si="69"/>
        <v>175000</v>
      </c>
      <c r="AK565" s="20">
        <f t="shared" si="70"/>
        <v>14583.333333333334</v>
      </c>
      <c r="AL565" s="21">
        <f t="shared" si="71"/>
        <v>11.925925925925926</v>
      </c>
      <c r="AM565" s="21"/>
      <c r="AN565" s="103"/>
      <c r="AO565" s="103"/>
      <c r="AP565" s="17" t="s">
        <v>943</v>
      </c>
    </row>
    <row r="566" spans="1:42" s="15" customFormat="1" ht="10.5" hidden="1" customHeight="1">
      <c r="A566" s="16" t="s">
        <v>944</v>
      </c>
      <c r="B566" s="220" t="str">
        <f t="shared" si="64"/>
        <v>EOP</v>
      </c>
      <c r="C566" s="18" t="s">
        <v>525</v>
      </c>
      <c r="D566" s="101">
        <v>1</v>
      </c>
      <c r="E566" s="20">
        <v>2400</v>
      </c>
      <c r="F566" s="19">
        <v>1</v>
      </c>
      <c r="G566" s="101">
        <v>0.1</v>
      </c>
      <c r="H566" s="221" t="str">
        <f t="shared" si="65"/>
        <v>2015.01</v>
      </c>
      <c r="I566" s="221" t="str">
        <f t="shared" si="66"/>
        <v>3000</v>
      </c>
      <c r="J566" s="69">
        <v>600</v>
      </c>
      <c r="K566" s="226"/>
      <c r="L566" s="226"/>
      <c r="M566" s="226"/>
      <c r="N566" s="226"/>
      <c r="O566" s="19"/>
      <c r="P566" s="19"/>
      <c r="Q566" s="19"/>
      <c r="R566" s="19"/>
      <c r="S566" s="103"/>
      <c r="T566" s="103"/>
      <c r="U566" s="25" t="s">
        <v>2</v>
      </c>
      <c r="V566" s="103"/>
      <c r="W566" s="103"/>
      <c r="X566" s="17"/>
      <c r="Y566" s="17" t="s">
        <v>920</v>
      </c>
      <c r="Z566" s="17"/>
      <c r="AA566" s="17">
        <v>37108</v>
      </c>
      <c r="AB566" s="17"/>
      <c r="AC566" s="17"/>
      <c r="AD566" s="99"/>
      <c r="AE566" s="18" t="str">
        <f>VLOOKUP(C566,'Equipment Listing'!A:E,3,FALSE)</f>
        <v>GA</v>
      </c>
      <c r="AF566" s="19" t="str">
        <f>VLOOKUP(C566,'Equipment Listing'!A:E,4,FALSE)</f>
        <v>200T</v>
      </c>
      <c r="AG566" s="19" t="str">
        <f>VLOOKUP(C566,'Equipment Listing'!A:E,5,FALSE)</f>
        <v>60-200</v>
      </c>
      <c r="AH566" s="19">
        <f t="shared" si="67"/>
        <v>0.1</v>
      </c>
      <c r="AI566" s="43">
        <f t="shared" si="68"/>
        <v>2400</v>
      </c>
      <c r="AJ566" s="102">
        <f t="shared" si="69"/>
        <v>600</v>
      </c>
      <c r="AK566" s="20">
        <f t="shared" si="70"/>
        <v>50</v>
      </c>
      <c r="AL566" s="21">
        <f t="shared" si="71"/>
        <v>0.16111111111111112</v>
      </c>
      <c r="AM566" s="21"/>
      <c r="AN566" s="103"/>
      <c r="AO566" s="103"/>
      <c r="AP566" s="17">
        <v>37108</v>
      </c>
    </row>
    <row r="567" spans="1:42" s="15" customFormat="1" ht="10.5" hidden="1" customHeight="1">
      <c r="A567" s="16" t="s">
        <v>945</v>
      </c>
      <c r="B567" s="220" t="str">
        <f t="shared" si="64"/>
        <v>EOP</v>
      </c>
      <c r="C567" s="18" t="s">
        <v>525</v>
      </c>
      <c r="D567" s="101">
        <v>1</v>
      </c>
      <c r="E567" s="20">
        <v>3600</v>
      </c>
      <c r="F567" s="19">
        <v>1</v>
      </c>
      <c r="G567" s="101">
        <v>0.75</v>
      </c>
      <c r="H567" s="221" t="str">
        <f t="shared" si="65"/>
        <v>2015.01</v>
      </c>
      <c r="I567" s="221" t="str">
        <f t="shared" si="66"/>
        <v>3000</v>
      </c>
      <c r="J567" s="69">
        <v>17000</v>
      </c>
      <c r="K567" s="226"/>
      <c r="L567" s="226"/>
      <c r="M567" s="226"/>
      <c r="N567" s="226"/>
      <c r="O567" s="19"/>
      <c r="P567" s="19"/>
      <c r="Q567" s="19"/>
      <c r="R567" s="19"/>
      <c r="S567" s="103"/>
      <c r="T567" s="103"/>
      <c r="U567" s="25" t="s">
        <v>2</v>
      </c>
      <c r="V567" s="103"/>
      <c r="W567" s="103"/>
      <c r="X567" s="17"/>
      <c r="Y567" s="17" t="s">
        <v>911</v>
      </c>
      <c r="Z567" s="17"/>
      <c r="AA567" s="17" t="s">
        <v>946</v>
      </c>
      <c r="AB567" s="17"/>
      <c r="AC567" s="17"/>
      <c r="AD567" s="99"/>
      <c r="AE567" s="18" t="str">
        <f>VLOOKUP(C567,'Equipment Listing'!A:E,3,FALSE)</f>
        <v>GA</v>
      </c>
      <c r="AF567" s="19" t="str">
        <f>VLOOKUP(C567,'Equipment Listing'!A:E,4,FALSE)</f>
        <v>200T</v>
      </c>
      <c r="AG567" s="19" t="str">
        <f>VLOOKUP(C567,'Equipment Listing'!A:E,5,FALSE)</f>
        <v>60-200</v>
      </c>
      <c r="AH567" s="19">
        <f t="shared" si="67"/>
        <v>0.75</v>
      </c>
      <c r="AI567" s="43">
        <f t="shared" si="68"/>
        <v>3600</v>
      </c>
      <c r="AJ567" s="102">
        <f t="shared" si="69"/>
        <v>17000</v>
      </c>
      <c r="AK567" s="20">
        <f t="shared" si="70"/>
        <v>1416.6666666666667</v>
      </c>
      <c r="AL567" s="21">
        <f t="shared" si="71"/>
        <v>1.5246913580246915</v>
      </c>
      <c r="AM567" s="21"/>
      <c r="AN567" s="103"/>
      <c r="AO567" s="103"/>
      <c r="AP567" s="17" t="s">
        <v>946</v>
      </c>
    </row>
    <row r="568" spans="1:42" s="15" customFormat="1" ht="10.5" hidden="1" customHeight="1">
      <c r="A568" s="16" t="s">
        <v>947</v>
      </c>
      <c r="B568" s="220" t="str">
        <f t="shared" si="64"/>
        <v>EOP</v>
      </c>
      <c r="C568" s="18" t="s">
        <v>525</v>
      </c>
      <c r="D568" s="101">
        <v>1</v>
      </c>
      <c r="E568" s="20">
        <v>1800</v>
      </c>
      <c r="F568" s="19">
        <v>1</v>
      </c>
      <c r="G568" s="101">
        <v>0.1</v>
      </c>
      <c r="H568" s="221" t="str">
        <f t="shared" si="65"/>
        <v>2015.01</v>
      </c>
      <c r="I568" s="221" t="str">
        <f t="shared" si="66"/>
        <v>3000</v>
      </c>
      <c r="J568" s="69">
        <v>2850</v>
      </c>
      <c r="K568" s="226"/>
      <c r="L568" s="226"/>
      <c r="M568" s="226"/>
      <c r="N568" s="226"/>
      <c r="O568" s="19"/>
      <c r="P568" s="19"/>
      <c r="Q568" s="19"/>
      <c r="R568" s="19"/>
      <c r="S568" s="103"/>
      <c r="T568" s="103"/>
      <c r="U568" s="25" t="s">
        <v>2</v>
      </c>
      <c r="V568" s="103"/>
      <c r="W568" s="103"/>
      <c r="X568" s="17"/>
      <c r="Y568" s="17" t="s">
        <v>948</v>
      </c>
      <c r="Z568" s="17"/>
      <c r="AA568" s="17">
        <v>37947</v>
      </c>
      <c r="AB568" s="17"/>
      <c r="AC568" s="17"/>
      <c r="AD568" s="99"/>
      <c r="AE568" s="18" t="str">
        <f>VLOOKUP(C568,'Equipment Listing'!A:E,3,FALSE)</f>
        <v>GA</v>
      </c>
      <c r="AF568" s="19" t="str">
        <f>VLOOKUP(C568,'Equipment Listing'!A:E,4,FALSE)</f>
        <v>200T</v>
      </c>
      <c r="AG568" s="19" t="str">
        <f>VLOOKUP(C568,'Equipment Listing'!A:E,5,FALSE)</f>
        <v>60-200</v>
      </c>
      <c r="AH568" s="19">
        <f t="shared" si="67"/>
        <v>0.1</v>
      </c>
      <c r="AI568" s="43">
        <f t="shared" si="68"/>
        <v>1800</v>
      </c>
      <c r="AJ568" s="102">
        <f t="shared" si="69"/>
        <v>2850</v>
      </c>
      <c r="AK568" s="20">
        <f t="shared" si="70"/>
        <v>237.5</v>
      </c>
      <c r="AL568" s="21">
        <f t="shared" si="71"/>
        <v>0.30925925925925929</v>
      </c>
      <c r="AM568" s="21"/>
      <c r="AN568" s="103"/>
      <c r="AO568" s="103"/>
      <c r="AP568" s="17">
        <v>37947</v>
      </c>
    </row>
    <row r="569" spans="1:42" s="15" customFormat="1" ht="10.5" hidden="1" customHeight="1">
      <c r="A569" s="16" t="s">
        <v>947</v>
      </c>
      <c r="B569" s="220" t="str">
        <f t="shared" si="64"/>
        <v>EOP</v>
      </c>
      <c r="C569" s="18" t="s">
        <v>525</v>
      </c>
      <c r="D569" s="101">
        <v>1</v>
      </c>
      <c r="E569" s="20">
        <v>1800</v>
      </c>
      <c r="F569" s="19">
        <v>1</v>
      </c>
      <c r="G569" s="101">
        <v>0.1</v>
      </c>
      <c r="H569" s="221" t="str">
        <f t="shared" si="65"/>
        <v>2015.01</v>
      </c>
      <c r="I569" s="221" t="str">
        <f t="shared" si="66"/>
        <v>3000</v>
      </c>
      <c r="J569" s="69">
        <v>2850</v>
      </c>
      <c r="K569" s="226"/>
      <c r="L569" s="226"/>
      <c r="M569" s="226"/>
      <c r="N569" s="226"/>
      <c r="O569" s="19"/>
      <c r="P569" s="19"/>
      <c r="Q569" s="19"/>
      <c r="R569" s="19"/>
      <c r="S569" s="103"/>
      <c r="T569" s="103"/>
      <c r="U569" s="25" t="s">
        <v>2</v>
      </c>
      <c r="V569" s="103"/>
      <c r="W569" s="103"/>
      <c r="X569" s="17"/>
      <c r="Y569" s="17" t="s">
        <v>948</v>
      </c>
      <c r="Z569" s="17"/>
      <c r="AA569" s="17">
        <v>37894</v>
      </c>
      <c r="AB569" s="17"/>
      <c r="AC569" s="17"/>
      <c r="AD569" s="99"/>
      <c r="AE569" s="18" t="str">
        <f>VLOOKUP(C569,'Equipment Listing'!A:E,3,FALSE)</f>
        <v>GA</v>
      </c>
      <c r="AF569" s="19" t="str">
        <f>VLOOKUP(C569,'Equipment Listing'!A:E,4,FALSE)</f>
        <v>200T</v>
      </c>
      <c r="AG569" s="19" t="str">
        <f>VLOOKUP(C569,'Equipment Listing'!A:E,5,FALSE)</f>
        <v>60-200</v>
      </c>
      <c r="AH569" s="19">
        <f t="shared" si="67"/>
        <v>0.1</v>
      </c>
      <c r="AI569" s="43">
        <f t="shared" si="68"/>
        <v>1800</v>
      </c>
      <c r="AJ569" s="102">
        <f t="shared" si="69"/>
        <v>2850</v>
      </c>
      <c r="AK569" s="20">
        <f t="shared" si="70"/>
        <v>237.5</v>
      </c>
      <c r="AL569" s="21">
        <f t="shared" si="71"/>
        <v>0.30925925925925929</v>
      </c>
      <c r="AM569" s="21"/>
      <c r="AN569" s="103"/>
      <c r="AO569" s="103"/>
      <c r="AP569" s="17">
        <v>37894</v>
      </c>
    </row>
    <row r="570" spans="1:42" s="15" customFormat="1" ht="10.5" hidden="1" customHeight="1">
      <c r="A570" s="16" t="s">
        <v>947</v>
      </c>
      <c r="B570" s="220" t="str">
        <f t="shared" si="64"/>
        <v>EOP</v>
      </c>
      <c r="C570" s="18" t="s">
        <v>525</v>
      </c>
      <c r="D570" s="101">
        <v>1</v>
      </c>
      <c r="E570" s="20">
        <v>2400</v>
      </c>
      <c r="F570" s="19">
        <v>1</v>
      </c>
      <c r="G570" s="101">
        <v>0.1</v>
      </c>
      <c r="H570" s="221" t="str">
        <f t="shared" si="65"/>
        <v>2015.01</v>
      </c>
      <c r="I570" s="221" t="str">
        <f t="shared" si="66"/>
        <v>3000</v>
      </c>
      <c r="J570" s="69">
        <v>2850</v>
      </c>
      <c r="K570" s="226"/>
      <c r="L570" s="226"/>
      <c r="M570" s="226"/>
      <c r="N570" s="226"/>
      <c r="O570" s="19"/>
      <c r="P570" s="19"/>
      <c r="Q570" s="19"/>
      <c r="R570" s="19"/>
      <c r="S570" s="103"/>
      <c r="T570" s="103"/>
      <c r="U570" s="25" t="s">
        <v>2</v>
      </c>
      <c r="V570" s="103"/>
      <c r="W570" s="103"/>
      <c r="X570" s="17"/>
      <c r="Y570" s="17" t="s">
        <v>948</v>
      </c>
      <c r="Z570" s="17"/>
      <c r="AA570" s="17">
        <v>37998</v>
      </c>
      <c r="AB570" s="17"/>
      <c r="AC570" s="17"/>
      <c r="AD570" s="99"/>
      <c r="AE570" s="18" t="str">
        <f>VLOOKUP(C570,'Equipment Listing'!A:E,3,FALSE)</f>
        <v>GA</v>
      </c>
      <c r="AF570" s="19" t="str">
        <f>VLOOKUP(C570,'Equipment Listing'!A:E,4,FALSE)</f>
        <v>200T</v>
      </c>
      <c r="AG570" s="19" t="str">
        <f>VLOOKUP(C570,'Equipment Listing'!A:E,5,FALSE)</f>
        <v>60-200</v>
      </c>
      <c r="AH570" s="19">
        <f t="shared" si="67"/>
        <v>0.1</v>
      </c>
      <c r="AI570" s="43">
        <f t="shared" si="68"/>
        <v>2400</v>
      </c>
      <c r="AJ570" s="102">
        <f t="shared" si="69"/>
        <v>2850</v>
      </c>
      <c r="AK570" s="20">
        <f t="shared" si="70"/>
        <v>237.5</v>
      </c>
      <c r="AL570" s="21">
        <f t="shared" si="71"/>
        <v>0.26527777777777778</v>
      </c>
      <c r="AM570" s="21"/>
      <c r="AN570" s="103"/>
      <c r="AO570" s="103"/>
      <c r="AP570" s="17">
        <v>37998</v>
      </c>
    </row>
    <row r="571" spans="1:42" s="15" customFormat="1" ht="10.5" hidden="1" customHeight="1">
      <c r="A571" s="16" t="s">
        <v>949</v>
      </c>
      <c r="B571" s="220" t="str">
        <f t="shared" si="64"/>
        <v>EOP</v>
      </c>
      <c r="C571" s="18" t="s">
        <v>525</v>
      </c>
      <c r="D571" s="101">
        <v>1</v>
      </c>
      <c r="E571" s="20">
        <v>2100</v>
      </c>
      <c r="F571" s="19">
        <v>1</v>
      </c>
      <c r="G571" s="101"/>
      <c r="H571" s="221" t="str">
        <f t="shared" si="65"/>
        <v>2015.01</v>
      </c>
      <c r="I571" s="221" t="str">
        <f t="shared" si="66"/>
        <v>3000</v>
      </c>
      <c r="J571" s="109">
        <v>0</v>
      </c>
      <c r="K571" s="228"/>
      <c r="L571" s="228"/>
      <c r="M571" s="228"/>
      <c r="N571" s="228"/>
      <c r="O571" s="19"/>
      <c r="P571" s="19"/>
      <c r="Q571" s="19"/>
      <c r="R571" s="19"/>
      <c r="S571" s="103"/>
      <c r="T571" s="103"/>
      <c r="U571" s="25" t="s">
        <v>2</v>
      </c>
      <c r="V571" s="103"/>
      <c r="W571" s="103"/>
      <c r="X571" s="17"/>
      <c r="Y571" s="17" t="s">
        <v>950</v>
      </c>
      <c r="Z571" s="17"/>
      <c r="AA571" s="17">
        <v>37235</v>
      </c>
      <c r="AB571" s="17"/>
      <c r="AC571" s="17"/>
      <c r="AD571" s="99"/>
      <c r="AE571" s="18" t="str">
        <f>VLOOKUP(C571,'Equipment Listing'!A:E,3,FALSE)</f>
        <v>GA</v>
      </c>
      <c r="AF571" s="19" t="str">
        <f>VLOOKUP(C571,'Equipment Listing'!A:E,4,FALSE)</f>
        <v>200T</v>
      </c>
      <c r="AG571" s="19" t="str">
        <f>VLOOKUP(C571,'Equipment Listing'!A:E,5,FALSE)</f>
        <v>60-200</v>
      </c>
      <c r="AH571" s="19">
        <f t="shared" si="67"/>
        <v>0</v>
      </c>
      <c r="AI571" s="43">
        <f t="shared" si="68"/>
        <v>2100</v>
      </c>
      <c r="AJ571" s="102">
        <f t="shared" si="69"/>
        <v>0</v>
      </c>
      <c r="AK571" s="20">
        <f t="shared" si="70"/>
        <v>0</v>
      </c>
      <c r="AL571" s="21">
        <f t="shared" si="71"/>
        <v>0</v>
      </c>
      <c r="AM571" s="21"/>
      <c r="AN571" s="103"/>
      <c r="AO571" s="103"/>
      <c r="AP571" s="17">
        <v>37235</v>
      </c>
    </row>
    <row r="572" spans="1:42" s="15" customFormat="1" ht="10.5" hidden="1" customHeight="1">
      <c r="A572" s="16" t="s">
        <v>951</v>
      </c>
      <c r="B572" s="220" t="str">
        <f t="shared" si="64"/>
        <v>EOP</v>
      </c>
      <c r="C572" s="18" t="s">
        <v>525</v>
      </c>
      <c r="D572" s="101">
        <v>1</v>
      </c>
      <c r="E572" s="20">
        <v>1800</v>
      </c>
      <c r="F572" s="19">
        <v>1</v>
      </c>
      <c r="G572" s="101">
        <v>1.5</v>
      </c>
      <c r="H572" s="221" t="str">
        <f t="shared" si="65"/>
        <v>2015.01</v>
      </c>
      <c r="I572" s="221" t="str">
        <f t="shared" si="66"/>
        <v>3000</v>
      </c>
      <c r="J572" s="69">
        <v>80000</v>
      </c>
      <c r="K572" s="226"/>
      <c r="L572" s="226"/>
      <c r="M572" s="226"/>
      <c r="N572" s="226"/>
      <c r="O572" s="19"/>
      <c r="P572" s="19"/>
      <c r="Q572" s="19"/>
      <c r="R572" s="19"/>
      <c r="S572" s="103"/>
      <c r="T572" s="103"/>
      <c r="U572" s="25" t="s">
        <v>2</v>
      </c>
      <c r="V572" s="103"/>
      <c r="W572" s="103"/>
      <c r="X572" s="17"/>
      <c r="Y572" s="17" t="s">
        <v>953</v>
      </c>
      <c r="Z572" s="17"/>
      <c r="AA572" s="17" t="s">
        <v>952</v>
      </c>
      <c r="AB572" s="17"/>
      <c r="AC572" s="17"/>
      <c r="AD572" s="99"/>
      <c r="AE572" s="18" t="str">
        <f>VLOOKUP(C572,'Equipment Listing'!A:E,3,FALSE)</f>
        <v>GA</v>
      </c>
      <c r="AF572" s="19" t="str">
        <f>VLOOKUP(C572,'Equipment Listing'!A:E,4,FALSE)</f>
        <v>200T</v>
      </c>
      <c r="AG572" s="19" t="str">
        <f>VLOOKUP(C572,'Equipment Listing'!A:E,5,FALSE)</f>
        <v>60-200</v>
      </c>
      <c r="AH572" s="19">
        <f t="shared" si="67"/>
        <v>1.5</v>
      </c>
      <c r="AI572" s="43">
        <f t="shared" si="68"/>
        <v>1800</v>
      </c>
      <c r="AJ572" s="102">
        <f t="shared" si="69"/>
        <v>80000</v>
      </c>
      <c r="AK572" s="20">
        <f t="shared" si="70"/>
        <v>6666.666666666667</v>
      </c>
      <c r="AL572" s="21">
        <f t="shared" si="71"/>
        <v>6.9382716049382722</v>
      </c>
      <c r="AM572" s="21"/>
      <c r="AN572" s="103"/>
      <c r="AO572" s="103"/>
      <c r="AP572" s="17" t="s">
        <v>952</v>
      </c>
    </row>
    <row r="573" spans="1:42" s="15" customFormat="1" ht="10.5" hidden="1" customHeight="1">
      <c r="A573" s="16" t="s">
        <v>954</v>
      </c>
      <c r="B573" s="220" t="str">
        <f t="shared" si="64"/>
        <v>EOP</v>
      </c>
      <c r="C573" s="18" t="s">
        <v>525</v>
      </c>
      <c r="D573" s="101">
        <v>1</v>
      </c>
      <c r="E573" s="20">
        <v>2100</v>
      </c>
      <c r="F573" s="19">
        <v>1</v>
      </c>
      <c r="G573" s="101">
        <v>1</v>
      </c>
      <c r="H573" s="221" t="str">
        <f t="shared" si="65"/>
        <v>2015.01</v>
      </c>
      <c r="I573" s="221" t="str">
        <f t="shared" si="66"/>
        <v>3000</v>
      </c>
      <c r="J573" s="69">
        <v>8000</v>
      </c>
      <c r="K573" s="226"/>
      <c r="L573" s="226"/>
      <c r="M573" s="226"/>
      <c r="N573" s="226"/>
      <c r="O573" s="19"/>
      <c r="P573" s="19"/>
      <c r="Q573" s="19"/>
      <c r="R573" s="19"/>
      <c r="S573" s="103"/>
      <c r="T573" s="103"/>
      <c r="U573" s="25" t="s">
        <v>2</v>
      </c>
      <c r="V573" s="103"/>
      <c r="W573" s="103"/>
      <c r="X573" s="17"/>
      <c r="Y573" s="17" t="s">
        <v>911</v>
      </c>
      <c r="Z573" s="17"/>
      <c r="AA573" s="17">
        <v>37382</v>
      </c>
      <c r="AB573" s="17"/>
      <c r="AC573" s="17"/>
      <c r="AD573" s="99"/>
      <c r="AE573" s="18" t="str">
        <f>VLOOKUP(C573,'Equipment Listing'!A:E,3,FALSE)</f>
        <v>GA</v>
      </c>
      <c r="AF573" s="19" t="str">
        <f>VLOOKUP(C573,'Equipment Listing'!A:E,4,FALSE)</f>
        <v>200T</v>
      </c>
      <c r="AG573" s="19" t="str">
        <f>VLOOKUP(C573,'Equipment Listing'!A:E,5,FALSE)</f>
        <v>60-200</v>
      </c>
      <c r="AH573" s="19">
        <f t="shared" si="67"/>
        <v>1</v>
      </c>
      <c r="AI573" s="43">
        <f t="shared" si="68"/>
        <v>2100</v>
      </c>
      <c r="AJ573" s="102">
        <f t="shared" si="69"/>
        <v>8000</v>
      </c>
      <c r="AK573" s="20">
        <f t="shared" si="70"/>
        <v>666.66666666666663</v>
      </c>
      <c r="AL573" s="21">
        <f t="shared" si="71"/>
        <v>1.7566137566137565</v>
      </c>
      <c r="AM573" s="21"/>
      <c r="AN573" s="103"/>
      <c r="AO573" s="103"/>
      <c r="AP573" s="17">
        <v>37382</v>
      </c>
    </row>
    <row r="574" spans="1:42" s="15" customFormat="1" ht="10.5" hidden="1" customHeight="1">
      <c r="A574" s="16" t="s">
        <v>955</v>
      </c>
      <c r="B574" s="220" t="str">
        <f t="shared" si="64"/>
        <v>EOP</v>
      </c>
      <c r="C574" s="18" t="s">
        <v>525</v>
      </c>
      <c r="D574" s="101">
        <v>1</v>
      </c>
      <c r="E574" s="20">
        <v>2100</v>
      </c>
      <c r="F574" s="19">
        <v>1</v>
      </c>
      <c r="G574" s="101">
        <v>0.75</v>
      </c>
      <c r="H574" s="221" t="str">
        <f t="shared" si="65"/>
        <v>2015.01</v>
      </c>
      <c r="I574" s="221" t="str">
        <f t="shared" si="66"/>
        <v>3000</v>
      </c>
      <c r="J574" s="69">
        <v>15000</v>
      </c>
      <c r="K574" s="226"/>
      <c r="L574" s="226"/>
      <c r="M574" s="226"/>
      <c r="N574" s="226"/>
      <c r="O574" s="19"/>
      <c r="P574" s="19"/>
      <c r="Q574" s="19"/>
      <c r="R574" s="19"/>
      <c r="S574" s="103"/>
      <c r="T574" s="103"/>
      <c r="U574" s="25" t="s">
        <v>2</v>
      </c>
      <c r="V574" s="103"/>
      <c r="W574" s="103"/>
      <c r="X574" s="17"/>
      <c r="Y574" s="17" t="s">
        <v>911</v>
      </c>
      <c r="Z574" s="17"/>
      <c r="AA574" s="17">
        <v>37850</v>
      </c>
      <c r="AB574" s="17"/>
      <c r="AC574" s="17"/>
      <c r="AD574" s="99"/>
      <c r="AE574" s="18" t="str">
        <f>VLOOKUP(C574,'Equipment Listing'!A:E,3,FALSE)</f>
        <v>GA</v>
      </c>
      <c r="AF574" s="19" t="str">
        <f>VLOOKUP(C574,'Equipment Listing'!A:E,4,FALSE)</f>
        <v>200T</v>
      </c>
      <c r="AG574" s="19" t="str">
        <f>VLOOKUP(C574,'Equipment Listing'!A:E,5,FALSE)</f>
        <v>60-200</v>
      </c>
      <c r="AH574" s="19">
        <f t="shared" si="67"/>
        <v>0.75</v>
      </c>
      <c r="AI574" s="43">
        <f t="shared" si="68"/>
        <v>2100</v>
      </c>
      <c r="AJ574" s="102">
        <f t="shared" si="69"/>
        <v>15000</v>
      </c>
      <c r="AK574" s="20">
        <f t="shared" si="70"/>
        <v>1250</v>
      </c>
      <c r="AL574" s="21">
        <f t="shared" si="71"/>
        <v>1.7936507936507937</v>
      </c>
      <c r="AM574" s="21"/>
      <c r="AN574" s="103"/>
      <c r="AO574" s="103"/>
      <c r="AP574" s="17">
        <v>37850</v>
      </c>
    </row>
    <row r="575" spans="1:42" s="15" customFormat="1" ht="10.5" hidden="1" customHeight="1">
      <c r="A575" s="16" t="s">
        <v>956</v>
      </c>
      <c r="B575" s="220" t="str">
        <f t="shared" si="64"/>
        <v>EOP</v>
      </c>
      <c r="C575" s="18" t="s">
        <v>525</v>
      </c>
      <c r="D575" s="101">
        <v>1</v>
      </c>
      <c r="E575" s="20">
        <v>2100</v>
      </c>
      <c r="F575" s="19">
        <v>1</v>
      </c>
      <c r="G575" s="101">
        <v>0.75</v>
      </c>
      <c r="H575" s="221" t="str">
        <f t="shared" si="65"/>
        <v>2015.01</v>
      </c>
      <c r="I575" s="221" t="str">
        <f t="shared" si="66"/>
        <v>3000</v>
      </c>
      <c r="J575" s="69">
        <v>15000</v>
      </c>
      <c r="K575" s="226"/>
      <c r="L575" s="226"/>
      <c r="M575" s="226"/>
      <c r="N575" s="226"/>
      <c r="O575" s="19"/>
      <c r="P575" s="19"/>
      <c r="Q575" s="19"/>
      <c r="R575" s="19"/>
      <c r="S575" s="103"/>
      <c r="T575" s="103"/>
      <c r="U575" s="25" t="s">
        <v>2</v>
      </c>
      <c r="V575" s="103"/>
      <c r="W575" s="103"/>
      <c r="X575" s="17"/>
      <c r="Y575" s="17" t="s">
        <v>911</v>
      </c>
      <c r="Z575" s="17"/>
      <c r="AA575" s="17">
        <v>37851</v>
      </c>
      <c r="AB575" s="17"/>
      <c r="AC575" s="17"/>
      <c r="AD575" s="99"/>
      <c r="AE575" s="18" t="str">
        <f>VLOOKUP(C575,'Equipment Listing'!A:E,3,FALSE)</f>
        <v>GA</v>
      </c>
      <c r="AF575" s="19" t="str">
        <f>VLOOKUP(C575,'Equipment Listing'!A:E,4,FALSE)</f>
        <v>200T</v>
      </c>
      <c r="AG575" s="19" t="str">
        <f>VLOOKUP(C575,'Equipment Listing'!A:E,5,FALSE)</f>
        <v>60-200</v>
      </c>
      <c r="AH575" s="19">
        <f t="shared" si="67"/>
        <v>0.75</v>
      </c>
      <c r="AI575" s="43">
        <f t="shared" si="68"/>
        <v>2100</v>
      </c>
      <c r="AJ575" s="102">
        <f t="shared" si="69"/>
        <v>15000</v>
      </c>
      <c r="AK575" s="20">
        <f t="shared" si="70"/>
        <v>1250</v>
      </c>
      <c r="AL575" s="21">
        <f t="shared" si="71"/>
        <v>1.7936507936507937</v>
      </c>
      <c r="AM575" s="21"/>
      <c r="AN575" s="103"/>
      <c r="AO575" s="103"/>
      <c r="AP575" s="17">
        <v>37851</v>
      </c>
    </row>
    <row r="576" spans="1:42" s="15" customFormat="1" ht="10.5" hidden="1" customHeight="1">
      <c r="A576" s="16" t="s">
        <v>957</v>
      </c>
      <c r="B576" s="220" t="str">
        <f t="shared" si="64"/>
        <v>EOP</v>
      </c>
      <c r="C576" s="18" t="s">
        <v>525</v>
      </c>
      <c r="D576" s="101">
        <v>2</v>
      </c>
      <c r="E576" s="20">
        <v>2400</v>
      </c>
      <c r="F576" s="19">
        <v>1</v>
      </c>
      <c r="G576" s="101">
        <v>0.75</v>
      </c>
      <c r="H576" s="221" t="str">
        <f t="shared" si="65"/>
        <v>2015.01</v>
      </c>
      <c r="I576" s="221" t="str">
        <f t="shared" si="66"/>
        <v>3000</v>
      </c>
      <c r="J576" s="69">
        <v>15000</v>
      </c>
      <c r="K576" s="226"/>
      <c r="L576" s="226"/>
      <c r="M576" s="226"/>
      <c r="N576" s="226"/>
      <c r="O576" s="19"/>
      <c r="P576" s="19"/>
      <c r="Q576" s="19"/>
      <c r="R576" s="19"/>
      <c r="S576" s="103"/>
      <c r="T576" s="103"/>
      <c r="U576" s="25" t="s">
        <v>2</v>
      </c>
      <c r="V576" s="103"/>
      <c r="W576" s="103"/>
      <c r="X576" s="17"/>
      <c r="Y576" s="17" t="s">
        <v>911</v>
      </c>
      <c r="Z576" s="17"/>
      <c r="AA576" s="17">
        <v>37866</v>
      </c>
      <c r="AB576" s="17"/>
      <c r="AC576" s="17"/>
      <c r="AD576" s="99"/>
      <c r="AE576" s="18" t="str">
        <f>VLOOKUP(C576,'Equipment Listing'!A:E,3,FALSE)</f>
        <v>GA</v>
      </c>
      <c r="AF576" s="19" t="str">
        <f>VLOOKUP(C576,'Equipment Listing'!A:E,4,FALSE)</f>
        <v>200T</v>
      </c>
      <c r="AG576" s="19" t="str">
        <f>VLOOKUP(C576,'Equipment Listing'!A:E,5,FALSE)</f>
        <v>60-200</v>
      </c>
      <c r="AH576" s="19">
        <f t="shared" si="67"/>
        <v>0.75</v>
      </c>
      <c r="AI576" s="43">
        <f t="shared" si="68"/>
        <v>4800</v>
      </c>
      <c r="AJ576" s="102">
        <f t="shared" si="69"/>
        <v>15000</v>
      </c>
      <c r="AK576" s="20">
        <f t="shared" si="70"/>
        <v>1250</v>
      </c>
      <c r="AL576" s="21">
        <f t="shared" si="71"/>
        <v>1.3472222222222223</v>
      </c>
      <c r="AM576" s="21"/>
      <c r="AN576" s="103"/>
      <c r="AO576" s="103"/>
      <c r="AP576" s="17">
        <v>37866</v>
      </c>
    </row>
    <row r="577" spans="1:42" s="15" customFormat="1" ht="10.5" hidden="1" customHeight="1">
      <c r="A577" s="16" t="s">
        <v>958</v>
      </c>
      <c r="B577" s="220" t="str">
        <f t="shared" si="64"/>
        <v>EOP</v>
      </c>
      <c r="C577" s="18" t="s">
        <v>525</v>
      </c>
      <c r="D577" s="101">
        <v>1</v>
      </c>
      <c r="E577" s="20">
        <v>2400</v>
      </c>
      <c r="F577" s="19">
        <v>1</v>
      </c>
      <c r="G577" s="101">
        <v>0.75</v>
      </c>
      <c r="H577" s="221" t="str">
        <f t="shared" si="65"/>
        <v>2015.01</v>
      </c>
      <c r="I577" s="221" t="str">
        <f t="shared" si="66"/>
        <v>3000</v>
      </c>
      <c r="J577" s="69">
        <v>14000</v>
      </c>
      <c r="K577" s="226"/>
      <c r="L577" s="226"/>
      <c r="M577" s="226"/>
      <c r="N577" s="226"/>
      <c r="O577" s="19"/>
      <c r="P577" s="19"/>
      <c r="Q577" s="19"/>
      <c r="R577" s="19"/>
      <c r="S577" s="103"/>
      <c r="T577" s="103"/>
      <c r="U577" s="25" t="s">
        <v>2</v>
      </c>
      <c r="V577" s="103"/>
      <c r="W577" s="103"/>
      <c r="X577" s="17"/>
      <c r="Y577" s="17" t="s">
        <v>911</v>
      </c>
      <c r="Z577" s="17"/>
      <c r="AA577" s="17">
        <v>37883</v>
      </c>
      <c r="AB577" s="17"/>
      <c r="AC577" s="17"/>
      <c r="AD577" s="99"/>
      <c r="AE577" s="18" t="str">
        <f>VLOOKUP(C577,'Equipment Listing'!A:E,3,FALSE)</f>
        <v>GA</v>
      </c>
      <c r="AF577" s="19" t="str">
        <f>VLOOKUP(C577,'Equipment Listing'!A:E,4,FALSE)</f>
        <v>200T</v>
      </c>
      <c r="AG577" s="19" t="str">
        <f>VLOOKUP(C577,'Equipment Listing'!A:E,5,FALSE)</f>
        <v>60-200</v>
      </c>
      <c r="AH577" s="19">
        <f t="shared" si="67"/>
        <v>0.75</v>
      </c>
      <c r="AI577" s="43">
        <f t="shared" si="68"/>
        <v>2400</v>
      </c>
      <c r="AJ577" s="102">
        <f t="shared" si="69"/>
        <v>14000</v>
      </c>
      <c r="AK577" s="20">
        <f t="shared" si="70"/>
        <v>1166.6666666666667</v>
      </c>
      <c r="AL577" s="21">
        <f t="shared" si="71"/>
        <v>1.6481481481481481</v>
      </c>
      <c r="AM577" s="21"/>
      <c r="AN577" s="103"/>
      <c r="AO577" s="103"/>
      <c r="AP577" s="17">
        <v>37883</v>
      </c>
    </row>
    <row r="578" spans="1:42" s="15" customFormat="1" ht="10.5" hidden="1" customHeight="1">
      <c r="A578" s="16" t="s">
        <v>959</v>
      </c>
      <c r="B578" s="220" t="str">
        <f t="shared" si="64"/>
        <v>EOP</v>
      </c>
      <c r="C578" s="18" t="s">
        <v>525</v>
      </c>
      <c r="D578" s="101">
        <v>1</v>
      </c>
      <c r="E578" s="20">
        <v>2400</v>
      </c>
      <c r="F578" s="19">
        <v>1</v>
      </c>
      <c r="G578" s="101">
        <v>0.75</v>
      </c>
      <c r="H578" s="221" t="str">
        <f t="shared" si="65"/>
        <v>2015.01</v>
      </c>
      <c r="I578" s="221" t="str">
        <f t="shared" si="66"/>
        <v>3000</v>
      </c>
      <c r="J578" s="69">
        <v>15500</v>
      </c>
      <c r="K578" s="226"/>
      <c r="L578" s="226"/>
      <c r="M578" s="226"/>
      <c r="N578" s="226"/>
      <c r="O578" s="19"/>
      <c r="P578" s="19"/>
      <c r="Q578" s="19"/>
      <c r="R578" s="19"/>
      <c r="S578" s="103"/>
      <c r="T578" s="103"/>
      <c r="U578" s="25" t="s">
        <v>2</v>
      </c>
      <c r="V578" s="103"/>
      <c r="W578" s="103"/>
      <c r="X578" s="17"/>
      <c r="Y578" s="17" t="s">
        <v>911</v>
      </c>
      <c r="Z578" s="17"/>
      <c r="AA578" s="17">
        <v>37877</v>
      </c>
      <c r="AB578" s="17"/>
      <c r="AC578" s="17"/>
      <c r="AD578" s="99"/>
      <c r="AE578" s="18" t="str">
        <f>VLOOKUP(C578,'Equipment Listing'!A:E,3,FALSE)</f>
        <v>GA</v>
      </c>
      <c r="AF578" s="19" t="str">
        <f>VLOOKUP(C578,'Equipment Listing'!A:E,4,FALSE)</f>
        <v>200T</v>
      </c>
      <c r="AG578" s="19" t="str">
        <f>VLOOKUP(C578,'Equipment Listing'!A:E,5,FALSE)</f>
        <v>60-200</v>
      </c>
      <c r="AH578" s="19">
        <f t="shared" si="67"/>
        <v>0.75</v>
      </c>
      <c r="AI578" s="43">
        <f t="shared" si="68"/>
        <v>2400</v>
      </c>
      <c r="AJ578" s="102">
        <f t="shared" si="69"/>
        <v>15500</v>
      </c>
      <c r="AK578" s="20">
        <f t="shared" si="70"/>
        <v>1291.6666666666667</v>
      </c>
      <c r="AL578" s="21">
        <f t="shared" si="71"/>
        <v>1.7175925925925928</v>
      </c>
      <c r="AM578" s="21"/>
      <c r="AN578" s="103"/>
      <c r="AO578" s="103"/>
      <c r="AP578" s="17">
        <v>37877</v>
      </c>
    </row>
    <row r="579" spans="1:42" s="15" customFormat="1" ht="10.5" hidden="1" customHeight="1">
      <c r="A579" s="16" t="s">
        <v>960</v>
      </c>
      <c r="B579" s="220" t="str">
        <f t="shared" si="64"/>
        <v>EOP</v>
      </c>
      <c r="C579" s="18" t="s">
        <v>525</v>
      </c>
      <c r="D579" s="101">
        <v>1</v>
      </c>
      <c r="E579" s="20">
        <v>2100</v>
      </c>
      <c r="F579" s="19">
        <v>1</v>
      </c>
      <c r="G579" s="101">
        <v>0.1</v>
      </c>
      <c r="H579" s="221" t="str">
        <f t="shared" si="65"/>
        <v>2015.01</v>
      </c>
      <c r="I579" s="221" t="str">
        <f t="shared" si="66"/>
        <v>3000</v>
      </c>
      <c r="J579" s="69">
        <v>2500</v>
      </c>
      <c r="K579" s="226"/>
      <c r="L579" s="226"/>
      <c r="M579" s="226"/>
      <c r="N579" s="226"/>
      <c r="O579" s="19"/>
      <c r="P579" s="19"/>
      <c r="Q579" s="19"/>
      <c r="R579" s="19"/>
      <c r="S579" s="103"/>
      <c r="T579" s="103"/>
      <c r="U579" s="25" t="s">
        <v>2</v>
      </c>
      <c r="V579" s="103"/>
      <c r="W579" s="103"/>
      <c r="X579" s="17"/>
      <c r="Y579" s="17" t="s">
        <v>961</v>
      </c>
      <c r="Z579" s="17"/>
      <c r="AA579" s="17">
        <v>50753</v>
      </c>
      <c r="AB579" s="17"/>
      <c r="AC579" s="17"/>
      <c r="AD579" s="99"/>
      <c r="AE579" s="18" t="str">
        <f>VLOOKUP(C579,'Equipment Listing'!A:E,3,FALSE)</f>
        <v>GA</v>
      </c>
      <c r="AF579" s="19" t="str">
        <f>VLOOKUP(C579,'Equipment Listing'!A:E,4,FALSE)</f>
        <v>200T</v>
      </c>
      <c r="AG579" s="19" t="str">
        <f>VLOOKUP(C579,'Equipment Listing'!A:E,5,FALSE)</f>
        <v>60-200</v>
      </c>
      <c r="AH579" s="19">
        <f t="shared" si="67"/>
        <v>0.1</v>
      </c>
      <c r="AI579" s="43">
        <f t="shared" si="68"/>
        <v>2100</v>
      </c>
      <c r="AJ579" s="102">
        <f t="shared" si="69"/>
        <v>2500</v>
      </c>
      <c r="AK579" s="20">
        <f t="shared" si="70"/>
        <v>208.33333333333334</v>
      </c>
      <c r="AL579" s="21">
        <f t="shared" si="71"/>
        <v>0.26560846560846563</v>
      </c>
      <c r="AM579" s="21"/>
      <c r="AN579" s="103"/>
      <c r="AO579" s="103"/>
      <c r="AP579" s="17">
        <v>50753</v>
      </c>
    </row>
    <row r="580" spans="1:42" s="15" customFormat="1" ht="10.5" hidden="1" customHeight="1">
      <c r="A580" s="16" t="s">
        <v>962</v>
      </c>
      <c r="B580" s="220" t="str">
        <f t="shared" si="64"/>
        <v>EOP</v>
      </c>
      <c r="C580" s="18" t="s">
        <v>525</v>
      </c>
      <c r="D580" s="101">
        <v>1</v>
      </c>
      <c r="E580" s="20">
        <v>2100</v>
      </c>
      <c r="F580" s="19">
        <v>1</v>
      </c>
      <c r="G580" s="101">
        <v>0.25</v>
      </c>
      <c r="H580" s="221" t="str">
        <f t="shared" si="65"/>
        <v>2015.01</v>
      </c>
      <c r="I580" s="221" t="str">
        <f t="shared" si="66"/>
        <v>3000</v>
      </c>
      <c r="J580" s="69">
        <v>8700</v>
      </c>
      <c r="K580" s="226"/>
      <c r="L580" s="226"/>
      <c r="M580" s="226"/>
      <c r="N580" s="226"/>
      <c r="O580" s="19"/>
      <c r="P580" s="19"/>
      <c r="Q580" s="19"/>
      <c r="R580" s="19"/>
      <c r="S580" s="103"/>
      <c r="T580" s="103"/>
      <c r="U580" s="25" t="s">
        <v>2</v>
      </c>
      <c r="V580" s="103"/>
      <c r="W580" s="103"/>
      <c r="X580" s="17"/>
      <c r="Y580" s="17" t="s">
        <v>961</v>
      </c>
      <c r="Z580" s="17"/>
      <c r="AA580" s="17">
        <v>50788</v>
      </c>
      <c r="AB580" s="17"/>
      <c r="AC580" s="17"/>
      <c r="AD580" s="99"/>
      <c r="AE580" s="18" t="str">
        <f>VLOOKUP(C580,'Equipment Listing'!A:E,3,FALSE)</f>
        <v>GA</v>
      </c>
      <c r="AF580" s="19" t="str">
        <f>VLOOKUP(C580,'Equipment Listing'!A:E,4,FALSE)</f>
        <v>200T</v>
      </c>
      <c r="AG580" s="19" t="str">
        <f>VLOOKUP(C580,'Equipment Listing'!A:E,5,FALSE)</f>
        <v>60-200</v>
      </c>
      <c r="AH580" s="19">
        <f t="shared" si="67"/>
        <v>0.25</v>
      </c>
      <c r="AI580" s="43">
        <f t="shared" si="68"/>
        <v>2100</v>
      </c>
      <c r="AJ580" s="102">
        <f t="shared" si="69"/>
        <v>8700</v>
      </c>
      <c r="AK580" s="20">
        <f t="shared" si="70"/>
        <v>725</v>
      </c>
      <c r="AL580" s="21">
        <f t="shared" si="71"/>
        <v>0.79365079365079361</v>
      </c>
      <c r="AM580" s="21"/>
      <c r="AN580" s="103"/>
      <c r="AO580" s="103"/>
      <c r="AP580" s="17">
        <v>50788</v>
      </c>
    </row>
    <row r="581" spans="1:42" s="15" customFormat="1" ht="10.5" hidden="1" customHeight="1">
      <c r="A581" s="16" t="s">
        <v>962</v>
      </c>
      <c r="B581" s="220" t="str">
        <f t="shared" ref="B581:B644" si="72">IF(I581="3000","EOP",IF(ISBLANK(AC581),"SOP",""))</f>
        <v>EOP</v>
      </c>
      <c r="C581" s="18" t="s">
        <v>525</v>
      </c>
      <c r="D581" s="101">
        <v>1</v>
      </c>
      <c r="E581" s="20">
        <v>2100</v>
      </c>
      <c r="F581" s="19">
        <v>1</v>
      </c>
      <c r="G581" s="101">
        <v>0.25</v>
      </c>
      <c r="H581" s="221" t="str">
        <f t="shared" ref="H581:H644" si="73">IF(AND(AC581&gt;=$AT$2,AC581&lt;=$AT$3), TEXT(AC581,"YYYY.MM"), IF(AC581&gt;=$AT$3, "2019", "2015.01"))</f>
        <v>2015.01</v>
      </c>
      <c r="I581" s="221" t="str">
        <f t="shared" ref="I581:I644" si="74">IF(AND(AD581&gt;=$AT$2,AD581&lt;=$AT$3), TEXT(AD581,"YYYY.MM"), IF(AD581&gt;=$AT$3, "2019", "3000"))</f>
        <v>3000</v>
      </c>
      <c r="J581" s="69">
        <v>8700</v>
      </c>
      <c r="K581" s="226"/>
      <c r="L581" s="226"/>
      <c r="M581" s="226"/>
      <c r="N581" s="226"/>
      <c r="O581" s="19"/>
      <c r="P581" s="19"/>
      <c r="Q581" s="19"/>
      <c r="R581" s="19"/>
      <c r="S581" s="103"/>
      <c r="T581" s="103"/>
      <c r="U581" s="25" t="s">
        <v>2</v>
      </c>
      <c r="V581" s="103"/>
      <c r="W581" s="103"/>
      <c r="X581" s="17"/>
      <c r="Y581" s="17" t="s">
        <v>961</v>
      </c>
      <c r="Z581" s="17"/>
      <c r="AA581" s="17">
        <v>50790</v>
      </c>
      <c r="AB581" s="17"/>
      <c r="AC581" s="17"/>
      <c r="AD581" s="99"/>
      <c r="AE581" s="18" t="str">
        <f>VLOOKUP(C581,'Equipment Listing'!A:E,3,FALSE)</f>
        <v>GA</v>
      </c>
      <c r="AF581" s="19" t="str">
        <f>VLOOKUP(C581,'Equipment Listing'!A:E,4,FALSE)</f>
        <v>200T</v>
      </c>
      <c r="AG581" s="19" t="str">
        <f>VLOOKUP(C581,'Equipment Listing'!A:E,5,FALSE)</f>
        <v>60-200</v>
      </c>
      <c r="AH581" s="19">
        <f t="shared" ref="AH581:AH644" si="75">G581*F581</f>
        <v>0.25</v>
      </c>
      <c r="AI581" s="43">
        <f t="shared" ref="AI581:AI644" si="76">E581*D581</f>
        <v>2100</v>
      </c>
      <c r="AJ581" s="102">
        <f t="shared" ref="AJ581:AJ644" si="77">J581</f>
        <v>8700</v>
      </c>
      <c r="AK581" s="20">
        <f t="shared" ref="AK581:AK644" si="78">J581/12</f>
        <v>725</v>
      </c>
      <c r="AL581" s="21">
        <f t="shared" ref="AL581:AL644" si="79">(AK581/AI581+(AH581))/0.75</f>
        <v>0.79365079365079361</v>
      </c>
      <c r="AM581" s="21"/>
      <c r="AN581" s="103"/>
      <c r="AO581" s="103"/>
      <c r="AP581" s="17">
        <v>50790</v>
      </c>
    </row>
    <row r="582" spans="1:42" s="15" customFormat="1" ht="10.5" hidden="1" customHeight="1">
      <c r="A582" s="16" t="s">
        <v>963</v>
      </c>
      <c r="B582" s="220" t="str">
        <f t="shared" si="72"/>
        <v>EOP</v>
      </c>
      <c r="C582" s="18" t="s">
        <v>525</v>
      </c>
      <c r="D582" s="101">
        <v>1</v>
      </c>
      <c r="E582" s="20">
        <v>1800</v>
      </c>
      <c r="F582" s="19">
        <v>1</v>
      </c>
      <c r="G582" s="101">
        <v>0.1</v>
      </c>
      <c r="H582" s="221" t="str">
        <f t="shared" si="73"/>
        <v>2015.01</v>
      </c>
      <c r="I582" s="221" t="str">
        <f t="shared" si="74"/>
        <v>3000</v>
      </c>
      <c r="J582" s="69">
        <v>122</v>
      </c>
      <c r="K582" s="226"/>
      <c r="L582" s="226"/>
      <c r="M582" s="226"/>
      <c r="N582" s="226"/>
      <c r="O582" s="19"/>
      <c r="P582" s="19"/>
      <c r="Q582" s="19"/>
      <c r="R582" s="19"/>
      <c r="S582" s="103"/>
      <c r="T582" s="103"/>
      <c r="U582" s="25" t="s">
        <v>2</v>
      </c>
      <c r="V582" s="103"/>
      <c r="W582" s="103"/>
      <c r="X582" s="17"/>
      <c r="Y582" s="17" t="s">
        <v>534</v>
      </c>
      <c r="Z582" s="17"/>
      <c r="AA582" s="17">
        <v>50690</v>
      </c>
      <c r="AB582" s="17"/>
      <c r="AC582" s="17"/>
      <c r="AD582" s="99"/>
      <c r="AE582" s="18" t="str">
        <f>VLOOKUP(C582,'Equipment Listing'!A:E,3,FALSE)</f>
        <v>GA</v>
      </c>
      <c r="AF582" s="19" t="str">
        <f>VLOOKUP(C582,'Equipment Listing'!A:E,4,FALSE)</f>
        <v>200T</v>
      </c>
      <c r="AG582" s="19" t="str">
        <f>VLOOKUP(C582,'Equipment Listing'!A:E,5,FALSE)</f>
        <v>60-200</v>
      </c>
      <c r="AH582" s="19">
        <f t="shared" si="75"/>
        <v>0.1</v>
      </c>
      <c r="AI582" s="43">
        <f t="shared" si="76"/>
        <v>1800</v>
      </c>
      <c r="AJ582" s="102">
        <f t="shared" si="77"/>
        <v>122</v>
      </c>
      <c r="AK582" s="20">
        <f t="shared" si="78"/>
        <v>10.166666666666666</v>
      </c>
      <c r="AL582" s="21">
        <f t="shared" si="79"/>
        <v>0.14086419753086421</v>
      </c>
      <c r="AM582" s="21"/>
      <c r="AN582" s="103"/>
      <c r="AO582" s="103"/>
      <c r="AP582" s="17">
        <v>50690</v>
      </c>
    </row>
    <row r="583" spans="1:42" s="15" customFormat="1" ht="10.5" hidden="1" customHeight="1">
      <c r="A583" s="16" t="s">
        <v>964</v>
      </c>
      <c r="B583" s="220" t="str">
        <f t="shared" si="72"/>
        <v>EOP</v>
      </c>
      <c r="C583" s="18" t="s">
        <v>525</v>
      </c>
      <c r="D583" s="101">
        <v>1</v>
      </c>
      <c r="E583" s="20">
        <v>2400</v>
      </c>
      <c r="F583" s="19">
        <v>1</v>
      </c>
      <c r="G583" s="101"/>
      <c r="H583" s="221" t="str">
        <f t="shared" si="73"/>
        <v>2015.01</v>
      </c>
      <c r="I583" s="221" t="str">
        <f t="shared" si="74"/>
        <v>3000</v>
      </c>
      <c r="J583" s="109">
        <v>0</v>
      </c>
      <c r="K583" s="228"/>
      <c r="L583" s="228"/>
      <c r="M583" s="228"/>
      <c r="N583" s="228"/>
      <c r="O583" s="19"/>
      <c r="P583" s="19"/>
      <c r="Q583" s="19"/>
      <c r="R583" s="19"/>
      <c r="S583" s="103"/>
      <c r="T583" s="103"/>
      <c r="U583" s="25" t="s">
        <v>2</v>
      </c>
      <c r="V583" s="103"/>
      <c r="W583" s="103"/>
      <c r="X583" s="17"/>
      <c r="Y583" s="17" t="s">
        <v>965</v>
      </c>
      <c r="Z583" s="17"/>
      <c r="AA583" s="17">
        <v>55000</v>
      </c>
      <c r="AB583" s="17"/>
      <c r="AC583" s="17"/>
      <c r="AD583" s="99"/>
      <c r="AE583" s="18" t="str">
        <f>VLOOKUP(C583,'Equipment Listing'!A:E,3,FALSE)</f>
        <v>GA</v>
      </c>
      <c r="AF583" s="19" t="str">
        <f>VLOOKUP(C583,'Equipment Listing'!A:E,4,FALSE)</f>
        <v>200T</v>
      </c>
      <c r="AG583" s="19" t="str">
        <f>VLOOKUP(C583,'Equipment Listing'!A:E,5,FALSE)</f>
        <v>60-200</v>
      </c>
      <c r="AH583" s="19">
        <f t="shared" si="75"/>
        <v>0</v>
      </c>
      <c r="AI583" s="43">
        <f t="shared" si="76"/>
        <v>2400</v>
      </c>
      <c r="AJ583" s="102">
        <f t="shared" si="77"/>
        <v>0</v>
      </c>
      <c r="AK583" s="20">
        <f t="shared" si="78"/>
        <v>0</v>
      </c>
      <c r="AL583" s="21">
        <f t="shared" si="79"/>
        <v>0</v>
      </c>
      <c r="AM583" s="21"/>
      <c r="AN583" s="103"/>
      <c r="AO583" s="103"/>
      <c r="AP583" s="17">
        <v>55000</v>
      </c>
    </row>
    <row r="584" spans="1:42" s="15" customFormat="1" ht="10.5" hidden="1" customHeight="1">
      <c r="A584" s="16" t="s">
        <v>966</v>
      </c>
      <c r="B584" s="220" t="str">
        <f t="shared" si="72"/>
        <v>EOP</v>
      </c>
      <c r="C584" s="18" t="s">
        <v>525</v>
      </c>
      <c r="D584" s="101">
        <v>1</v>
      </c>
      <c r="E584" s="20">
        <v>2400</v>
      </c>
      <c r="F584" s="19">
        <v>1</v>
      </c>
      <c r="G584" s="101"/>
      <c r="H584" s="221" t="str">
        <f t="shared" si="73"/>
        <v>2015.01</v>
      </c>
      <c r="I584" s="221" t="str">
        <f t="shared" si="74"/>
        <v>3000</v>
      </c>
      <c r="J584" s="109">
        <v>0</v>
      </c>
      <c r="K584" s="228"/>
      <c r="L584" s="228"/>
      <c r="M584" s="228"/>
      <c r="N584" s="228"/>
      <c r="O584" s="19"/>
      <c r="P584" s="19"/>
      <c r="Q584" s="19"/>
      <c r="R584" s="19"/>
      <c r="S584" s="103"/>
      <c r="T584" s="103"/>
      <c r="U584" s="25" t="s">
        <v>2</v>
      </c>
      <c r="V584" s="103"/>
      <c r="W584" s="103"/>
      <c r="X584" s="17"/>
      <c r="Y584" s="17" t="s">
        <v>967</v>
      </c>
      <c r="Z584" s="17"/>
      <c r="AA584" s="17">
        <v>57501</v>
      </c>
      <c r="AB584" s="17"/>
      <c r="AC584" s="17"/>
      <c r="AD584" s="99"/>
      <c r="AE584" s="18" t="str">
        <f>VLOOKUP(C584,'Equipment Listing'!A:E,3,FALSE)</f>
        <v>GA</v>
      </c>
      <c r="AF584" s="19" t="str">
        <f>VLOOKUP(C584,'Equipment Listing'!A:E,4,FALSE)</f>
        <v>200T</v>
      </c>
      <c r="AG584" s="19" t="str">
        <f>VLOOKUP(C584,'Equipment Listing'!A:E,5,FALSE)</f>
        <v>60-200</v>
      </c>
      <c r="AH584" s="19">
        <f t="shared" si="75"/>
        <v>0</v>
      </c>
      <c r="AI584" s="43">
        <f t="shared" si="76"/>
        <v>2400</v>
      </c>
      <c r="AJ584" s="102">
        <f t="shared" si="77"/>
        <v>0</v>
      </c>
      <c r="AK584" s="20">
        <f t="shared" si="78"/>
        <v>0</v>
      </c>
      <c r="AL584" s="21">
        <f t="shared" si="79"/>
        <v>0</v>
      </c>
      <c r="AM584" s="21"/>
      <c r="AN584" s="103"/>
      <c r="AO584" s="103"/>
      <c r="AP584" s="17">
        <v>57501</v>
      </c>
    </row>
    <row r="585" spans="1:42" s="15" customFormat="1" ht="10.5" hidden="1" customHeight="1">
      <c r="A585" s="16" t="s">
        <v>968</v>
      </c>
      <c r="B585" s="220" t="str">
        <f t="shared" si="72"/>
        <v>EOP</v>
      </c>
      <c r="C585" s="18" t="s">
        <v>525</v>
      </c>
      <c r="D585" s="101">
        <v>1</v>
      </c>
      <c r="E585" s="20">
        <v>2400</v>
      </c>
      <c r="F585" s="19">
        <v>1</v>
      </c>
      <c r="G585" s="101"/>
      <c r="H585" s="221" t="str">
        <f t="shared" si="73"/>
        <v>2015.01</v>
      </c>
      <c r="I585" s="221" t="str">
        <f t="shared" si="74"/>
        <v>3000</v>
      </c>
      <c r="J585" s="109">
        <v>0</v>
      </c>
      <c r="K585" s="228"/>
      <c r="L585" s="228"/>
      <c r="M585" s="228"/>
      <c r="N585" s="228"/>
      <c r="O585" s="19"/>
      <c r="P585" s="19"/>
      <c r="Q585" s="19"/>
      <c r="R585" s="19"/>
      <c r="S585" s="103"/>
      <c r="T585" s="103"/>
      <c r="U585" s="25" t="s">
        <v>2</v>
      </c>
      <c r="V585" s="103"/>
      <c r="W585" s="103"/>
      <c r="X585" s="17"/>
      <c r="Y585" s="17" t="s">
        <v>970</v>
      </c>
      <c r="Z585" s="17"/>
      <c r="AA585" s="17" t="s">
        <v>969</v>
      </c>
      <c r="AB585" s="17"/>
      <c r="AC585" s="17"/>
      <c r="AD585" s="99"/>
      <c r="AE585" s="18" t="str">
        <f>VLOOKUP(C585,'Equipment Listing'!A:E,3,FALSE)</f>
        <v>GA</v>
      </c>
      <c r="AF585" s="19" t="str">
        <f>VLOOKUP(C585,'Equipment Listing'!A:E,4,FALSE)</f>
        <v>200T</v>
      </c>
      <c r="AG585" s="19" t="str">
        <f>VLOOKUP(C585,'Equipment Listing'!A:E,5,FALSE)</f>
        <v>60-200</v>
      </c>
      <c r="AH585" s="19">
        <f t="shared" si="75"/>
        <v>0</v>
      </c>
      <c r="AI585" s="43">
        <f t="shared" si="76"/>
        <v>2400</v>
      </c>
      <c r="AJ585" s="102">
        <f t="shared" si="77"/>
        <v>0</v>
      </c>
      <c r="AK585" s="20">
        <f t="shared" si="78"/>
        <v>0</v>
      </c>
      <c r="AL585" s="21">
        <f t="shared" si="79"/>
        <v>0</v>
      </c>
      <c r="AM585" s="21"/>
      <c r="AN585" s="103"/>
      <c r="AO585" s="103"/>
      <c r="AP585" s="17" t="s">
        <v>969</v>
      </c>
    </row>
    <row r="586" spans="1:42" s="15" customFormat="1" ht="10.5" hidden="1" customHeight="1">
      <c r="A586" s="16" t="s">
        <v>968</v>
      </c>
      <c r="B586" s="220" t="str">
        <f t="shared" si="72"/>
        <v>EOP</v>
      </c>
      <c r="C586" s="18" t="s">
        <v>525</v>
      </c>
      <c r="D586" s="101">
        <v>1</v>
      </c>
      <c r="E586" s="20">
        <v>2400</v>
      </c>
      <c r="F586" s="19">
        <v>1</v>
      </c>
      <c r="G586" s="101"/>
      <c r="H586" s="221" t="str">
        <f t="shared" si="73"/>
        <v>2015.01</v>
      </c>
      <c r="I586" s="221" t="str">
        <f t="shared" si="74"/>
        <v>3000</v>
      </c>
      <c r="J586" s="109">
        <v>0</v>
      </c>
      <c r="K586" s="228"/>
      <c r="L586" s="228"/>
      <c r="M586" s="228"/>
      <c r="N586" s="228"/>
      <c r="O586" s="19"/>
      <c r="P586" s="19"/>
      <c r="Q586" s="19"/>
      <c r="R586" s="19"/>
      <c r="S586" s="103"/>
      <c r="T586" s="103"/>
      <c r="U586" s="25" t="s">
        <v>2</v>
      </c>
      <c r="V586" s="103"/>
      <c r="W586" s="103"/>
      <c r="X586" s="17"/>
      <c r="Y586" s="17" t="s">
        <v>970</v>
      </c>
      <c r="Z586" s="17"/>
      <c r="AA586" s="17" t="s">
        <v>971</v>
      </c>
      <c r="AB586" s="17"/>
      <c r="AC586" s="17"/>
      <c r="AD586" s="99"/>
      <c r="AE586" s="18" t="str">
        <f>VLOOKUP(C586,'Equipment Listing'!A:E,3,FALSE)</f>
        <v>GA</v>
      </c>
      <c r="AF586" s="19" t="str">
        <f>VLOOKUP(C586,'Equipment Listing'!A:E,4,FALSE)</f>
        <v>200T</v>
      </c>
      <c r="AG586" s="19" t="str">
        <f>VLOOKUP(C586,'Equipment Listing'!A:E,5,FALSE)</f>
        <v>60-200</v>
      </c>
      <c r="AH586" s="19">
        <f t="shared" si="75"/>
        <v>0</v>
      </c>
      <c r="AI586" s="43">
        <f t="shared" si="76"/>
        <v>2400</v>
      </c>
      <c r="AJ586" s="102">
        <f t="shared" si="77"/>
        <v>0</v>
      </c>
      <c r="AK586" s="20">
        <f t="shared" si="78"/>
        <v>0</v>
      </c>
      <c r="AL586" s="21">
        <f t="shared" si="79"/>
        <v>0</v>
      </c>
      <c r="AM586" s="21"/>
      <c r="AN586" s="103"/>
      <c r="AO586" s="103"/>
      <c r="AP586" s="17" t="s">
        <v>971</v>
      </c>
    </row>
    <row r="587" spans="1:42" s="15" customFormat="1" ht="10.5" hidden="1" customHeight="1">
      <c r="A587" s="16" t="s">
        <v>972</v>
      </c>
      <c r="B587" s="220" t="str">
        <f t="shared" si="72"/>
        <v>EOP</v>
      </c>
      <c r="C587" s="18" t="s">
        <v>525</v>
      </c>
      <c r="D587" s="101">
        <v>1</v>
      </c>
      <c r="E587" s="20">
        <v>2400</v>
      </c>
      <c r="F587" s="19">
        <v>1</v>
      </c>
      <c r="G587" s="101">
        <v>2.5</v>
      </c>
      <c r="H587" s="221" t="str">
        <f t="shared" si="73"/>
        <v>2015.01</v>
      </c>
      <c r="I587" s="221" t="str">
        <f t="shared" si="74"/>
        <v>3000</v>
      </c>
      <c r="J587" s="69">
        <v>105485</v>
      </c>
      <c r="K587" s="226"/>
      <c r="L587" s="226"/>
      <c r="M587" s="226"/>
      <c r="N587" s="226"/>
      <c r="O587" s="19"/>
      <c r="P587" s="19"/>
      <c r="Q587" s="19"/>
      <c r="R587" s="19"/>
      <c r="S587" s="103"/>
      <c r="T587" s="103"/>
      <c r="U587" s="25" t="s">
        <v>2</v>
      </c>
      <c r="V587" s="103"/>
      <c r="W587" s="103"/>
      <c r="X587" s="17"/>
      <c r="Y587" s="17" t="s">
        <v>974</v>
      </c>
      <c r="Z587" s="17"/>
      <c r="AA587" s="17" t="s">
        <v>973</v>
      </c>
      <c r="AB587" s="17"/>
      <c r="AC587" s="17"/>
      <c r="AD587" s="99"/>
      <c r="AE587" s="18" t="str">
        <f>VLOOKUP(C587,'Equipment Listing'!A:E,3,FALSE)</f>
        <v>GA</v>
      </c>
      <c r="AF587" s="19" t="str">
        <f>VLOOKUP(C587,'Equipment Listing'!A:E,4,FALSE)</f>
        <v>200T</v>
      </c>
      <c r="AG587" s="19" t="str">
        <f>VLOOKUP(C587,'Equipment Listing'!A:E,5,FALSE)</f>
        <v>60-200</v>
      </c>
      <c r="AH587" s="19">
        <f t="shared" si="75"/>
        <v>2.5</v>
      </c>
      <c r="AI587" s="43">
        <f t="shared" si="76"/>
        <v>2400</v>
      </c>
      <c r="AJ587" s="102">
        <f t="shared" si="77"/>
        <v>105485</v>
      </c>
      <c r="AK587" s="20">
        <f t="shared" si="78"/>
        <v>8790.4166666666661</v>
      </c>
      <c r="AL587" s="21">
        <f t="shared" si="79"/>
        <v>8.2168981481481485</v>
      </c>
      <c r="AM587" s="21"/>
      <c r="AN587" s="103"/>
      <c r="AO587" s="103"/>
      <c r="AP587" s="17" t="s">
        <v>973</v>
      </c>
    </row>
    <row r="588" spans="1:42" s="15" customFormat="1" ht="10.5" hidden="1" customHeight="1">
      <c r="A588" s="16" t="s">
        <v>972</v>
      </c>
      <c r="B588" s="220" t="str">
        <f t="shared" si="72"/>
        <v>EOP</v>
      </c>
      <c r="C588" s="18" t="s">
        <v>525</v>
      </c>
      <c r="D588" s="101">
        <v>1</v>
      </c>
      <c r="E588" s="20">
        <v>1800</v>
      </c>
      <c r="F588" s="19">
        <v>1</v>
      </c>
      <c r="G588" s="101">
        <v>1</v>
      </c>
      <c r="H588" s="221" t="str">
        <f t="shared" si="73"/>
        <v>2015.01</v>
      </c>
      <c r="I588" s="221" t="str">
        <f t="shared" si="74"/>
        <v>3000</v>
      </c>
      <c r="J588" s="69">
        <v>34000</v>
      </c>
      <c r="K588" s="226"/>
      <c r="L588" s="226"/>
      <c r="M588" s="226"/>
      <c r="N588" s="226"/>
      <c r="O588" s="19"/>
      <c r="P588" s="19"/>
      <c r="Q588" s="19"/>
      <c r="R588" s="19"/>
      <c r="S588" s="103"/>
      <c r="T588" s="103"/>
      <c r="U588" s="25" t="s">
        <v>2</v>
      </c>
      <c r="V588" s="103"/>
      <c r="W588" s="103"/>
      <c r="X588" s="17"/>
      <c r="Y588" s="17" t="s">
        <v>974</v>
      </c>
      <c r="Z588" s="17"/>
      <c r="AA588" s="17" t="s">
        <v>975</v>
      </c>
      <c r="AB588" s="17"/>
      <c r="AC588" s="17"/>
      <c r="AD588" s="99"/>
      <c r="AE588" s="18" t="str">
        <f>VLOOKUP(C588,'Equipment Listing'!A:E,3,FALSE)</f>
        <v>GA</v>
      </c>
      <c r="AF588" s="19" t="str">
        <f>VLOOKUP(C588,'Equipment Listing'!A:E,4,FALSE)</f>
        <v>200T</v>
      </c>
      <c r="AG588" s="19" t="str">
        <f>VLOOKUP(C588,'Equipment Listing'!A:E,5,FALSE)</f>
        <v>60-200</v>
      </c>
      <c r="AH588" s="19">
        <f t="shared" si="75"/>
        <v>1</v>
      </c>
      <c r="AI588" s="43">
        <f t="shared" si="76"/>
        <v>1800</v>
      </c>
      <c r="AJ588" s="102">
        <f t="shared" si="77"/>
        <v>34000</v>
      </c>
      <c r="AK588" s="20">
        <f t="shared" si="78"/>
        <v>2833.3333333333335</v>
      </c>
      <c r="AL588" s="21">
        <f t="shared" si="79"/>
        <v>3.4320987654320994</v>
      </c>
      <c r="AM588" s="21"/>
      <c r="AN588" s="103"/>
      <c r="AO588" s="103"/>
      <c r="AP588" s="17" t="s">
        <v>975</v>
      </c>
    </row>
    <row r="589" spans="1:42" s="15" customFormat="1" ht="10.5" hidden="1" customHeight="1">
      <c r="A589" s="16" t="s">
        <v>972</v>
      </c>
      <c r="B589" s="220" t="str">
        <f t="shared" si="72"/>
        <v>EOP</v>
      </c>
      <c r="C589" s="18" t="s">
        <v>525</v>
      </c>
      <c r="D589" s="101">
        <v>1</v>
      </c>
      <c r="E589" s="20">
        <v>1800</v>
      </c>
      <c r="F589" s="19">
        <v>1</v>
      </c>
      <c r="G589" s="101">
        <v>1</v>
      </c>
      <c r="H589" s="221" t="str">
        <f t="shared" si="73"/>
        <v>2015.01</v>
      </c>
      <c r="I589" s="221" t="str">
        <f t="shared" si="74"/>
        <v>3000</v>
      </c>
      <c r="J589" s="69">
        <v>34000</v>
      </c>
      <c r="K589" s="226"/>
      <c r="L589" s="226"/>
      <c r="M589" s="226"/>
      <c r="N589" s="226"/>
      <c r="O589" s="19"/>
      <c r="P589" s="19"/>
      <c r="Q589" s="19"/>
      <c r="R589" s="19"/>
      <c r="S589" s="103"/>
      <c r="T589" s="103"/>
      <c r="U589" s="25" t="s">
        <v>2</v>
      </c>
      <c r="V589" s="103"/>
      <c r="W589" s="103"/>
      <c r="X589" s="17"/>
      <c r="Y589" s="17" t="s">
        <v>974</v>
      </c>
      <c r="Z589" s="17"/>
      <c r="AA589" s="17" t="s">
        <v>976</v>
      </c>
      <c r="AB589" s="17"/>
      <c r="AC589" s="17"/>
      <c r="AD589" s="99"/>
      <c r="AE589" s="18" t="str">
        <f>VLOOKUP(C589,'Equipment Listing'!A:E,3,FALSE)</f>
        <v>GA</v>
      </c>
      <c r="AF589" s="19" t="str">
        <f>VLOOKUP(C589,'Equipment Listing'!A:E,4,FALSE)</f>
        <v>200T</v>
      </c>
      <c r="AG589" s="19" t="str">
        <f>VLOOKUP(C589,'Equipment Listing'!A:E,5,FALSE)</f>
        <v>60-200</v>
      </c>
      <c r="AH589" s="19">
        <f t="shared" si="75"/>
        <v>1</v>
      </c>
      <c r="AI589" s="43">
        <f t="shared" si="76"/>
        <v>1800</v>
      </c>
      <c r="AJ589" s="102">
        <f t="shared" si="77"/>
        <v>34000</v>
      </c>
      <c r="AK589" s="20">
        <f t="shared" si="78"/>
        <v>2833.3333333333335</v>
      </c>
      <c r="AL589" s="21">
        <f t="shared" si="79"/>
        <v>3.4320987654320994</v>
      </c>
      <c r="AM589" s="21"/>
      <c r="AN589" s="103"/>
      <c r="AO589" s="103"/>
      <c r="AP589" s="17" t="s">
        <v>976</v>
      </c>
    </row>
    <row r="590" spans="1:42" s="15" customFormat="1" ht="10.5" hidden="1" customHeight="1">
      <c r="A590" s="16" t="s">
        <v>972</v>
      </c>
      <c r="B590" s="220" t="str">
        <f t="shared" si="72"/>
        <v>EOP</v>
      </c>
      <c r="C590" s="18" t="s">
        <v>525</v>
      </c>
      <c r="D590" s="101">
        <v>1</v>
      </c>
      <c r="E590" s="20">
        <v>1800</v>
      </c>
      <c r="F590" s="19">
        <v>1</v>
      </c>
      <c r="G590" s="101">
        <v>1</v>
      </c>
      <c r="H590" s="221" t="str">
        <f t="shared" si="73"/>
        <v>2015.01</v>
      </c>
      <c r="I590" s="221" t="str">
        <f t="shared" si="74"/>
        <v>3000</v>
      </c>
      <c r="J590" s="69">
        <v>34000</v>
      </c>
      <c r="K590" s="226"/>
      <c r="L590" s="226"/>
      <c r="M590" s="226"/>
      <c r="N590" s="226"/>
      <c r="O590" s="19"/>
      <c r="P590" s="19"/>
      <c r="Q590" s="19"/>
      <c r="R590" s="19"/>
      <c r="S590" s="103"/>
      <c r="T590" s="103"/>
      <c r="U590" s="25" t="s">
        <v>2</v>
      </c>
      <c r="V590" s="103"/>
      <c r="W590" s="103"/>
      <c r="X590" s="17"/>
      <c r="Y590" s="17" t="s">
        <v>974</v>
      </c>
      <c r="Z590" s="17"/>
      <c r="AA590" s="17" t="s">
        <v>977</v>
      </c>
      <c r="AB590" s="17"/>
      <c r="AC590" s="17"/>
      <c r="AD590" s="99"/>
      <c r="AE590" s="18" t="str">
        <f>VLOOKUP(C590,'Equipment Listing'!A:E,3,FALSE)</f>
        <v>GA</v>
      </c>
      <c r="AF590" s="19" t="str">
        <f>VLOOKUP(C590,'Equipment Listing'!A:E,4,FALSE)</f>
        <v>200T</v>
      </c>
      <c r="AG590" s="19" t="str">
        <f>VLOOKUP(C590,'Equipment Listing'!A:E,5,FALSE)</f>
        <v>60-200</v>
      </c>
      <c r="AH590" s="19">
        <f t="shared" si="75"/>
        <v>1</v>
      </c>
      <c r="AI590" s="43">
        <f t="shared" si="76"/>
        <v>1800</v>
      </c>
      <c r="AJ590" s="102">
        <f t="shared" si="77"/>
        <v>34000</v>
      </c>
      <c r="AK590" s="20">
        <f t="shared" si="78"/>
        <v>2833.3333333333335</v>
      </c>
      <c r="AL590" s="21">
        <f t="shared" si="79"/>
        <v>3.4320987654320994</v>
      </c>
      <c r="AM590" s="21"/>
      <c r="AN590" s="103"/>
      <c r="AO590" s="103"/>
      <c r="AP590" s="17" t="s">
        <v>977</v>
      </c>
    </row>
    <row r="591" spans="1:42" s="15" customFormat="1" ht="10.5" hidden="1" customHeight="1">
      <c r="A591" s="16" t="s">
        <v>972</v>
      </c>
      <c r="B591" s="220" t="str">
        <f t="shared" si="72"/>
        <v>EOP</v>
      </c>
      <c r="C591" s="18" t="s">
        <v>525</v>
      </c>
      <c r="D591" s="101">
        <v>1</v>
      </c>
      <c r="E591" s="20">
        <v>1800</v>
      </c>
      <c r="F591" s="19">
        <v>1</v>
      </c>
      <c r="G591" s="101">
        <v>0.1</v>
      </c>
      <c r="H591" s="221" t="str">
        <f t="shared" si="73"/>
        <v>2015.01</v>
      </c>
      <c r="I591" s="221" t="str">
        <f t="shared" si="74"/>
        <v>3000</v>
      </c>
      <c r="J591" s="69">
        <v>2216</v>
      </c>
      <c r="K591" s="226"/>
      <c r="L591" s="226"/>
      <c r="M591" s="226"/>
      <c r="N591" s="226"/>
      <c r="O591" s="19"/>
      <c r="P591" s="19"/>
      <c r="Q591" s="19"/>
      <c r="R591" s="19"/>
      <c r="S591" s="103"/>
      <c r="T591" s="103"/>
      <c r="U591" s="25" t="s">
        <v>2</v>
      </c>
      <c r="V591" s="103"/>
      <c r="W591" s="103"/>
      <c r="X591" s="17"/>
      <c r="Y591" s="17" t="s">
        <v>974</v>
      </c>
      <c r="Z591" s="17"/>
      <c r="AA591" s="17" t="s">
        <v>978</v>
      </c>
      <c r="AB591" s="17"/>
      <c r="AC591" s="17"/>
      <c r="AD591" s="99"/>
      <c r="AE591" s="18" t="str">
        <f>VLOOKUP(C591,'Equipment Listing'!A:E,3,FALSE)</f>
        <v>GA</v>
      </c>
      <c r="AF591" s="19" t="str">
        <f>VLOOKUP(C591,'Equipment Listing'!A:E,4,FALSE)</f>
        <v>200T</v>
      </c>
      <c r="AG591" s="19" t="str">
        <f>VLOOKUP(C591,'Equipment Listing'!A:E,5,FALSE)</f>
        <v>60-200</v>
      </c>
      <c r="AH591" s="19">
        <f t="shared" si="75"/>
        <v>0.1</v>
      </c>
      <c r="AI591" s="43">
        <f t="shared" si="76"/>
        <v>1800</v>
      </c>
      <c r="AJ591" s="102">
        <f t="shared" si="77"/>
        <v>2216</v>
      </c>
      <c r="AK591" s="20">
        <f t="shared" si="78"/>
        <v>184.66666666666666</v>
      </c>
      <c r="AL591" s="21">
        <f t="shared" si="79"/>
        <v>0.27012345679012345</v>
      </c>
      <c r="AM591" s="21"/>
      <c r="AN591" s="103"/>
      <c r="AO591" s="103"/>
      <c r="AP591" s="17" t="s">
        <v>978</v>
      </c>
    </row>
    <row r="592" spans="1:42" s="15" customFormat="1" ht="10.5" hidden="1" customHeight="1">
      <c r="A592" s="16" t="s">
        <v>972</v>
      </c>
      <c r="B592" s="220" t="str">
        <f t="shared" si="72"/>
        <v>EOP</v>
      </c>
      <c r="C592" s="18" t="s">
        <v>525</v>
      </c>
      <c r="D592" s="101">
        <v>1</v>
      </c>
      <c r="E592" s="20">
        <v>1800</v>
      </c>
      <c r="F592" s="19">
        <v>1</v>
      </c>
      <c r="G592" s="101">
        <v>0.2</v>
      </c>
      <c r="H592" s="221" t="str">
        <f t="shared" si="73"/>
        <v>2015.01</v>
      </c>
      <c r="I592" s="221" t="str">
        <f t="shared" si="74"/>
        <v>3000</v>
      </c>
      <c r="J592" s="110">
        <v>4000</v>
      </c>
      <c r="K592" s="229"/>
      <c r="L592" s="229"/>
      <c r="M592" s="229"/>
      <c r="N592" s="229"/>
      <c r="O592" s="19"/>
      <c r="P592" s="19"/>
      <c r="Q592" s="19"/>
      <c r="R592" s="19"/>
      <c r="S592" s="103"/>
      <c r="T592" s="103"/>
      <c r="U592" s="25" t="s">
        <v>2</v>
      </c>
      <c r="V592" s="103"/>
      <c r="W592" s="103"/>
      <c r="X592" s="17"/>
      <c r="Y592" s="17" t="s">
        <v>974</v>
      </c>
      <c r="Z592" s="17"/>
      <c r="AA592" s="17">
        <v>32590</v>
      </c>
      <c r="AB592" s="17"/>
      <c r="AC592" s="17"/>
      <c r="AD592" s="99"/>
      <c r="AE592" s="18" t="str">
        <f>VLOOKUP(C592,'Equipment Listing'!A:E,3,FALSE)</f>
        <v>GA</v>
      </c>
      <c r="AF592" s="19" t="str">
        <f>VLOOKUP(C592,'Equipment Listing'!A:E,4,FALSE)</f>
        <v>200T</v>
      </c>
      <c r="AG592" s="19" t="str">
        <f>VLOOKUP(C592,'Equipment Listing'!A:E,5,FALSE)</f>
        <v>60-200</v>
      </c>
      <c r="AH592" s="19">
        <f t="shared" si="75"/>
        <v>0.2</v>
      </c>
      <c r="AI592" s="43">
        <f t="shared" si="76"/>
        <v>1800</v>
      </c>
      <c r="AJ592" s="102">
        <f t="shared" si="77"/>
        <v>4000</v>
      </c>
      <c r="AK592" s="20">
        <f t="shared" si="78"/>
        <v>333.33333333333331</v>
      </c>
      <c r="AL592" s="21">
        <f t="shared" si="79"/>
        <v>0.51358024691358029</v>
      </c>
      <c r="AM592" s="21"/>
      <c r="AN592" s="103"/>
      <c r="AO592" s="103"/>
      <c r="AP592" s="17">
        <v>32590</v>
      </c>
    </row>
    <row r="593" spans="1:42" s="15" customFormat="1" ht="10.5" hidden="1" customHeight="1">
      <c r="A593" s="16" t="s">
        <v>972</v>
      </c>
      <c r="B593" s="220" t="str">
        <f t="shared" si="72"/>
        <v>EOP</v>
      </c>
      <c r="C593" s="18" t="s">
        <v>525</v>
      </c>
      <c r="D593" s="101">
        <v>1</v>
      </c>
      <c r="E593" s="20">
        <v>1800</v>
      </c>
      <c r="F593" s="19">
        <v>1</v>
      </c>
      <c r="G593" s="101">
        <v>0.2</v>
      </c>
      <c r="H593" s="221" t="str">
        <f t="shared" si="73"/>
        <v>2015.01</v>
      </c>
      <c r="I593" s="221" t="str">
        <f t="shared" si="74"/>
        <v>3000</v>
      </c>
      <c r="J593" s="110">
        <v>4000</v>
      </c>
      <c r="K593" s="229"/>
      <c r="L593" s="229"/>
      <c r="M593" s="229"/>
      <c r="N593" s="229"/>
      <c r="O593" s="19"/>
      <c r="P593" s="19"/>
      <c r="Q593" s="19"/>
      <c r="R593" s="19"/>
      <c r="S593" s="103"/>
      <c r="T593" s="103"/>
      <c r="U593" s="25" t="s">
        <v>2</v>
      </c>
      <c r="V593" s="103"/>
      <c r="W593" s="103"/>
      <c r="X593" s="17"/>
      <c r="Y593" s="17" t="s">
        <v>974</v>
      </c>
      <c r="Z593" s="17"/>
      <c r="AA593" s="17" t="s">
        <v>979</v>
      </c>
      <c r="AB593" s="17"/>
      <c r="AC593" s="17"/>
      <c r="AD593" s="99"/>
      <c r="AE593" s="18" t="str">
        <f>VLOOKUP(C593,'Equipment Listing'!A:E,3,FALSE)</f>
        <v>GA</v>
      </c>
      <c r="AF593" s="19" t="str">
        <f>VLOOKUP(C593,'Equipment Listing'!A:E,4,FALSE)</f>
        <v>200T</v>
      </c>
      <c r="AG593" s="19" t="str">
        <f>VLOOKUP(C593,'Equipment Listing'!A:E,5,FALSE)</f>
        <v>60-200</v>
      </c>
      <c r="AH593" s="19">
        <f t="shared" si="75"/>
        <v>0.2</v>
      </c>
      <c r="AI593" s="43">
        <f t="shared" si="76"/>
        <v>1800</v>
      </c>
      <c r="AJ593" s="102">
        <f t="shared" si="77"/>
        <v>4000</v>
      </c>
      <c r="AK593" s="20">
        <f t="shared" si="78"/>
        <v>333.33333333333331</v>
      </c>
      <c r="AL593" s="21">
        <f t="shared" si="79"/>
        <v>0.51358024691358029</v>
      </c>
      <c r="AM593" s="21"/>
      <c r="AN593" s="103"/>
      <c r="AO593" s="103"/>
      <c r="AP593" s="17" t="s">
        <v>979</v>
      </c>
    </row>
    <row r="594" spans="1:42" s="15" customFormat="1" ht="10.5" hidden="1" customHeight="1">
      <c r="A594" s="16" t="s">
        <v>972</v>
      </c>
      <c r="B594" s="220" t="str">
        <f t="shared" si="72"/>
        <v>EOP</v>
      </c>
      <c r="C594" s="18" t="s">
        <v>525</v>
      </c>
      <c r="D594" s="101">
        <v>1</v>
      </c>
      <c r="E594" s="20">
        <v>1800</v>
      </c>
      <c r="F594" s="19">
        <v>1</v>
      </c>
      <c r="G594" s="101">
        <v>1.5</v>
      </c>
      <c r="H594" s="221" t="str">
        <f t="shared" si="73"/>
        <v>2015.01</v>
      </c>
      <c r="I594" s="221" t="str">
        <f t="shared" si="74"/>
        <v>3000</v>
      </c>
      <c r="J594" s="69">
        <v>34000</v>
      </c>
      <c r="K594" s="226"/>
      <c r="L594" s="226"/>
      <c r="M594" s="226"/>
      <c r="N594" s="226"/>
      <c r="O594" s="19"/>
      <c r="P594" s="19"/>
      <c r="Q594" s="19"/>
      <c r="R594" s="19"/>
      <c r="S594" s="103"/>
      <c r="T594" s="103"/>
      <c r="U594" s="25" t="s">
        <v>2</v>
      </c>
      <c r="V594" s="103"/>
      <c r="W594" s="103"/>
      <c r="X594" s="17"/>
      <c r="Y594" s="17" t="s">
        <v>974</v>
      </c>
      <c r="Z594" s="17"/>
      <c r="AA594" s="17">
        <v>32572</v>
      </c>
      <c r="AB594" s="17"/>
      <c r="AC594" s="17"/>
      <c r="AD594" s="99"/>
      <c r="AE594" s="18" t="str">
        <f>VLOOKUP(C594,'Equipment Listing'!A:E,3,FALSE)</f>
        <v>GA</v>
      </c>
      <c r="AF594" s="19" t="str">
        <f>VLOOKUP(C594,'Equipment Listing'!A:E,4,FALSE)</f>
        <v>200T</v>
      </c>
      <c r="AG594" s="19" t="str">
        <f>VLOOKUP(C594,'Equipment Listing'!A:E,5,FALSE)</f>
        <v>60-200</v>
      </c>
      <c r="AH594" s="19">
        <f t="shared" si="75"/>
        <v>1.5</v>
      </c>
      <c r="AI594" s="43">
        <f t="shared" si="76"/>
        <v>1800</v>
      </c>
      <c r="AJ594" s="102">
        <f t="shared" si="77"/>
        <v>34000</v>
      </c>
      <c r="AK594" s="20">
        <f t="shared" si="78"/>
        <v>2833.3333333333335</v>
      </c>
      <c r="AL594" s="21">
        <f t="shared" si="79"/>
        <v>4.0987654320987659</v>
      </c>
      <c r="AM594" s="21"/>
      <c r="AN594" s="103"/>
      <c r="AO594" s="103"/>
      <c r="AP594" s="17">
        <v>32572</v>
      </c>
    </row>
    <row r="595" spans="1:42" s="15" customFormat="1" ht="10.5" hidden="1" customHeight="1">
      <c r="A595" s="16" t="s">
        <v>972</v>
      </c>
      <c r="B595" s="220" t="str">
        <f t="shared" si="72"/>
        <v>EOP</v>
      </c>
      <c r="C595" s="18" t="s">
        <v>526</v>
      </c>
      <c r="D595" s="101">
        <v>1</v>
      </c>
      <c r="E595" s="20">
        <v>1680</v>
      </c>
      <c r="F595" s="19">
        <v>1</v>
      </c>
      <c r="G595" s="101"/>
      <c r="H595" s="221" t="str">
        <f t="shared" si="73"/>
        <v>2015.01</v>
      </c>
      <c r="I595" s="221" t="str">
        <f t="shared" si="74"/>
        <v>3000</v>
      </c>
      <c r="J595" s="109">
        <v>0</v>
      </c>
      <c r="K595" s="228"/>
      <c r="L595" s="228"/>
      <c r="M595" s="228"/>
      <c r="N595" s="228"/>
      <c r="O595" s="19"/>
      <c r="P595" s="19"/>
      <c r="Q595" s="19"/>
      <c r="R595" s="19"/>
      <c r="S595" s="103"/>
      <c r="T595" s="103"/>
      <c r="U595" s="25" t="s">
        <v>2</v>
      </c>
      <c r="V595" s="103"/>
      <c r="W595" s="103"/>
      <c r="X595" s="17"/>
      <c r="Y595" s="17" t="s">
        <v>568</v>
      </c>
      <c r="Z595" s="17"/>
      <c r="AA595" s="17">
        <v>29310</v>
      </c>
      <c r="AB595" s="17"/>
      <c r="AC595" s="17"/>
      <c r="AD595" s="99"/>
      <c r="AE595" s="18" t="str">
        <f>VLOOKUP(C595,'Equipment Listing'!A:E,3,FALSE)</f>
        <v>GA</v>
      </c>
      <c r="AF595" s="19" t="str">
        <f>VLOOKUP(C595,'Equipment Listing'!A:E,4,FALSE)</f>
        <v>300T</v>
      </c>
      <c r="AG595" s="19" t="str">
        <f>VLOOKUP(C595,'Equipment Listing'!A:E,5,FALSE)</f>
        <v>201-330</v>
      </c>
      <c r="AH595" s="19">
        <f t="shared" si="75"/>
        <v>0</v>
      </c>
      <c r="AI595" s="43">
        <f t="shared" si="76"/>
        <v>1680</v>
      </c>
      <c r="AJ595" s="102">
        <f t="shared" si="77"/>
        <v>0</v>
      </c>
      <c r="AK595" s="20">
        <f t="shared" si="78"/>
        <v>0</v>
      </c>
      <c r="AL595" s="21">
        <f t="shared" si="79"/>
        <v>0</v>
      </c>
      <c r="AM595" s="21"/>
      <c r="AN595" s="103"/>
      <c r="AO595" s="103"/>
      <c r="AP595" s="17">
        <v>29310</v>
      </c>
    </row>
    <row r="596" spans="1:42" s="15" customFormat="1" ht="10.5" hidden="1" customHeight="1">
      <c r="A596" s="16">
        <v>37136</v>
      </c>
      <c r="B596" s="220" t="str">
        <f t="shared" si="72"/>
        <v>EOP</v>
      </c>
      <c r="C596" s="18" t="s">
        <v>526</v>
      </c>
      <c r="D596" s="101">
        <v>1</v>
      </c>
      <c r="E596" s="20">
        <v>1440</v>
      </c>
      <c r="F596" s="19">
        <v>1</v>
      </c>
      <c r="G596" s="101">
        <v>0.5</v>
      </c>
      <c r="H596" s="221" t="str">
        <f t="shared" si="73"/>
        <v>2015.01</v>
      </c>
      <c r="I596" s="221" t="str">
        <f t="shared" si="74"/>
        <v>3000</v>
      </c>
      <c r="J596" s="69">
        <v>11250</v>
      </c>
      <c r="K596" s="226"/>
      <c r="L596" s="226"/>
      <c r="M596" s="226"/>
      <c r="N596" s="226"/>
      <c r="O596" s="19"/>
      <c r="P596" s="19"/>
      <c r="Q596" s="19"/>
      <c r="R596" s="19"/>
      <c r="S596" s="103"/>
      <c r="T596" s="103"/>
      <c r="U596" s="25" t="s">
        <v>2</v>
      </c>
      <c r="V596" s="103"/>
      <c r="W596" s="103"/>
      <c r="X596" s="17"/>
      <c r="Y596" s="17" t="s">
        <v>911</v>
      </c>
      <c r="Z596" s="17"/>
      <c r="AA596" s="17">
        <v>37136</v>
      </c>
      <c r="AB596" s="17"/>
      <c r="AC596" s="17"/>
      <c r="AD596" s="99"/>
      <c r="AE596" s="18" t="str">
        <f>VLOOKUP(C596,'Equipment Listing'!A:E,3,FALSE)</f>
        <v>GA</v>
      </c>
      <c r="AF596" s="19" t="str">
        <f>VLOOKUP(C596,'Equipment Listing'!A:E,4,FALSE)</f>
        <v>300T</v>
      </c>
      <c r="AG596" s="19" t="str">
        <f>VLOOKUP(C596,'Equipment Listing'!A:E,5,FALSE)</f>
        <v>201-330</v>
      </c>
      <c r="AH596" s="19">
        <f t="shared" si="75"/>
        <v>0.5</v>
      </c>
      <c r="AI596" s="43">
        <f t="shared" si="76"/>
        <v>1440</v>
      </c>
      <c r="AJ596" s="102">
        <f t="shared" si="77"/>
        <v>11250</v>
      </c>
      <c r="AK596" s="20">
        <f t="shared" si="78"/>
        <v>937.5</v>
      </c>
      <c r="AL596" s="21">
        <f t="shared" si="79"/>
        <v>1.5347222222222221</v>
      </c>
      <c r="AM596" s="21"/>
      <c r="AN596" s="103"/>
      <c r="AO596" s="103"/>
      <c r="AP596" s="17">
        <v>37136</v>
      </c>
    </row>
    <row r="597" spans="1:42" s="15" customFormat="1" ht="10.5" hidden="1" customHeight="1">
      <c r="A597" s="16">
        <v>37250</v>
      </c>
      <c r="B597" s="220" t="str">
        <f t="shared" si="72"/>
        <v>EOP</v>
      </c>
      <c r="C597" s="18" t="s">
        <v>526</v>
      </c>
      <c r="D597" s="101">
        <v>1</v>
      </c>
      <c r="E597" s="20">
        <v>1800</v>
      </c>
      <c r="F597" s="19">
        <v>1</v>
      </c>
      <c r="G597" s="101">
        <v>2</v>
      </c>
      <c r="H597" s="221" t="str">
        <f t="shared" si="73"/>
        <v>2015.01</v>
      </c>
      <c r="I597" s="221" t="str">
        <f t="shared" si="74"/>
        <v>3000</v>
      </c>
      <c r="J597" s="69">
        <v>79500</v>
      </c>
      <c r="K597" s="226"/>
      <c r="L597" s="226"/>
      <c r="M597" s="226"/>
      <c r="N597" s="226"/>
      <c r="O597" s="19"/>
      <c r="P597" s="19"/>
      <c r="Q597" s="19"/>
      <c r="R597" s="19"/>
      <c r="S597" s="103"/>
      <c r="T597" s="103"/>
      <c r="U597" s="25" t="s">
        <v>2</v>
      </c>
      <c r="V597" s="103"/>
      <c r="W597" s="103"/>
      <c r="X597" s="17"/>
      <c r="Y597" s="17" t="s">
        <v>911</v>
      </c>
      <c r="Z597" s="17"/>
      <c r="AA597" s="17">
        <v>37250</v>
      </c>
      <c r="AB597" s="17"/>
      <c r="AC597" s="17"/>
      <c r="AD597" s="99"/>
      <c r="AE597" s="18" t="str">
        <f>VLOOKUP(C597,'Equipment Listing'!A:E,3,FALSE)</f>
        <v>GA</v>
      </c>
      <c r="AF597" s="19" t="str">
        <f>VLOOKUP(C597,'Equipment Listing'!A:E,4,FALSE)</f>
        <v>300T</v>
      </c>
      <c r="AG597" s="19" t="str">
        <f>VLOOKUP(C597,'Equipment Listing'!A:E,5,FALSE)</f>
        <v>201-330</v>
      </c>
      <c r="AH597" s="19">
        <f t="shared" si="75"/>
        <v>2</v>
      </c>
      <c r="AI597" s="43">
        <f t="shared" si="76"/>
        <v>1800</v>
      </c>
      <c r="AJ597" s="102">
        <f t="shared" si="77"/>
        <v>79500</v>
      </c>
      <c r="AK597" s="20">
        <f t="shared" si="78"/>
        <v>6625</v>
      </c>
      <c r="AL597" s="21">
        <f t="shared" si="79"/>
        <v>7.5740740740740735</v>
      </c>
      <c r="AM597" s="21"/>
      <c r="AN597" s="103"/>
      <c r="AO597" s="103"/>
      <c r="AP597" s="17">
        <v>37250</v>
      </c>
    </row>
    <row r="598" spans="1:42" s="15" customFormat="1" ht="10.5" hidden="1" customHeight="1">
      <c r="A598" s="16">
        <v>37404</v>
      </c>
      <c r="B598" s="220" t="str">
        <f t="shared" si="72"/>
        <v>EOP</v>
      </c>
      <c r="C598" s="18" t="s">
        <v>526</v>
      </c>
      <c r="D598" s="101">
        <v>1</v>
      </c>
      <c r="E598" s="20">
        <v>1500</v>
      </c>
      <c r="F598" s="19">
        <v>1</v>
      </c>
      <c r="G598" s="101">
        <v>0.5</v>
      </c>
      <c r="H598" s="221" t="str">
        <f t="shared" si="73"/>
        <v>2015.01</v>
      </c>
      <c r="I598" s="221" t="str">
        <f t="shared" si="74"/>
        <v>3000</v>
      </c>
      <c r="J598" s="69">
        <v>7500</v>
      </c>
      <c r="K598" s="226"/>
      <c r="L598" s="226"/>
      <c r="M598" s="226"/>
      <c r="N598" s="226"/>
      <c r="O598" s="19"/>
      <c r="P598" s="19"/>
      <c r="Q598" s="19"/>
      <c r="R598" s="19"/>
      <c r="S598" s="103"/>
      <c r="T598" s="103"/>
      <c r="U598" s="25" t="s">
        <v>2</v>
      </c>
      <c r="V598" s="103"/>
      <c r="W598" s="103"/>
      <c r="X598" s="17"/>
      <c r="Y598" s="17" t="s">
        <v>912</v>
      </c>
      <c r="Z598" s="17"/>
      <c r="AA598" s="17">
        <v>37404</v>
      </c>
      <c r="AB598" s="17"/>
      <c r="AC598" s="17"/>
      <c r="AD598" s="99"/>
      <c r="AE598" s="18" t="str">
        <f>VLOOKUP(C598,'Equipment Listing'!A:E,3,FALSE)</f>
        <v>GA</v>
      </c>
      <c r="AF598" s="19" t="str">
        <f>VLOOKUP(C598,'Equipment Listing'!A:E,4,FALSE)</f>
        <v>300T</v>
      </c>
      <c r="AG598" s="19" t="str">
        <f>VLOOKUP(C598,'Equipment Listing'!A:E,5,FALSE)</f>
        <v>201-330</v>
      </c>
      <c r="AH598" s="19">
        <f t="shared" si="75"/>
        <v>0.5</v>
      </c>
      <c r="AI598" s="43">
        <f t="shared" si="76"/>
        <v>1500</v>
      </c>
      <c r="AJ598" s="102">
        <f t="shared" si="77"/>
        <v>7500</v>
      </c>
      <c r="AK598" s="20">
        <f t="shared" si="78"/>
        <v>625</v>
      </c>
      <c r="AL598" s="21">
        <f t="shared" si="79"/>
        <v>1.2222222222222223</v>
      </c>
      <c r="AM598" s="21"/>
      <c r="AN598" s="103"/>
      <c r="AO598" s="103"/>
      <c r="AP598" s="17">
        <v>37404</v>
      </c>
    </row>
    <row r="599" spans="1:42" s="15" customFormat="1" ht="10.5" hidden="1" customHeight="1">
      <c r="A599" s="16">
        <v>37406</v>
      </c>
      <c r="B599" s="220" t="str">
        <f t="shared" si="72"/>
        <v>EOP</v>
      </c>
      <c r="C599" s="18" t="s">
        <v>526</v>
      </c>
      <c r="D599" s="101">
        <v>1</v>
      </c>
      <c r="E599" s="20">
        <v>1500</v>
      </c>
      <c r="F599" s="19">
        <v>1</v>
      </c>
      <c r="G599" s="101">
        <v>0.3</v>
      </c>
      <c r="H599" s="221" t="str">
        <f t="shared" si="73"/>
        <v>2015.01</v>
      </c>
      <c r="I599" s="221" t="str">
        <f t="shared" si="74"/>
        <v>3000</v>
      </c>
      <c r="J599" s="69">
        <v>3500</v>
      </c>
      <c r="K599" s="226"/>
      <c r="L599" s="226"/>
      <c r="M599" s="226"/>
      <c r="N599" s="226"/>
      <c r="O599" s="19"/>
      <c r="P599" s="19"/>
      <c r="Q599" s="19"/>
      <c r="R599" s="19"/>
      <c r="S599" s="103"/>
      <c r="T599" s="103"/>
      <c r="U599" s="25" t="s">
        <v>2</v>
      </c>
      <c r="V599" s="103"/>
      <c r="W599" s="103"/>
      <c r="X599" s="17"/>
      <c r="Y599" s="17" t="s">
        <v>912</v>
      </c>
      <c r="Z599" s="17"/>
      <c r="AA599" s="17">
        <v>37406</v>
      </c>
      <c r="AB599" s="17"/>
      <c r="AC599" s="17"/>
      <c r="AD599" s="99"/>
      <c r="AE599" s="18" t="str">
        <f>VLOOKUP(C599,'Equipment Listing'!A:E,3,FALSE)</f>
        <v>GA</v>
      </c>
      <c r="AF599" s="19" t="str">
        <f>VLOOKUP(C599,'Equipment Listing'!A:E,4,FALSE)</f>
        <v>300T</v>
      </c>
      <c r="AG599" s="19" t="str">
        <f>VLOOKUP(C599,'Equipment Listing'!A:E,5,FALSE)</f>
        <v>201-330</v>
      </c>
      <c r="AH599" s="19">
        <f t="shared" si="75"/>
        <v>0.3</v>
      </c>
      <c r="AI599" s="43">
        <f t="shared" si="76"/>
        <v>1500</v>
      </c>
      <c r="AJ599" s="102">
        <f t="shared" si="77"/>
        <v>3500</v>
      </c>
      <c r="AK599" s="20">
        <f t="shared" si="78"/>
        <v>291.66666666666669</v>
      </c>
      <c r="AL599" s="21">
        <f t="shared" si="79"/>
        <v>0.65925925925925932</v>
      </c>
      <c r="AM599" s="21"/>
      <c r="AN599" s="103"/>
      <c r="AO599" s="103"/>
      <c r="AP599" s="17">
        <v>37406</v>
      </c>
    </row>
    <row r="600" spans="1:42" s="15" customFormat="1" ht="10.5" hidden="1" customHeight="1">
      <c r="A600" s="16">
        <v>37407</v>
      </c>
      <c r="B600" s="220" t="str">
        <f t="shared" si="72"/>
        <v>EOP</v>
      </c>
      <c r="C600" s="18" t="s">
        <v>526</v>
      </c>
      <c r="D600" s="101">
        <v>1</v>
      </c>
      <c r="E600" s="20">
        <v>1500</v>
      </c>
      <c r="F600" s="19">
        <v>1</v>
      </c>
      <c r="G600" s="101">
        <v>0.3</v>
      </c>
      <c r="H600" s="221" t="str">
        <f t="shared" si="73"/>
        <v>2015.01</v>
      </c>
      <c r="I600" s="221" t="str">
        <f t="shared" si="74"/>
        <v>3000</v>
      </c>
      <c r="J600" s="69">
        <v>3500</v>
      </c>
      <c r="K600" s="226"/>
      <c r="L600" s="226"/>
      <c r="M600" s="226"/>
      <c r="N600" s="226"/>
      <c r="O600" s="19"/>
      <c r="P600" s="19"/>
      <c r="Q600" s="19"/>
      <c r="R600" s="19"/>
      <c r="S600" s="103"/>
      <c r="T600" s="103"/>
      <c r="U600" s="25" t="s">
        <v>2</v>
      </c>
      <c r="V600" s="103"/>
      <c r="W600" s="103"/>
      <c r="X600" s="17"/>
      <c r="Y600" s="17" t="s">
        <v>912</v>
      </c>
      <c r="Z600" s="17"/>
      <c r="AA600" s="17">
        <v>37407</v>
      </c>
      <c r="AB600" s="17"/>
      <c r="AC600" s="17"/>
      <c r="AD600" s="99"/>
      <c r="AE600" s="18" t="str">
        <f>VLOOKUP(C600,'Equipment Listing'!A:E,3,FALSE)</f>
        <v>GA</v>
      </c>
      <c r="AF600" s="19" t="str">
        <f>VLOOKUP(C600,'Equipment Listing'!A:E,4,FALSE)</f>
        <v>300T</v>
      </c>
      <c r="AG600" s="19" t="str">
        <f>VLOOKUP(C600,'Equipment Listing'!A:E,5,FALSE)</f>
        <v>201-330</v>
      </c>
      <c r="AH600" s="19">
        <f t="shared" si="75"/>
        <v>0.3</v>
      </c>
      <c r="AI600" s="43">
        <f t="shared" si="76"/>
        <v>1500</v>
      </c>
      <c r="AJ600" s="102">
        <f t="shared" si="77"/>
        <v>3500</v>
      </c>
      <c r="AK600" s="20">
        <f t="shared" si="78"/>
        <v>291.66666666666669</v>
      </c>
      <c r="AL600" s="21">
        <f t="shared" si="79"/>
        <v>0.65925925925925932</v>
      </c>
      <c r="AM600" s="21"/>
      <c r="AN600" s="103"/>
      <c r="AO600" s="103"/>
      <c r="AP600" s="17">
        <v>37407</v>
      </c>
    </row>
    <row r="601" spans="1:42" s="15" customFormat="1" ht="10.5" hidden="1" customHeight="1">
      <c r="A601" s="16">
        <v>37409</v>
      </c>
      <c r="B601" s="220" t="str">
        <f t="shared" si="72"/>
        <v>EOP</v>
      </c>
      <c r="C601" s="18" t="s">
        <v>526</v>
      </c>
      <c r="D601" s="101">
        <v>1</v>
      </c>
      <c r="E601" s="20">
        <v>1500</v>
      </c>
      <c r="F601" s="19">
        <v>1</v>
      </c>
      <c r="G601" s="101">
        <v>0.5</v>
      </c>
      <c r="H601" s="221" t="str">
        <f t="shared" si="73"/>
        <v>2015.01</v>
      </c>
      <c r="I601" s="221" t="str">
        <f t="shared" si="74"/>
        <v>3000</v>
      </c>
      <c r="J601" s="69">
        <v>6500</v>
      </c>
      <c r="K601" s="226"/>
      <c r="L601" s="226"/>
      <c r="M601" s="226"/>
      <c r="N601" s="226"/>
      <c r="O601" s="19"/>
      <c r="P601" s="19"/>
      <c r="Q601" s="19"/>
      <c r="R601" s="19"/>
      <c r="S601" s="103"/>
      <c r="T601" s="103"/>
      <c r="U601" s="25" t="s">
        <v>2</v>
      </c>
      <c r="V601" s="103"/>
      <c r="W601" s="103"/>
      <c r="X601" s="17"/>
      <c r="Y601" s="17" t="s">
        <v>912</v>
      </c>
      <c r="Z601" s="17"/>
      <c r="AA601" s="17">
        <v>37409</v>
      </c>
      <c r="AB601" s="17"/>
      <c r="AC601" s="17"/>
      <c r="AD601" s="99"/>
      <c r="AE601" s="18" t="str">
        <f>VLOOKUP(C601,'Equipment Listing'!A:E,3,FALSE)</f>
        <v>GA</v>
      </c>
      <c r="AF601" s="19" t="str">
        <f>VLOOKUP(C601,'Equipment Listing'!A:E,4,FALSE)</f>
        <v>300T</v>
      </c>
      <c r="AG601" s="19" t="str">
        <f>VLOOKUP(C601,'Equipment Listing'!A:E,5,FALSE)</f>
        <v>201-330</v>
      </c>
      <c r="AH601" s="19">
        <f t="shared" si="75"/>
        <v>0.5</v>
      </c>
      <c r="AI601" s="43">
        <f t="shared" si="76"/>
        <v>1500</v>
      </c>
      <c r="AJ601" s="102">
        <f t="shared" si="77"/>
        <v>6500</v>
      </c>
      <c r="AK601" s="20">
        <f t="shared" si="78"/>
        <v>541.66666666666663</v>
      </c>
      <c r="AL601" s="21">
        <f t="shared" si="79"/>
        <v>1.1481481481481481</v>
      </c>
      <c r="AM601" s="21"/>
      <c r="AN601" s="103"/>
      <c r="AO601" s="103"/>
      <c r="AP601" s="17">
        <v>37409</v>
      </c>
    </row>
    <row r="602" spans="1:42" s="15" customFormat="1" ht="10.5" hidden="1" customHeight="1">
      <c r="A602" s="16" t="s">
        <v>980</v>
      </c>
      <c r="B602" s="220" t="str">
        <f t="shared" si="72"/>
        <v>EOP</v>
      </c>
      <c r="C602" s="18" t="s">
        <v>526</v>
      </c>
      <c r="D602" s="101">
        <v>1</v>
      </c>
      <c r="E602" s="20">
        <v>1440</v>
      </c>
      <c r="F602" s="19">
        <v>1</v>
      </c>
      <c r="G602" s="101">
        <v>0.25</v>
      </c>
      <c r="H602" s="221" t="str">
        <f t="shared" si="73"/>
        <v>2015.01</v>
      </c>
      <c r="I602" s="221" t="str">
        <f t="shared" si="74"/>
        <v>3000</v>
      </c>
      <c r="J602" s="69">
        <v>3300</v>
      </c>
      <c r="K602" s="226"/>
      <c r="L602" s="226"/>
      <c r="M602" s="226"/>
      <c r="N602" s="226"/>
      <c r="O602" s="19"/>
      <c r="P602" s="19"/>
      <c r="Q602" s="19"/>
      <c r="R602" s="19"/>
      <c r="S602" s="103"/>
      <c r="T602" s="103"/>
      <c r="U602" s="25" t="s">
        <v>2</v>
      </c>
      <c r="V602" s="103"/>
      <c r="W602" s="103"/>
      <c r="X602" s="17"/>
      <c r="Y602" s="17" t="s">
        <v>912</v>
      </c>
      <c r="Z602" s="17"/>
      <c r="AA602" s="17">
        <v>37416</v>
      </c>
      <c r="AB602" s="17"/>
      <c r="AC602" s="17"/>
      <c r="AD602" s="99"/>
      <c r="AE602" s="18" t="str">
        <f>VLOOKUP(C602,'Equipment Listing'!A:E,3,FALSE)</f>
        <v>GA</v>
      </c>
      <c r="AF602" s="19" t="str">
        <f>VLOOKUP(C602,'Equipment Listing'!A:E,4,FALSE)</f>
        <v>300T</v>
      </c>
      <c r="AG602" s="19" t="str">
        <f>VLOOKUP(C602,'Equipment Listing'!A:E,5,FALSE)</f>
        <v>201-330</v>
      </c>
      <c r="AH602" s="19">
        <f t="shared" si="75"/>
        <v>0.25</v>
      </c>
      <c r="AI602" s="43">
        <f t="shared" si="76"/>
        <v>1440</v>
      </c>
      <c r="AJ602" s="102">
        <f t="shared" si="77"/>
        <v>3300</v>
      </c>
      <c r="AK602" s="20">
        <f t="shared" si="78"/>
        <v>275</v>
      </c>
      <c r="AL602" s="21">
        <f t="shared" si="79"/>
        <v>0.58796296296296291</v>
      </c>
      <c r="AM602" s="21"/>
      <c r="AN602" s="103"/>
      <c r="AO602" s="103"/>
      <c r="AP602" s="17">
        <v>37416</v>
      </c>
    </row>
    <row r="603" spans="1:42" s="15" customFormat="1" ht="10.5" hidden="1" customHeight="1">
      <c r="A603" s="16">
        <v>37423</v>
      </c>
      <c r="B603" s="220" t="str">
        <f t="shared" si="72"/>
        <v>EOP</v>
      </c>
      <c r="C603" s="18" t="s">
        <v>526</v>
      </c>
      <c r="D603" s="101">
        <v>1</v>
      </c>
      <c r="E603" s="20">
        <v>1440</v>
      </c>
      <c r="F603" s="19">
        <v>1</v>
      </c>
      <c r="G603" s="101">
        <v>0.25</v>
      </c>
      <c r="H603" s="221" t="str">
        <f t="shared" si="73"/>
        <v>2015.01</v>
      </c>
      <c r="I603" s="221" t="str">
        <f t="shared" si="74"/>
        <v>3000</v>
      </c>
      <c r="J603" s="69">
        <v>3000</v>
      </c>
      <c r="K603" s="226"/>
      <c r="L603" s="226"/>
      <c r="M603" s="226"/>
      <c r="N603" s="226"/>
      <c r="O603" s="19"/>
      <c r="P603" s="19"/>
      <c r="Q603" s="19"/>
      <c r="R603" s="19"/>
      <c r="S603" s="103"/>
      <c r="T603" s="103"/>
      <c r="U603" s="25" t="s">
        <v>2</v>
      </c>
      <c r="V603" s="103"/>
      <c r="W603" s="103"/>
      <c r="X603" s="17"/>
      <c r="Y603" s="17" t="s">
        <v>912</v>
      </c>
      <c r="Z603" s="17"/>
      <c r="AA603" s="17">
        <v>37423</v>
      </c>
      <c r="AB603" s="17"/>
      <c r="AC603" s="17"/>
      <c r="AD603" s="99"/>
      <c r="AE603" s="18" t="str">
        <f>VLOOKUP(C603,'Equipment Listing'!A:E,3,FALSE)</f>
        <v>GA</v>
      </c>
      <c r="AF603" s="19" t="str">
        <f>VLOOKUP(C603,'Equipment Listing'!A:E,4,FALSE)</f>
        <v>300T</v>
      </c>
      <c r="AG603" s="19" t="str">
        <f>VLOOKUP(C603,'Equipment Listing'!A:E,5,FALSE)</f>
        <v>201-330</v>
      </c>
      <c r="AH603" s="19">
        <f t="shared" si="75"/>
        <v>0.25</v>
      </c>
      <c r="AI603" s="43">
        <f t="shared" si="76"/>
        <v>1440</v>
      </c>
      <c r="AJ603" s="102">
        <f t="shared" si="77"/>
        <v>3000</v>
      </c>
      <c r="AK603" s="20">
        <f t="shared" si="78"/>
        <v>250</v>
      </c>
      <c r="AL603" s="21">
        <f t="shared" si="79"/>
        <v>0.56481481481481477</v>
      </c>
      <c r="AM603" s="21"/>
      <c r="AN603" s="103"/>
      <c r="AO603" s="103"/>
      <c r="AP603" s="17">
        <v>37423</v>
      </c>
    </row>
    <row r="604" spans="1:42" s="15" customFormat="1" ht="10.5" hidden="1" customHeight="1">
      <c r="A604" s="16">
        <v>37424</v>
      </c>
      <c r="B604" s="220" t="str">
        <f t="shared" si="72"/>
        <v>EOP</v>
      </c>
      <c r="C604" s="18" t="s">
        <v>526</v>
      </c>
      <c r="D604" s="101">
        <v>1</v>
      </c>
      <c r="E604" s="20">
        <v>1440</v>
      </c>
      <c r="F604" s="19">
        <v>1</v>
      </c>
      <c r="G604" s="101">
        <v>0.25</v>
      </c>
      <c r="H604" s="221" t="str">
        <f t="shared" si="73"/>
        <v>2015.01</v>
      </c>
      <c r="I604" s="221" t="str">
        <f t="shared" si="74"/>
        <v>3000</v>
      </c>
      <c r="J604" s="69">
        <v>3800</v>
      </c>
      <c r="K604" s="226"/>
      <c r="L604" s="226"/>
      <c r="M604" s="226"/>
      <c r="N604" s="226"/>
      <c r="O604" s="19"/>
      <c r="P604" s="19"/>
      <c r="Q604" s="19"/>
      <c r="R604" s="19"/>
      <c r="S604" s="103"/>
      <c r="T604" s="103"/>
      <c r="U604" s="25" t="s">
        <v>2</v>
      </c>
      <c r="V604" s="103"/>
      <c r="W604" s="103"/>
      <c r="X604" s="17"/>
      <c r="Y604" s="17" t="s">
        <v>912</v>
      </c>
      <c r="Z604" s="17"/>
      <c r="AA604" s="17">
        <v>37424</v>
      </c>
      <c r="AB604" s="17"/>
      <c r="AC604" s="17"/>
      <c r="AD604" s="99"/>
      <c r="AE604" s="18" t="str">
        <f>VLOOKUP(C604,'Equipment Listing'!A:E,3,FALSE)</f>
        <v>GA</v>
      </c>
      <c r="AF604" s="19" t="str">
        <f>VLOOKUP(C604,'Equipment Listing'!A:E,4,FALSE)</f>
        <v>300T</v>
      </c>
      <c r="AG604" s="19" t="str">
        <f>VLOOKUP(C604,'Equipment Listing'!A:E,5,FALSE)</f>
        <v>201-330</v>
      </c>
      <c r="AH604" s="19">
        <f t="shared" si="75"/>
        <v>0.25</v>
      </c>
      <c r="AI604" s="43">
        <f t="shared" si="76"/>
        <v>1440</v>
      </c>
      <c r="AJ604" s="102">
        <f t="shared" si="77"/>
        <v>3800</v>
      </c>
      <c r="AK604" s="20">
        <f t="shared" si="78"/>
        <v>316.66666666666669</v>
      </c>
      <c r="AL604" s="21">
        <f t="shared" si="79"/>
        <v>0.62654320987654322</v>
      </c>
      <c r="AM604" s="21"/>
      <c r="AN604" s="103"/>
      <c r="AO604" s="103"/>
      <c r="AP604" s="17">
        <v>37424</v>
      </c>
    </row>
    <row r="605" spans="1:42" s="15" customFormat="1" ht="10.5" hidden="1" customHeight="1">
      <c r="A605" s="16">
        <v>37847</v>
      </c>
      <c r="B605" s="220" t="str">
        <f t="shared" si="72"/>
        <v>EOP</v>
      </c>
      <c r="C605" s="18" t="s">
        <v>526</v>
      </c>
      <c r="D605" s="101">
        <v>1</v>
      </c>
      <c r="E605" s="20">
        <v>1560</v>
      </c>
      <c r="F605" s="19">
        <v>1</v>
      </c>
      <c r="G605" s="101">
        <v>0.5</v>
      </c>
      <c r="H605" s="221" t="str">
        <f t="shared" si="73"/>
        <v>2015.01</v>
      </c>
      <c r="I605" s="221" t="str">
        <f t="shared" si="74"/>
        <v>3000</v>
      </c>
      <c r="J605" s="69">
        <v>10000</v>
      </c>
      <c r="K605" s="226"/>
      <c r="L605" s="226"/>
      <c r="M605" s="226"/>
      <c r="N605" s="226"/>
      <c r="O605" s="19"/>
      <c r="P605" s="19"/>
      <c r="Q605" s="19"/>
      <c r="R605" s="19"/>
      <c r="S605" s="103"/>
      <c r="T605" s="103"/>
      <c r="U605" s="25" t="s">
        <v>2</v>
      </c>
      <c r="V605" s="103"/>
      <c r="W605" s="103"/>
      <c r="X605" s="17"/>
      <c r="Y605" s="17" t="s">
        <v>911</v>
      </c>
      <c r="Z605" s="17"/>
      <c r="AA605" s="17">
        <v>37847</v>
      </c>
      <c r="AB605" s="17"/>
      <c r="AC605" s="17"/>
      <c r="AD605" s="99"/>
      <c r="AE605" s="18" t="str">
        <f>VLOOKUP(C605,'Equipment Listing'!A:E,3,FALSE)</f>
        <v>GA</v>
      </c>
      <c r="AF605" s="19" t="str">
        <f>VLOOKUP(C605,'Equipment Listing'!A:E,4,FALSE)</f>
        <v>300T</v>
      </c>
      <c r="AG605" s="19" t="str">
        <f>VLOOKUP(C605,'Equipment Listing'!A:E,5,FALSE)</f>
        <v>201-330</v>
      </c>
      <c r="AH605" s="19">
        <f t="shared" si="75"/>
        <v>0.5</v>
      </c>
      <c r="AI605" s="43">
        <f t="shared" si="76"/>
        <v>1560</v>
      </c>
      <c r="AJ605" s="102">
        <f t="shared" si="77"/>
        <v>10000</v>
      </c>
      <c r="AK605" s="20">
        <f t="shared" si="78"/>
        <v>833.33333333333337</v>
      </c>
      <c r="AL605" s="21">
        <f t="shared" si="79"/>
        <v>1.3789173789173788</v>
      </c>
      <c r="AM605" s="21"/>
      <c r="AN605" s="103"/>
      <c r="AO605" s="103"/>
      <c r="AP605" s="17">
        <v>37847</v>
      </c>
    </row>
    <row r="606" spans="1:42" s="15" customFormat="1" ht="10.5" hidden="1" customHeight="1">
      <c r="A606" s="16">
        <v>37873</v>
      </c>
      <c r="B606" s="220" t="str">
        <f t="shared" si="72"/>
        <v>EOP</v>
      </c>
      <c r="C606" s="18" t="s">
        <v>526</v>
      </c>
      <c r="D606" s="101">
        <v>1</v>
      </c>
      <c r="E606" s="20">
        <v>1440</v>
      </c>
      <c r="F606" s="19">
        <v>1</v>
      </c>
      <c r="G606" s="101"/>
      <c r="H606" s="221" t="str">
        <f t="shared" si="73"/>
        <v>2015.01</v>
      </c>
      <c r="I606" s="221" t="str">
        <f t="shared" si="74"/>
        <v>3000</v>
      </c>
      <c r="J606" s="109">
        <v>0</v>
      </c>
      <c r="K606" s="228"/>
      <c r="L606" s="228"/>
      <c r="M606" s="228"/>
      <c r="N606" s="228"/>
      <c r="O606" s="19"/>
      <c r="P606" s="19"/>
      <c r="Q606" s="19"/>
      <c r="R606" s="19"/>
      <c r="S606" s="103"/>
      <c r="T606" s="103"/>
      <c r="U606" s="25" t="s">
        <v>2</v>
      </c>
      <c r="V606" s="103"/>
      <c r="W606" s="103"/>
      <c r="X606" s="17"/>
      <c r="Y606" s="17" t="s">
        <v>981</v>
      </c>
      <c r="Z606" s="17"/>
      <c r="AA606" s="17">
        <v>37873</v>
      </c>
      <c r="AB606" s="17"/>
      <c r="AC606" s="17"/>
      <c r="AD606" s="99"/>
      <c r="AE606" s="18" t="str">
        <f>VLOOKUP(C606,'Equipment Listing'!A:E,3,FALSE)</f>
        <v>GA</v>
      </c>
      <c r="AF606" s="19" t="str">
        <f>VLOOKUP(C606,'Equipment Listing'!A:E,4,FALSE)</f>
        <v>300T</v>
      </c>
      <c r="AG606" s="19" t="str">
        <f>VLOOKUP(C606,'Equipment Listing'!A:E,5,FALSE)</f>
        <v>201-330</v>
      </c>
      <c r="AH606" s="19">
        <f t="shared" si="75"/>
        <v>0</v>
      </c>
      <c r="AI606" s="43">
        <f t="shared" si="76"/>
        <v>1440</v>
      </c>
      <c r="AJ606" s="102">
        <f t="shared" si="77"/>
        <v>0</v>
      </c>
      <c r="AK606" s="20">
        <f t="shared" si="78"/>
        <v>0</v>
      </c>
      <c r="AL606" s="21">
        <f t="shared" si="79"/>
        <v>0</v>
      </c>
      <c r="AM606" s="21"/>
      <c r="AN606" s="103"/>
      <c r="AO606" s="103"/>
      <c r="AP606" s="17">
        <v>37873</v>
      </c>
    </row>
    <row r="607" spans="1:42" s="15" customFormat="1" ht="10.5" hidden="1" customHeight="1">
      <c r="A607" s="16">
        <v>37878</v>
      </c>
      <c r="B607" s="220" t="str">
        <f t="shared" si="72"/>
        <v>EOP</v>
      </c>
      <c r="C607" s="18" t="s">
        <v>526</v>
      </c>
      <c r="D607" s="101">
        <v>1</v>
      </c>
      <c r="E607" s="20">
        <v>1440</v>
      </c>
      <c r="F607" s="19">
        <v>1</v>
      </c>
      <c r="G607" s="101"/>
      <c r="H607" s="221" t="str">
        <f t="shared" si="73"/>
        <v>2015.01</v>
      </c>
      <c r="I607" s="221" t="str">
        <f t="shared" si="74"/>
        <v>3000</v>
      </c>
      <c r="J607" s="109">
        <v>0</v>
      </c>
      <c r="K607" s="228"/>
      <c r="L607" s="228"/>
      <c r="M607" s="228"/>
      <c r="N607" s="228"/>
      <c r="O607" s="19"/>
      <c r="P607" s="19"/>
      <c r="Q607" s="19"/>
      <c r="R607" s="19"/>
      <c r="S607" s="103"/>
      <c r="T607" s="103"/>
      <c r="U607" s="25" t="s">
        <v>2</v>
      </c>
      <c r="V607" s="103"/>
      <c r="W607" s="103"/>
      <c r="X607" s="17"/>
      <c r="Y607" s="17" t="s">
        <v>981</v>
      </c>
      <c r="Z607" s="17"/>
      <c r="AA607" s="17">
        <v>37878</v>
      </c>
      <c r="AB607" s="17"/>
      <c r="AC607" s="17"/>
      <c r="AD607" s="99"/>
      <c r="AE607" s="18" t="str">
        <f>VLOOKUP(C607,'Equipment Listing'!A:E,3,FALSE)</f>
        <v>GA</v>
      </c>
      <c r="AF607" s="19" t="str">
        <f>VLOOKUP(C607,'Equipment Listing'!A:E,4,FALSE)</f>
        <v>300T</v>
      </c>
      <c r="AG607" s="19" t="str">
        <f>VLOOKUP(C607,'Equipment Listing'!A:E,5,FALSE)</f>
        <v>201-330</v>
      </c>
      <c r="AH607" s="19">
        <f t="shared" si="75"/>
        <v>0</v>
      </c>
      <c r="AI607" s="43">
        <f t="shared" si="76"/>
        <v>1440</v>
      </c>
      <c r="AJ607" s="102">
        <f t="shared" si="77"/>
        <v>0</v>
      </c>
      <c r="AK607" s="20">
        <f t="shared" si="78"/>
        <v>0</v>
      </c>
      <c r="AL607" s="21">
        <f t="shared" si="79"/>
        <v>0</v>
      </c>
      <c r="AM607" s="21"/>
      <c r="AN607" s="103"/>
      <c r="AO607" s="103"/>
      <c r="AP607" s="17">
        <v>37878</v>
      </c>
    </row>
    <row r="608" spans="1:42" s="15" customFormat="1" ht="10.5" hidden="1" customHeight="1">
      <c r="A608" s="16">
        <v>37879</v>
      </c>
      <c r="B608" s="220" t="str">
        <f t="shared" si="72"/>
        <v>EOP</v>
      </c>
      <c r="C608" s="18" t="s">
        <v>526</v>
      </c>
      <c r="D608" s="101">
        <v>2</v>
      </c>
      <c r="E608" s="20">
        <v>1500</v>
      </c>
      <c r="F608" s="19">
        <v>1</v>
      </c>
      <c r="G608" s="101"/>
      <c r="H608" s="221" t="str">
        <f t="shared" si="73"/>
        <v>2015.01</v>
      </c>
      <c r="I608" s="221" t="str">
        <f t="shared" si="74"/>
        <v>3000</v>
      </c>
      <c r="J608" s="109">
        <v>0</v>
      </c>
      <c r="K608" s="228"/>
      <c r="L608" s="228"/>
      <c r="M608" s="228"/>
      <c r="N608" s="228"/>
      <c r="O608" s="19"/>
      <c r="P608" s="19"/>
      <c r="Q608" s="19"/>
      <c r="R608" s="19"/>
      <c r="S608" s="103"/>
      <c r="T608" s="103"/>
      <c r="U608" s="25" t="s">
        <v>2</v>
      </c>
      <c r="V608" s="103"/>
      <c r="W608" s="103"/>
      <c r="X608" s="17"/>
      <c r="Y608" s="17" t="s">
        <v>981</v>
      </c>
      <c r="Z608" s="17"/>
      <c r="AA608" s="17">
        <v>37879</v>
      </c>
      <c r="AB608" s="17"/>
      <c r="AC608" s="17"/>
      <c r="AD608" s="99"/>
      <c r="AE608" s="18" t="str">
        <f>VLOOKUP(C608,'Equipment Listing'!A:E,3,FALSE)</f>
        <v>GA</v>
      </c>
      <c r="AF608" s="19" t="str">
        <f>VLOOKUP(C608,'Equipment Listing'!A:E,4,FALSE)</f>
        <v>300T</v>
      </c>
      <c r="AG608" s="19" t="str">
        <f>VLOOKUP(C608,'Equipment Listing'!A:E,5,FALSE)</f>
        <v>201-330</v>
      </c>
      <c r="AH608" s="19">
        <f t="shared" si="75"/>
        <v>0</v>
      </c>
      <c r="AI608" s="43">
        <f t="shared" si="76"/>
        <v>3000</v>
      </c>
      <c r="AJ608" s="102">
        <f t="shared" si="77"/>
        <v>0</v>
      </c>
      <c r="AK608" s="20">
        <f t="shared" si="78"/>
        <v>0</v>
      </c>
      <c r="AL608" s="21">
        <f t="shared" si="79"/>
        <v>0</v>
      </c>
      <c r="AM608" s="21"/>
      <c r="AN608" s="103"/>
      <c r="AO608" s="103"/>
      <c r="AP608" s="17">
        <v>37879</v>
      </c>
    </row>
    <row r="609" spans="1:42" s="15" customFormat="1" ht="10.5" hidden="1" customHeight="1">
      <c r="A609" s="16">
        <v>37886</v>
      </c>
      <c r="B609" s="220" t="str">
        <f t="shared" si="72"/>
        <v>EOP</v>
      </c>
      <c r="C609" s="18" t="s">
        <v>526</v>
      </c>
      <c r="D609" s="101">
        <v>1</v>
      </c>
      <c r="E609" s="20">
        <v>60</v>
      </c>
      <c r="F609" s="19">
        <v>1</v>
      </c>
      <c r="G609" s="101">
        <v>0.5</v>
      </c>
      <c r="H609" s="221" t="str">
        <f t="shared" si="73"/>
        <v>2015.01</v>
      </c>
      <c r="I609" s="221" t="str">
        <f t="shared" si="74"/>
        <v>3000</v>
      </c>
      <c r="J609" s="69">
        <v>11000</v>
      </c>
      <c r="K609" s="226"/>
      <c r="L609" s="226"/>
      <c r="M609" s="226"/>
      <c r="N609" s="226"/>
      <c r="O609" s="19"/>
      <c r="P609" s="19"/>
      <c r="Q609" s="19"/>
      <c r="R609" s="19"/>
      <c r="S609" s="103"/>
      <c r="T609" s="103"/>
      <c r="U609" s="25" t="s">
        <v>2</v>
      </c>
      <c r="V609" s="103"/>
      <c r="W609" s="103"/>
      <c r="X609" s="17"/>
      <c r="Y609" s="17" t="s">
        <v>911</v>
      </c>
      <c r="Z609" s="17"/>
      <c r="AA609" s="17">
        <v>37886</v>
      </c>
      <c r="AB609" s="17"/>
      <c r="AC609" s="17"/>
      <c r="AD609" s="99"/>
      <c r="AE609" s="18" t="str">
        <f>VLOOKUP(C609,'Equipment Listing'!A:E,3,FALSE)</f>
        <v>GA</v>
      </c>
      <c r="AF609" s="19" t="str">
        <f>VLOOKUP(C609,'Equipment Listing'!A:E,4,FALSE)</f>
        <v>300T</v>
      </c>
      <c r="AG609" s="19" t="str">
        <f>VLOOKUP(C609,'Equipment Listing'!A:E,5,FALSE)</f>
        <v>201-330</v>
      </c>
      <c r="AH609" s="19">
        <f t="shared" si="75"/>
        <v>0.5</v>
      </c>
      <c r="AI609" s="43">
        <f t="shared" si="76"/>
        <v>60</v>
      </c>
      <c r="AJ609" s="102">
        <f t="shared" si="77"/>
        <v>11000</v>
      </c>
      <c r="AK609" s="20">
        <f t="shared" si="78"/>
        <v>916.66666666666663</v>
      </c>
      <c r="AL609" s="21">
        <f t="shared" si="79"/>
        <v>21.037037037037035</v>
      </c>
      <c r="AM609" s="21"/>
      <c r="AN609" s="103"/>
      <c r="AO609" s="103"/>
      <c r="AP609" s="17">
        <v>37886</v>
      </c>
    </row>
    <row r="610" spans="1:42" s="15" customFormat="1" ht="10.5" hidden="1" customHeight="1">
      <c r="A610" s="16">
        <v>55005</v>
      </c>
      <c r="B610" s="220" t="str">
        <f t="shared" si="72"/>
        <v>EOP</v>
      </c>
      <c r="C610" s="18" t="s">
        <v>526</v>
      </c>
      <c r="D610" s="101">
        <v>1</v>
      </c>
      <c r="E610" s="20">
        <v>1380</v>
      </c>
      <c r="F610" s="19">
        <v>1</v>
      </c>
      <c r="G610" s="101"/>
      <c r="H610" s="221" t="str">
        <f t="shared" si="73"/>
        <v>2015.01</v>
      </c>
      <c r="I610" s="221" t="str">
        <f t="shared" si="74"/>
        <v>3000</v>
      </c>
      <c r="J610" s="109"/>
      <c r="K610" s="228"/>
      <c r="L610" s="228"/>
      <c r="M610" s="228"/>
      <c r="N610" s="228"/>
      <c r="O610" s="19"/>
      <c r="P610" s="19"/>
      <c r="Q610" s="19"/>
      <c r="R610" s="19"/>
      <c r="S610" s="103"/>
      <c r="T610" s="103"/>
      <c r="U610" s="25" t="s">
        <v>2</v>
      </c>
      <c r="V610" s="103"/>
      <c r="W610" s="103"/>
      <c r="X610" s="17"/>
      <c r="Y610" s="17" t="s">
        <v>965</v>
      </c>
      <c r="Z610" s="17"/>
      <c r="AA610" s="17">
        <v>55005</v>
      </c>
      <c r="AB610" s="17"/>
      <c r="AC610" s="17"/>
      <c r="AD610" s="99"/>
      <c r="AE610" s="18" t="str">
        <f>VLOOKUP(C610,'Equipment Listing'!A:E,3,FALSE)</f>
        <v>GA</v>
      </c>
      <c r="AF610" s="19" t="str">
        <f>VLOOKUP(C610,'Equipment Listing'!A:E,4,FALSE)</f>
        <v>300T</v>
      </c>
      <c r="AG610" s="19" t="str">
        <f>VLOOKUP(C610,'Equipment Listing'!A:E,5,FALSE)</f>
        <v>201-330</v>
      </c>
      <c r="AH610" s="19">
        <f t="shared" si="75"/>
        <v>0</v>
      </c>
      <c r="AI610" s="43">
        <f t="shared" si="76"/>
        <v>1380</v>
      </c>
      <c r="AJ610" s="102">
        <f t="shared" si="77"/>
        <v>0</v>
      </c>
      <c r="AK610" s="20">
        <f t="shared" si="78"/>
        <v>0</v>
      </c>
      <c r="AL610" s="21">
        <f t="shared" si="79"/>
        <v>0</v>
      </c>
      <c r="AM610" s="21"/>
      <c r="AN610" s="103"/>
      <c r="AO610" s="103"/>
      <c r="AP610" s="17">
        <v>55005</v>
      </c>
    </row>
    <row r="611" spans="1:42" s="15" customFormat="1" ht="10.5" hidden="1" customHeight="1">
      <c r="A611" s="16">
        <v>76020</v>
      </c>
      <c r="B611" s="220" t="str">
        <f t="shared" si="72"/>
        <v>EOP</v>
      </c>
      <c r="C611" s="18" t="s">
        <v>526</v>
      </c>
      <c r="D611" s="101">
        <v>2</v>
      </c>
      <c r="E611" s="20">
        <v>3600</v>
      </c>
      <c r="F611" s="19">
        <v>1</v>
      </c>
      <c r="G611" s="101">
        <v>1.5</v>
      </c>
      <c r="H611" s="221" t="str">
        <f t="shared" si="73"/>
        <v>2015.01</v>
      </c>
      <c r="I611" s="221" t="str">
        <f t="shared" si="74"/>
        <v>3000</v>
      </c>
      <c r="J611" s="69">
        <v>200000</v>
      </c>
      <c r="K611" s="226"/>
      <c r="L611" s="226"/>
      <c r="M611" s="226"/>
      <c r="N611" s="226"/>
      <c r="O611" s="19"/>
      <c r="P611" s="19"/>
      <c r="Q611" s="19"/>
      <c r="R611" s="19"/>
      <c r="S611" s="103"/>
      <c r="T611" s="103"/>
      <c r="U611" s="25" t="s">
        <v>2</v>
      </c>
      <c r="V611" s="103"/>
      <c r="W611" s="103"/>
      <c r="X611" s="17"/>
      <c r="Y611" s="17" t="s">
        <v>982</v>
      </c>
      <c r="Z611" s="17"/>
      <c r="AA611" s="17">
        <v>76020</v>
      </c>
      <c r="AB611" s="17"/>
      <c r="AC611" s="17"/>
      <c r="AD611" s="99"/>
      <c r="AE611" s="18" t="str">
        <f>VLOOKUP(C611,'Equipment Listing'!A:E,3,FALSE)</f>
        <v>GA</v>
      </c>
      <c r="AF611" s="19" t="str">
        <f>VLOOKUP(C611,'Equipment Listing'!A:E,4,FALSE)</f>
        <v>300T</v>
      </c>
      <c r="AG611" s="19" t="str">
        <f>VLOOKUP(C611,'Equipment Listing'!A:E,5,FALSE)</f>
        <v>201-330</v>
      </c>
      <c r="AH611" s="19">
        <f t="shared" si="75"/>
        <v>1.5</v>
      </c>
      <c r="AI611" s="43">
        <f t="shared" si="76"/>
        <v>7200</v>
      </c>
      <c r="AJ611" s="102">
        <f t="shared" si="77"/>
        <v>200000</v>
      </c>
      <c r="AK611" s="20">
        <f t="shared" si="78"/>
        <v>16666.666666666668</v>
      </c>
      <c r="AL611" s="21">
        <f t="shared" si="79"/>
        <v>5.0864197530864201</v>
      </c>
      <c r="AM611" s="21"/>
      <c r="AN611" s="103"/>
      <c r="AO611" s="103"/>
      <c r="AP611" s="17">
        <v>76020</v>
      </c>
    </row>
    <row r="612" spans="1:42" s="15" customFormat="1" ht="10.5" hidden="1" customHeight="1">
      <c r="A612" s="16" t="s">
        <v>951</v>
      </c>
      <c r="B612" s="220" t="str">
        <f t="shared" si="72"/>
        <v>EOP</v>
      </c>
      <c r="C612" s="18" t="s">
        <v>526</v>
      </c>
      <c r="D612" s="101">
        <v>1</v>
      </c>
      <c r="E612" s="20">
        <v>2100</v>
      </c>
      <c r="F612" s="19">
        <v>1</v>
      </c>
      <c r="G612" s="101"/>
      <c r="H612" s="221" t="str">
        <f t="shared" si="73"/>
        <v>2015.01</v>
      </c>
      <c r="I612" s="221" t="str">
        <f t="shared" si="74"/>
        <v>3000</v>
      </c>
      <c r="J612" s="109">
        <v>0</v>
      </c>
      <c r="K612" s="228"/>
      <c r="L612" s="228"/>
      <c r="M612" s="228"/>
      <c r="N612" s="228"/>
      <c r="O612" s="19"/>
      <c r="P612" s="19"/>
      <c r="Q612" s="19"/>
      <c r="R612" s="19"/>
      <c r="S612" s="103"/>
      <c r="T612" s="103"/>
      <c r="U612" s="25" t="s">
        <v>2</v>
      </c>
      <c r="V612" s="103"/>
      <c r="W612" s="103"/>
      <c r="X612" s="17"/>
      <c r="Y612" s="17" t="s">
        <v>984</v>
      </c>
      <c r="Z612" s="17"/>
      <c r="AA612" s="17" t="s">
        <v>983</v>
      </c>
      <c r="AB612" s="17"/>
      <c r="AC612" s="17"/>
      <c r="AD612" s="99"/>
      <c r="AE612" s="18" t="str">
        <f>VLOOKUP(C612,'Equipment Listing'!A:E,3,FALSE)</f>
        <v>GA</v>
      </c>
      <c r="AF612" s="19" t="str">
        <f>VLOOKUP(C612,'Equipment Listing'!A:E,4,FALSE)</f>
        <v>300T</v>
      </c>
      <c r="AG612" s="19" t="str">
        <f>VLOOKUP(C612,'Equipment Listing'!A:E,5,FALSE)</f>
        <v>201-330</v>
      </c>
      <c r="AH612" s="19">
        <f t="shared" si="75"/>
        <v>0</v>
      </c>
      <c r="AI612" s="43">
        <f t="shared" si="76"/>
        <v>2100</v>
      </c>
      <c r="AJ612" s="102">
        <f t="shared" si="77"/>
        <v>0</v>
      </c>
      <c r="AK612" s="20">
        <f t="shared" si="78"/>
        <v>0</v>
      </c>
      <c r="AL612" s="21">
        <f t="shared" si="79"/>
        <v>0</v>
      </c>
      <c r="AM612" s="21"/>
      <c r="AN612" s="103"/>
      <c r="AO612" s="103"/>
      <c r="AP612" s="17" t="s">
        <v>983</v>
      </c>
    </row>
    <row r="613" spans="1:42" s="15" customFormat="1" ht="10.5" hidden="1" customHeight="1">
      <c r="A613" s="16" t="s">
        <v>985</v>
      </c>
      <c r="B613" s="220" t="str">
        <f t="shared" si="72"/>
        <v>EOP</v>
      </c>
      <c r="C613" s="18" t="s">
        <v>526</v>
      </c>
      <c r="D613" s="101">
        <v>1</v>
      </c>
      <c r="E613" s="20">
        <v>1800</v>
      </c>
      <c r="F613" s="19">
        <v>1</v>
      </c>
      <c r="G613" s="101">
        <v>2</v>
      </c>
      <c r="H613" s="221" t="str">
        <f t="shared" si="73"/>
        <v>2015.01</v>
      </c>
      <c r="I613" s="221" t="str">
        <f t="shared" si="74"/>
        <v>3000</v>
      </c>
      <c r="J613" s="69">
        <v>117000</v>
      </c>
      <c r="K613" s="226"/>
      <c r="L613" s="226"/>
      <c r="M613" s="226"/>
      <c r="N613" s="226"/>
      <c r="O613" s="19"/>
      <c r="P613" s="19"/>
      <c r="Q613" s="19"/>
      <c r="R613" s="19"/>
      <c r="S613" s="103"/>
      <c r="T613" s="103"/>
      <c r="U613" s="25" t="s">
        <v>2</v>
      </c>
      <c r="V613" s="103"/>
      <c r="W613" s="103"/>
      <c r="X613" s="17"/>
      <c r="Y613" s="17" t="s">
        <v>986</v>
      </c>
      <c r="Z613" s="17"/>
      <c r="AA613" s="17">
        <v>32534</v>
      </c>
      <c r="AB613" s="17"/>
      <c r="AC613" s="17"/>
      <c r="AD613" s="99"/>
      <c r="AE613" s="18" t="str">
        <f>VLOOKUP(C613,'Equipment Listing'!A:E,3,FALSE)</f>
        <v>GA</v>
      </c>
      <c r="AF613" s="19" t="str">
        <f>VLOOKUP(C613,'Equipment Listing'!A:E,4,FALSE)</f>
        <v>300T</v>
      </c>
      <c r="AG613" s="19" t="str">
        <f>VLOOKUP(C613,'Equipment Listing'!A:E,5,FALSE)</f>
        <v>201-330</v>
      </c>
      <c r="AH613" s="19">
        <f t="shared" si="75"/>
        <v>2</v>
      </c>
      <c r="AI613" s="43">
        <f t="shared" si="76"/>
        <v>1800</v>
      </c>
      <c r="AJ613" s="102">
        <f t="shared" si="77"/>
        <v>117000</v>
      </c>
      <c r="AK613" s="20">
        <f t="shared" si="78"/>
        <v>9750</v>
      </c>
      <c r="AL613" s="21">
        <f t="shared" si="79"/>
        <v>9.8888888888888893</v>
      </c>
      <c r="AM613" s="21"/>
      <c r="AN613" s="103"/>
      <c r="AO613" s="103"/>
      <c r="AP613" s="17">
        <v>32534</v>
      </c>
    </row>
    <row r="614" spans="1:42" s="15" customFormat="1" ht="10.5" hidden="1" customHeight="1">
      <c r="A614" s="16" t="s">
        <v>945</v>
      </c>
      <c r="B614" s="220" t="str">
        <f t="shared" si="72"/>
        <v>EOP</v>
      </c>
      <c r="C614" s="18" t="s">
        <v>526</v>
      </c>
      <c r="D614" s="101">
        <v>1</v>
      </c>
      <c r="E614" s="20">
        <v>1500</v>
      </c>
      <c r="F614" s="19">
        <v>1</v>
      </c>
      <c r="G614" s="101">
        <v>1</v>
      </c>
      <c r="H614" s="221" t="str">
        <f t="shared" si="73"/>
        <v>2015.01</v>
      </c>
      <c r="I614" s="221" t="str">
        <f t="shared" si="74"/>
        <v>3000</v>
      </c>
      <c r="J614" s="69">
        <v>32000</v>
      </c>
      <c r="K614" s="226"/>
      <c r="L614" s="226"/>
      <c r="M614" s="226"/>
      <c r="N614" s="226"/>
      <c r="O614" s="19"/>
      <c r="P614" s="19"/>
      <c r="Q614" s="19"/>
      <c r="R614" s="19"/>
      <c r="S614" s="103"/>
      <c r="T614" s="103"/>
      <c r="U614" s="25" t="s">
        <v>2</v>
      </c>
      <c r="V614" s="103"/>
      <c r="W614" s="103"/>
      <c r="X614" s="17"/>
      <c r="Y614" s="17" t="s">
        <v>911</v>
      </c>
      <c r="Z614" s="17"/>
      <c r="AA614" s="17">
        <v>37884</v>
      </c>
      <c r="AB614" s="17"/>
      <c r="AC614" s="17"/>
      <c r="AD614" s="99"/>
      <c r="AE614" s="18" t="str">
        <f>VLOOKUP(C614,'Equipment Listing'!A:E,3,FALSE)</f>
        <v>GA</v>
      </c>
      <c r="AF614" s="19" t="str">
        <f>VLOOKUP(C614,'Equipment Listing'!A:E,4,FALSE)</f>
        <v>300T</v>
      </c>
      <c r="AG614" s="19" t="str">
        <f>VLOOKUP(C614,'Equipment Listing'!A:E,5,FALSE)</f>
        <v>201-330</v>
      </c>
      <c r="AH614" s="19">
        <f t="shared" si="75"/>
        <v>1</v>
      </c>
      <c r="AI614" s="43">
        <f t="shared" si="76"/>
        <v>1500</v>
      </c>
      <c r="AJ614" s="102">
        <f t="shared" si="77"/>
        <v>32000</v>
      </c>
      <c r="AK614" s="20">
        <f t="shared" si="78"/>
        <v>2666.6666666666665</v>
      </c>
      <c r="AL614" s="21">
        <f t="shared" si="79"/>
        <v>3.7037037037037037</v>
      </c>
      <c r="AM614" s="21"/>
      <c r="AN614" s="103"/>
      <c r="AO614" s="103"/>
      <c r="AP614" s="17">
        <v>37884</v>
      </c>
    </row>
    <row r="615" spans="1:42" s="15" customFormat="1" ht="10.5" hidden="1" customHeight="1">
      <c r="A615" s="16" t="s">
        <v>987</v>
      </c>
      <c r="B615" s="220" t="str">
        <f t="shared" si="72"/>
        <v>EOP</v>
      </c>
      <c r="C615" s="18" t="s">
        <v>526</v>
      </c>
      <c r="D615" s="101">
        <v>1</v>
      </c>
      <c r="E615" s="20">
        <v>1500</v>
      </c>
      <c r="F615" s="19">
        <v>1</v>
      </c>
      <c r="G615" s="101">
        <v>1</v>
      </c>
      <c r="H615" s="221" t="str">
        <f t="shared" si="73"/>
        <v>2015.01</v>
      </c>
      <c r="I615" s="221" t="str">
        <f t="shared" si="74"/>
        <v>3000</v>
      </c>
      <c r="J615" s="69">
        <v>32000</v>
      </c>
      <c r="K615" s="226"/>
      <c r="L615" s="226"/>
      <c r="M615" s="226"/>
      <c r="N615" s="226"/>
      <c r="O615" s="19"/>
      <c r="P615" s="19"/>
      <c r="Q615" s="19"/>
      <c r="R615" s="19"/>
      <c r="S615" s="103"/>
      <c r="T615" s="103"/>
      <c r="U615" s="25" t="s">
        <v>2</v>
      </c>
      <c r="V615" s="103"/>
      <c r="W615" s="103"/>
      <c r="X615" s="17"/>
      <c r="Y615" s="17" t="s">
        <v>911</v>
      </c>
      <c r="Z615" s="17"/>
      <c r="AA615" s="17">
        <v>37849</v>
      </c>
      <c r="AB615" s="17"/>
      <c r="AC615" s="17"/>
      <c r="AD615" s="99"/>
      <c r="AE615" s="18" t="str">
        <f>VLOOKUP(C615,'Equipment Listing'!A:E,3,FALSE)</f>
        <v>GA</v>
      </c>
      <c r="AF615" s="19" t="str">
        <f>VLOOKUP(C615,'Equipment Listing'!A:E,4,FALSE)</f>
        <v>300T</v>
      </c>
      <c r="AG615" s="19" t="str">
        <f>VLOOKUP(C615,'Equipment Listing'!A:E,5,FALSE)</f>
        <v>201-330</v>
      </c>
      <c r="AH615" s="19">
        <f t="shared" si="75"/>
        <v>1</v>
      </c>
      <c r="AI615" s="43">
        <f t="shared" si="76"/>
        <v>1500</v>
      </c>
      <c r="AJ615" s="102">
        <f t="shared" si="77"/>
        <v>32000</v>
      </c>
      <c r="AK615" s="20">
        <f t="shared" si="78"/>
        <v>2666.6666666666665</v>
      </c>
      <c r="AL615" s="21">
        <f t="shared" si="79"/>
        <v>3.7037037037037037</v>
      </c>
      <c r="AM615" s="21"/>
      <c r="AN615" s="103"/>
      <c r="AO615" s="103"/>
      <c r="AP615" s="17">
        <v>37849</v>
      </c>
    </row>
    <row r="616" spans="1:42" s="15" customFormat="1" ht="10.5" hidden="1" customHeight="1">
      <c r="A616" s="16" t="s">
        <v>947</v>
      </c>
      <c r="B616" s="220" t="str">
        <f t="shared" si="72"/>
        <v>EOP</v>
      </c>
      <c r="C616" s="18" t="s">
        <v>526</v>
      </c>
      <c r="D616" s="101">
        <v>1</v>
      </c>
      <c r="E616" s="20">
        <v>1500</v>
      </c>
      <c r="F616" s="19">
        <v>1</v>
      </c>
      <c r="G616" s="101">
        <v>0.25</v>
      </c>
      <c r="H616" s="221" t="str">
        <f t="shared" si="73"/>
        <v>2015.01</v>
      </c>
      <c r="I616" s="221" t="str">
        <f t="shared" si="74"/>
        <v>3000</v>
      </c>
      <c r="J616" s="69">
        <v>2850</v>
      </c>
      <c r="K616" s="226"/>
      <c r="L616" s="226"/>
      <c r="M616" s="226"/>
      <c r="N616" s="226"/>
      <c r="O616" s="19"/>
      <c r="P616" s="19"/>
      <c r="Q616" s="19"/>
      <c r="R616" s="19"/>
      <c r="S616" s="103"/>
      <c r="T616" s="103"/>
      <c r="U616" s="25" t="s">
        <v>2</v>
      </c>
      <c r="V616" s="103"/>
      <c r="W616" s="103"/>
      <c r="X616" s="17"/>
      <c r="Y616" s="17" t="s">
        <v>948</v>
      </c>
      <c r="Z616" s="17"/>
      <c r="AA616" s="17">
        <v>37895</v>
      </c>
      <c r="AB616" s="17"/>
      <c r="AC616" s="17"/>
      <c r="AD616" s="99"/>
      <c r="AE616" s="18" t="str">
        <f>VLOOKUP(C616,'Equipment Listing'!A:E,3,FALSE)</f>
        <v>GA</v>
      </c>
      <c r="AF616" s="19" t="str">
        <f>VLOOKUP(C616,'Equipment Listing'!A:E,4,FALSE)</f>
        <v>300T</v>
      </c>
      <c r="AG616" s="19" t="str">
        <f>VLOOKUP(C616,'Equipment Listing'!A:E,5,FALSE)</f>
        <v>201-330</v>
      </c>
      <c r="AH616" s="19">
        <f t="shared" si="75"/>
        <v>0.25</v>
      </c>
      <c r="AI616" s="43">
        <f t="shared" si="76"/>
        <v>1500</v>
      </c>
      <c r="AJ616" s="102">
        <f t="shared" si="77"/>
        <v>2850</v>
      </c>
      <c r="AK616" s="20">
        <f t="shared" si="78"/>
        <v>237.5</v>
      </c>
      <c r="AL616" s="21">
        <f t="shared" si="79"/>
        <v>0.5444444444444444</v>
      </c>
      <c r="AM616" s="21"/>
      <c r="AN616" s="103"/>
      <c r="AO616" s="103"/>
      <c r="AP616" s="17">
        <v>37895</v>
      </c>
    </row>
    <row r="617" spans="1:42" s="15" customFormat="1" ht="10.5" hidden="1" customHeight="1">
      <c r="A617" s="16" t="s">
        <v>988</v>
      </c>
      <c r="B617" s="220" t="str">
        <f t="shared" si="72"/>
        <v>EOP</v>
      </c>
      <c r="C617" s="18" t="s">
        <v>526</v>
      </c>
      <c r="D617" s="101">
        <v>1</v>
      </c>
      <c r="E617" s="20">
        <v>1500</v>
      </c>
      <c r="F617" s="19">
        <v>1</v>
      </c>
      <c r="G617" s="101">
        <v>0.25</v>
      </c>
      <c r="H617" s="221" t="str">
        <f t="shared" si="73"/>
        <v>2015.01</v>
      </c>
      <c r="I617" s="221" t="str">
        <f t="shared" si="74"/>
        <v>3000</v>
      </c>
      <c r="J617" s="69">
        <v>3600</v>
      </c>
      <c r="K617" s="226"/>
      <c r="L617" s="226"/>
      <c r="M617" s="226"/>
      <c r="N617" s="226"/>
      <c r="O617" s="19"/>
      <c r="P617" s="19"/>
      <c r="Q617" s="19"/>
      <c r="R617" s="19"/>
      <c r="S617" s="103"/>
      <c r="T617" s="103"/>
      <c r="U617" s="25" t="s">
        <v>2</v>
      </c>
      <c r="V617" s="103"/>
      <c r="W617" s="103"/>
      <c r="X617" s="17"/>
      <c r="Y617" s="17" t="s">
        <v>911</v>
      </c>
      <c r="Z617" s="17"/>
      <c r="AA617" s="17">
        <v>37899</v>
      </c>
      <c r="AB617" s="17"/>
      <c r="AC617" s="17"/>
      <c r="AD617" s="99"/>
      <c r="AE617" s="18" t="str">
        <f>VLOOKUP(C617,'Equipment Listing'!A:E,3,FALSE)</f>
        <v>GA</v>
      </c>
      <c r="AF617" s="19" t="str">
        <f>VLOOKUP(C617,'Equipment Listing'!A:E,4,FALSE)</f>
        <v>300T</v>
      </c>
      <c r="AG617" s="19" t="str">
        <f>VLOOKUP(C617,'Equipment Listing'!A:E,5,FALSE)</f>
        <v>201-330</v>
      </c>
      <c r="AH617" s="19">
        <f t="shared" si="75"/>
        <v>0.25</v>
      </c>
      <c r="AI617" s="43">
        <f t="shared" si="76"/>
        <v>1500</v>
      </c>
      <c r="AJ617" s="102">
        <f t="shared" si="77"/>
        <v>3600</v>
      </c>
      <c r="AK617" s="20">
        <f t="shared" si="78"/>
        <v>300</v>
      </c>
      <c r="AL617" s="21">
        <f t="shared" si="79"/>
        <v>0.6</v>
      </c>
      <c r="AM617" s="21"/>
      <c r="AN617" s="103"/>
      <c r="AO617" s="103"/>
      <c r="AP617" s="17">
        <v>37899</v>
      </c>
    </row>
    <row r="618" spans="1:42" s="15" customFormat="1" ht="10.5" hidden="1" customHeight="1">
      <c r="A618" s="16" t="s">
        <v>989</v>
      </c>
      <c r="B618" s="220" t="str">
        <f t="shared" si="72"/>
        <v>EOP</v>
      </c>
      <c r="C618" s="18" t="s">
        <v>526</v>
      </c>
      <c r="D618" s="101">
        <v>1</v>
      </c>
      <c r="E618" s="20">
        <v>1440</v>
      </c>
      <c r="F618" s="19">
        <v>1</v>
      </c>
      <c r="G618" s="101">
        <v>1</v>
      </c>
      <c r="H618" s="221" t="str">
        <f t="shared" si="73"/>
        <v>2015.01</v>
      </c>
      <c r="I618" s="221" t="str">
        <f t="shared" si="74"/>
        <v>3000</v>
      </c>
      <c r="J618" s="69">
        <v>25000</v>
      </c>
      <c r="K618" s="226"/>
      <c r="L618" s="226"/>
      <c r="M618" s="226"/>
      <c r="N618" s="226"/>
      <c r="O618" s="19"/>
      <c r="P618" s="19"/>
      <c r="Q618" s="19"/>
      <c r="R618" s="19"/>
      <c r="S618" s="103"/>
      <c r="T618" s="103"/>
      <c r="U618" s="25" t="s">
        <v>2</v>
      </c>
      <c r="V618" s="103"/>
      <c r="W618" s="103"/>
      <c r="X618" s="17"/>
      <c r="Y618" s="17" t="s">
        <v>920</v>
      </c>
      <c r="Z618" s="17"/>
      <c r="AA618" s="17">
        <v>37219</v>
      </c>
      <c r="AB618" s="17"/>
      <c r="AC618" s="17"/>
      <c r="AD618" s="99"/>
      <c r="AE618" s="18" t="str">
        <f>VLOOKUP(C618,'Equipment Listing'!A:E,3,FALSE)</f>
        <v>GA</v>
      </c>
      <c r="AF618" s="19" t="str">
        <f>VLOOKUP(C618,'Equipment Listing'!A:E,4,FALSE)</f>
        <v>300T</v>
      </c>
      <c r="AG618" s="19" t="str">
        <f>VLOOKUP(C618,'Equipment Listing'!A:E,5,FALSE)</f>
        <v>201-330</v>
      </c>
      <c r="AH618" s="19">
        <f t="shared" si="75"/>
        <v>1</v>
      </c>
      <c r="AI618" s="43">
        <f t="shared" si="76"/>
        <v>1440</v>
      </c>
      <c r="AJ618" s="102">
        <f t="shared" si="77"/>
        <v>25000</v>
      </c>
      <c r="AK618" s="20">
        <f t="shared" si="78"/>
        <v>2083.3333333333335</v>
      </c>
      <c r="AL618" s="21">
        <f t="shared" si="79"/>
        <v>3.2623456790123462</v>
      </c>
      <c r="AM618" s="21"/>
      <c r="AN618" s="103"/>
      <c r="AO618" s="103"/>
      <c r="AP618" s="17">
        <v>37219</v>
      </c>
    </row>
    <row r="619" spans="1:42" s="15" customFormat="1" ht="10.5" hidden="1" customHeight="1">
      <c r="A619" s="16" t="s">
        <v>990</v>
      </c>
      <c r="B619" s="220" t="str">
        <f t="shared" si="72"/>
        <v>EOP</v>
      </c>
      <c r="C619" s="18" t="s">
        <v>526</v>
      </c>
      <c r="D619" s="101">
        <v>1</v>
      </c>
      <c r="E619" s="20">
        <v>1440</v>
      </c>
      <c r="F619" s="19">
        <v>1</v>
      </c>
      <c r="G619" s="101">
        <v>0.25</v>
      </c>
      <c r="H619" s="221" t="str">
        <f t="shared" si="73"/>
        <v>2015.01</v>
      </c>
      <c r="I619" s="221" t="str">
        <f t="shared" si="74"/>
        <v>3000</v>
      </c>
      <c r="J619" s="69">
        <v>3000</v>
      </c>
      <c r="K619" s="226"/>
      <c r="L619" s="226"/>
      <c r="M619" s="226"/>
      <c r="N619" s="226"/>
      <c r="O619" s="19"/>
      <c r="P619" s="19"/>
      <c r="Q619" s="19"/>
      <c r="R619" s="19"/>
      <c r="S619" s="103"/>
      <c r="T619" s="103"/>
      <c r="U619" s="25" t="s">
        <v>2</v>
      </c>
      <c r="V619" s="103"/>
      <c r="W619" s="103"/>
      <c r="X619" s="17"/>
      <c r="Y619" s="17" t="s">
        <v>950</v>
      </c>
      <c r="Z619" s="17"/>
      <c r="AA619" s="17">
        <v>37233</v>
      </c>
      <c r="AB619" s="17"/>
      <c r="AC619" s="17"/>
      <c r="AD619" s="99"/>
      <c r="AE619" s="18" t="str">
        <f>VLOOKUP(C619,'Equipment Listing'!A:E,3,FALSE)</f>
        <v>GA</v>
      </c>
      <c r="AF619" s="19" t="str">
        <f>VLOOKUP(C619,'Equipment Listing'!A:E,4,FALSE)</f>
        <v>300T</v>
      </c>
      <c r="AG619" s="19" t="str">
        <f>VLOOKUP(C619,'Equipment Listing'!A:E,5,FALSE)</f>
        <v>201-330</v>
      </c>
      <c r="AH619" s="19">
        <f t="shared" si="75"/>
        <v>0.25</v>
      </c>
      <c r="AI619" s="43">
        <f t="shared" si="76"/>
        <v>1440</v>
      </c>
      <c r="AJ619" s="102">
        <f t="shared" si="77"/>
        <v>3000</v>
      </c>
      <c r="AK619" s="20">
        <f t="shared" si="78"/>
        <v>250</v>
      </c>
      <c r="AL619" s="21">
        <f t="shared" si="79"/>
        <v>0.56481481481481477</v>
      </c>
      <c r="AM619" s="21"/>
      <c r="AN619" s="103"/>
      <c r="AO619" s="103"/>
      <c r="AP619" s="17">
        <v>37233</v>
      </c>
    </row>
    <row r="620" spans="1:42" s="15" customFormat="1" ht="10.5" hidden="1" customHeight="1">
      <c r="A620" s="16" t="s">
        <v>991</v>
      </c>
      <c r="B620" s="220" t="str">
        <f t="shared" si="72"/>
        <v>EOP</v>
      </c>
      <c r="C620" s="18" t="s">
        <v>526</v>
      </c>
      <c r="D620" s="101">
        <v>1</v>
      </c>
      <c r="E620" s="20">
        <v>2100</v>
      </c>
      <c r="F620" s="19">
        <v>1</v>
      </c>
      <c r="G620" s="101"/>
      <c r="H620" s="221" t="str">
        <f t="shared" si="73"/>
        <v>2015.01</v>
      </c>
      <c r="I620" s="221" t="str">
        <f t="shared" si="74"/>
        <v>3000</v>
      </c>
      <c r="J620" s="109">
        <v>0</v>
      </c>
      <c r="K620" s="228"/>
      <c r="L620" s="228"/>
      <c r="M620" s="228"/>
      <c r="N620" s="228"/>
      <c r="O620" s="19"/>
      <c r="P620" s="19"/>
      <c r="Q620" s="19"/>
      <c r="R620" s="19"/>
      <c r="S620" s="103"/>
      <c r="T620" s="103"/>
      <c r="U620" s="25" t="s">
        <v>2</v>
      </c>
      <c r="V620" s="103"/>
      <c r="W620" s="103"/>
      <c r="X620" s="17"/>
      <c r="Y620" s="17" t="s">
        <v>950</v>
      </c>
      <c r="Z620" s="17"/>
      <c r="AA620" s="17">
        <v>37236</v>
      </c>
      <c r="AB620" s="17"/>
      <c r="AC620" s="17"/>
      <c r="AD620" s="99"/>
      <c r="AE620" s="18" t="str">
        <f>VLOOKUP(C620,'Equipment Listing'!A:E,3,FALSE)</f>
        <v>GA</v>
      </c>
      <c r="AF620" s="19" t="str">
        <f>VLOOKUP(C620,'Equipment Listing'!A:E,4,FALSE)</f>
        <v>300T</v>
      </c>
      <c r="AG620" s="19" t="str">
        <f>VLOOKUP(C620,'Equipment Listing'!A:E,5,FALSE)</f>
        <v>201-330</v>
      </c>
      <c r="AH620" s="19">
        <f t="shared" si="75"/>
        <v>0</v>
      </c>
      <c r="AI620" s="43">
        <f t="shared" si="76"/>
        <v>2100</v>
      </c>
      <c r="AJ620" s="102">
        <f t="shared" si="77"/>
        <v>0</v>
      </c>
      <c r="AK620" s="20">
        <f t="shared" si="78"/>
        <v>0</v>
      </c>
      <c r="AL620" s="21">
        <f t="shared" si="79"/>
        <v>0</v>
      </c>
      <c r="AM620" s="21"/>
      <c r="AN620" s="103"/>
      <c r="AO620" s="103"/>
      <c r="AP620" s="17">
        <v>37236</v>
      </c>
    </row>
    <row r="621" spans="1:42" s="15" customFormat="1" ht="10.5" hidden="1" customHeight="1">
      <c r="A621" s="16" t="s">
        <v>992</v>
      </c>
      <c r="B621" s="220" t="str">
        <f t="shared" si="72"/>
        <v>EOP</v>
      </c>
      <c r="C621" s="18" t="s">
        <v>526</v>
      </c>
      <c r="D621" s="101">
        <v>1</v>
      </c>
      <c r="E621" s="20">
        <v>1440</v>
      </c>
      <c r="F621" s="19">
        <v>1</v>
      </c>
      <c r="G621" s="101"/>
      <c r="H621" s="221" t="str">
        <f t="shared" si="73"/>
        <v>2015.01</v>
      </c>
      <c r="I621" s="221" t="str">
        <f t="shared" si="74"/>
        <v>3000</v>
      </c>
      <c r="J621" s="109">
        <v>0</v>
      </c>
      <c r="K621" s="228"/>
      <c r="L621" s="228"/>
      <c r="M621" s="228"/>
      <c r="N621" s="228"/>
      <c r="O621" s="19"/>
      <c r="P621" s="19"/>
      <c r="Q621" s="19"/>
      <c r="R621" s="19"/>
      <c r="S621" s="103"/>
      <c r="T621" s="103"/>
      <c r="U621" s="25" t="s">
        <v>2</v>
      </c>
      <c r="V621" s="103"/>
      <c r="W621" s="103"/>
      <c r="X621" s="17"/>
      <c r="Y621" s="17" t="s">
        <v>950</v>
      </c>
      <c r="Z621" s="17"/>
      <c r="AA621" s="17">
        <v>37237</v>
      </c>
      <c r="AB621" s="17"/>
      <c r="AC621" s="17"/>
      <c r="AD621" s="99"/>
      <c r="AE621" s="18" t="str">
        <f>VLOOKUP(C621,'Equipment Listing'!A:E,3,FALSE)</f>
        <v>GA</v>
      </c>
      <c r="AF621" s="19" t="str">
        <f>VLOOKUP(C621,'Equipment Listing'!A:E,4,FALSE)</f>
        <v>300T</v>
      </c>
      <c r="AG621" s="19" t="str">
        <f>VLOOKUP(C621,'Equipment Listing'!A:E,5,FALSE)</f>
        <v>201-330</v>
      </c>
      <c r="AH621" s="19">
        <f t="shared" si="75"/>
        <v>0</v>
      </c>
      <c r="AI621" s="43">
        <f t="shared" si="76"/>
        <v>1440</v>
      </c>
      <c r="AJ621" s="102">
        <f t="shared" si="77"/>
        <v>0</v>
      </c>
      <c r="AK621" s="20">
        <f t="shared" si="78"/>
        <v>0</v>
      </c>
      <c r="AL621" s="21">
        <f t="shared" si="79"/>
        <v>0</v>
      </c>
      <c r="AM621" s="21"/>
      <c r="AN621" s="103"/>
      <c r="AO621" s="103"/>
      <c r="AP621" s="17">
        <v>37237</v>
      </c>
    </row>
    <row r="622" spans="1:42" s="15" customFormat="1" ht="10.5" hidden="1" customHeight="1">
      <c r="A622" s="16" t="s">
        <v>993</v>
      </c>
      <c r="B622" s="220" t="str">
        <f t="shared" si="72"/>
        <v>EOP</v>
      </c>
      <c r="C622" s="18" t="s">
        <v>526</v>
      </c>
      <c r="D622" s="101">
        <v>1</v>
      </c>
      <c r="E622" s="20">
        <v>2100</v>
      </c>
      <c r="F622" s="19">
        <v>1</v>
      </c>
      <c r="G622" s="101">
        <v>1.5</v>
      </c>
      <c r="H622" s="221" t="str">
        <f t="shared" si="73"/>
        <v>2015.01</v>
      </c>
      <c r="I622" s="221" t="str">
        <f t="shared" si="74"/>
        <v>3000</v>
      </c>
      <c r="J622" s="69">
        <v>100000</v>
      </c>
      <c r="K622" s="226"/>
      <c r="L622" s="226"/>
      <c r="M622" s="226"/>
      <c r="N622" s="226"/>
      <c r="O622" s="19"/>
      <c r="P622" s="19"/>
      <c r="Q622" s="19"/>
      <c r="R622" s="19"/>
      <c r="S622" s="103"/>
      <c r="T622" s="103"/>
      <c r="U622" s="25" t="s">
        <v>2</v>
      </c>
      <c r="V622" s="103"/>
      <c r="W622" s="103"/>
      <c r="X622" s="17"/>
      <c r="Y622" s="17" t="s">
        <v>995</v>
      </c>
      <c r="Z622" s="17"/>
      <c r="AA622" s="17" t="s">
        <v>994</v>
      </c>
      <c r="AB622" s="17"/>
      <c r="AC622" s="17"/>
      <c r="AD622" s="99"/>
      <c r="AE622" s="18" t="str">
        <f>VLOOKUP(C622,'Equipment Listing'!A:E,3,FALSE)</f>
        <v>GA</v>
      </c>
      <c r="AF622" s="19" t="str">
        <f>VLOOKUP(C622,'Equipment Listing'!A:E,4,FALSE)</f>
        <v>300T</v>
      </c>
      <c r="AG622" s="19" t="str">
        <f>VLOOKUP(C622,'Equipment Listing'!A:E,5,FALSE)</f>
        <v>201-330</v>
      </c>
      <c r="AH622" s="19">
        <f t="shared" si="75"/>
        <v>1.5</v>
      </c>
      <c r="AI622" s="43">
        <f t="shared" si="76"/>
        <v>2100</v>
      </c>
      <c r="AJ622" s="102">
        <f t="shared" si="77"/>
        <v>100000</v>
      </c>
      <c r="AK622" s="20">
        <f t="shared" si="78"/>
        <v>8333.3333333333339</v>
      </c>
      <c r="AL622" s="21">
        <f t="shared" si="79"/>
        <v>7.2910052910052912</v>
      </c>
      <c r="AM622" s="21"/>
      <c r="AN622" s="103"/>
      <c r="AO622" s="103"/>
      <c r="AP622" s="17" t="s">
        <v>994</v>
      </c>
    </row>
    <row r="623" spans="1:42" s="15" customFormat="1" ht="10.5" hidden="1" customHeight="1">
      <c r="A623" s="16" t="s">
        <v>996</v>
      </c>
      <c r="B623" s="220" t="str">
        <f t="shared" si="72"/>
        <v>EOP</v>
      </c>
      <c r="C623" s="18" t="s">
        <v>526</v>
      </c>
      <c r="D623" s="101">
        <v>1</v>
      </c>
      <c r="E623" s="20">
        <v>1500</v>
      </c>
      <c r="F623" s="19">
        <v>1</v>
      </c>
      <c r="G623" s="101">
        <v>1.5</v>
      </c>
      <c r="H623" s="221" t="str">
        <f t="shared" si="73"/>
        <v>2015.01</v>
      </c>
      <c r="I623" s="221" t="str">
        <f t="shared" si="74"/>
        <v>3000</v>
      </c>
      <c r="J623" s="69">
        <v>100000</v>
      </c>
      <c r="K623" s="226"/>
      <c r="L623" s="226"/>
      <c r="M623" s="226"/>
      <c r="N623" s="226"/>
      <c r="O623" s="19"/>
      <c r="P623" s="19"/>
      <c r="Q623" s="19"/>
      <c r="R623" s="19"/>
      <c r="S623" s="103"/>
      <c r="T623" s="103"/>
      <c r="U623" s="25" t="s">
        <v>2</v>
      </c>
      <c r="V623" s="103"/>
      <c r="W623" s="103"/>
      <c r="X623" s="17"/>
      <c r="Y623" s="17" t="s">
        <v>950</v>
      </c>
      <c r="Z623" s="17"/>
      <c r="AA623" s="17" t="s">
        <v>997</v>
      </c>
      <c r="AB623" s="17"/>
      <c r="AC623" s="17"/>
      <c r="AD623" s="99"/>
      <c r="AE623" s="18" t="str">
        <f>VLOOKUP(C623,'Equipment Listing'!A:E,3,FALSE)</f>
        <v>GA</v>
      </c>
      <c r="AF623" s="19" t="str">
        <f>VLOOKUP(C623,'Equipment Listing'!A:E,4,FALSE)</f>
        <v>300T</v>
      </c>
      <c r="AG623" s="19" t="str">
        <f>VLOOKUP(C623,'Equipment Listing'!A:E,5,FALSE)</f>
        <v>201-330</v>
      </c>
      <c r="AH623" s="19">
        <f t="shared" si="75"/>
        <v>1.5</v>
      </c>
      <c r="AI623" s="43">
        <f t="shared" si="76"/>
        <v>1500</v>
      </c>
      <c r="AJ623" s="102">
        <f t="shared" si="77"/>
        <v>100000</v>
      </c>
      <c r="AK623" s="20">
        <f t="shared" si="78"/>
        <v>8333.3333333333339</v>
      </c>
      <c r="AL623" s="21">
        <f t="shared" si="79"/>
        <v>9.4074074074074083</v>
      </c>
      <c r="AM623" s="21"/>
      <c r="AN623" s="103"/>
      <c r="AO623" s="103"/>
      <c r="AP623" s="17" t="s">
        <v>997</v>
      </c>
    </row>
    <row r="624" spans="1:42" s="15" customFormat="1" ht="10.5" hidden="1" customHeight="1">
      <c r="A624" s="16" t="s">
        <v>998</v>
      </c>
      <c r="B624" s="220" t="str">
        <f t="shared" si="72"/>
        <v>EOP</v>
      </c>
      <c r="C624" s="18" t="s">
        <v>526</v>
      </c>
      <c r="D624" s="101">
        <v>1</v>
      </c>
      <c r="E624" s="20">
        <v>1500</v>
      </c>
      <c r="F624" s="19">
        <v>1</v>
      </c>
      <c r="G624" s="101">
        <v>1</v>
      </c>
      <c r="H624" s="221" t="str">
        <f t="shared" si="73"/>
        <v>2015.01</v>
      </c>
      <c r="I624" s="221" t="str">
        <f t="shared" si="74"/>
        <v>3000</v>
      </c>
      <c r="J624" s="69">
        <v>13000</v>
      </c>
      <c r="K624" s="226"/>
      <c r="L624" s="226"/>
      <c r="M624" s="226"/>
      <c r="N624" s="226"/>
      <c r="O624" s="19"/>
      <c r="P624" s="19"/>
      <c r="Q624" s="19"/>
      <c r="R624" s="19"/>
      <c r="S624" s="103"/>
      <c r="T624" s="103"/>
      <c r="U624" s="25" t="s">
        <v>2</v>
      </c>
      <c r="V624" s="103"/>
      <c r="W624" s="103"/>
      <c r="X624" s="17"/>
      <c r="Y624" s="17" t="s">
        <v>911</v>
      </c>
      <c r="Z624" s="17"/>
      <c r="AA624" s="17">
        <v>37844</v>
      </c>
      <c r="AB624" s="17"/>
      <c r="AC624" s="17"/>
      <c r="AD624" s="99"/>
      <c r="AE624" s="18" t="str">
        <f>VLOOKUP(C624,'Equipment Listing'!A:E,3,FALSE)</f>
        <v>GA</v>
      </c>
      <c r="AF624" s="19" t="str">
        <f>VLOOKUP(C624,'Equipment Listing'!A:E,4,FALSE)</f>
        <v>300T</v>
      </c>
      <c r="AG624" s="19" t="str">
        <f>VLOOKUP(C624,'Equipment Listing'!A:E,5,FALSE)</f>
        <v>201-330</v>
      </c>
      <c r="AH624" s="19">
        <f t="shared" si="75"/>
        <v>1</v>
      </c>
      <c r="AI624" s="43">
        <f t="shared" si="76"/>
        <v>1500</v>
      </c>
      <c r="AJ624" s="102">
        <f t="shared" si="77"/>
        <v>13000</v>
      </c>
      <c r="AK624" s="20">
        <f t="shared" si="78"/>
        <v>1083.3333333333333</v>
      </c>
      <c r="AL624" s="21">
        <f t="shared" si="79"/>
        <v>2.2962962962962963</v>
      </c>
      <c r="AM624" s="21"/>
      <c r="AN624" s="103"/>
      <c r="AO624" s="103"/>
      <c r="AP624" s="17">
        <v>37844</v>
      </c>
    </row>
    <row r="625" spans="1:42" s="15" customFormat="1" ht="10.5" hidden="1" customHeight="1">
      <c r="A625" s="16" t="s">
        <v>999</v>
      </c>
      <c r="B625" s="220" t="str">
        <f t="shared" si="72"/>
        <v>EOP</v>
      </c>
      <c r="C625" s="18" t="s">
        <v>526</v>
      </c>
      <c r="D625" s="101">
        <v>1</v>
      </c>
      <c r="E625" s="20">
        <v>1500</v>
      </c>
      <c r="F625" s="19">
        <v>1</v>
      </c>
      <c r="G625" s="101">
        <v>1</v>
      </c>
      <c r="H625" s="221" t="str">
        <f t="shared" si="73"/>
        <v>2015.01</v>
      </c>
      <c r="I625" s="221" t="str">
        <f t="shared" si="74"/>
        <v>3000</v>
      </c>
      <c r="J625" s="69">
        <v>19500</v>
      </c>
      <c r="K625" s="226"/>
      <c r="L625" s="226"/>
      <c r="M625" s="226"/>
      <c r="N625" s="226"/>
      <c r="O625" s="19"/>
      <c r="P625" s="19"/>
      <c r="Q625" s="19"/>
      <c r="R625" s="19"/>
      <c r="S625" s="103"/>
      <c r="T625" s="103"/>
      <c r="U625" s="25" t="s">
        <v>2</v>
      </c>
      <c r="V625" s="103"/>
      <c r="W625" s="103"/>
      <c r="X625" s="17"/>
      <c r="Y625" s="17" t="s">
        <v>911</v>
      </c>
      <c r="Z625" s="17"/>
      <c r="AA625" s="17">
        <v>37868</v>
      </c>
      <c r="AB625" s="17"/>
      <c r="AC625" s="17"/>
      <c r="AD625" s="99"/>
      <c r="AE625" s="18" t="str">
        <f>VLOOKUP(C625,'Equipment Listing'!A:E,3,FALSE)</f>
        <v>GA</v>
      </c>
      <c r="AF625" s="19" t="str">
        <f>VLOOKUP(C625,'Equipment Listing'!A:E,4,FALSE)</f>
        <v>300T</v>
      </c>
      <c r="AG625" s="19" t="str">
        <f>VLOOKUP(C625,'Equipment Listing'!A:E,5,FALSE)</f>
        <v>201-330</v>
      </c>
      <c r="AH625" s="19">
        <f t="shared" si="75"/>
        <v>1</v>
      </c>
      <c r="AI625" s="43">
        <f t="shared" si="76"/>
        <v>1500</v>
      </c>
      <c r="AJ625" s="102">
        <f t="shared" si="77"/>
        <v>19500</v>
      </c>
      <c r="AK625" s="20">
        <f t="shared" si="78"/>
        <v>1625</v>
      </c>
      <c r="AL625" s="21">
        <f t="shared" si="79"/>
        <v>2.7777777777777772</v>
      </c>
      <c r="AM625" s="21"/>
      <c r="AN625" s="103"/>
      <c r="AO625" s="103"/>
      <c r="AP625" s="17">
        <v>37868</v>
      </c>
    </row>
    <row r="626" spans="1:42" s="15" customFormat="1" ht="10.5" hidden="1" customHeight="1">
      <c r="A626" s="16" t="s">
        <v>1000</v>
      </c>
      <c r="B626" s="220" t="str">
        <f t="shared" si="72"/>
        <v>EOP</v>
      </c>
      <c r="C626" s="18" t="s">
        <v>526</v>
      </c>
      <c r="D626" s="101">
        <v>1</v>
      </c>
      <c r="E626" s="20">
        <v>1500</v>
      </c>
      <c r="F626" s="19">
        <v>1</v>
      </c>
      <c r="G626" s="101">
        <v>0.1</v>
      </c>
      <c r="H626" s="221" t="str">
        <f t="shared" si="73"/>
        <v>2015.01</v>
      </c>
      <c r="I626" s="221" t="str">
        <f t="shared" si="74"/>
        <v>3000</v>
      </c>
      <c r="J626" s="69">
        <v>900</v>
      </c>
      <c r="K626" s="226"/>
      <c r="L626" s="226"/>
      <c r="M626" s="226"/>
      <c r="N626" s="226"/>
      <c r="O626" s="19"/>
      <c r="P626" s="19"/>
      <c r="Q626" s="19"/>
      <c r="R626" s="19"/>
      <c r="S626" s="103"/>
      <c r="T626" s="103"/>
      <c r="U626" s="25" t="s">
        <v>2</v>
      </c>
      <c r="V626" s="103"/>
      <c r="W626" s="103"/>
      <c r="X626" s="17"/>
      <c r="Y626" s="17" t="s">
        <v>911</v>
      </c>
      <c r="Z626" s="17"/>
      <c r="AA626" s="17">
        <v>37869</v>
      </c>
      <c r="AB626" s="17"/>
      <c r="AC626" s="17"/>
      <c r="AD626" s="99"/>
      <c r="AE626" s="18" t="str">
        <f>VLOOKUP(C626,'Equipment Listing'!A:E,3,FALSE)</f>
        <v>GA</v>
      </c>
      <c r="AF626" s="19" t="str">
        <f>VLOOKUP(C626,'Equipment Listing'!A:E,4,FALSE)</f>
        <v>300T</v>
      </c>
      <c r="AG626" s="19" t="str">
        <f>VLOOKUP(C626,'Equipment Listing'!A:E,5,FALSE)</f>
        <v>201-330</v>
      </c>
      <c r="AH626" s="19">
        <f t="shared" si="75"/>
        <v>0.1</v>
      </c>
      <c r="AI626" s="43">
        <f t="shared" si="76"/>
        <v>1500</v>
      </c>
      <c r="AJ626" s="102">
        <f t="shared" si="77"/>
        <v>900</v>
      </c>
      <c r="AK626" s="20">
        <f t="shared" si="78"/>
        <v>75</v>
      </c>
      <c r="AL626" s="21">
        <f t="shared" si="79"/>
        <v>0.20000000000000004</v>
      </c>
      <c r="AM626" s="21"/>
      <c r="AN626" s="103"/>
      <c r="AO626" s="103"/>
      <c r="AP626" s="17">
        <v>37869</v>
      </c>
    </row>
    <row r="627" spans="1:42" s="15" customFormat="1" ht="10.5" hidden="1" customHeight="1">
      <c r="A627" s="16" t="s">
        <v>1001</v>
      </c>
      <c r="B627" s="220" t="str">
        <f t="shared" si="72"/>
        <v>EOP</v>
      </c>
      <c r="C627" s="18" t="s">
        <v>526</v>
      </c>
      <c r="D627" s="101">
        <v>1</v>
      </c>
      <c r="E627" s="20">
        <v>1440</v>
      </c>
      <c r="F627" s="19">
        <v>1</v>
      </c>
      <c r="G627" s="101">
        <v>3.5</v>
      </c>
      <c r="H627" s="221" t="str">
        <f t="shared" si="73"/>
        <v>2015.01</v>
      </c>
      <c r="I627" s="221" t="str">
        <f t="shared" si="74"/>
        <v>3000</v>
      </c>
      <c r="J627" s="69">
        <v>143500</v>
      </c>
      <c r="K627" s="226"/>
      <c r="L627" s="226"/>
      <c r="M627" s="226"/>
      <c r="N627" s="226"/>
      <c r="O627" s="19"/>
      <c r="P627" s="19"/>
      <c r="Q627" s="19"/>
      <c r="R627" s="19"/>
      <c r="S627" s="103"/>
      <c r="T627" s="103"/>
      <c r="U627" s="25" t="s">
        <v>2</v>
      </c>
      <c r="V627" s="103"/>
      <c r="W627" s="103"/>
      <c r="X627" s="17"/>
      <c r="Y627" s="17" t="s">
        <v>1003</v>
      </c>
      <c r="Z627" s="17"/>
      <c r="AA627" s="17" t="s">
        <v>1002</v>
      </c>
      <c r="AB627" s="17"/>
      <c r="AC627" s="17"/>
      <c r="AD627" s="99"/>
      <c r="AE627" s="18" t="str">
        <f>VLOOKUP(C627,'Equipment Listing'!A:E,3,FALSE)</f>
        <v>GA</v>
      </c>
      <c r="AF627" s="19" t="str">
        <f>VLOOKUP(C627,'Equipment Listing'!A:E,4,FALSE)</f>
        <v>300T</v>
      </c>
      <c r="AG627" s="19" t="str">
        <f>VLOOKUP(C627,'Equipment Listing'!A:E,5,FALSE)</f>
        <v>201-330</v>
      </c>
      <c r="AH627" s="19">
        <f t="shared" si="75"/>
        <v>3.5</v>
      </c>
      <c r="AI627" s="43">
        <f t="shared" si="76"/>
        <v>1440</v>
      </c>
      <c r="AJ627" s="102">
        <f t="shared" si="77"/>
        <v>143500</v>
      </c>
      <c r="AK627" s="20">
        <f t="shared" si="78"/>
        <v>11958.333333333334</v>
      </c>
      <c r="AL627" s="21">
        <f t="shared" si="79"/>
        <v>15.739197530864198</v>
      </c>
      <c r="AM627" s="21"/>
      <c r="AN627" s="103"/>
      <c r="AO627" s="103"/>
      <c r="AP627" s="17" t="s">
        <v>1002</v>
      </c>
    </row>
    <row r="628" spans="1:42" s="15" customFormat="1" ht="10.5" hidden="1" customHeight="1">
      <c r="A628" s="16" t="s">
        <v>1001</v>
      </c>
      <c r="B628" s="220" t="str">
        <f t="shared" si="72"/>
        <v>EOP</v>
      </c>
      <c r="C628" s="18" t="s">
        <v>526</v>
      </c>
      <c r="D628" s="101">
        <v>1</v>
      </c>
      <c r="E628" s="20">
        <v>1500</v>
      </c>
      <c r="F628" s="19">
        <v>1</v>
      </c>
      <c r="G628" s="101">
        <v>3.5</v>
      </c>
      <c r="H628" s="221" t="str">
        <f t="shared" si="73"/>
        <v>2015.01</v>
      </c>
      <c r="I628" s="221" t="str">
        <f t="shared" si="74"/>
        <v>3000</v>
      </c>
      <c r="J628" s="69">
        <v>71750</v>
      </c>
      <c r="K628" s="226"/>
      <c r="L628" s="226"/>
      <c r="M628" s="226"/>
      <c r="N628" s="226"/>
      <c r="O628" s="19"/>
      <c r="P628" s="19"/>
      <c r="Q628" s="19"/>
      <c r="R628" s="19"/>
      <c r="S628" s="103"/>
      <c r="T628" s="103"/>
      <c r="U628" s="25" t="s">
        <v>2</v>
      </c>
      <c r="V628" s="103"/>
      <c r="W628" s="103"/>
      <c r="X628" s="17"/>
      <c r="Y628" s="17" t="s">
        <v>534</v>
      </c>
      <c r="Z628" s="17"/>
      <c r="AA628" s="17" t="s">
        <v>1004</v>
      </c>
      <c r="AB628" s="17"/>
      <c r="AC628" s="17"/>
      <c r="AD628" s="99"/>
      <c r="AE628" s="18" t="str">
        <f>VLOOKUP(C628,'Equipment Listing'!A:E,3,FALSE)</f>
        <v>GA</v>
      </c>
      <c r="AF628" s="19" t="str">
        <f>VLOOKUP(C628,'Equipment Listing'!A:E,4,FALSE)</f>
        <v>300T</v>
      </c>
      <c r="AG628" s="19" t="str">
        <f>VLOOKUP(C628,'Equipment Listing'!A:E,5,FALSE)</f>
        <v>201-330</v>
      </c>
      <c r="AH628" s="19">
        <f t="shared" si="75"/>
        <v>3.5</v>
      </c>
      <c r="AI628" s="43">
        <f t="shared" si="76"/>
        <v>1500</v>
      </c>
      <c r="AJ628" s="102">
        <f t="shared" si="77"/>
        <v>71750</v>
      </c>
      <c r="AK628" s="20">
        <f t="shared" si="78"/>
        <v>5979.166666666667</v>
      </c>
      <c r="AL628" s="21">
        <f t="shared" si="79"/>
        <v>9.981481481481481</v>
      </c>
      <c r="AM628" s="21"/>
      <c r="AN628" s="103"/>
      <c r="AO628" s="103"/>
      <c r="AP628" s="17" t="s">
        <v>1004</v>
      </c>
    </row>
    <row r="629" spans="1:42" s="15" customFormat="1" ht="10.5" hidden="1" customHeight="1">
      <c r="A629" s="16" t="s">
        <v>1001</v>
      </c>
      <c r="B629" s="220" t="str">
        <f t="shared" si="72"/>
        <v>EOP</v>
      </c>
      <c r="C629" s="18" t="s">
        <v>526</v>
      </c>
      <c r="D629" s="101">
        <v>1</v>
      </c>
      <c r="E629" s="20">
        <v>1500</v>
      </c>
      <c r="F629" s="19">
        <v>1</v>
      </c>
      <c r="G629" s="101">
        <v>3.5</v>
      </c>
      <c r="H629" s="221" t="str">
        <f t="shared" si="73"/>
        <v>2015.01</v>
      </c>
      <c r="I629" s="221" t="str">
        <f t="shared" si="74"/>
        <v>3000</v>
      </c>
      <c r="J629" s="69">
        <v>71750</v>
      </c>
      <c r="K629" s="226"/>
      <c r="L629" s="226"/>
      <c r="M629" s="226"/>
      <c r="N629" s="226"/>
      <c r="O629" s="19"/>
      <c r="P629" s="19"/>
      <c r="Q629" s="19"/>
      <c r="R629" s="19"/>
      <c r="S629" s="103"/>
      <c r="T629" s="103"/>
      <c r="U629" s="25" t="s">
        <v>2</v>
      </c>
      <c r="V629" s="103"/>
      <c r="W629" s="103"/>
      <c r="X629" s="17"/>
      <c r="Y629" s="17" t="s">
        <v>534</v>
      </c>
      <c r="Z629" s="17"/>
      <c r="AA629" s="17" t="s">
        <v>1005</v>
      </c>
      <c r="AB629" s="17"/>
      <c r="AC629" s="17"/>
      <c r="AD629" s="99"/>
      <c r="AE629" s="18" t="str">
        <f>VLOOKUP(C629,'Equipment Listing'!A:E,3,FALSE)</f>
        <v>GA</v>
      </c>
      <c r="AF629" s="19" t="str">
        <f>VLOOKUP(C629,'Equipment Listing'!A:E,4,FALSE)</f>
        <v>300T</v>
      </c>
      <c r="AG629" s="19" t="str">
        <f>VLOOKUP(C629,'Equipment Listing'!A:E,5,FALSE)</f>
        <v>201-330</v>
      </c>
      <c r="AH629" s="19">
        <f t="shared" si="75"/>
        <v>3.5</v>
      </c>
      <c r="AI629" s="43">
        <f t="shared" si="76"/>
        <v>1500</v>
      </c>
      <c r="AJ629" s="102">
        <f t="shared" si="77"/>
        <v>71750</v>
      </c>
      <c r="AK629" s="20">
        <f t="shared" si="78"/>
        <v>5979.166666666667</v>
      </c>
      <c r="AL629" s="21">
        <f t="shared" si="79"/>
        <v>9.981481481481481</v>
      </c>
      <c r="AM629" s="21"/>
      <c r="AN629" s="103"/>
      <c r="AO629" s="103"/>
      <c r="AP629" s="17" t="s">
        <v>1005</v>
      </c>
    </row>
    <row r="630" spans="1:42" s="15" customFormat="1" ht="10.5" hidden="1" customHeight="1">
      <c r="A630" s="16" t="s">
        <v>1001</v>
      </c>
      <c r="B630" s="220" t="str">
        <f t="shared" si="72"/>
        <v>EOP</v>
      </c>
      <c r="C630" s="18" t="s">
        <v>526</v>
      </c>
      <c r="D630" s="101">
        <v>1</v>
      </c>
      <c r="E630" s="20">
        <v>1500</v>
      </c>
      <c r="F630" s="19">
        <v>1</v>
      </c>
      <c r="G630" s="101">
        <v>3.5</v>
      </c>
      <c r="H630" s="221" t="str">
        <f t="shared" si="73"/>
        <v>2015.01</v>
      </c>
      <c r="I630" s="221" t="str">
        <f t="shared" si="74"/>
        <v>3000</v>
      </c>
      <c r="J630" s="69">
        <v>71750</v>
      </c>
      <c r="K630" s="226"/>
      <c r="L630" s="226"/>
      <c r="M630" s="226"/>
      <c r="N630" s="226"/>
      <c r="O630" s="19"/>
      <c r="P630" s="19"/>
      <c r="Q630" s="19"/>
      <c r="R630" s="19"/>
      <c r="S630" s="103"/>
      <c r="T630" s="103"/>
      <c r="U630" s="25" t="s">
        <v>2</v>
      </c>
      <c r="V630" s="103"/>
      <c r="W630" s="103"/>
      <c r="X630" s="17"/>
      <c r="Y630" s="17" t="s">
        <v>534</v>
      </c>
      <c r="Z630" s="17"/>
      <c r="AA630" s="17" t="s">
        <v>1006</v>
      </c>
      <c r="AB630" s="17"/>
      <c r="AC630" s="17"/>
      <c r="AD630" s="99"/>
      <c r="AE630" s="18" t="str">
        <f>VLOOKUP(C630,'Equipment Listing'!A:E,3,FALSE)</f>
        <v>GA</v>
      </c>
      <c r="AF630" s="19" t="str">
        <f>VLOOKUP(C630,'Equipment Listing'!A:E,4,FALSE)</f>
        <v>300T</v>
      </c>
      <c r="AG630" s="19" t="str">
        <f>VLOOKUP(C630,'Equipment Listing'!A:E,5,FALSE)</f>
        <v>201-330</v>
      </c>
      <c r="AH630" s="19">
        <f t="shared" si="75"/>
        <v>3.5</v>
      </c>
      <c r="AI630" s="43">
        <f t="shared" si="76"/>
        <v>1500</v>
      </c>
      <c r="AJ630" s="102">
        <f t="shared" si="77"/>
        <v>71750</v>
      </c>
      <c r="AK630" s="20">
        <f t="shared" si="78"/>
        <v>5979.166666666667</v>
      </c>
      <c r="AL630" s="21">
        <f t="shared" si="79"/>
        <v>9.981481481481481</v>
      </c>
      <c r="AM630" s="21"/>
      <c r="AN630" s="103"/>
      <c r="AO630" s="103"/>
      <c r="AP630" s="17" t="s">
        <v>1006</v>
      </c>
    </row>
    <row r="631" spans="1:42" s="15" customFormat="1" ht="10.5" hidden="1" customHeight="1">
      <c r="A631" s="16" t="s">
        <v>1001</v>
      </c>
      <c r="B631" s="220" t="str">
        <f t="shared" si="72"/>
        <v>EOP</v>
      </c>
      <c r="C631" s="18" t="s">
        <v>526</v>
      </c>
      <c r="D631" s="101">
        <v>1</v>
      </c>
      <c r="E631" s="20">
        <v>1500</v>
      </c>
      <c r="F631" s="19">
        <v>1</v>
      </c>
      <c r="G631" s="101">
        <v>3.5</v>
      </c>
      <c r="H631" s="221" t="str">
        <f t="shared" si="73"/>
        <v>2015.01</v>
      </c>
      <c r="I631" s="221" t="str">
        <f t="shared" si="74"/>
        <v>3000</v>
      </c>
      <c r="J631" s="69">
        <v>71750</v>
      </c>
      <c r="K631" s="226"/>
      <c r="L631" s="226"/>
      <c r="M631" s="226"/>
      <c r="N631" s="226"/>
      <c r="O631" s="19"/>
      <c r="P631" s="19"/>
      <c r="Q631" s="19"/>
      <c r="R631" s="19"/>
      <c r="S631" s="103"/>
      <c r="T631" s="103"/>
      <c r="U631" s="25" t="s">
        <v>2</v>
      </c>
      <c r="V631" s="103"/>
      <c r="W631" s="103"/>
      <c r="X631" s="17"/>
      <c r="Y631" s="17" t="s">
        <v>534</v>
      </c>
      <c r="Z631" s="17"/>
      <c r="AA631" s="17" t="s">
        <v>1007</v>
      </c>
      <c r="AB631" s="17"/>
      <c r="AC631" s="17"/>
      <c r="AD631" s="99"/>
      <c r="AE631" s="18" t="str">
        <f>VLOOKUP(C631,'Equipment Listing'!A:E,3,FALSE)</f>
        <v>GA</v>
      </c>
      <c r="AF631" s="19" t="str">
        <f>VLOOKUP(C631,'Equipment Listing'!A:E,4,FALSE)</f>
        <v>300T</v>
      </c>
      <c r="AG631" s="19" t="str">
        <f>VLOOKUP(C631,'Equipment Listing'!A:E,5,FALSE)</f>
        <v>201-330</v>
      </c>
      <c r="AH631" s="19">
        <f t="shared" si="75"/>
        <v>3.5</v>
      </c>
      <c r="AI631" s="43">
        <f t="shared" si="76"/>
        <v>1500</v>
      </c>
      <c r="AJ631" s="102">
        <f t="shared" si="77"/>
        <v>71750</v>
      </c>
      <c r="AK631" s="20">
        <f t="shared" si="78"/>
        <v>5979.166666666667</v>
      </c>
      <c r="AL631" s="21">
        <f t="shared" si="79"/>
        <v>9.981481481481481</v>
      </c>
      <c r="AM631" s="21"/>
      <c r="AN631" s="103"/>
      <c r="AO631" s="103"/>
      <c r="AP631" s="17" t="s">
        <v>1007</v>
      </c>
    </row>
    <row r="632" spans="1:42" s="15" customFormat="1" ht="10.5" hidden="1" customHeight="1">
      <c r="A632" s="16" t="s">
        <v>1008</v>
      </c>
      <c r="B632" s="220" t="str">
        <f t="shared" si="72"/>
        <v>EOP</v>
      </c>
      <c r="C632" s="18" t="s">
        <v>526</v>
      </c>
      <c r="D632" s="101">
        <v>1</v>
      </c>
      <c r="E632" s="20">
        <v>2100</v>
      </c>
      <c r="F632" s="19">
        <v>1</v>
      </c>
      <c r="G632" s="101">
        <v>2</v>
      </c>
      <c r="H632" s="221" t="str">
        <f t="shared" si="73"/>
        <v>2015.01</v>
      </c>
      <c r="I632" s="221" t="str">
        <f t="shared" si="74"/>
        <v>3000</v>
      </c>
      <c r="J632" s="69">
        <v>130000</v>
      </c>
      <c r="K632" s="226"/>
      <c r="L632" s="226"/>
      <c r="M632" s="226"/>
      <c r="N632" s="226"/>
      <c r="O632" s="19"/>
      <c r="P632" s="19"/>
      <c r="Q632" s="19"/>
      <c r="R632" s="19"/>
      <c r="S632" s="103"/>
      <c r="T632" s="103"/>
      <c r="U632" s="25" t="s">
        <v>2</v>
      </c>
      <c r="V632" s="103"/>
      <c r="W632" s="103"/>
      <c r="X632" s="17"/>
      <c r="Y632" s="17" t="s">
        <v>1009</v>
      </c>
      <c r="Z632" s="17"/>
      <c r="AA632" s="17">
        <v>83103</v>
      </c>
      <c r="AB632" s="17"/>
      <c r="AC632" s="17"/>
      <c r="AD632" s="99"/>
      <c r="AE632" s="18" t="str">
        <f>VLOOKUP(C632,'Equipment Listing'!A:E,3,FALSE)</f>
        <v>GA</v>
      </c>
      <c r="AF632" s="19" t="str">
        <f>VLOOKUP(C632,'Equipment Listing'!A:E,4,FALSE)</f>
        <v>300T</v>
      </c>
      <c r="AG632" s="19" t="str">
        <f>VLOOKUP(C632,'Equipment Listing'!A:E,5,FALSE)</f>
        <v>201-330</v>
      </c>
      <c r="AH632" s="19">
        <f t="shared" si="75"/>
        <v>2</v>
      </c>
      <c r="AI632" s="43">
        <f t="shared" si="76"/>
        <v>2100</v>
      </c>
      <c r="AJ632" s="102">
        <f t="shared" si="77"/>
        <v>130000</v>
      </c>
      <c r="AK632" s="20">
        <f t="shared" si="78"/>
        <v>10833.333333333334</v>
      </c>
      <c r="AL632" s="21">
        <f t="shared" si="79"/>
        <v>9.544973544973546</v>
      </c>
      <c r="AM632" s="21"/>
      <c r="AN632" s="103"/>
      <c r="AO632" s="103"/>
      <c r="AP632" s="17">
        <v>83103</v>
      </c>
    </row>
    <row r="633" spans="1:42" s="15" customFormat="1" ht="10.5" hidden="1" customHeight="1">
      <c r="A633" s="16" t="s">
        <v>1010</v>
      </c>
      <c r="B633" s="220" t="str">
        <f t="shared" si="72"/>
        <v>EOP</v>
      </c>
      <c r="C633" s="18" t="s">
        <v>526</v>
      </c>
      <c r="D633" s="101">
        <v>2</v>
      </c>
      <c r="E633" s="20">
        <v>1200</v>
      </c>
      <c r="F633" s="19">
        <v>1</v>
      </c>
      <c r="G633" s="101">
        <v>0.75</v>
      </c>
      <c r="H633" s="221" t="str">
        <f t="shared" si="73"/>
        <v>2015.01</v>
      </c>
      <c r="I633" s="221" t="str">
        <f t="shared" si="74"/>
        <v>3000</v>
      </c>
      <c r="J633" s="69">
        <v>9000</v>
      </c>
      <c r="K633" s="226"/>
      <c r="L633" s="226"/>
      <c r="M633" s="226"/>
      <c r="N633" s="226"/>
      <c r="O633" s="19"/>
      <c r="P633" s="19"/>
      <c r="Q633" s="19"/>
      <c r="R633" s="19"/>
      <c r="S633" s="103"/>
      <c r="T633" s="103"/>
      <c r="U633" s="25" t="s">
        <v>2</v>
      </c>
      <c r="V633" s="103"/>
      <c r="W633" s="103"/>
      <c r="X633" s="17"/>
      <c r="Y633" s="17" t="s">
        <v>961</v>
      </c>
      <c r="Z633" s="17"/>
      <c r="AA633" s="17">
        <v>50697</v>
      </c>
      <c r="AB633" s="17"/>
      <c r="AC633" s="17"/>
      <c r="AD633" s="99"/>
      <c r="AE633" s="18" t="str">
        <f>VLOOKUP(C633,'Equipment Listing'!A:E,3,FALSE)</f>
        <v>GA</v>
      </c>
      <c r="AF633" s="19" t="str">
        <f>VLOOKUP(C633,'Equipment Listing'!A:E,4,FALSE)</f>
        <v>300T</v>
      </c>
      <c r="AG633" s="19" t="str">
        <f>VLOOKUP(C633,'Equipment Listing'!A:E,5,FALSE)</f>
        <v>201-330</v>
      </c>
      <c r="AH633" s="19">
        <f t="shared" si="75"/>
        <v>0.75</v>
      </c>
      <c r="AI633" s="43">
        <f t="shared" si="76"/>
        <v>2400</v>
      </c>
      <c r="AJ633" s="102">
        <f t="shared" si="77"/>
        <v>9000</v>
      </c>
      <c r="AK633" s="20">
        <f t="shared" si="78"/>
        <v>750</v>
      </c>
      <c r="AL633" s="21">
        <f t="shared" si="79"/>
        <v>1.4166666666666667</v>
      </c>
      <c r="AM633" s="21"/>
      <c r="AN633" s="103"/>
      <c r="AO633" s="103"/>
      <c r="AP633" s="17">
        <v>50697</v>
      </c>
    </row>
    <row r="634" spans="1:42" s="15" customFormat="1" ht="10.5" hidden="1" customHeight="1">
      <c r="A634" s="16" t="s">
        <v>1011</v>
      </c>
      <c r="B634" s="220" t="str">
        <f t="shared" si="72"/>
        <v>EOP</v>
      </c>
      <c r="C634" s="18" t="s">
        <v>526</v>
      </c>
      <c r="D634" s="101">
        <v>2</v>
      </c>
      <c r="E634" s="20">
        <v>1200</v>
      </c>
      <c r="F634" s="19">
        <v>1</v>
      </c>
      <c r="G634" s="101">
        <v>2.5</v>
      </c>
      <c r="H634" s="221" t="str">
        <f t="shared" si="73"/>
        <v>2015.01</v>
      </c>
      <c r="I634" s="221" t="str">
        <f t="shared" si="74"/>
        <v>3000</v>
      </c>
      <c r="J634" s="69">
        <v>155000</v>
      </c>
      <c r="K634" s="226"/>
      <c r="L634" s="226"/>
      <c r="M634" s="226"/>
      <c r="N634" s="226"/>
      <c r="O634" s="19"/>
      <c r="P634" s="19"/>
      <c r="Q634" s="19"/>
      <c r="R634" s="19"/>
      <c r="S634" s="103"/>
      <c r="T634" s="103"/>
      <c r="U634" s="25" t="s">
        <v>2</v>
      </c>
      <c r="V634" s="103"/>
      <c r="W634" s="103"/>
      <c r="X634" s="17"/>
      <c r="Y634" s="17" t="s">
        <v>974</v>
      </c>
      <c r="Z634" s="17"/>
      <c r="AA634" s="17">
        <v>32548</v>
      </c>
      <c r="AB634" s="17"/>
      <c r="AC634" s="17"/>
      <c r="AD634" s="99"/>
      <c r="AE634" s="18" t="str">
        <f>VLOOKUP(C634,'Equipment Listing'!A:E,3,FALSE)</f>
        <v>GA</v>
      </c>
      <c r="AF634" s="19" t="str">
        <f>VLOOKUP(C634,'Equipment Listing'!A:E,4,FALSE)</f>
        <v>300T</v>
      </c>
      <c r="AG634" s="19" t="str">
        <f>VLOOKUP(C634,'Equipment Listing'!A:E,5,FALSE)</f>
        <v>201-330</v>
      </c>
      <c r="AH634" s="19">
        <f t="shared" si="75"/>
        <v>2.5</v>
      </c>
      <c r="AI634" s="43">
        <f t="shared" si="76"/>
        <v>2400</v>
      </c>
      <c r="AJ634" s="102">
        <f t="shared" si="77"/>
        <v>155000</v>
      </c>
      <c r="AK634" s="20">
        <f t="shared" si="78"/>
        <v>12916.666666666666</v>
      </c>
      <c r="AL634" s="21">
        <f t="shared" si="79"/>
        <v>10.509259259259258</v>
      </c>
      <c r="AM634" s="21"/>
      <c r="AN634" s="103"/>
      <c r="AO634" s="103"/>
      <c r="AP634" s="17">
        <v>32548</v>
      </c>
    </row>
    <row r="635" spans="1:42" s="15" customFormat="1" ht="10.5" hidden="1" customHeight="1">
      <c r="A635" s="16" t="s">
        <v>1012</v>
      </c>
      <c r="B635" s="220" t="str">
        <f t="shared" si="72"/>
        <v>EOP</v>
      </c>
      <c r="C635" s="18" t="s">
        <v>526</v>
      </c>
      <c r="D635" s="101">
        <v>2</v>
      </c>
      <c r="E635" s="20">
        <v>1500</v>
      </c>
      <c r="F635" s="19">
        <v>1</v>
      </c>
      <c r="G635" s="101">
        <v>2</v>
      </c>
      <c r="H635" s="221" t="str">
        <f t="shared" si="73"/>
        <v>2015.01</v>
      </c>
      <c r="I635" s="221" t="str">
        <f t="shared" si="74"/>
        <v>3000</v>
      </c>
      <c r="J635" s="69">
        <v>40000</v>
      </c>
      <c r="K635" s="226"/>
      <c r="L635" s="226"/>
      <c r="M635" s="226"/>
      <c r="N635" s="226"/>
      <c r="O635" s="19"/>
      <c r="P635" s="19"/>
      <c r="Q635" s="19"/>
      <c r="R635" s="19"/>
      <c r="S635" s="103"/>
      <c r="T635" s="103"/>
      <c r="U635" s="25" t="s">
        <v>2</v>
      </c>
      <c r="V635" s="103"/>
      <c r="W635" s="103"/>
      <c r="X635" s="17"/>
      <c r="Y635" s="17" t="s">
        <v>974</v>
      </c>
      <c r="Z635" s="17"/>
      <c r="AA635" s="17">
        <v>32555</v>
      </c>
      <c r="AB635" s="17"/>
      <c r="AC635" s="17"/>
      <c r="AD635" s="99"/>
      <c r="AE635" s="18" t="str">
        <f>VLOOKUP(C635,'Equipment Listing'!A:E,3,FALSE)</f>
        <v>GA</v>
      </c>
      <c r="AF635" s="19" t="str">
        <f>VLOOKUP(C635,'Equipment Listing'!A:E,4,FALSE)</f>
        <v>300T</v>
      </c>
      <c r="AG635" s="19" t="str">
        <f>VLOOKUP(C635,'Equipment Listing'!A:E,5,FALSE)</f>
        <v>201-330</v>
      </c>
      <c r="AH635" s="19">
        <f t="shared" si="75"/>
        <v>2</v>
      </c>
      <c r="AI635" s="43">
        <f t="shared" si="76"/>
        <v>3000</v>
      </c>
      <c r="AJ635" s="102">
        <f t="shared" si="77"/>
        <v>40000</v>
      </c>
      <c r="AK635" s="20">
        <f t="shared" si="78"/>
        <v>3333.3333333333335</v>
      </c>
      <c r="AL635" s="21">
        <f t="shared" si="79"/>
        <v>4.1481481481481479</v>
      </c>
      <c r="AM635" s="21"/>
      <c r="AN635" s="103"/>
      <c r="AO635" s="103"/>
      <c r="AP635" s="17">
        <v>32555</v>
      </c>
    </row>
    <row r="636" spans="1:42" s="15" customFormat="1" ht="10.5" hidden="1" customHeight="1">
      <c r="A636" s="16"/>
      <c r="B636" s="220" t="str">
        <f t="shared" si="72"/>
        <v>EOP</v>
      </c>
      <c r="C636" s="18" t="s">
        <v>526</v>
      </c>
      <c r="D636" s="101">
        <v>1</v>
      </c>
      <c r="E636" s="20">
        <v>1500</v>
      </c>
      <c r="F636" s="19">
        <v>1</v>
      </c>
      <c r="G636" s="101">
        <v>2.5</v>
      </c>
      <c r="H636" s="221" t="str">
        <f t="shared" si="73"/>
        <v>2015.01</v>
      </c>
      <c r="I636" s="221" t="str">
        <f t="shared" si="74"/>
        <v>3000</v>
      </c>
      <c r="J636" s="69">
        <v>112000</v>
      </c>
      <c r="K636" s="226"/>
      <c r="L636" s="226"/>
      <c r="M636" s="226"/>
      <c r="N636" s="226"/>
      <c r="O636" s="19"/>
      <c r="P636" s="19"/>
      <c r="Q636" s="19"/>
      <c r="R636" s="19"/>
      <c r="S636" s="103"/>
      <c r="T636" s="103"/>
      <c r="U636" s="25" t="s">
        <v>2</v>
      </c>
      <c r="V636" s="103"/>
      <c r="W636" s="103"/>
      <c r="X636" s="17"/>
      <c r="Y636" s="17" t="s">
        <v>974</v>
      </c>
      <c r="Z636" s="17"/>
      <c r="AA636" s="17" t="s">
        <v>1013</v>
      </c>
      <c r="AB636" s="17"/>
      <c r="AC636" s="17"/>
      <c r="AD636" s="99"/>
      <c r="AE636" s="18" t="str">
        <f>VLOOKUP(C636,'Equipment Listing'!A:E,3,FALSE)</f>
        <v>GA</v>
      </c>
      <c r="AF636" s="19" t="str">
        <f>VLOOKUP(C636,'Equipment Listing'!A:E,4,FALSE)</f>
        <v>300T</v>
      </c>
      <c r="AG636" s="19" t="str">
        <f>VLOOKUP(C636,'Equipment Listing'!A:E,5,FALSE)</f>
        <v>201-330</v>
      </c>
      <c r="AH636" s="19">
        <f t="shared" si="75"/>
        <v>2.5</v>
      </c>
      <c r="AI636" s="43">
        <f t="shared" si="76"/>
        <v>1500</v>
      </c>
      <c r="AJ636" s="102">
        <f t="shared" si="77"/>
        <v>112000</v>
      </c>
      <c r="AK636" s="20">
        <f t="shared" si="78"/>
        <v>9333.3333333333339</v>
      </c>
      <c r="AL636" s="21">
        <f t="shared" si="79"/>
        <v>11.629629629629628</v>
      </c>
      <c r="AM636" s="21"/>
      <c r="AN636" s="103"/>
      <c r="AO636" s="103"/>
      <c r="AP636" s="17" t="s">
        <v>1013</v>
      </c>
    </row>
    <row r="637" spans="1:42" s="15" customFormat="1" ht="10.5" hidden="1" customHeight="1">
      <c r="A637" s="16"/>
      <c r="B637" s="220" t="str">
        <f t="shared" si="72"/>
        <v>EOP</v>
      </c>
      <c r="C637" s="18" t="s">
        <v>526</v>
      </c>
      <c r="D637" s="101">
        <v>1</v>
      </c>
      <c r="E637" s="20">
        <v>1500</v>
      </c>
      <c r="F637" s="19">
        <v>1</v>
      </c>
      <c r="G637" s="101">
        <v>0.5</v>
      </c>
      <c r="H637" s="221" t="str">
        <f t="shared" si="73"/>
        <v>2015.01</v>
      </c>
      <c r="I637" s="221" t="str">
        <f t="shared" si="74"/>
        <v>3000</v>
      </c>
      <c r="J637" s="69">
        <v>6000</v>
      </c>
      <c r="K637" s="226"/>
      <c r="L637" s="226"/>
      <c r="M637" s="226"/>
      <c r="N637" s="226"/>
      <c r="O637" s="19"/>
      <c r="P637" s="19"/>
      <c r="Q637" s="19"/>
      <c r="R637" s="19"/>
      <c r="S637" s="103"/>
      <c r="T637" s="103"/>
      <c r="U637" s="25" t="s">
        <v>2</v>
      </c>
      <c r="V637" s="103"/>
      <c r="W637" s="103"/>
      <c r="X637" s="17"/>
      <c r="Y637" s="17" t="s">
        <v>974</v>
      </c>
      <c r="Z637" s="17"/>
      <c r="AA637" s="17" t="s">
        <v>1014</v>
      </c>
      <c r="AB637" s="17"/>
      <c r="AC637" s="17"/>
      <c r="AD637" s="99"/>
      <c r="AE637" s="18" t="str">
        <f>VLOOKUP(C637,'Equipment Listing'!A:E,3,FALSE)</f>
        <v>GA</v>
      </c>
      <c r="AF637" s="19" t="str">
        <f>VLOOKUP(C637,'Equipment Listing'!A:E,4,FALSE)</f>
        <v>300T</v>
      </c>
      <c r="AG637" s="19" t="str">
        <f>VLOOKUP(C637,'Equipment Listing'!A:E,5,FALSE)</f>
        <v>201-330</v>
      </c>
      <c r="AH637" s="19">
        <f t="shared" si="75"/>
        <v>0.5</v>
      </c>
      <c r="AI637" s="43">
        <f t="shared" si="76"/>
        <v>1500</v>
      </c>
      <c r="AJ637" s="102">
        <f t="shared" si="77"/>
        <v>6000</v>
      </c>
      <c r="AK637" s="20">
        <f t="shared" si="78"/>
        <v>500</v>
      </c>
      <c r="AL637" s="21">
        <f t="shared" si="79"/>
        <v>1.1111111111111109</v>
      </c>
      <c r="AM637" s="21"/>
      <c r="AN637" s="103"/>
      <c r="AO637" s="103"/>
      <c r="AP637" s="17" t="s">
        <v>1014</v>
      </c>
    </row>
    <row r="638" spans="1:42" s="15" customFormat="1" ht="10.5" hidden="1" customHeight="1">
      <c r="A638" s="16" t="s">
        <v>1015</v>
      </c>
      <c r="B638" s="220" t="str">
        <f t="shared" si="72"/>
        <v>EOP</v>
      </c>
      <c r="C638" s="18" t="s">
        <v>526</v>
      </c>
      <c r="D638" s="101">
        <v>1</v>
      </c>
      <c r="E638" s="20">
        <v>2520</v>
      </c>
      <c r="F638" s="19">
        <v>1</v>
      </c>
      <c r="G638" s="101">
        <v>3.5</v>
      </c>
      <c r="H638" s="221" t="str">
        <f t="shared" si="73"/>
        <v>2015.01</v>
      </c>
      <c r="I638" s="221" t="str">
        <f t="shared" si="74"/>
        <v>3000</v>
      </c>
      <c r="J638" s="69">
        <v>630000</v>
      </c>
      <c r="K638" s="226"/>
      <c r="L638" s="226"/>
      <c r="M638" s="226"/>
      <c r="N638" s="226"/>
      <c r="O638" s="19"/>
      <c r="P638" s="19"/>
      <c r="Q638" s="19"/>
      <c r="R638" s="19"/>
      <c r="S638" s="103"/>
      <c r="T638" s="103"/>
      <c r="U638" s="25" t="s">
        <v>2</v>
      </c>
      <c r="V638" s="103"/>
      <c r="W638" s="103"/>
      <c r="X638" s="17"/>
      <c r="Y638" s="17" t="s">
        <v>974</v>
      </c>
      <c r="Z638" s="17"/>
      <c r="AA638" s="17">
        <v>32535</v>
      </c>
      <c r="AB638" s="17"/>
      <c r="AC638" s="17"/>
      <c r="AD638" s="99"/>
      <c r="AE638" s="18" t="str">
        <f>VLOOKUP(C638,'Equipment Listing'!A:E,3,FALSE)</f>
        <v>GA</v>
      </c>
      <c r="AF638" s="19" t="str">
        <f>VLOOKUP(C638,'Equipment Listing'!A:E,4,FALSE)</f>
        <v>300T</v>
      </c>
      <c r="AG638" s="19" t="str">
        <f>VLOOKUP(C638,'Equipment Listing'!A:E,5,FALSE)</f>
        <v>201-330</v>
      </c>
      <c r="AH638" s="19">
        <f t="shared" si="75"/>
        <v>3.5</v>
      </c>
      <c r="AI638" s="43">
        <f t="shared" si="76"/>
        <v>2520</v>
      </c>
      <c r="AJ638" s="102">
        <f t="shared" si="77"/>
        <v>630000</v>
      </c>
      <c r="AK638" s="20">
        <f t="shared" si="78"/>
        <v>52500</v>
      </c>
      <c r="AL638" s="21">
        <f t="shared" si="79"/>
        <v>32.444444444444443</v>
      </c>
      <c r="AM638" s="21"/>
      <c r="AN638" s="103"/>
      <c r="AO638" s="103"/>
      <c r="AP638" s="17">
        <v>32535</v>
      </c>
    </row>
    <row r="639" spans="1:42" s="15" customFormat="1" ht="10.5" hidden="1" customHeight="1">
      <c r="A639" s="16"/>
      <c r="B639" s="220" t="str">
        <f t="shared" si="72"/>
        <v>EOP</v>
      </c>
      <c r="C639" s="18" t="s">
        <v>526</v>
      </c>
      <c r="D639" s="101">
        <v>1</v>
      </c>
      <c r="E639" s="20">
        <v>1500</v>
      </c>
      <c r="F639" s="19">
        <v>1</v>
      </c>
      <c r="G639" s="101">
        <v>1.5</v>
      </c>
      <c r="H639" s="221" t="str">
        <f t="shared" si="73"/>
        <v>2015.01</v>
      </c>
      <c r="I639" s="221" t="str">
        <f t="shared" si="74"/>
        <v>3000</v>
      </c>
      <c r="J639" s="69">
        <v>10000</v>
      </c>
      <c r="K639" s="226"/>
      <c r="L639" s="226"/>
      <c r="M639" s="226"/>
      <c r="N639" s="226"/>
      <c r="O639" s="19"/>
      <c r="P639" s="19"/>
      <c r="Q639" s="19"/>
      <c r="R639" s="19"/>
      <c r="S639" s="103"/>
      <c r="T639" s="103"/>
      <c r="U639" s="25" t="s">
        <v>2</v>
      </c>
      <c r="V639" s="103"/>
      <c r="W639" s="103"/>
      <c r="X639" s="17"/>
      <c r="Y639" s="17"/>
      <c r="Z639" s="17"/>
      <c r="AA639" s="17" t="s">
        <v>1016</v>
      </c>
      <c r="AB639" s="17"/>
      <c r="AC639" s="17"/>
      <c r="AD639" s="99"/>
      <c r="AE639" s="18" t="str">
        <f>VLOOKUP(C639,'Equipment Listing'!A:E,3,FALSE)</f>
        <v>GA</v>
      </c>
      <c r="AF639" s="19" t="str">
        <f>VLOOKUP(C639,'Equipment Listing'!A:E,4,FALSE)</f>
        <v>300T</v>
      </c>
      <c r="AG639" s="19" t="str">
        <f>VLOOKUP(C639,'Equipment Listing'!A:E,5,FALSE)</f>
        <v>201-330</v>
      </c>
      <c r="AH639" s="19">
        <f t="shared" si="75"/>
        <v>1.5</v>
      </c>
      <c r="AI639" s="43">
        <f t="shared" si="76"/>
        <v>1500</v>
      </c>
      <c r="AJ639" s="102">
        <f t="shared" si="77"/>
        <v>10000</v>
      </c>
      <c r="AK639" s="20">
        <f t="shared" si="78"/>
        <v>833.33333333333337</v>
      </c>
      <c r="AL639" s="21">
        <f t="shared" si="79"/>
        <v>2.7407407407407405</v>
      </c>
      <c r="AM639" s="21"/>
      <c r="AN639" s="103"/>
      <c r="AO639" s="103"/>
      <c r="AP639" s="17" t="s">
        <v>1016</v>
      </c>
    </row>
    <row r="640" spans="1:42" s="15" customFormat="1" ht="10.5" hidden="1" customHeight="1">
      <c r="A640" s="16"/>
      <c r="B640" s="220" t="str">
        <f t="shared" si="72"/>
        <v>EOP</v>
      </c>
      <c r="C640" s="18" t="s">
        <v>526</v>
      </c>
      <c r="D640" s="101">
        <v>1</v>
      </c>
      <c r="E640" s="20">
        <v>1500</v>
      </c>
      <c r="F640" s="19">
        <v>1</v>
      </c>
      <c r="G640" s="101">
        <v>1.5</v>
      </c>
      <c r="H640" s="221" t="str">
        <f t="shared" si="73"/>
        <v>2015.01</v>
      </c>
      <c r="I640" s="221" t="str">
        <f t="shared" si="74"/>
        <v>3000</v>
      </c>
      <c r="J640" s="69">
        <v>10000</v>
      </c>
      <c r="K640" s="226"/>
      <c r="L640" s="226"/>
      <c r="M640" s="226"/>
      <c r="N640" s="226"/>
      <c r="O640" s="19"/>
      <c r="P640" s="19"/>
      <c r="Q640" s="19"/>
      <c r="R640" s="19"/>
      <c r="S640" s="103"/>
      <c r="T640" s="103"/>
      <c r="U640" s="25" t="s">
        <v>2</v>
      </c>
      <c r="V640" s="103"/>
      <c r="W640" s="103"/>
      <c r="X640" s="17"/>
      <c r="Y640" s="17"/>
      <c r="Z640" s="17"/>
      <c r="AA640" s="17" t="s">
        <v>1017</v>
      </c>
      <c r="AB640" s="17"/>
      <c r="AC640" s="17"/>
      <c r="AD640" s="99"/>
      <c r="AE640" s="18" t="str">
        <f>VLOOKUP(C640,'Equipment Listing'!A:E,3,FALSE)</f>
        <v>GA</v>
      </c>
      <c r="AF640" s="19" t="str">
        <f>VLOOKUP(C640,'Equipment Listing'!A:E,4,FALSE)</f>
        <v>300T</v>
      </c>
      <c r="AG640" s="19" t="str">
        <f>VLOOKUP(C640,'Equipment Listing'!A:E,5,FALSE)</f>
        <v>201-330</v>
      </c>
      <c r="AH640" s="19">
        <f t="shared" si="75"/>
        <v>1.5</v>
      </c>
      <c r="AI640" s="43">
        <f t="shared" si="76"/>
        <v>1500</v>
      </c>
      <c r="AJ640" s="102">
        <f t="shared" si="77"/>
        <v>10000</v>
      </c>
      <c r="AK640" s="20">
        <f t="shared" si="78"/>
        <v>833.33333333333337</v>
      </c>
      <c r="AL640" s="21">
        <f t="shared" si="79"/>
        <v>2.7407407407407405</v>
      </c>
      <c r="AM640" s="21"/>
      <c r="AN640" s="103"/>
      <c r="AO640" s="103"/>
      <c r="AP640" s="17" t="s">
        <v>1017</v>
      </c>
    </row>
    <row r="641" spans="1:42" s="15" customFormat="1" ht="10.5" hidden="1" customHeight="1">
      <c r="A641" s="16" t="s">
        <v>972</v>
      </c>
      <c r="B641" s="220" t="str">
        <f t="shared" si="72"/>
        <v>EOP</v>
      </c>
      <c r="C641" s="18" t="s">
        <v>526</v>
      </c>
      <c r="D641" s="101">
        <v>1</v>
      </c>
      <c r="E641" s="20">
        <v>2400</v>
      </c>
      <c r="F641" s="19">
        <v>1</v>
      </c>
      <c r="G641" s="101">
        <v>2</v>
      </c>
      <c r="H641" s="221" t="str">
        <f t="shared" si="73"/>
        <v>2015.01</v>
      </c>
      <c r="I641" s="221" t="str">
        <f t="shared" si="74"/>
        <v>3000</v>
      </c>
      <c r="J641" s="69">
        <v>40000</v>
      </c>
      <c r="K641" s="226"/>
      <c r="L641" s="226"/>
      <c r="M641" s="226"/>
      <c r="N641" s="226"/>
      <c r="O641" s="19"/>
      <c r="P641" s="19"/>
      <c r="Q641" s="19"/>
      <c r="R641" s="19"/>
      <c r="S641" s="103"/>
      <c r="T641" s="103"/>
      <c r="U641" s="25" t="s">
        <v>2</v>
      </c>
      <c r="V641" s="103"/>
      <c r="W641" s="103"/>
      <c r="X641" s="17"/>
      <c r="Y641" s="17" t="s">
        <v>974</v>
      </c>
      <c r="Z641" s="17"/>
      <c r="AA641" s="17" t="s">
        <v>1018</v>
      </c>
      <c r="AB641" s="17"/>
      <c r="AC641" s="17"/>
      <c r="AD641" s="99"/>
      <c r="AE641" s="18" t="str">
        <f>VLOOKUP(C641,'Equipment Listing'!A:E,3,FALSE)</f>
        <v>GA</v>
      </c>
      <c r="AF641" s="19" t="str">
        <f>VLOOKUP(C641,'Equipment Listing'!A:E,4,FALSE)</f>
        <v>300T</v>
      </c>
      <c r="AG641" s="19" t="str">
        <f>VLOOKUP(C641,'Equipment Listing'!A:E,5,FALSE)</f>
        <v>201-330</v>
      </c>
      <c r="AH641" s="19">
        <f t="shared" si="75"/>
        <v>2</v>
      </c>
      <c r="AI641" s="43">
        <f t="shared" si="76"/>
        <v>2400</v>
      </c>
      <c r="AJ641" s="102">
        <f t="shared" si="77"/>
        <v>40000</v>
      </c>
      <c r="AK641" s="20">
        <f t="shared" si="78"/>
        <v>3333.3333333333335</v>
      </c>
      <c r="AL641" s="21">
        <f t="shared" si="79"/>
        <v>4.518518518518519</v>
      </c>
      <c r="AM641" s="21"/>
      <c r="AN641" s="103"/>
      <c r="AO641" s="103"/>
      <c r="AP641" s="17" t="s">
        <v>1018</v>
      </c>
    </row>
    <row r="642" spans="1:42" s="15" customFormat="1" ht="10.5" hidden="1" customHeight="1">
      <c r="A642" s="16" t="s">
        <v>972</v>
      </c>
      <c r="B642" s="220" t="str">
        <f t="shared" si="72"/>
        <v>EOP</v>
      </c>
      <c r="C642" s="18" t="s">
        <v>526</v>
      </c>
      <c r="D642" s="101">
        <v>1</v>
      </c>
      <c r="E642" s="20">
        <v>2700</v>
      </c>
      <c r="F642" s="19">
        <v>1</v>
      </c>
      <c r="G642" s="101">
        <v>2</v>
      </c>
      <c r="H642" s="221" t="str">
        <f t="shared" si="73"/>
        <v>2015.01</v>
      </c>
      <c r="I642" s="221" t="str">
        <f t="shared" si="74"/>
        <v>3000</v>
      </c>
      <c r="J642" s="69">
        <v>40000</v>
      </c>
      <c r="K642" s="226"/>
      <c r="L642" s="226"/>
      <c r="M642" s="226"/>
      <c r="N642" s="226"/>
      <c r="O642" s="19"/>
      <c r="P642" s="19"/>
      <c r="Q642" s="19"/>
      <c r="R642" s="19"/>
      <c r="S642" s="103"/>
      <c r="T642" s="103"/>
      <c r="U642" s="25" t="s">
        <v>2</v>
      </c>
      <c r="V642" s="103"/>
      <c r="W642" s="103"/>
      <c r="X642" s="17"/>
      <c r="Y642" s="17" t="s">
        <v>974</v>
      </c>
      <c r="Z642" s="17"/>
      <c r="AA642" s="17" t="s">
        <v>1019</v>
      </c>
      <c r="AB642" s="17"/>
      <c r="AC642" s="17"/>
      <c r="AD642" s="99"/>
      <c r="AE642" s="18" t="str">
        <f>VLOOKUP(C642,'Equipment Listing'!A:E,3,FALSE)</f>
        <v>GA</v>
      </c>
      <c r="AF642" s="19" t="str">
        <f>VLOOKUP(C642,'Equipment Listing'!A:E,4,FALSE)</f>
        <v>300T</v>
      </c>
      <c r="AG642" s="19" t="str">
        <f>VLOOKUP(C642,'Equipment Listing'!A:E,5,FALSE)</f>
        <v>201-330</v>
      </c>
      <c r="AH642" s="19">
        <f t="shared" si="75"/>
        <v>2</v>
      </c>
      <c r="AI642" s="43">
        <f t="shared" si="76"/>
        <v>2700</v>
      </c>
      <c r="AJ642" s="102">
        <f t="shared" si="77"/>
        <v>40000</v>
      </c>
      <c r="AK642" s="20">
        <f t="shared" si="78"/>
        <v>3333.3333333333335</v>
      </c>
      <c r="AL642" s="21">
        <f t="shared" si="79"/>
        <v>4.3127572016460904</v>
      </c>
      <c r="AM642" s="21"/>
      <c r="AN642" s="103"/>
      <c r="AO642" s="103"/>
      <c r="AP642" s="17" t="s">
        <v>1019</v>
      </c>
    </row>
    <row r="643" spans="1:42" s="15" customFormat="1" ht="10.5" hidden="1" customHeight="1">
      <c r="A643" s="16" t="s">
        <v>972</v>
      </c>
      <c r="B643" s="220" t="str">
        <f t="shared" si="72"/>
        <v>EOP</v>
      </c>
      <c r="C643" s="18" t="s">
        <v>526</v>
      </c>
      <c r="D643" s="101">
        <v>1</v>
      </c>
      <c r="E643" s="20">
        <v>1800</v>
      </c>
      <c r="F643" s="19">
        <v>1</v>
      </c>
      <c r="G643" s="101">
        <v>2</v>
      </c>
      <c r="H643" s="221" t="str">
        <f t="shared" si="73"/>
        <v>2015.01</v>
      </c>
      <c r="I643" s="221" t="str">
        <f t="shared" si="74"/>
        <v>3000</v>
      </c>
      <c r="J643" s="69">
        <v>68000</v>
      </c>
      <c r="K643" s="226"/>
      <c r="L643" s="226"/>
      <c r="M643" s="226"/>
      <c r="N643" s="226"/>
      <c r="O643" s="19"/>
      <c r="P643" s="19"/>
      <c r="Q643" s="19"/>
      <c r="R643" s="19"/>
      <c r="S643" s="103"/>
      <c r="T643" s="103"/>
      <c r="U643" s="25" t="s">
        <v>2</v>
      </c>
      <c r="V643" s="103"/>
      <c r="W643" s="103"/>
      <c r="X643" s="17"/>
      <c r="Y643" s="17" t="s">
        <v>974</v>
      </c>
      <c r="Z643" s="17"/>
      <c r="AA643" s="17" t="s">
        <v>1020</v>
      </c>
      <c r="AB643" s="17"/>
      <c r="AC643" s="17"/>
      <c r="AD643" s="99"/>
      <c r="AE643" s="18" t="str">
        <f>VLOOKUP(C643,'Equipment Listing'!A:E,3,FALSE)</f>
        <v>GA</v>
      </c>
      <c r="AF643" s="19" t="str">
        <f>VLOOKUP(C643,'Equipment Listing'!A:E,4,FALSE)</f>
        <v>300T</v>
      </c>
      <c r="AG643" s="19" t="str">
        <f>VLOOKUP(C643,'Equipment Listing'!A:E,5,FALSE)</f>
        <v>201-330</v>
      </c>
      <c r="AH643" s="19">
        <f t="shared" si="75"/>
        <v>2</v>
      </c>
      <c r="AI643" s="43">
        <f t="shared" si="76"/>
        <v>1800</v>
      </c>
      <c r="AJ643" s="102">
        <f t="shared" si="77"/>
        <v>68000</v>
      </c>
      <c r="AK643" s="20">
        <f t="shared" si="78"/>
        <v>5666.666666666667</v>
      </c>
      <c r="AL643" s="21">
        <f t="shared" si="79"/>
        <v>6.8641975308641987</v>
      </c>
      <c r="AM643" s="21"/>
      <c r="AN643" s="103"/>
      <c r="AO643" s="103"/>
      <c r="AP643" s="17" t="s">
        <v>1020</v>
      </c>
    </row>
    <row r="644" spans="1:42" s="15" customFormat="1" ht="10.5" hidden="1" customHeight="1">
      <c r="A644" s="16" t="s">
        <v>972</v>
      </c>
      <c r="B644" s="220" t="str">
        <f t="shared" si="72"/>
        <v>EOP</v>
      </c>
      <c r="C644" s="18" t="s">
        <v>526</v>
      </c>
      <c r="D644" s="101">
        <v>1</v>
      </c>
      <c r="E644" s="20">
        <v>1800</v>
      </c>
      <c r="F644" s="19">
        <v>1</v>
      </c>
      <c r="G644" s="101">
        <v>2</v>
      </c>
      <c r="H644" s="221" t="str">
        <f t="shared" si="73"/>
        <v>2015.01</v>
      </c>
      <c r="I644" s="221" t="str">
        <f t="shared" si="74"/>
        <v>3000</v>
      </c>
      <c r="J644" s="69">
        <v>42000</v>
      </c>
      <c r="K644" s="226"/>
      <c r="L644" s="226"/>
      <c r="M644" s="226"/>
      <c r="N644" s="226"/>
      <c r="O644" s="19"/>
      <c r="P644" s="19"/>
      <c r="Q644" s="19"/>
      <c r="R644" s="19"/>
      <c r="S644" s="103"/>
      <c r="T644" s="103"/>
      <c r="U644" s="25" t="s">
        <v>2</v>
      </c>
      <c r="V644" s="103"/>
      <c r="W644" s="103"/>
      <c r="X644" s="17"/>
      <c r="Y644" s="17" t="s">
        <v>974</v>
      </c>
      <c r="Z644" s="17"/>
      <c r="AA644" s="17" t="s">
        <v>1021</v>
      </c>
      <c r="AB644" s="17"/>
      <c r="AC644" s="17"/>
      <c r="AD644" s="99"/>
      <c r="AE644" s="18" t="str">
        <f>VLOOKUP(C644,'Equipment Listing'!A:E,3,FALSE)</f>
        <v>GA</v>
      </c>
      <c r="AF644" s="19" t="str">
        <f>VLOOKUP(C644,'Equipment Listing'!A:E,4,FALSE)</f>
        <v>300T</v>
      </c>
      <c r="AG644" s="19" t="str">
        <f>VLOOKUP(C644,'Equipment Listing'!A:E,5,FALSE)</f>
        <v>201-330</v>
      </c>
      <c r="AH644" s="19">
        <f t="shared" si="75"/>
        <v>2</v>
      </c>
      <c r="AI644" s="43">
        <f t="shared" si="76"/>
        <v>1800</v>
      </c>
      <c r="AJ644" s="102">
        <f t="shared" si="77"/>
        <v>42000</v>
      </c>
      <c r="AK644" s="20">
        <f t="shared" si="78"/>
        <v>3500</v>
      </c>
      <c r="AL644" s="21">
        <f t="shared" si="79"/>
        <v>5.2592592592592595</v>
      </c>
      <c r="AM644" s="21"/>
      <c r="AN644" s="103"/>
      <c r="AO644" s="103"/>
      <c r="AP644" s="17" t="s">
        <v>1021</v>
      </c>
    </row>
    <row r="645" spans="1:42" s="15" customFormat="1" ht="10.5" hidden="1" customHeight="1">
      <c r="A645" s="16">
        <v>29318</v>
      </c>
      <c r="B645" s="220" t="str">
        <f t="shared" ref="B645:B708" si="80">IF(I645="3000","EOP",IF(ISBLANK(AC645),"SOP",""))</f>
        <v>EOP</v>
      </c>
      <c r="C645" s="18" t="s">
        <v>527</v>
      </c>
      <c r="D645" s="101">
        <v>1</v>
      </c>
      <c r="E645" s="20">
        <v>2400</v>
      </c>
      <c r="F645" s="19">
        <v>1</v>
      </c>
      <c r="G645" s="101">
        <v>1.5</v>
      </c>
      <c r="H645" s="221" t="str">
        <f t="shared" ref="H645:H708" si="81">IF(AND(AC645&gt;=$AT$2,AC645&lt;=$AT$3), TEXT(AC645,"YYYY.MM"), IF(AC645&gt;=$AT$3, "2019", "2015.01"))</f>
        <v>2015.01</v>
      </c>
      <c r="I645" s="221" t="str">
        <f t="shared" ref="I645:I708" si="82">IF(AND(AD645&gt;=$AT$2,AD645&lt;=$AT$3), TEXT(AD645,"YYYY.MM"), IF(AD645&gt;=$AT$3, "2019", "3000"))</f>
        <v>3000</v>
      </c>
      <c r="J645" s="69">
        <v>33775</v>
      </c>
      <c r="K645" s="226"/>
      <c r="L645" s="226"/>
      <c r="M645" s="226"/>
      <c r="N645" s="226"/>
      <c r="O645" s="19"/>
      <c r="P645" s="19"/>
      <c r="Q645" s="19"/>
      <c r="R645" s="19"/>
      <c r="S645" s="103"/>
      <c r="T645" s="103"/>
      <c r="U645" s="25" t="s">
        <v>2</v>
      </c>
      <c r="V645" s="103"/>
      <c r="W645" s="103"/>
      <c r="X645" s="17"/>
      <c r="Y645" s="17" t="s">
        <v>1022</v>
      </c>
      <c r="Z645" s="17"/>
      <c r="AA645" s="17">
        <v>29319</v>
      </c>
      <c r="AB645" s="17"/>
      <c r="AC645" s="17"/>
      <c r="AD645" s="99"/>
      <c r="AE645" s="18" t="str">
        <f>VLOOKUP(C645,'Equipment Listing'!A:E,3,FALSE)</f>
        <v>GA</v>
      </c>
      <c r="AF645" s="19" t="str">
        <f>VLOOKUP(C645,'Equipment Listing'!A:E,4,FALSE)</f>
        <v>400T</v>
      </c>
      <c r="AG645" s="19" t="str">
        <f>VLOOKUP(C645,'Equipment Listing'!A:E,5,FALSE)</f>
        <v>331-600</v>
      </c>
      <c r="AH645" s="19">
        <f t="shared" ref="AH645:AH708" si="83">G645*F645</f>
        <v>1.5</v>
      </c>
      <c r="AI645" s="43">
        <f t="shared" ref="AI645:AI708" si="84">E645*D645</f>
        <v>2400</v>
      </c>
      <c r="AJ645" s="102">
        <f t="shared" ref="AJ645:AJ708" si="85">J645</f>
        <v>33775</v>
      </c>
      <c r="AK645" s="20">
        <f t="shared" ref="AK645:AK708" si="86">J645/12</f>
        <v>2814.5833333333335</v>
      </c>
      <c r="AL645" s="21">
        <f t="shared" ref="AL645:AL708" si="87">(AK645/AI645+(AH645))/0.75</f>
        <v>3.563657407407407</v>
      </c>
      <c r="AM645" s="21"/>
      <c r="AN645" s="103"/>
      <c r="AO645" s="103"/>
      <c r="AP645" s="17">
        <v>29319</v>
      </c>
    </row>
    <row r="646" spans="1:42" s="15" customFormat="1" ht="10.5" hidden="1" customHeight="1">
      <c r="A646" s="16"/>
      <c r="B646" s="220" t="str">
        <f t="shared" si="80"/>
        <v>EOP</v>
      </c>
      <c r="C646" s="18" t="s">
        <v>527</v>
      </c>
      <c r="D646" s="101">
        <v>1</v>
      </c>
      <c r="E646" s="20">
        <v>1500</v>
      </c>
      <c r="F646" s="19">
        <v>1</v>
      </c>
      <c r="G646" s="101">
        <v>3</v>
      </c>
      <c r="H646" s="221" t="str">
        <f t="shared" si="81"/>
        <v>2015.01</v>
      </c>
      <c r="I646" s="221" t="str">
        <f t="shared" si="82"/>
        <v>3000</v>
      </c>
      <c r="J646" s="69">
        <v>105485</v>
      </c>
      <c r="K646" s="226"/>
      <c r="L646" s="226"/>
      <c r="M646" s="226"/>
      <c r="N646" s="226"/>
      <c r="O646" s="19"/>
      <c r="P646" s="19"/>
      <c r="Q646" s="19"/>
      <c r="R646" s="19"/>
      <c r="S646" s="103"/>
      <c r="T646" s="103"/>
      <c r="U646" s="25" t="s">
        <v>2</v>
      </c>
      <c r="V646" s="103"/>
      <c r="W646" s="103"/>
      <c r="X646" s="17"/>
      <c r="Y646" s="17" t="s">
        <v>974</v>
      </c>
      <c r="Z646" s="17"/>
      <c r="AA646" s="17" t="s">
        <v>1023</v>
      </c>
      <c r="AB646" s="17"/>
      <c r="AC646" s="17"/>
      <c r="AD646" s="99"/>
      <c r="AE646" s="18" t="str">
        <f>VLOOKUP(C646,'Equipment Listing'!A:E,3,FALSE)</f>
        <v>GA</v>
      </c>
      <c r="AF646" s="19" t="str">
        <f>VLOOKUP(C646,'Equipment Listing'!A:E,4,FALSE)</f>
        <v>400T</v>
      </c>
      <c r="AG646" s="19" t="str">
        <f>VLOOKUP(C646,'Equipment Listing'!A:E,5,FALSE)</f>
        <v>331-600</v>
      </c>
      <c r="AH646" s="19">
        <f t="shared" si="83"/>
        <v>3</v>
      </c>
      <c r="AI646" s="43">
        <f t="shared" si="84"/>
        <v>1500</v>
      </c>
      <c r="AJ646" s="102">
        <f t="shared" si="85"/>
        <v>105485</v>
      </c>
      <c r="AK646" s="20">
        <f t="shared" si="86"/>
        <v>8790.4166666666661</v>
      </c>
      <c r="AL646" s="21">
        <f t="shared" si="87"/>
        <v>11.813703703703704</v>
      </c>
      <c r="AM646" s="21"/>
      <c r="AN646" s="103"/>
      <c r="AO646" s="103"/>
      <c r="AP646" s="17" t="s">
        <v>1023</v>
      </c>
    </row>
    <row r="647" spans="1:42" s="15" customFormat="1" ht="10.5" hidden="1" customHeight="1">
      <c r="A647" s="16"/>
      <c r="B647" s="220" t="str">
        <f t="shared" si="80"/>
        <v>EOP</v>
      </c>
      <c r="C647" s="18" t="s">
        <v>527</v>
      </c>
      <c r="D647" s="101">
        <v>1</v>
      </c>
      <c r="E647" s="20">
        <v>1440</v>
      </c>
      <c r="F647" s="19">
        <v>1</v>
      </c>
      <c r="G647" s="101">
        <v>2</v>
      </c>
      <c r="H647" s="221" t="str">
        <f t="shared" si="81"/>
        <v>2015.01</v>
      </c>
      <c r="I647" s="221" t="str">
        <f t="shared" si="82"/>
        <v>3000</v>
      </c>
      <c r="J647" s="69">
        <v>40000</v>
      </c>
      <c r="K647" s="226"/>
      <c r="L647" s="226"/>
      <c r="M647" s="226"/>
      <c r="N647" s="226"/>
      <c r="O647" s="19"/>
      <c r="P647" s="19"/>
      <c r="Q647" s="19"/>
      <c r="R647" s="19"/>
      <c r="S647" s="103"/>
      <c r="T647" s="103"/>
      <c r="U647" s="25" t="s">
        <v>2</v>
      </c>
      <c r="V647" s="103"/>
      <c r="W647" s="103"/>
      <c r="X647" s="17"/>
      <c r="Y647" s="17" t="s">
        <v>974</v>
      </c>
      <c r="Z647" s="17"/>
      <c r="AA647" s="17" t="s">
        <v>1024</v>
      </c>
      <c r="AB647" s="17"/>
      <c r="AC647" s="17"/>
      <c r="AD647" s="99"/>
      <c r="AE647" s="18" t="str">
        <f>VLOOKUP(C647,'Equipment Listing'!A:E,3,FALSE)</f>
        <v>GA</v>
      </c>
      <c r="AF647" s="19" t="str">
        <f>VLOOKUP(C647,'Equipment Listing'!A:E,4,FALSE)</f>
        <v>400T</v>
      </c>
      <c r="AG647" s="19" t="str">
        <f>VLOOKUP(C647,'Equipment Listing'!A:E,5,FALSE)</f>
        <v>331-600</v>
      </c>
      <c r="AH647" s="19">
        <f t="shared" si="83"/>
        <v>2</v>
      </c>
      <c r="AI647" s="43">
        <f t="shared" si="84"/>
        <v>1440</v>
      </c>
      <c r="AJ647" s="102">
        <f t="shared" si="85"/>
        <v>40000</v>
      </c>
      <c r="AK647" s="20">
        <f t="shared" si="86"/>
        <v>3333.3333333333335</v>
      </c>
      <c r="AL647" s="21">
        <f t="shared" si="87"/>
        <v>5.7530864197530862</v>
      </c>
      <c r="AM647" s="21"/>
      <c r="AN647" s="103"/>
      <c r="AO647" s="103"/>
      <c r="AP647" s="17" t="s">
        <v>1024</v>
      </c>
    </row>
    <row r="648" spans="1:42" s="15" customFormat="1" ht="10.5" hidden="1" customHeight="1">
      <c r="A648" s="16">
        <v>37252</v>
      </c>
      <c r="B648" s="220" t="str">
        <f t="shared" si="80"/>
        <v>EOP</v>
      </c>
      <c r="C648" s="18" t="s">
        <v>527</v>
      </c>
      <c r="D648" s="101">
        <v>1</v>
      </c>
      <c r="E648" s="20">
        <v>1500</v>
      </c>
      <c r="F648" s="19">
        <v>1</v>
      </c>
      <c r="G648" s="101">
        <v>2</v>
      </c>
      <c r="H648" s="221" t="str">
        <f t="shared" si="81"/>
        <v>2015.01</v>
      </c>
      <c r="I648" s="221" t="str">
        <f t="shared" si="82"/>
        <v>3000</v>
      </c>
      <c r="J648" s="69">
        <v>69300</v>
      </c>
      <c r="K648" s="226"/>
      <c r="L648" s="226"/>
      <c r="M648" s="226"/>
      <c r="N648" s="226"/>
      <c r="O648" s="19"/>
      <c r="P648" s="19"/>
      <c r="Q648" s="19"/>
      <c r="R648" s="19"/>
      <c r="S648" s="103"/>
      <c r="T648" s="103"/>
      <c r="U648" s="25" t="s">
        <v>2</v>
      </c>
      <c r="V648" s="103"/>
      <c r="W648" s="103"/>
      <c r="X648" s="17"/>
      <c r="Y648" s="17" t="s">
        <v>911</v>
      </c>
      <c r="Z648" s="17"/>
      <c r="AA648" s="17">
        <v>37252</v>
      </c>
      <c r="AB648" s="17"/>
      <c r="AC648" s="17"/>
      <c r="AD648" s="99"/>
      <c r="AE648" s="18" t="str">
        <f>VLOOKUP(C648,'Equipment Listing'!A:E,3,FALSE)</f>
        <v>GA</v>
      </c>
      <c r="AF648" s="19" t="str">
        <f>VLOOKUP(C648,'Equipment Listing'!A:E,4,FALSE)</f>
        <v>400T</v>
      </c>
      <c r="AG648" s="19" t="str">
        <f>VLOOKUP(C648,'Equipment Listing'!A:E,5,FALSE)</f>
        <v>331-600</v>
      </c>
      <c r="AH648" s="19">
        <f t="shared" si="83"/>
        <v>2</v>
      </c>
      <c r="AI648" s="43">
        <f t="shared" si="84"/>
        <v>1500</v>
      </c>
      <c r="AJ648" s="102">
        <f t="shared" si="85"/>
        <v>69300</v>
      </c>
      <c r="AK648" s="20">
        <f t="shared" si="86"/>
        <v>5775</v>
      </c>
      <c r="AL648" s="21">
        <f t="shared" si="87"/>
        <v>7.8</v>
      </c>
      <c r="AM648" s="21"/>
      <c r="AN648" s="103"/>
      <c r="AO648" s="103"/>
      <c r="AP648" s="17">
        <v>37252</v>
      </c>
    </row>
    <row r="649" spans="1:42" s="15" customFormat="1" ht="10.5" hidden="1" customHeight="1">
      <c r="A649" s="16">
        <v>37256</v>
      </c>
      <c r="B649" s="220" t="str">
        <f t="shared" si="80"/>
        <v>EOP</v>
      </c>
      <c r="C649" s="18" t="s">
        <v>527</v>
      </c>
      <c r="D649" s="101">
        <v>1</v>
      </c>
      <c r="E649" s="20">
        <v>1500</v>
      </c>
      <c r="F649" s="19">
        <v>1</v>
      </c>
      <c r="G649" s="101">
        <v>1</v>
      </c>
      <c r="H649" s="221" t="str">
        <f t="shared" si="81"/>
        <v>2015.01</v>
      </c>
      <c r="I649" s="221" t="str">
        <f t="shared" si="82"/>
        <v>3000</v>
      </c>
      <c r="J649" s="69">
        <v>15225</v>
      </c>
      <c r="K649" s="226"/>
      <c r="L649" s="226"/>
      <c r="M649" s="226"/>
      <c r="N649" s="226"/>
      <c r="O649" s="19"/>
      <c r="P649" s="19"/>
      <c r="Q649" s="19"/>
      <c r="R649" s="19"/>
      <c r="S649" s="103"/>
      <c r="T649" s="103"/>
      <c r="U649" s="25" t="s">
        <v>2</v>
      </c>
      <c r="V649" s="103"/>
      <c r="W649" s="103"/>
      <c r="X649" s="17"/>
      <c r="Y649" s="17" t="s">
        <v>911</v>
      </c>
      <c r="Z649" s="17"/>
      <c r="AA649" s="17">
        <v>37256</v>
      </c>
      <c r="AB649" s="17"/>
      <c r="AC649" s="17"/>
      <c r="AD649" s="99"/>
      <c r="AE649" s="18" t="str">
        <f>VLOOKUP(C649,'Equipment Listing'!A:E,3,FALSE)</f>
        <v>GA</v>
      </c>
      <c r="AF649" s="19" t="str">
        <f>VLOOKUP(C649,'Equipment Listing'!A:E,4,FALSE)</f>
        <v>400T</v>
      </c>
      <c r="AG649" s="19" t="str">
        <f>VLOOKUP(C649,'Equipment Listing'!A:E,5,FALSE)</f>
        <v>331-600</v>
      </c>
      <c r="AH649" s="19">
        <f t="shared" si="83"/>
        <v>1</v>
      </c>
      <c r="AI649" s="43">
        <f t="shared" si="84"/>
        <v>1500</v>
      </c>
      <c r="AJ649" s="102">
        <f t="shared" si="85"/>
        <v>15225</v>
      </c>
      <c r="AK649" s="20">
        <f t="shared" si="86"/>
        <v>1268.75</v>
      </c>
      <c r="AL649" s="21">
        <f t="shared" si="87"/>
        <v>2.4611111111111108</v>
      </c>
      <c r="AM649" s="21"/>
      <c r="AN649" s="103"/>
      <c r="AO649" s="103"/>
      <c r="AP649" s="17">
        <v>37256</v>
      </c>
    </row>
    <row r="650" spans="1:42" s="15" customFormat="1" ht="10.5" hidden="1" customHeight="1">
      <c r="A650" s="16">
        <v>37294</v>
      </c>
      <c r="B650" s="220" t="str">
        <f t="shared" si="80"/>
        <v>EOP</v>
      </c>
      <c r="C650" s="18" t="s">
        <v>527</v>
      </c>
      <c r="D650" s="101">
        <v>1</v>
      </c>
      <c r="E650" s="20">
        <v>1440</v>
      </c>
      <c r="F650" s="19">
        <v>1</v>
      </c>
      <c r="G650" s="101"/>
      <c r="H650" s="221" t="str">
        <f t="shared" si="81"/>
        <v>2015.01</v>
      </c>
      <c r="I650" s="221" t="str">
        <f t="shared" si="82"/>
        <v>3000</v>
      </c>
      <c r="J650" s="109">
        <v>0</v>
      </c>
      <c r="K650" s="228"/>
      <c r="L650" s="228"/>
      <c r="M650" s="228"/>
      <c r="N650" s="228"/>
      <c r="O650" s="19"/>
      <c r="P650" s="19"/>
      <c r="Q650" s="19"/>
      <c r="R650" s="19"/>
      <c r="S650" s="103"/>
      <c r="T650" s="103"/>
      <c r="U650" s="25" t="s">
        <v>2</v>
      </c>
      <c r="V650" s="103"/>
      <c r="W650" s="103"/>
      <c r="X650" s="17"/>
      <c r="Y650" s="17" t="s">
        <v>1025</v>
      </c>
      <c r="Z650" s="17"/>
      <c r="AA650" s="17">
        <v>37294</v>
      </c>
      <c r="AB650" s="17"/>
      <c r="AC650" s="17"/>
      <c r="AD650" s="99"/>
      <c r="AE650" s="18" t="str">
        <f>VLOOKUP(C650,'Equipment Listing'!A:E,3,FALSE)</f>
        <v>GA</v>
      </c>
      <c r="AF650" s="19" t="str">
        <f>VLOOKUP(C650,'Equipment Listing'!A:E,4,FALSE)</f>
        <v>400T</v>
      </c>
      <c r="AG650" s="19" t="str">
        <f>VLOOKUP(C650,'Equipment Listing'!A:E,5,FALSE)</f>
        <v>331-600</v>
      </c>
      <c r="AH650" s="19">
        <f t="shared" si="83"/>
        <v>0</v>
      </c>
      <c r="AI650" s="43">
        <f t="shared" si="84"/>
        <v>1440</v>
      </c>
      <c r="AJ650" s="102">
        <f t="shared" si="85"/>
        <v>0</v>
      </c>
      <c r="AK650" s="20">
        <f t="shared" si="86"/>
        <v>0</v>
      </c>
      <c r="AL650" s="21">
        <f t="shared" si="87"/>
        <v>0</v>
      </c>
      <c r="AM650" s="21"/>
      <c r="AN650" s="103"/>
      <c r="AO650" s="103"/>
      <c r="AP650" s="17">
        <v>37294</v>
      </c>
    </row>
    <row r="651" spans="1:42" s="15" customFormat="1" ht="10.5" hidden="1" customHeight="1">
      <c r="A651" s="16">
        <v>37345</v>
      </c>
      <c r="B651" s="220" t="str">
        <f t="shared" si="80"/>
        <v>EOP</v>
      </c>
      <c r="C651" s="18" t="s">
        <v>527</v>
      </c>
      <c r="D651" s="101">
        <v>1</v>
      </c>
      <c r="E651" s="20">
        <v>1500</v>
      </c>
      <c r="F651" s="19">
        <v>1</v>
      </c>
      <c r="G651" s="101"/>
      <c r="H651" s="221" t="str">
        <f t="shared" si="81"/>
        <v>2015.01</v>
      </c>
      <c r="I651" s="221" t="str">
        <f t="shared" si="82"/>
        <v>3000</v>
      </c>
      <c r="J651" s="109">
        <v>0</v>
      </c>
      <c r="K651" s="228"/>
      <c r="L651" s="228"/>
      <c r="M651" s="228"/>
      <c r="N651" s="228"/>
      <c r="O651" s="19"/>
      <c r="P651" s="19"/>
      <c r="Q651" s="19"/>
      <c r="R651" s="19"/>
      <c r="S651" s="103"/>
      <c r="T651" s="103"/>
      <c r="U651" s="25" t="s">
        <v>2</v>
      </c>
      <c r="V651" s="103"/>
      <c r="W651" s="103"/>
      <c r="X651" s="17"/>
      <c r="Y651" s="17" t="s">
        <v>915</v>
      </c>
      <c r="Z651" s="17"/>
      <c r="AA651" s="17">
        <v>37345</v>
      </c>
      <c r="AB651" s="17"/>
      <c r="AC651" s="17"/>
      <c r="AD651" s="99"/>
      <c r="AE651" s="18" t="str">
        <f>VLOOKUP(C651,'Equipment Listing'!A:E,3,FALSE)</f>
        <v>GA</v>
      </c>
      <c r="AF651" s="19" t="str">
        <f>VLOOKUP(C651,'Equipment Listing'!A:E,4,FALSE)</f>
        <v>400T</v>
      </c>
      <c r="AG651" s="19" t="str">
        <f>VLOOKUP(C651,'Equipment Listing'!A:E,5,FALSE)</f>
        <v>331-600</v>
      </c>
      <c r="AH651" s="19">
        <f t="shared" si="83"/>
        <v>0</v>
      </c>
      <c r="AI651" s="43">
        <f t="shared" si="84"/>
        <v>1500</v>
      </c>
      <c r="AJ651" s="102">
        <f t="shared" si="85"/>
        <v>0</v>
      </c>
      <c r="AK651" s="20">
        <f t="shared" si="86"/>
        <v>0</v>
      </c>
      <c r="AL651" s="21">
        <f t="shared" si="87"/>
        <v>0</v>
      </c>
      <c r="AM651" s="21"/>
      <c r="AN651" s="103"/>
      <c r="AO651" s="103"/>
      <c r="AP651" s="17">
        <v>37345</v>
      </c>
    </row>
    <row r="652" spans="1:42" s="15" customFormat="1" ht="10.5" hidden="1" customHeight="1">
      <c r="A652" s="16">
        <v>37405</v>
      </c>
      <c r="B652" s="220" t="str">
        <f t="shared" si="80"/>
        <v>EOP</v>
      </c>
      <c r="C652" s="18" t="s">
        <v>527</v>
      </c>
      <c r="D652" s="101">
        <v>1</v>
      </c>
      <c r="E652" s="20">
        <v>1440</v>
      </c>
      <c r="F652" s="19">
        <v>1</v>
      </c>
      <c r="G652" s="101">
        <v>0.25</v>
      </c>
      <c r="H652" s="221" t="str">
        <f t="shared" si="81"/>
        <v>2015.01</v>
      </c>
      <c r="I652" s="221" t="str">
        <f t="shared" si="82"/>
        <v>3000</v>
      </c>
      <c r="J652" s="69">
        <v>3500</v>
      </c>
      <c r="K652" s="226"/>
      <c r="L652" s="226"/>
      <c r="M652" s="226"/>
      <c r="N652" s="226"/>
      <c r="O652" s="19"/>
      <c r="P652" s="19"/>
      <c r="Q652" s="19"/>
      <c r="R652" s="19"/>
      <c r="S652" s="103"/>
      <c r="T652" s="103"/>
      <c r="U652" s="25" t="s">
        <v>2</v>
      </c>
      <c r="V652" s="103"/>
      <c r="W652" s="103"/>
      <c r="X652" s="17"/>
      <c r="Y652" s="17" t="s">
        <v>912</v>
      </c>
      <c r="Z652" s="17"/>
      <c r="AA652" s="17">
        <v>37405</v>
      </c>
      <c r="AB652" s="17"/>
      <c r="AC652" s="17"/>
      <c r="AD652" s="99"/>
      <c r="AE652" s="18" t="str">
        <f>VLOOKUP(C652,'Equipment Listing'!A:E,3,FALSE)</f>
        <v>GA</v>
      </c>
      <c r="AF652" s="19" t="str">
        <f>VLOOKUP(C652,'Equipment Listing'!A:E,4,FALSE)</f>
        <v>400T</v>
      </c>
      <c r="AG652" s="19" t="str">
        <f>VLOOKUP(C652,'Equipment Listing'!A:E,5,FALSE)</f>
        <v>331-600</v>
      </c>
      <c r="AH652" s="19">
        <f t="shared" si="83"/>
        <v>0.25</v>
      </c>
      <c r="AI652" s="43">
        <f t="shared" si="84"/>
        <v>1440</v>
      </c>
      <c r="AJ652" s="102">
        <f t="shared" si="85"/>
        <v>3500</v>
      </c>
      <c r="AK652" s="20">
        <f t="shared" si="86"/>
        <v>291.66666666666669</v>
      </c>
      <c r="AL652" s="21">
        <f t="shared" si="87"/>
        <v>0.60339506172839508</v>
      </c>
      <c r="AM652" s="21"/>
      <c r="AN652" s="103"/>
      <c r="AO652" s="103"/>
      <c r="AP652" s="17">
        <v>37405</v>
      </c>
    </row>
    <row r="653" spans="1:42" s="15" customFormat="1" ht="10.5" hidden="1" customHeight="1">
      <c r="A653" s="16">
        <v>37419</v>
      </c>
      <c r="B653" s="220" t="str">
        <f t="shared" si="80"/>
        <v>EOP</v>
      </c>
      <c r="C653" s="18" t="s">
        <v>527</v>
      </c>
      <c r="D653" s="101">
        <v>1</v>
      </c>
      <c r="E653" s="20">
        <v>1440</v>
      </c>
      <c r="F653" s="19">
        <v>1</v>
      </c>
      <c r="G653" s="101">
        <v>0.25</v>
      </c>
      <c r="H653" s="221" t="str">
        <f t="shared" si="81"/>
        <v>2015.01</v>
      </c>
      <c r="I653" s="221" t="str">
        <f t="shared" si="82"/>
        <v>3000</v>
      </c>
      <c r="J653" s="69">
        <v>3300</v>
      </c>
      <c r="K653" s="226"/>
      <c r="L653" s="226"/>
      <c r="M653" s="226"/>
      <c r="N653" s="226"/>
      <c r="O653" s="19"/>
      <c r="P653" s="19"/>
      <c r="Q653" s="19"/>
      <c r="R653" s="19"/>
      <c r="S653" s="103"/>
      <c r="T653" s="103"/>
      <c r="U653" s="25" t="s">
        <v>2</v>
      </c>
      <c r="V653" s="103"/>
      <c r="W653" s="103"/>
      <c r="X653" s="17"/>
      <c r="Y653" s="17" t="s">
        <v>912</v>
      </c>
      <c r="Z653" s="17"/>
      <c r="AA653" s="17">
        <v>37419</v>
      </c>
      <c r="AB653" s="17"/>
      <c r="AC653" s="17"/>
      <c r="AD653" s="99"/>
      <c r="AE653" s="18" t="str">
        <f>VLOOKUP(C653,'Equipment Listing'!A:E,3,FALSE)</f>
        <v>GA</v>
      </c>
      <c r="AF653" s="19" t="str">
        <f>VLOOKUP(C653,'Equipment Listing'!A:E,4,FALSE)</f>
        <v>400T</v>
      </c>
      <c r="AG653" s="19" t="str">
        <f>VLOOKUP(C653,'Equipment Listing'!A:E,5,FALSE)</f>
        <v>331-600</v>
      </c>
      <c r="AH653" s="19">
        <f t="shared" si="83"/>
        <v>0.25</v>
      </c>
      <c r="AI653" s="43">
        <f t="shared" si="84"/>
        <v>1440</v>
      </c>
      <c r="AJ653" s="102">
        <f t="shared" si="85"/>
        <v>3300</v>
      </c>
      <c r="AK653" s="20">
        <f t="shared" si="86"/>
        <v>275</v>
      </c>
      <c r="AL653" s="21">
        <f t="shared" si="87"/>
        <v>0.58796296296296291</v>
      </c>
      <c r="AM653" s="21"/>
      <c r="AN653" s="103"/>
      <c r="AO653" s="103"/>
      <c r="AP653" s="17">
        <v>37419</v>
      </c>
    </row>
    <row r="654" spans="1:42" s="15" customFormat="1" ht="10.5" hidden="1" customHeight="1">
      <c r="A654" s="16">
        <v>37425</v>
      </c>
      <c r="B654" s="220" t="str">
        <f t="shared" si="80"/>
        <v>EOP</v>
      </c>
      <c r="C654" s="18" t="s">
        <v>527</v>
      </c>
      <c r="D654" s="101">
        <v>1</v>
      </c>
      <c r="E654" s="20">
        <v>1440</v>
      </c>
      <c r="F654" s="19">
        <v>1</v>
      </c>
      <c r="G654" s="101">
        <v>0.25</v>
      </c>
      <c r="H654" s="221" t="str">
        <f t="shared" si="81"/>
        <v>2015.01</v>
      </c>
      <c r="I654" s="221" t="str">
        <f t="shared" si="82"/>
        <v>3000</v>
      </c>
      <c r="J654" s="69">
        <v>3000</v>
      </c>
      <c r="K654" s="226"/>
      <c r="L654" s="226"/>
      <c r="M654" s="226"/>
      <c r="N654" s="226"/>
      <c r="O654" s="19"/>
      <c r="P654" s="19"/>
      <c r="Q654" s="19"/>
      <c r="R654" s="19"/>
      <c r="S654" s="103"/>
      <c r="T654" s="103"/>
      <c r="U654" s="25" t="s">
        <v>2</v>
      </c>
      <c r="V654" s="103"/>
      <c r="W654" s="103"/>
      <c r="X654" s="17"/>
      <c r="Y654" s="17" t="s">
        <v>912</v>
      </c>
      <c r="Z654" s="17"/>
      <c r="AA654" s="17">
        <v>37425</v>
      </c>
      <c r="AB654" s="17"/>
      <c r="AC654" s="17"/>
      <c r="AD654" s="99"/>
      <c r="AE654" s="18" t="str">
        <f>VLOOKUP(C654,'Equipment Listing'!A:E,3,FALSE)</f>
        <v>GA</v>
      </c>
      <c r="AF654" s="19" t="str">
        <f>VLOOKUP(C654,'Equipment Listing'!A:E,4,FALSE)</f>
        <v>400T</v>
      </c>
      <c r="AG654" s="19" t="str">
        <f>VLOOKUP(C654,'Equipment Listing'!A:E,5,FALSE)</f>
        <v>331-600</v>
      </c>
      <c r="AH654" s="19">
        <f t="shared" si="83"/>
        <v>0.25</v>
      </c>
      <c r="AI654" s="43">
        <f t="shared" si="84"/>
        <v>1440</v>
      </c>
      <c r="AJ654" s="102">
        <f t="shared" si="85"/>
        <v>3000</v>
      </c>
      <c r="AK654" s="20">
        <f t="shared" si="86"/>
        <v>250</v>
      </c>
      <c r="AL654" s="21">
        <f t="shared" si="87"/>
        <v>0.56481481481481477</v>
      </c>
      <c r="AM654" s="21"/>
      <c r="AN654" s="103"/>
      <c r="AO654" s="103"/>
      <c r="AP654" s="17">
        <v>37425</v>
      </c>
    </row>
    <row r="655" spans="1:42" s="15" customFormat="1" ht="10.5" hidden="1" customHeight="1">
      <c r="A655" s="16">
        <v>37427</v>
      </c>
      <c r="B655" s="220" t="str">
        <f t="shared" si="80"/>
        <v>EOP</v>
      </c>
      <c r="C655" s="18" t="s">
        <v>527</v>
      </c>
      <c r="D655" s="101">
        <v>1</v>
      </c>
      <c r="E655" s="20">
        <v>1440</v>
      </c>
      <c r="F655" s="19">
        <v>1</v>
      </c>
      <c r="G655" s="101">
        <v>0.25</v>
      </c>
      <c r="H655" s="221" t="str">
        <f t="shared" si="81"/>
        <v>2015.01</v>
      </c>
      <c r="I655" s="221" t="str">
        <f t="shared" si="82"/>
        <v>3000</v>
      </c>
      <c r="J655" s="69">
        <v>3000</v>
      </c>
      <c r="K655" s="226"/>
      <c r="L655" s="226"/>
      <c r="M655" s="226"/>
      <c r="N655" s="226"/>
      <c r="O655" s="19"/>
      <c r="P655" s="19"/>
      <c r="Q655" s="19"/>
      <c r="R655" s="19"/>
      <c r="S655" s="103"/>
      <c r="T655" s="103"/>
      <c r="U655" s="25" t="s">
        <v>2</v>
      </c>
      <c r="V655" s="103"/>
      <c r="W655" s="103"/>
      <c r="X655" s="17"/>
      <c r="Y655" s="17" t="s">
        <v>912</v>
      </c>
      <c r="Z655" s="17"/>
      <c r="AA655" s="17" t="s">
        <v>1026</v>
      </c>
      <c r="AB655" s="17"/>
      <c r="AC655" s="17"/>
      <c r="AD655" s="99"/>
      <c r="AE655" s="18" t="str">
        <f>VLOOKUP(C655,'Equipment Listing'!A:E,3,FALSE)</f>
        <v>GA</v>
      </c>
      <c r="AF655" s="19" t="str">
        <f>VLOOKUP(C655,'Equipment Listing'!A:E,4,FALSE)</f>
        <v>400T</v>
      </c>
      <c r="AG655" s="19" t="str">
        <f>VLOOKUP(C655,'Equipment Listing'!A:E,5,FALSE)</f>
        <v>331-600</v>
      </c>
      <c r="AH655" s="19">
        <f t="shared" si="83"/>
        <v>0.25</v>
      </c>
      <c r="AI655" s="43">
        <f t="shared" si="84"/>
        <v>1440</v>
      </c>
      <c r="AJ655" s="102">
        <f t="shared" si="85"/>
        <v>3000</v>
      </c>
      <c r="AK655" s="20">
        <f t="shared" si="86"/>
        <v>250</v>
      </c>
      <c r="AL655" s="21">
        <f t="shared" si="87"/>
        <v>0.56481481481481477</v>
      </c>
      <c r="AM655" s="21"/>
      <c r="AN655" s="103"/>
      <c r="AO655" s="103"/>
      <c r="AP655" s="17" t="s">
        <v>1026</v>
      </c>
    </row>
    <row r="656" spans="1:42" s="15" customFormat="1" ht="10.5" hidden="1" customHeight="1">
      <c r="A656" s="16">
        <v>37430</v>
      </c>
      <c r="B656" s="220" t="str">
        <f t="shared" si="80"/>
        <v>EOP</v>
      </c>
      <c r="C656" s="18" t="s">
        <v>527</v>
      </c>
      <c r="D656" s="101">
        <v>1</v>
      </c>
      <c r="E656" s="20">
        <v>1440</v>
      </c>
      <c r="F656" s="19">
        <v>1</v>
      </c>
      <c r="G656" s="101">
        <v>0.1</v>
      </c>
      <c r="H656" s="221" t="str">
        <f t="shared" si="81"/>
        <v>2015.01</v>
      </c>
      <c r="I656" s="221" t="str">
        <f t="shared" si="82"/>
        <v>3000</v>
      </c>
      <c r="J656" s="69">
        <v>2000</v>
      </c>
      <c r="K656" s="226"/>
      <c r="L656" s="226"/>
      <c r="M656" s="226"/>
      <c r="N656" s="226"/>
      <c r="O656" s="19"/>
      <c r="P656" s="19"/>
      <c r="Q656" s="19"/>
      <c r="R656" s="19"/>
      <c r="S656" s="103"/>
      <c r="T656" s="103"/>
      <c r="U656" s="25" t="s">
        <v>2</v>
      </c>
      <c r="V656" s="103"/>
      <c r="W656" s="103"/>
      <c r="X656" s="17"/>
      <c r="Y656" s="17" t="s">
        <v>912</v>
      </c>
      <c r="Z656" s="17"/>
      <c r="AA656" s="17">
        <v>37430</v>
      </c>
      <c r="AB656" s="17"/>
      <c r="AC656" s="17"/>
      <c r="AD656" s="99"/>
      <c r="AE656" s="18" t="str">
        <f>VLOOKUP(C656,'Equipment Listing'!A:E,3,FALSE)</f>
        <v>GA</v>
      </c>
      <c r="AF656" s="19" t="str">
        <f>VLOOKUP(C656,'Equipment Listing'!A:E,4,FALSE)</f>
        <v>400T</v>
      </c>
      <c r="AG656" s="19" t="str">
        <f>VLOOKUP(C656,'Equipment Listing'!A:E,5,FALSE)</f>
        <v>331-600</v>
      </c>
      <c r="AH656" s="19">
        <f t="shared" si="83"/>
        <v>0.1</v>
      </c>
      <c r="AI656" s="43">
        <f t="shared" si="84"/>
        <v>1440</v>
      </c>
      <c r="AJ656" s="102">
        <f t="shared" si="85"/>
        <v>2000</v>
      </c>
      <c r="AK656" s="20">
        <f t="shared" si="86"/>
        <v>166.66666666666666</v>
      </c>
      <c r="AL656" s="21">
        <f t="shared" si="87"/>
        <v>0.28765432098765431</v>
      </c>
      <c r="AM656" s="21"/>
      <c r="AN656" s="103"/>
      <c r="AO656" s="103"/>
      <c r="AP656" s="17">
        <v>37430</v>
      </c>
    </row>
    <row r="657" spans="1:42" s="15" customFormat="1" ht="10.5" hidden="1" customHeight="1">
      <c r="A657" s="16">
        <v>37854</v>
      </c>
      <c r="B657" s="220" t="str">
        <f t="shared" si="80"/>
        <v>EOP</v>
      </c>
      <c r="C657" s="18" t="s">
        <v>527</v>
      </c>
      <c r="D657" s="101">
        <v>1</v>
      </c>
      <c r="E657" s="20">
        <v>1440</v>
      </c>
      <c r="F657" s="19">
        <v>1</v>
      </c>
      <c r="G657" s="101">
        <v>1.5</v>
      </c>
      <c r="H657" s="221" t="str">
        <f t="shared" si="81"/>
        <v>2015.01</v>
      </c>
      <c r="I657" s="221" t="str">
        <f t="shared" si="82"/>
        <v>3000</v>
      </c>
      <c r="J657" s="69">
        <v>34000</v>
      </c>
      <c r="K657" s="226"/>
      <c r="L657" s="226"/>
      <c r="M657" s="226"/>
      <c r="N657" s="226"/>
      <c r="O657" s="19"/>
      <c r="P657" s="19"/>
      <c r="Q657" s="19"/>
      <c r="R657" s="19"/>
      <c r="S657" s="103"/>
      <c r="T657" s="103"/>
      <c r="U657" s="25" t="s">
        <v>2</v>
      </c>
      <c r="V657" s="103"/>
      <c r="W657" s="103"/>
      <c r="X657" s="17"/>
      <c r="Y657" s="17" t="s">
        <v>911</v>
      </c>
      <c r="Z657" s="17"/>
      <c r="AA657" s="17">
        <v>37854</v>
      </c>
      <c r="AB657" s="17"/>
      <c r="AC657" s="17"/>
      <c r="AD657" s="99"/>
      <c r="AE657" s="18" t="str">
        <f>VLOOKUP(C657,'Equipment Listing'!A:E,3,FALSE)</f>
        <v>GA</v>
      </c>
      <c r="AF657" s="19" t="str">
        <f>VLOOKUP(C657,'Equipment Listing'!A:E,4,FALSE)</f>
        <v>400T</v>
      </c>
      <c r="AG657" s="19" t="str">
        <f>VLOOKUP(C657,'Equipment Listing'!A:E,5,FALSE)</f>
        <v>331-600</v>
      </c>
      <c r="AH657" s="19">
        <f t="shared" si="83"/>
        <v>1.5</v>
      </c>
      <c r="AI657" s="43">
        <f t="shared" si="84"/>
        <v>1440</v>
      </c>
      <c r="AJ657" s="102">
        <f t="shared" si="85"/>
        <v>34000</v>
      </c>
      <c r="AK657" s="20">
        <f t="shared" si="86"/>
        <v>2833.3333333333335</v>
      </c>
      <c r="AL657" s="21">
        <f t="shared" si="87"/>
        <v>4.6234567901234565</v>
      </c>
      <c r="AM657" s="21"/>
      <c r="AN657" s="103"/>
      <c r="AO657" s="103"/>
      <c r="AP657" s="17">
        <v>37854</v>
      </c>
    </row>
    <row r="658" spans="1:42" s="15" customFormat="1" ht="10.5" hidden="1" customHeight="1">
      <c r="A658" s="16" t="s">
        <v>1027</v>
      </c>
      <c r="B658" s="220" t="str">
        <f t="shared" si="80"/>
        <v>EOP</v>
      </c>
      <c r="C658" s="18" t="s">
        <v>527</v>
      </c>
      <c r="D658" s="101">
        <v>1</v>
      </c>
      <c r="E658" s="20">
        <v>1440</v>
      </c>
      <c r="F658" s="19">
        <v>1</v>
      </c>
      <c r="G658" s="101">
        <v>3.5</v>
      </c>
      <c r="H658" s="221" t="str">
        <f t="shared" si="81"/>
        <v>2015.01</v>
      </c>
      <c r="I658" s="221" t="str">
        <f t="shared" si="82"/>
        <v>3000</v>
      </c>
      <c r="J658" s="69">
        <v>330000</v>
      </c>
      <c r="K658" s="226"/>
      <c r="L658" s="226"/>
      <c r="M658" s="226"/>
      <c r="N658" s="226"/>
      <c r="O658" s="19"/>
      <c r="P658" s="19"/>
      <c r="Q658" s="19"/>
      <c r="R658" s="19"/>
      <c r="S658" s="103"/>
      <c r="T658" s="103"/>
      <c r="U658" s="25" t="s">
        <v>2</v>
      </c>
      <c r="V658" s="103"/>
      <c r="W658" s="103"/>
      <c r="X658" s="17"/>
      <c r="Y658" s="17" t="s">
        <v>937</v>
      </c>
      <c r="Z658" s="17"/>
      <c r="AA658" s="17">
        <v>31000</v>
      </c>
      <c r="AB658" s="17"/>
      <c r="AC658" s="17"/>
      <c r="AD658" s="99"/>
      <c r="AE658" s="18" t="str">
        <f>VLOOKUP(C658,'Equipment Listing'!A:E,3,FALSE)</f>
        <v>GA</v>
      </c>
      <c r="AF658" s="19" t="str">
        <f>VLOOKUP(C658,'Equipment Listing'!A:E,4,FALSE)</f>
        <v>400T</v>
      </c>
      <c r="AG658" s="19" t="str">
        <f>VLOOKUP(C658,'Equipment Listing'!A:E,5,FALSE)</f>
        <v>331-600</v>
      </c>
      <c r="AH658" s="19">
        <f t="shared" si="83"/>
        <v>3.5</v>
      </c>
      <c r="AI658" s="43">
        <f t="shared" si="84"/>
        <v>1440</v>
      </c>
      <c r="AJ658" s="102">
        <f t="shared" si="85"/>
        <v>330000</v>
      </c>
      <c r="AK658" s="20">
        <f t="shared" si="86"/>
        <v>27500</v>
      </c>
      <c r="AL658" s="21">
        <f t="shared" si="87"/>
        <v>30.12962962962963</v>
      </c>
      <c r="AM658" s="21"/>
      <c r="AN658" s="103"/>
      <c r="AO658" s="103"/>
      <c r="AP658" s="17">
        <v>31000</v>
      </c>
    </row>
    <row r="659" spans="1:42" s="15" customFormat="1" ht="10.5" hidden="1" customHeight="1">
      <c r="A659" s="16" t="s">
        <v>1028</v>
      </c>
      <c r="B659" s="220" t="str">
        <f t="shared" si="80"/>
        <v>EOP</v>
      </c>
      <c r="C659" s="18" t="s">
        <v>527</v>
      </c>
      <c r="D659" s="101">
        <v>1</v>
      </c>
      <c r="E659" s="20">
        <v>1440</v>
      </c>
      <c r="F659" s="19">
        <v>1</v>
      </c>
      <c r="G659" s="101">
        <v>0.25</v>
      </c>
      <c r="H659" s="221" t="str">
        <f t="shared" si="81"/>
        <v>2015.01</v>
      </c>
      <c r="I659" s="221" t="str">
        <f t="shared" si="82"/>
        <v>3000</v>
      </c>
      <c r="J659" s="69">
        <v>6000</v>
      </c>
      <c r="K659" s="226"/>
      <c r="L659" s="226"/>
      <c r="M659" s="226"/>
      <c r="N659" s="226"/>
      <c r="O659" s="19"/>
      <c r="P659" s="19"/>
      <c r="Q659" s="19"/>
      <c r="R659" s="19"/>
      <c r="S659" s="103"/>
      <c r="T659" s="103"/>
      <c r="U659" s="25" t="s">
        <v>2</v>
      </c>
      <c r="V659" s="103"/>
      <c r="W659" s="103"/>
      <c r="X659" s="17"/>
      <c r="Y659" s="17" t="s">
        <v>909</v>
      </c>
      <c r="Z659" s="17"/>
      <c r="AA659" s="17" t="s">
        <v>1029</v>
      </c>
      <c r="AB659" s="17"/>
      <c r="AC659" s="17"/>
      <c r="AD659" s="99"/>
      <c r="AE659" s="18" t="str">
        <f>VLOOKUP(C659,'Equipment Listing'!A:E,3,FALSE)</f>
        <v>GA</v>
      </c>
      <c r="AF659" s="19" t="str">
        <f>VLOOKUP(C659,'Equipment Listing'!A:E,4,FALSE)</f>
        <v>400T</v>
      </c>
      <c r="AG659" s="19" t="str">
        <f>VLOOKUP(C659,'Equipment Listing'!A:E,5,FALSE)</f>
        <v>331-600</v>
      </c>
      <c r="AH659" s="19">
        <f t="shared" si="83"/>
        <v>0.25</v>
      </c>
      <c r="AI659" s="43">
        <f t="shared" si="84"/>
        <v>1440</v>
      </c>
      <c r="AJ659" s="102">
        <f t="shared" si="85"/>
        <v>6000</v>
      </c>
      <c r="AK659" s="20">
        <f t="shared" si="86"/>
        <v>500</v>
      </c>
      <c r="AL659" s="21">
        <f t="shared" si="87"/>
        <v>0.79629629629629628</v>
      </c>
      <c r="AM659" s="21"/>
      <c r="AN659" s="103"/>
      <c r="AO659" s="103"/>
      <c r="AP659" s="17" t="s">
        <v>1029</v>
      </c>
    </row>
    <row r="660" spans="1:42" s="15" customFormat="1" ht="10.5" hidden="1" customHeight="1">
      <c r="A660" s="16" t="s">
        <v>1030</v>
      </c>
      <c r="B660" s="220" t="str">
        <f t="shared" si="80"/>
        <v>EOP</v>
      </c>
      <c r="C660" s="18" t="s">
        <v>527</v>
      </c>
      <c r="D660" s="101">
        <v>1</v>
      </c>
      <c r="E660" s="20">
        <v>1500</v>
      </c>
      <c r="F660" s="19">
        <v>1</v>
      </c>
      <c r="G660" s="101"/>
      <c r="H660" s="221" t="str">
        <f t="shared" si="81"/>
        <v>2015.01</v>
      </c>
      <c r="I660" s="221" t="str">
        <f t="shared" si="82"/>
        <v>3000</v>
      </c>
      <c r="J660" s="109">
        <v>0</v>
      </c>
      <c r="K660" s="228"/>
      <c r="L660" s="228"/>
      <c r="M660" s="228"/>
      <c r="N660" s="228"/>
      <c r="O660" s="19"/>
      <c r="P660" s="19"/>
      <c r="Q660" s="19"/>
      <c r="R660" s="19"/>
      <c r="S660" s="103"/>
      <c r="T660" s="103"/>
      <c r="U660" s="25" t="s">
        <v>2</v>
      </c>
      <c r="V660" s="103"/>
      <c r="W660" s="103"/>
      <c r="X660" s="17"/>
      <c r="Y660" s="17" t="s">
        <v>920</v>
      </c>
      <c r="Z660" s="17"/>
      <c r="AA660" s="17" t="s">
        <v>1031</v>
      </c>
      <c r="AB660" s="17"/>
      <c r="AC660" s="17"/>
      <c r="AD660" s="99"/>
      <c r="AE660" s="18" t="str">
        <f>VLOOKUP(C660,'Equipment Listing'!A:E,3,FALSE)</f>
        <v>GA</v>
      </c>
      <c r="AF660" s="19" t="str">
        <f>VLOOKUP(C660,'Equipment Listing'!A:E,4,FALSE)</f>
        <v>400T</v>
      </c>
      <c r="AG660" s="19" t="str">
        <f>VLOOKUP(C660,'Equipment Listing'!A:E,5,FALSE)</f>
        <v>331-600</v>
      </c>
      <c r="AH660" s="19">
        <f t="shared" si="83"/>
        <v>0</v>
      </c>
      <c r="AI660" s="43">
        <f t="shared" si="84"/>
        <v>1500</v>
      </c>
      <c r="AJ660" s="102">
        <f t="shared" si="85"/>
        <v>0</v>
      </c>
      <c r="AK660" s="20">
        <f t="shared" si="86"/>
        <v>0</v>
      </c>
      <c r="AL660" s="21">
        <f t="shared" si="87"/>
        <v>0</v>
      </c>
      <c r="AM660" s="21"/>
      <c r="AN660" s="103"/>
      <c r="AO660" s="103"/>
      <c r="AP660" s="17" t="s">
        <v>1031</v>
      </c>
    </row>
    <row r="661" spans="1:42" s="15" customFormat="1" ht="10.5" hidden="1" customHeight="1">
      <c r="A661" s="16" t="s">
        <v>947</v>
      </c>
      <c r="B661" s="220" t="str">
        <f t="shared" si="80"/>
        <v>EOP</v>
      </c>
      <c r="C661" s="18" t="s">
        <v>527</v>
      </c>
      <c r="D661" s="101">
        <v>1</v>
      </c>
      <c r="E661" s="20">
        <v>1440</v>
      </c>
      <c r="F661" s="19">
        <v>1</v>
      </c>
      <c r="G661" s="101">
        <v>0.1</v>
      </c>
      <c r="H661" s="221" t="str">
        <f t="shared" si="81"/>
        <v>2015.01</v>
      </c>
      <c r="I661" s="221" t="str">
        <f t="shared" si="82"/>
        <v>3000</v>
      </c>
      <c r="J661" s="69">
        <v>2850</v>
      </c>
      <c r="K661" s="226"/>
      <c r="L661" s="226"/>
      <c r="M661" s="226"/>
      <c r="N661" s="226"/>
      <c r="O661" s="19"/>
      <c r="P661" s="19"/>
      <c r="Q661" s="19"/>
      <c r="R661" s="19"/>
      <c r="S661" s="103"/>
      <c r="T661" s="103"/>
      <c r="U661" s="25" t="s">
        <v>2</v>
      </c>
      <c r="V661" s="103"/>
      <c r="W661" s="103"/>
      <c r="X661" s="17"/>
      <c r="Y661" s="17" t="s">
        <v>948</v>
      </c>
      <c r="Z661" s="17"/>
      <c r="AA661" s="17">
        <v>37892</v>
      </c>
      <c r="AB661" s="17"/>
      <c r="AC661" s="17"/>
      <c r="AD661" s="99"/>
      <c r="AE661" s="18" t="str">
        <f>VLOOKUP(C661,'Equipment Listing'!A:E,3,FALSE)</f>
        <v>GA</v>
      </c>
      <c r="AF661" s="19" t="str">
        <f>VLOOKUP(C661,'Equipment Listing'!A:E,4,FALSE)</f>
        <v>400T</v>
      </c>
      <c r="AG661" s="19" t="str">
        <f>VLOOKUP(C661,'Equipment Listing'!A:E,5,FALSE)</f>
        <v>331-600</v>
      </c>
      <c r="AH661" s="19">
        <f t="shared" si="83"/>
        <v>0.1</v>
      </c>
      <c r="AI661" s="43">
        <f t="shared" si="84"/>
        <v>1440</v>
      </c>
      <c r="AJ661" s="102">
        <f t="shared" si="85"/>
        <v>2850</v>
      </c>
      <c r="AK661" s="20">
        <f t="shared" si="86"/>
        <v>237.5</v>
      </c>
      <c r="AL661" s="21">
        <f t="shared" si="87"/>
        <v>0.35324074074074074</v>
      </c>
      <c r="AM661" s="21"/>
      <c r="AN661" s="103"/>
      <c r="AO661" s="103"/>
      <c r="AP661" s="17">
        <v>37892</v>
      </c>
    </row>
    <row r="662" spans="1:42" s="15" customFormat="1" ht="10.5" hidden="1" customHeight="1">
      <c r="A662" s="16" t="s">
        <v>947</v>
      </c>
      <c r="B662" s="220" t="str">
        <f t="shared" si="80"/>
        <v>EOP</v>
      </c>
      <c r="C662" s="18" t="s">
        <v>527</v>
      </c>
      <c r="D662" s="101">
        <v>1</v>
      </c>
      <c r="E662" s="20">
        <v>1440</v>
      </c>
      <c r="F662" s="19">
        <v>1</v>
      </c>
      <c r="G662" s="101">
        <v>0.1</v>
      </c>
      <c r="H662" s="221" t="str">
        <f t="shared" si="81"/>
        <v>2015.01</v>
      </c>
      <c r="I662" s="221" t="str">
        <f t="shared" si="82"/>
        <v>3000</v>
      </c>
      <c r="J662" s="69">
        <v>2850</v>
      </c>
      <c r="K662" s="226"/>
      <c r="L662" s="226"/>
      <c r="M662" s="226"/>
      <c r="N662" s="226"/>
      <c r="O662" s="19"/>
      <c r="P662" s="19"/>
      <c r="Q662" s="19"/>
      <c r="R662" s="19"/>
      <c r="S662" s="103"/>
      <c r="T662" s="103"/>
      <c r="U662" s="25" t="s">
        <v>2</v>
      </c>
      <c r="V662" s="103"/>
      <c r="W662" s="103"/>
      <c r="X662" s="17"/>
      <c r="Y662" s="17" t="s">
        <v>948</v>
      </c>
      <c r="Z662" s="17"/>
      <c r="AA662" s="17">
        <v>37893</v>
      </c>
      <c r="AB662" s="17"/>
      <c r="AC662" s="17"/>
      <c r="AD662" s="99"/>
      <c r="AE662" s="18" t="str">
        <f>VLOOKUP(C662,'Equipment Listing'!A:E,3,FALSE)</f>
        <v>GA</v>
      </c>
      <c r="AF662" s="19" t="str">
        <f>VLOOKUP(C662,'Equipment Listing'!A:E,4,FALSE)</f>
        <v>400T</v>
      </c>
      <c r="AG662" s="19" t="str">
        <f>VLOOKUP(C662,'Equipment Listing'!A:E,5,FALSE)</f>
        <v>331-600</v>
      </c>
      <c r="AH662" s="19">
        <f t="shared" si="83"/>
        <v>0.1</v>
      </c>
      <c r="AI662" s="43">
        <f t="shared" si="84"/>
        <v>1440</v>
      </c>
      <c r="AJ662" s="102">
        <f t="shared" si="85"/>
        <v>2850</v>
      </c>
      <c r="AK662" s="20">
        <f t="shared" si="86"/>
        <v>237.5</v>
      </c>
      <c r="AL662" s="21">
        <f t="shared" si="87"/>
        <v>0.35324074074074074</v>
      </c>
      <c r="AM662" s="21"/>
      <c r="AN662" s="103"/>
      <c r="AO662" s="103"/>
      <c r="AP662" s="17">
        <v>37893</v>
      </c>
    </row>
    <row r="663" spans="1:42" s="15" customFormat="1" ht="10.5" hidden="1" customHeight="1">
      <c r="A663" s="16" t="s">
        <v>1032</v>
      </c>
      <c r="B663" s="220" t="str">
        <f t="shared" si="80"/>
        <v>EOP</v>
      </c>
      <c r="C663" s="18" t="s">
        <v>527</v>
      </c>
      <c r="D663" s="101">
        <v>1</v>
      </c>
      <c r="E663" s="20">
        <v>1440</v>
      </c>
      <c r="F663" s="19">
        <v>1</v>
      </c>
      <c r="G663" s="101">
        <v>0.75</v>
      </c>
      <c r="H663" s="221" t="str">
        <f t="shared" si="81"/>
        <v>2015.01</v>
      </c>
      <c r="I663" s="221" t="str">
        <f t="shared" si="82"/>
        <v>3000</v>
      </c>
      <c r="J663" s="69">
        <v>16300</v>
      </c>
      <c r="K663" s="226"/>
      <c r="L663" s="226"/>
      <c r="M663" s="226"/>
      <c r="N663" s="226"/>
      <c r="O663" s="19"/>
      <c r="P663" s="19"/>
      <c r="Q663" s="19"/>
      <c r="R663" s="19"/>
      <c r="S663" s="103"/>
      <c r="T663" s="103"/>
      <c r="U663" s="25" t="s">
        <v>2</v>
      </c>
      <c r="V663" s="103"/>
      <c r="W663" s="103"/>
      <c r="X663" s="17"/>
      <c r="Y663" s="17" t="s">
        <v>911</v>
      </c>
      <c r="Z663" s="17"/>
      <c r="AA663" s="17">
        <v>37257</v>
      </c>
      <c r="AB663" s="17"/>
      <c r="AC663" s="17"/>
      <c r="AD663" s="99"/>
      <c r="AE663" s="18" t="str">
        <f>VLOOKUP(C663,'Equipment Listing'!A:E,3,FALSE)</f>
        <v>GA</v>
      </c>
      <c r="AF663" s="19" t="str">
        <f>VLOOKUP(C663,'Equipment Listing'!A:E,4,FALSE)</f>
        <v>400T</v>
      </c>
      <c r="AG663" s="19" t="str">
        <f>VLOOKUP(C663,'Equipment Listing'!A:E,5,FALSE)</f>
        <v>331-600</v>
      </c>
      <c r="AH663" s="19">
        <f t="shared" si="83"/>
        <v>0.75</v>
      </c>
      <c r="AI663" s="43">
        <f t="shared" si="84"/>
        <v>1440</v>
      </c>
      <c r="AJ663" s="102">
        <f t="shared" si="85"/>
        <v>16300</v>
      </c>
      <c r="AK663" s="20">
        <f t="shared" si="86"/>
        <v>1358.3333333333333</v>
      </c>
      <c r="AL663" s="21">
        <f t="shared" si="87"/>
        <v>2.257716049382716</v>
      </c>
      <c r="AM663" s="21"/>
      <c r="AN663" s="103"/>
      <c r="AO663" s="103"/>
      <c r="AP663" s="17">
        <v>37257</v>
      </c>
    </row>
    <row r="664" spans="1:42" s="15" customFormat="1" ht="10.5" hidden="1" customHeight="1">
      <c r="A664" s="16" t="s">
        <v>1033</v>
      </c>
      <c r="B664" s="220" t="str">
        <f t="shared" si="80"/>
        <v>EOP</v>
      </c>
      <c r="C664" s="18" t="s">
        <v>527</v>
      </c>
      <c r="D664" s="101">
        <v>1</v>
      </c>
      <c r="E664" s="20">
        <v>1440</v>
      </c>
      <c r="F664" s="19">
        <v>1</v>
      </c>
      <c r="G664" s="101">
        <v>0.5</v>
      </c>
      <c r="H664" s="221" t="str">
        <f t="shared" si="81"/>
        <v>2015.01</v>
      </c>
      <c r="I664" s="221" t="str">
        <f t="shared" si="82"/>
        <v>3000</v>
      </c>
      <c r="J664" s="69">
        <v>6100</v>
      </c>
      <c r="K664" s="226"/>
      <c r="L664" s="226"/>
      <c r="M664" s="226"/>
      <c r="N664" s="226"/>
      <c r="O664" s="19"/>
      <c r="P664" s="19"/>
      <c r="Q664" s="19"/>
      <c r="R664" s="19"/>
      <c r="S664" s="103"/>
      <c r="T664" s="103"/>
      <c r="U664" s="25" t="s">
        <v>2</v>
      </c>
      <c r="V664" s="103"/>
      <c r="W664" s="103"/>
      <c r="X664" s="17"/>
      <c r="Y664" s="17" t="s">
        <v>912</v>
      </c>
      <c r="Z664" s="17"/>
      <c r="AA664" s="17">
        <v>37410</v>
      </c>
      <c r="AB664" s="17"/>
      <c r="AC664" s="17"/>
      <c r="AD664" s="99"/>
      <c r="AE664" s="18" t="str">
        <f>VLOOKUP(C664,'Equipment Listing'!A:E,3,FALSE)</f>
        <v>GA</v>
      </c>
      <c r="AF664" s="19" t="str">
        <f>VLOOKUP(C664,'Equipment Listing'!A:E,4,FALSE)</f>
        <v>400T</v>
      </c>
      <c r="AG664" s="19" t="str">
        <f>VLOOKUP(C664,'Equipment Listing'!A:E,5,FALSE)</f>
        <v>331-600</v>
      </c>
      <c r="AH664" s="19">
        <f t="shared" si="83"/>
        <v>0.5</v>
      </c>
      <c r="AI664" s="43">
        <f t="shared" si="84"/>
        <v>1440</v>
      </c>
      <c r="AJ664" s="102">
        <f t="shared" si="85"/>
        <v>6100</v>
      </c>
      <c r="AK664" s="20">
        <f t="shared" si="86"/>
        <v>508.33333333333331</v>
      </c>
      <c r="AL664" s="21">
        <f t="shared" si="87"/>
        <v>1.1373456790123457</v>
      </c>
      <c r="AM664" s="21"/>
      <c r="AN664" s="103"/>
      <c r="AO664" s="103"/>
      <c r="AP664" s="17">
        <v>37410</v>
      </c>
    </row>
    <row r="665" spans="1:42" s="15" customFormat="1" ht="10.5" hidden="1" customHeight="1">
      <c r="A665" s="16" t="s">
        <v>1034</v>
      </c>
      <c r="B665" s="220" t="str">
        <f t="shared" si="80"/>
        <v>EOP</v>
      </c>
      <c r="C665" s="18" t="s">
        <v>527</v>
      </c>
      <c r="D665" s="101">
        <v>1</v>
      </c>
      <c r="E665" s="20">
        <v>1500</v>
      </c>
      <c r="F665" s="19">
        <v>1</v>
      </c>
      <c r="G665" s="101">
        <v>0.75</v>
      </c>
      <c r="H665" s="221" t="str">
        <f t="shared" si="81"/>
        <v>2015.01</v>
      </c>
      <c r="I665" s="221" t="str">
        <f t="shared" si="82"/>
        <v>3000</v>
      </c>
      <c r="J665" s="69">
        <v>10500</v>
      </c>
      <c r="K665" s="226"/>
      <c r="L665" s="226"/>
      <c r="M665" s="226"/>
      <c r="N665" s="226"/>
      <c r="O665" s="19"/>
      <c r="P665" s="19"/>
      <c r="Q665" s="19"/>
      <c r="R665" s="19"/>
      <c r="S665" s="103"/>
      <c r="T665" s="103"/>
      <c r="U665" s="25" t="s">
        <v>2</v>
      </c>
      <c r="V665" s="103"/>
      <c r="W665" s="103"/>
      <c r="X665" s="17"/>
      <c r="Y665" s="17" t="s">
        <v>911</v>
      </c>
      <c r="Z665" s="17"/>
      <c r="AA665" s="17">
        <v>37853</v>
      </c>
      <c r="AB665" s="17"/>
      <c r="AC665" s="17"/>
      <c r="AD665" s="99"/>
      <c r="AE665" s="18" t="str">
        <f>VLOOKUP(C665,'Equipment Listing'!A:E,3,FALSE)</f>
        <v>GA</v>
      </c>
      <c r="AF665" s="19" t="str">
        <f>VLOOKUP(C665,'Equipment Listing'!A:E,4,FALSE)</f>
        <v>400T</v>
      </c>
      <c r="AG665" s="19" t="str">
        <f>VLOOKUP(C665,'Equipment Listing'!A:E,5,FALSE)</f>
        <v>331-600</v>
      </c>
      <c r="AH665" s="19">
        <f t="shared" si="83"/>
        <v>0.75</v>
      </c>
      <c r="AI665" s="43">
        <f t="shared" si="84"/>
        <v>1500</v>
      </c>
      <c r="AJ665" s="102">
        <f t="shared" si="85"/>
        <v>10500</v>
      </c>
      <c r="AK665" s="20">
        <f t="shared" si="86"/>
        <v>875</v>
      </c>
      <c r="AL665" s="21">
        <f t="shared" si="87"/>
        <v>1.7777777777777779</v>
      </c>
      <c r="AM665" s="21"/>
      <c r="AN665" s="103"/>
      <c r="AO665" s="103"/>
      <c r="AP665" s="17">
        <v>37853</v>
      </c>
    </row>
    <row r="666" spans="1:42" s="15" customFormat="1" ht="10.5" hidden="1" customHeight="1">
      <c r="A666" s="16" t="s">
        <v>1035</v>
      </c>
      <c r="B666" s="220" t="str">
        <f t="shared" si="80"/>
        <v>EOP</v>
      </c>
      <c r="C666" s="18" t="s">
        <v>527</v>
      </c>
      <c r="D666" s="101">
        <v>1</v>
      </c>
      <c r="E666" s="20">
        <v>1500</v>
      </c>
      <c r="F666" s="19">
        <v>1</v>
      </c>
      <c r="G666" s="101">
        <v>1</v>
      </c>
      <c r="H666" s="221" t="str">
        <f t="shared" si="81"/>
        <v>2015.01</v>
      </c>
      <c r="I666" s="221" t="str">
        <f t="shared" si="82"/>
        <v>3000</v>
      </c>
      <c r="J666" s="69">
        <v>12000</v>
      </c>
      <c r="K666" s="226"/>
      <c r="L666" s="226"/>
      <c r="M666" s="226"/>
      <c r="N666" s="226"/>
      <c r="O666" s="19"/>
      <c r="P666" s="19"/>
      <c r="Q666" s="19"/>
      <c r="R666" s="19"/>
      <c r="S666" s="103"/>
      <c r="T666" s="103"/>
      <c r="U666" s="25" t="s">
        <v>2</v>
      </c>
      <c r="V666" s="103"/>
      <c r="W666" s="103"/>
      <c r="X666" s="17"/>
      <c r="Y666" s="17" t="s">
        <v>911</v>
      </c>
      <c r="Z666" s="17"/>
      <c r="AA666" s="17">
        <v>37861</v>
      </c>
      <c r="AB666" s="17"/>
      <c r="AC666" s="17"/>
      <c r="AD666" s="99"/>
      <c r="AE666" s="18" t="str">
        <f>VLOOKUP(C666,'Equipment Listing'!A:E,3,FALSE)</f>
        <v>GA</v>
      </c>
      <c r="AF666" s="19" t="str">
        <f>VLOOKUP(C666,'Equipment Listing'!A:E,4,FALSE)</f>
        <v>400T</v>
      </c>
      <c r="AG666" s="19" t="str">
        <f>VLOOKUP(C666,'Equipment Listing'!A:E,5,FALSE)</f>
        <v>331-600</v>
      </c>
      <c r="AH666" s="19">
        <f t="shared" si="83"/>
        <v>1</v>
      </c>
      <c r="AI666" s="43">
        <f t="shared" si="84"/>
        <v>1500</v>
      </c>
      <c r="AJ666" s="102">
        <f t="shared" si="85"/>
        <v>12000</v>
      </c>
      <c r="AK666" s="20">
        <f t="shared" si="86"/>
        <v>1000</v>
      </c>
      <c r="AL666" s="21">
        <f t="shared" si="87"/>
        <v>2.2222222222222219</v>
      </c>
      <c r="AM666" s="21"/>
      <c r="AN666" s="103"/>
      <c r="AO666" s="103"/>
      <c r="AP666" s="17">
        <v>37861</v>
      </c>
    </row>
    <row r="667" spans="1:42" s="15" customFormat="1" ht="10.5" hidden="1" customHeight="1">
      <c r="A667" s="16" t="s">
        <v>1036</v>
      </c>
      <c r="B667" s="220" t="str">
        <f t="shared" si="80"/>
        <v>EOP</v>
      </c>
      <c r="C667" s="18" t="s">
        <v>527</v>
      </c>
      <c r="D667" s="101">
        <v>1</v>
      </c>
      <c r="E667" s="20">
        <v>1440</v>
      </c>
      <c r="F667" s="19">
        <v>1</v>
      </c>
      <c r="G667" s="101">
        <v>1</v>
      </c>
      <c r="H667" s="221" t="str">
        <f t="shared" si="81"/>
        <v>2015.01</v>
      </c>
      <c r="I667" s="221" t="str">
        <f t="shared" si="82"/>
        <v>3000</v>
      </c>
      <c r="J667" s="69">
        <v>15000</v>
      </c>
      <c r="K667" s="226"/>
      <c r="L667" s="226"/>
      <c r="M667" s="226"/>
      <c r="N667" s="226"/>
      <c r="O667" s="19"/>
      <c r="P667" s="19"/>
      <c r="Q667" s="19"/>
      <c r="R667" s="19"/>
      <c r="S667" s="103"/>
      <c r="T667" s="103"/>
      <c r="U667" s="25" t="s">
        <v>2</v>
      </c>
      <c r="V667" s="103"/>
      <c r="W667" s="103"/>
      <c r="X667" s="17"/>
      <c r="Y667" s="17" t="s">
        <v>911</v>
      </c>
      <c r="Z667" s="17"/>
      <c r="AA667" s="17" t="s">
        <v>1037</v>
      </c>
      <c r="AB667" s="17"/>
      <c r="AC667" s="17"/>
      <c r="AD667" s="99"/>
      <c r="AE667" s="18" t="str">
        <f>VLOOKUP(C667,'Equipment Listing'!A:E,3,FALSE)</f>
        <v>GA</v>
      </c>
      <c r="AF667" s="19" t="str">
        <f>VLOOKUP(C667,'Equipment Listing'!A:E,4,FALSE)</f>
        <v>400T</v>
      </c>
      <c r="AG667" s="19" t="str">
        <f>VLOOKUP(C667,'Equipment Listing'!A:E,5,FALSE)</f>
        <v>331-600</v>
      </c>
      <c r="AH667" s="19">
        <f t="shared" si="83"/>
        <v>1</v>
      </c>
      <c r="AI667" s="43">
        <f t="shared" si="84"/>
        <v>1440</v>
      </c>
      <c r="AJ667" s="102">
        <f t="shared" si="85"/>
        <v>15000</v>
      </c>
      <c r="AK667" s="20">
        <f t="shared" si="86"/>
        <v>1250</v>
      </c>
      <c r="AL667" s="21">
        <f t="shared" si="87"/>
        <v>2.4907407407407409</v>
      </c>
      <c r="AM667" s="21"/>
      <c r="AN667" s="103"/>
      <c r="AO667" s="103"/>
      <c r="AP667" s="17" t="s">
        <v>1037</v>
      </c>
    </row>
    <row r="668" spans="1:42" s="15" customFormat="1" ht="10.5" hidden="1" customHeight="1">
      <c r="A668" s="16" t="s">
        <v>956</v>
      </c>
      <c r="B668" s="220" t="str">
        <f t="shared" si="80"/>
        <v>EOP</v>
      </c>
      <c r="C668" s="18" t="s">
        <v>527</v>
      </c>
      <c r="D668" s="101">
        <v>1</v>
      </c>
      <c r="E668" s="20">
        <v>1440</v>
      </c>
      <c r="F668" s="19">
        <v>1</v>
      </c>
      <c r="G668" s="101">
        <v>1</v>
      </c>
      <c r="H668" s="221" t="str">
        <f t="shared" si="81"/>
        <v>2015.01</v>
      </c>
      <c r="I668" s="221" t="str">
        <f t="shared" si="82"/>
        <v>3000</v>
      </c>
      <c r="J668" s="69">
        <v>15000</v>
      </c>
      <c r="K668" s="226"/>
      <c r="L668" s="226"/>
      <c r="M668" s="226"/>
      <c r="N668" s="226"/>
      <c r="O668" s="19"/>
      <c r="P668" s="19"/>
      <c r="Q668" s="19"/>
      <c r="R668" s="19"/>
      <c r="S668" s="103"/>
      <c r="T668" s="103"/>
      <c r="U668" s="25" t="s">
        <v>2</v>
      </c>
      <c r="V668" s="103"/>
      <c r="W668" s="103"/>
      <c r="X668" s="17"/>
      <c r="Y668" s="17" t="s">
        <v>911</v>
      </c>
      <c r="Z668" s="17"/>
      <c r="AA668" s="17" t="s">
        <v>1038</v>
      </c>
      <c r="AB668" s="17"/>
      <c r="AC668" s="17"/>
      <c r="AD668" s="99"/>
      <c r="AE668" s="18" t="str">
        <f>VLOOKUP(C668,'Equipment Listing'!A:E,3,FALSE)</f>
        <v>GA</v>
      </c>
      <c r="AF668" s="19" t="str">
        <f>VLOOKUP(C668,'Equipment Listing'!A:E,4,FALSE)</f>
        <v>400T</v>
      </c>
      <c r="AG668" s="19" t="str">
        <f>VLOOKUP(C668,'Equipment Listing'!A:E,5,FALSE)</f>
        <v>331-600</v>
      </c>
      <c r="AH668" s="19">
        <f t="shared" si="83"/>
        <v>1</v>
      </c>
      <c r="AI668" s="43">
        <f t="shared" si="84"/>
        <v>1440</v>
      </c>
      <c r="AJ668" s="102">
        <f t="shared" si="85"/>
        <v>15000</v>
      </c>
      <c r="AK668" s="20">
        <f t="shared" si="86"/>
        <v>1250</v>
      </c>
      <c r="AL668" s="21">
        <f t="shared" si="87"/>
        <v>2.4907407407407409</v>
      </c>
      <c r="AM668" s="21"/>
      <c r="AN668" s="103"/>
      <c r="AO668" s="103"/>
      <c r="AP668" s="17" t="s">
        <v>1038</v>
      </c>
    </row>
    <row r="669" spans="1:42" s="15" customFormat="1" ht="10.5" hidden="1" customHeight="1">
      <c r="A669" s="16" t="s">
        <v>1039</v>
      </c>
      <c r="B669" s="220" t="str">
        <f t="shared" si="80"/>
        <v>EOP</v>
      </c>
      <c r="C669" s="18" t="s">
        <v>527</v>
      </c>
      <c r="D669" s="101">
        <v>1</v>
      </c>
      <c r="E669" s="20">
        <v>1500</v>
      </c>
      <c r="F669" s="19">
        <v>1</v>
      </c>
      <c r="G669" s="101"/>
      <c r="H669" s="221" t="str">
        <f t="shared" si="81"/>
        <v>2015.01</v>
      </c>
      <c r="I669" s="221" t="str">
        <f t="shared" si="82"/>
        <v>3000</v>
      </c>
      <c r="J669" s="109">
        <v>0</v>
      </c>
      <c r="K669" s="228"/>
      <c r="L669" s="228"/>
      <c r="M669" s="228"/>
      <c r="N669" s="228"/>
      <c r="O669" s="19"/>
      <c r="P669" s="19"/>
      <c r="Q669" s="19"/>
      <c r="R669" s="19"/>
      <c r="S669" s="103"/>
      <c r="T669" s="103"/>
      <c r="U669" s="25" t="s">
        <v>2</v>
      </c>
      <c r="V669" s="103"/>
      <c r="W669" s="103"/>
      <c r="X669" s="17"/>
      <c r="Y669" s="17" t="s">
        <v>915</v>
      </c>
      <c r="Z669" s="17"/>
      <c r="AA669" s="17">
        <v>37872</v>
      </c>
      <c r="AB669" s="17"/>
      <c r="AC669" s="17"/>
      <c r="AD669" s="99"/>
      <c r="AE669" s="18" t="str">
        <f>VLOOKUP(C669,'Equipment Listing'!A:E,3,FALSE)</f>
        <v>GA</v>
      </c>
      <c r="AF669" s="19" t="str">
        <f>VLOOKUP(C669,'Equipment Listing'!A:E,4,FALSE)</f>
        <v>400T</v>
      </c>
      <c r="AG669" s="19" t="str">
        <f>VLOOKUP(C669,'Equipment Listing'!A:E,5,FALSE)</f>
        <v>331-600</v>
      </c>
      <c r="AH669" s="19">
        <f t="shared" si="83"/>
        <v>0</v>
      </c>
      <c r="AI669" s="43">
        <f t="shared" si="84"/>
        <v>1500</v>
      </c>
      <c r="AJ669" s="102">
        <f t="shared" si="85"/>
        <v>0</v>
      </c>
      <c r="AK669" s="20">
        <f t="shared" si="86"/>
        <v>0</v>
      </c>
      <c r="AL669" s="21">
        <f t="shared" si="87"/>
        <v>0</v>
      </c>
      <c r="AM669" s="21"/>
      <c r="AN669" s="103"/>
      <c r="AO669" s="103"/>
      <c r="AP669" s="17">
        <v>37872</v>
      </c>
    </row>
    <row r="670" spans="1:42" s="15" customFormat="1" ht="10.5" hidden="1" customHeight="1">
      <c r="A670" s="16" t="s">
        <v>1039</v>
      </c>
      <c r="B670" s="220" t="str">
        <f t="shared" si="80"/>
        <v>EOP</v>
      </c>
      <c r="C670" s="18" t="s">
        <v>527</v>
      </c>
      <c r="D670" s="101">
        <v>1</v>
      </c>
      <c r="E670" s="20">
        <v>1440</v>
      </c>
      <c r="F670" s="19">
        <v>1</v>
      </c>
      <c r="G670" s="101"/>
      <c r="H670" s="221" t="str">
        <f t="shared" si="81"/>
        <v>2015.01</v>
      </c>
      <c r="I670" s="221" t="str">
        <f t="shared" si="82"/>
        <v>3000</v>
      </c>
      <c r="J670" s="109">
        <v>0</v>
      </c>
      <c r="K670" s="228"/>
      <c r="L670" s="228"/>
      <c r="M670" s="228"/>
      <c r="N670" s="228"/>
      <c r="O670" s="19"/>
      <c r="P670" s="19"/>
      <c r="Q670" s="19"/>
      <c r="R670" s="19"/>
      <c r="S670" s="103"/>
      <c r="T670" s="103"/>
      <c r="U670" s="25" t="s">
        <v>2</v>
      </c>
      <c r="V670" s="103"/>
      <c r="W670" s="103"/>
      <c r="X670" s="17"/>
      <c r="Y670" s="17" t="s">
        <v>915</v>
      </c>
      <c r="Z670" s="17"/>
      <c r="AA670" s="17">
        <v>37857</v>
      </c>
      <c r="AB670" s="17"/>
      <c r="AC670" s="17"/>
      <c r="AD670" s="99"/>
      <c r="AE670" s="18" t="str">
        <f>VLOOKUP(C670,'Equipment Listing'!A:E,3,FALSE)</f>
        <v>GA</v>
      </c>
      <c r="AF670" s="19" t="str">
        <f>VLOOKUP(C670,'Equipment Listing'!A:E,4,FALSE)</f>
        <v>400T</v>
      </c>
      <c r="AG670" s="19" t="str">
        <f>VLOOKUP(C670,'Equipment Listing'!A:E,5,FALSE)</f>
        <v>331-600</v>
      </c>
      <c r="AH670" s="19">
        <f t="shared" si="83"/>
        <v>0</v>
      </c>
      <c r="AI670" s="43">
        <f t="shared" si="84"/>
        <v>1440</v>
      </c>
      <c r="AJ670" s="102">
        <f t="shared" si="85"/>
        <v>0</v>
      </c>
      <c r="AK670" s="20">
        <f t="shared" si="86"/>
        <v>0</v>
      </c>
      <c r="AL670" s="21">
        <f t="shared" si="87"/>
        <v>0</v>
      </c>
      <c r="AM670" s="21"/>
      <c r="AN670" s="103"/>
      <c r="AO670" s="103"/>
      <c r="AP670" s="17">
        <v>37857</v>
      </c>
    </row>
    <row r="671" spans="1:42" s="15" customFormat="1" ht="10.5" hidden="1" customHeight="1">
      <c r="A671" s="16" t="s">
        <v>958</v>
      </c>
      <c r="B671" s="220" t="str">
        <f t="shared" si="80"/>
        <v>EOP</v>
      </c>
      <c r="C671" s="18" t="s">
        <v>527</v>
      </c>
      <c r="D671" s="101">
        <v>1</v>
      </c>
      <c r="E671" s="20">
        <v>1440</v>
      </c>
      <c r="F671" s="19">
        <v>1</v>
      </c>
      <c r="G671" s="101">
        <v>1</v>
      </c>
      <c r="H671" s="221" t="str">
        <f t="shared" si="81"/>
        <v>2015.01</v>
      </c>
      <c r="I671" s="221" t="str">
        <f t="shared" si="82"/>
        <v>3000</v>
      </c>
      <c r="J671" s="69">
        <v>14000</v>
      </c>
      <c r="K671" s="226"/>
      <c r="L671" s="226"/>
      <c r="M671" s="226"/>
      <c r="N671" s="226"/>
      <c r="O671" s="19"/>
      <c r="P671" s="19"/>
      <c r="Q671" s="19"/>
      <c r="R671" s="19"/>
      <c r="S671" s="103"/>
      <c r="T671" s="103"/>
      <c r="U671" s="25" t="s">
        <v>2</v>
      </c>
      <c r="V671" s="103"/>
      <c r="W671" s="103"/>
      <c r="X671" s="17"/>
      <c r="Y671" s="17" t="s">
        <v>911</v>
      </c>
      <c r="Z671" s="17"/>
      <c r="AA671" s="17">
        <v>37880</v>
      </c>
      <c r="AB671" s="17"/>
      <c r="AC671" s="17"/>
      <c r="AD671" s="99"/>
      <c r="AE671" s="18" t="str">
        <f>VLOOKUP(C671,'Equipment Listing'!A:E,3,FALSE)</f>
        <v>GA</v>
      </c>
      <c r="AF671" s="19" t="str">
        <f>VLOOKUP(C671,'Equipment Listing'!A:E,4,FALSE)</f>
        <v>400T</v>
      </c>
      <c r="AG671" s="19" t="str">
        <f>VLOOKUP(C671,'Equipment Listing'!A:E,5,FALSE)</f>
        <v>331-600</v>
      </c>
      <c r="AH671" s="19">
        <f t="shared" si="83"/>
        <v>1</v>
      </c>
      <c r="AI671" s="43">
        <f t="shared" si="84"/>
        <v>1440</v>
      </c>
      <c r="AJ671" s="102">
        <f t="shared" si="85"/>
        <v>14000</v>
      </c>
      <c r="AK671" s="20">
        <f t="shared" si="86"/>
        <v>1166.6666666666667</v>
      </c>
      <c r="AL671" s="21">
        <f t="shared" si="87"/>
        <v>2.4135802469135803</v>
      </c>
      <c r="AM671" s="21"/>
      <c r="AN671" s="103"/>
      <c r="AO671" s="103"/>
      <c r="AP671" s="17">
        <v>37880</v>
      </c>
    </row>
    <row r="672" spans="1:42" s="15" customFormat="1" ht="10.5" hidden="1" customHeight="1">
      <c r="A672" s="16" t="s">
        <v>959</v>
      </c>
      <c r="B672" s="220" t="str">
        <f t="shared" si="80"/>
        <v>EOP</v>
      </c>
      <c r="C672" s="18" t="s">
        <v>527</v>
      </c>
      <c r="D672" s="101">
        <v>1</v>
      </c>
      <c r="E672" s="20">
        <v>1440</v>
      </c>
      <c r="F672" s="19">
        <v>1</v>
      </c>
      <c r="G672" s="101">
        <v>1</v>
      </c>
      <c r="H672" s="221" t="str">
        <f t="shared" si="81"/>
        <v>2015.01</v>
      </c>
      <c r="I672" s="221" t="str">
        <f t="shared" si="82"/>
        <v>3000</v>
      </c>
      <c r="J672" s="69">
        <v>15500</v>
      </c>
      <c r="K672" s="226"/>
      <c r="L672" s="226"/>
      <c r="M672" s="226"/>
      <c r="N672" s="226"/>
      <c r="O672" s="19"/>
      <c r="P672" s="19"/>
      <c r="Q672" s="19"/>
      <c r="R672" s="19"/>
      <c r="S672" s="103"/>
      <c r="T672" s="103"/>
      <c r="U672" s="25" t="s">
        <v>2</v>
      </c>
      <c r="V672" s="103"/>
      <c r="W672" s="103"/>
      <c r="X672" s="17"/>
      <c r="Y672" s="17" t="s">
        <v>911</v>
      </c>
      <c r="Z672" s="17"/>
      <c r="AA672" s="17">
        <v>37874</v>
      </c>
      <c r="AB672" s="17"/>
      <c r="AC672" s="17"/>
      <c r="AD672" s="99"/>
      <c r="AE672" s="18" t="str">
        <f>VLOOKUP(C672,'Equipment Listing'!A:E,3,FALSE)</f>
        <v>GA</v>
      </c>
      <c r="AF672" s="19" t="str">
        <f>VLOOKUP(C672,'Equipment Listing'!A:E,4,FALSE)</f>
        <v>400T</v>
      </c>
      <c r="AG672" s="19" t="str">
        <f>VLOOKUP(C672,'Equipment Listing'!A:E,5,FALSE)</f>
        <v>331-600</v>
      </c>
      <c r="AH672" s="19">
        <f t="shared" si="83"/>
        <v>1</v>
      </c>
      <c r="AI672" s="43">
        <f t="shared" si="84"/>
        <v>1440</v>
      </c>
      <c r="AJ672" s="102">
        <f t="shared" si="85"/>
        <v>15500</v>
      </c>
      <c r="AK672" s="20">
        <f t="shared" si="86"/>
        <v>1291.6666666666667</v>
      </c>
      <c r="AL672" s="21">
        <f t="shared" si="87"/>
        <v>2.5293209876543212</v>
      </c>
      <c r="AM672" s="21"/>
      <c r="AN672" s="103"/>
      <c r="AO672" s="103"/>
      <c r="AP672" s="17">
        <v>37874</v>
      </c>
    </row>
    <row r="673" spans="1:42" s="15" customFormat="1" ht="10.5" hidden="1" customHeight="1">
      <c r="A673" s="16" t="s">
        <v>959</v>
      </c>
      <c r="B673" s="220" t="str">
        <f t="shared" si="80"/>
        <v>EOP</v>
      </c>
      <c r="C673" s="18" t="s">
        <v>527</v>
      </c>
      <c r="D673" s="101">
        <v>1</v>
      </c>
      <c r="E673" s="20">
        <v>1440</v>
      </c>
      <c r="F673" s="19">
        <v>1</v>
      </c>
      <c r="G673" s="101">
        <v>1</v>
      </c>
      <c r="H673" s="221" t="str">
        <f t="shared" si="81"/>
        <v>2015.01</v>
      </c>
      <c r="I673" s="221" t="str">
        <f t="shared" si="82"/>
        <v>3000</v>
      </c>
      <c r="J673" s="69">
        <v>15500</v>
      </c>
      <c r="K673" s="226"/>
      <c r="L673" s="226"/>
      <c r="M673" s="226"/>
      <c r="N673" s="226"/>
      <c r="O673" s="19"/>
      <c r="P673" s="19"/>
      <c r="Q673" s="19"/>
      <c r="R673" s="19"/>
      <c r="S673" s="103"/>
      <c r="T673" s="103"/>
      <c r="U673" s="25" t="s">
        <v>2</v>
      </c>
      <c r="V673" s="103"/>
      <c r="W673" s="103"/>
      <c r="X673" s="17"/>
      <c r="Y673" s="17" t="s">
        <v>911</v>
      </c>
      <c r="Z673" s="17"/>
      <c r="AA673" s="17" t="s">
        <v>1040</v>
      </c>
      <c r="AB673" s="17"/>
      <c r="AC673" s="17"/>
      <c r="AD673" s="99"/>
      <c r="AE673" s="18" t="str">
        <f>VLOOKUP(C673,'Equipment Listing'!A:E,3,FALSE)</f>
        <v>GA</v>
      </c>
      <c r="AF673" s="19" t="str">
        <f>VLOOKUP(C673,'Equipment Listing'!A:E,4,FALSE)</f>
        <v>400T</v>
      </c>
      <c r="AG673" s="19" t="str">
        <f>VLOOKUP(C673,'Equipment Listing'!A:E,5,FALSE)</f>
        <v>331-600</v>
      </c>
      <c r="AH673" s="19">
        <f t="shared" si="83"/>
        <v>1</v>
      </c>
      <c r="AI673" s="43">
        <f t="shared" si="84"/>
        <v>1440</v>
      </c>
      <c r="AJ673" s="102">
        <f t="shared" si="85"/>
        <v>15500</v>
      </c>
      <c r="AK673" s="20">
        <f t="shared" si="86"/>
        <v>1291.6666666666667</v>
      </c>
      <c r="AL673" s="21">
        <f t="shared" si="87"/>
        <v>2.5293209876543212</v>
      </c>
      <c r="AM673" s="21"/>
      <c r="AN673" s="103"/>
      <c r="AO673" s="103"/>
      <c r="AP673" s="17" t="s">
        <v>1040</v>
      </c>
    </row>
    <row r="674" spans="1:42" s="15" customFormat="1" ht="10.5" hidden="1" customHeight="1">
      <c r="A674" s="16" t="s">
        <v>1001</v>
      </c>
      <c r="B674" s="220" t="str">
        <f t="shared" si="80"/>
        <v>EOP</v>
      </c>
      <c r="C674" s="18" t="s">
        <v>527</v>
      </c>
      <c r="D674" s="101">
        <v>1</v>
      </c>
      <c r="E674" s="20">
        <v>1440</v>
      </c>
      <c r="F674" s="19">
        <v>1</v>
      </c>
      <c r="G674" s="101">
        <v>2</v>
      </c>
      <c r="H674" s="221" t="str">
        <f t="shared" si="81"/>
        <v>2015.01</v>
      </c>
      <c r="I674" s="221" t="str">
        <f t="shared" si="82"/>
        <v>3000</v>
      </c>
      <c r="J674" s="69">
        <v>86750</v>
      </c>
      <c r="K674" s="226"/>
      <c r="L674" s="226"/>
      <c r="M674" s="226"/>
      <c r="N674" s="226"/>
      <c r="O674" s="19"/>
      <c r="P674" s="19"/>
      <c r="Q674" s="19"/>
      <c r="R674" s="19"/>
      <c r="S674" s="103"/>
      <c r="T674" s="103"/>
      <c r="U674" s="25" t="s">
        <v>2</v>
      </c>
      <c r="V674" s="103"/>
      <c r="W674" s="103"/>
      <c r="X674" s="17"/>
      <c r="Y674" s="17" t="s">
        <v>1041</v>
      </c>
      <c r="Z674" s="17"/>
      <c r="AA674" s="17">
        <v>50522</v>
      </c>
      <c r="AB674" s="17"/>
      <c r="AC674" s="17"/>
      <c r="AD674" s="99"/>
      <c r="AE674" s="18" t="str">
        <f>VLOOKUP(C674,'Equipment Listing'!A:E,3,FALSE)</f>
        <v>GA</v>
      </c>
      <c r="AF674" s="19" t="str">
        <f>VLOOKUP(C674,'Equipment Listing'!A:E,4,FALSE)</f>
        <v>400T</v>
      </c>
      <c r="AG674" s="19" t="str">
        <f>VLOOKUP(C674,'Equipment Listing'!A:E,5,FALSE)</f>
        <v>331-600</v>
      </c>
      <c r="AH674" s="19">
        <f t="shared" si="83"/>
        <v>2</v>
      </c>
      <c r="AI674" s="43">
        <f t="shared" si="84"/>
        <v>1440</v>
      </c>
      <c r="AJ674" s="102">
        <f t="shared" si="85"/>
        <v>86750</v>
      </c>
      <c r="AK674" s="20">
        <f t="shared" si="86"/>
        <v>7229.166666666667</v>
      </c>
      <c r="AL674" s="21">
        <f t="shared" si="87"/>
        <v>9.3603395061728403</v>
      </c>
      <c r="AM674" s="21"/>
      <c r="AN674" s="103"/>
      <c r="AO674" s="103"/>
      <c r="AP674" s="17">
        <v>50522</v>
      </c>
    </row>
    <row r="675" spans="1:42" s="15" customFormat="1" ht="10.5" hidden="1" customHeight="1">
      <c r="A675" s="16" t="s">
        <v>1042</v>
      </c>
      <c r="B675" s="220" t="str">
        <f t="shared" si="80"/>
        <v>EOP</v>
      </c>
      <c r="C675" s="18" t="s">
        <v>527</v>
      </c>
      <c r="D675" s="101">
        <v>1</v>
      </c>
      <c r="E675" s="20">
        <v>1500</v>
      </c>
      <c r="F675" s="19">
        <v>1</v>
      </c>
      <c r="G675" s="101">
        <v>2</v>
      </c>
      <c r="H675" s="221" t="str">
        <f t="shared" si="81"/>
        <v>2015.01</v>
      </c>
      <c r="I675" s="221" t="str">
        <f t="shared" si="82"/>
        <v>3000</v>
      </c>
      <c r="J675" s="69">
        <v>86750</v>
      </c>
      <c r="K675" s="226"/>
      <c r="L675" s="226"/>
      <c r="M675" s="226"/>
      <c r="N675" s="226"/>
      <c r="O675" s="19"/>
      <c r="P675" s="19"/>
      <c r="Q675" s="19"/>
      <c r="R675" s="19"/>
      <c r="S675" s="103"/>
      <c r="T675" s="103"/>
      <c r="U675" s="25" t="s">
        <v>2</v>
      </c>
      <c r="V675" s="103"/>
      <c r="W675" s="103"/>
      <c r="X675" s="17"/>
      <c r="Y675" s="17" t="s">
        <v>1043</v>
      </c>
      <c r="Z675" s="17"/>
      <c r="AA675" s="17">
        <v>50564</v>
      </c>
      <c r="AB675" s="17"/>
      <c r="AC675" s="17"/>
      <c r="AD675" s="99"/>
      <c r="AE675" s="18" t="str">
        <f>VLOOKUP(C675,'Equipment Listing'!A:E,3,FALSE)</f>
        <v>GA</v>
      </c>
      <c r="AF675" s="19" t="str">
        <f>VLOOKUP(C675,'Equipment Listing'!A:E,4,FALSE)</f>
        <v>400T</v>
      </c>
      <c r="AG675" s="19" t="str">
        <f>VLOOKUP(C675,'Equipment Listing'!A:E,5,FALSE)</f>
        <v>331-600</v>
      </c>
      <c r="AH675" s="19">
        <f t="shared" si="83"/>
        <v>2</v>
      </c>
      <c r="AI675" s="43">
        <f t="shared" si="84"/>
        <v>1500</v>
      </c>
      <c r="AJ675" s="102">
        <f t="shared" si="85"/>
        <v>86750</v>
      </c>
      <c r="AK675" s="20">
        <f t="shared" si="86"/>
        <v>7229.166666666667</v>
      </c>
      <c r="AL675" s="21">
        <f t="shared" si="87"/>
        <v>9.0925925925925934</v>
      </c>
      <c r="AM675" s="21"/>
      <c r="AN675" s="103"/>
      <c r="AO675" s="103"/>
      <c r="AP675" s="17">
        <v>50564</v>
      </c>
    </row>
    <row r="676" spans="1:42" s="15" customFormat="1" ht="10.5" hidden="1" customHeight="1">
      <c r="A676" s="16" t="s">
        <v>972</v>
      </c>
      <c r="B676" s="220" t="str">
        <f t="shared" si="80"/>
        <v>EOP</v>
      </c>
      <c r="C676" s="18" t="s">
        <v>527</v>
      </c>
      <c r="D676" s="101">
        <v>1</v>
      </c>
      <c r="E676" s="20">
        <v>1500</v>
      </c>
      <c r="F676" s="19">
        <v>1</v>
      </c>
      <c r="G676" s="101">
        <v>1</v>
      </c>
      <c r="H676" s="221" t="str">
        <f t="shared" si="81"/>
        <v>2015.01</v>
      </c>
      <c r="I676" s="221" t="str">
        <f t="shared" si="82"/>
        <v>3000</v>
      </c>
      <c r="J676" s="69">
        <v>34000</v>
      </c>
      <c r="K676" s="226"/>
      <c r="L676" s="226"/>
      <c r="M676" s="226"/>
      <c r="N676" s="226"/>
      <c r="O676" s="19"/>
      <c r="P676" s="19"/>
      <c r="Q676" s="19"/>
      <c r="R676" s="19"/>
      <c r="S676" s="103"/>
      <c r="T676" s="103"/>
      <c r="U676" s="25" t="s">
        <v>2</v>
      </c>
      <c r="V676" s="103"/>
      <c r="W676" s="103"/>
      <c r="X676" s="17"/>
      <c r="Y676" s="17" t="s">
        <v>974</v>
      </c>
      <c r="Z676" s="17"/>
      <c r="AA676" s="17" t="s">
        <v>1044</v>
      </c>
      <c r="AB676" s="17"/>
      <c r="AC676" s="17"/>
      <c r="AD676" s="99"/>
      <c r="AE676" s="18" t="str">
        <f>VLOOKUP(C676,'Equipment Listing'!A:E,3,FALSE)</f>
        <v>GA</v>
      </c>
      <c r="AF676" s="19" t="str">
        <f>VLOOKUP(C676,'Equipment Listing'!A:E,4,FALSE)</f>
        <v>400T</v>
      </c>
      <c r="AG676" s="19" t="str">
        <f>VLOOKUP(C676,'Equipment Listing'!A:E,5,FALSE)</f>
        <v>331-600</v>
      </c>
      <c r="AH676" s="19">
        <f t="shared" si="83"/>
        <v>1</v>
      </c>
      <c r="AI676" s="43">
        <f t="shared" si="84"/>
        <v>1500</v>
      </c>
      <c r="AJ676" s="102">
        <f t="shared" si="85"/>
        <v>34000</v>
      </c>
      <c r="AK676" s="20">
        <f t="shared" si="86"/>
        <v>2833.3333333333335</v>
      </c>
      <c r="AL676" s="21">
        <f t="shared" si="87"/>
        <v>3.8518518518518525</v>
      </c>
      <c r="AM676" s="21"/>
      <c r="AN676" s="103"/>
      <c r="AO676" s="103"/>
      <c r="AP676" s="17" t="s">
        <v>1044</v>
      </c>
    </row>
    <row r="677" spans="1:42" s="15" customFormat="1" ht="10.5" hidden="1" customHeight="1">
      <c r="A677" s="16" t="s">
        <v>972</v>
      </c>
      <c r="B677" s="220" t="str">
        <f t="shared" si="80"/>
        <v>EOP</v>
      </c>
      <c r="C677" s="18" t="s">
        <v>527</v>
      </c>
      <c r="D677" s="101">
        <v>1</v>
      </c>
      <c r="E677" s="20">
        <v>1500</v>
      </c>
      <c r="F677" s="19">
        <v>1</v>
      </c>
      <c r="G677" s="101">
        <v>1</v>
      </c>
      <c r="H677" s="221" t="str">
        <f t="shared" si="81"/>
        <v>2015.01</v>
      </c>
      <c r="I677" s="221" t="str">
        <f t="shared" si="82"/>
        <v>3000</v>
      </c>
      <c r="J677" s="69">
        <v>42000</v>
      </c>
      <c r="K677" s="226"/>
      <c r="L677" s="226"/>
      <c r="M677" s="226"/>
      <c r="N677" s="226"/>
      <c r="O677" s="19"/>
      <c r="P677" s="19"/>
      <c r="Q677" s="19"/>
      <c r="R677" s="19"/>
      <c r="S677" s="103"/>
      <c r="T677" s="103"/>
      <c r="U677" s="25" t="s">
        <v>2</v>
      </c>
      <c r="V677" s="103"/>
      <c r="W677" s="103"/>
      <c r="X677" s="17"/>
      <c r="Y677" s="17" t="s">
        <v>974</v>
      </c>
      <c r="Z677" s="17"/>
      <c r="AA677" s="17" t="s">
        <v>1021</v>
      </c>
      <c r="AB677" s="17"/>
      <c r="AC677" s="17"/>
      <c r="AD677" s="99"/>
      <c r="AE677" s="18" t="str">
        <f>VLOOKUP(C677,'Equipment Listing'!A:E,3,FALSE)</f>
        <v>GA</v>
      </c>
      <c r="AF677" s="19" t="str">
        <f>VLOOKUP(C677,'Equipment Listing'!A:E,4,FALSE)</f>
        <v>400T</v>
      </c>
      <c r="AG677" s="19" t="str">
        <f>VLOOKUP(C677,'Equipment Listing'!A:E,5,FALSE)</f>
        <v>331-600</v>
      </c>
      <c r="AH677" s="19">
        <f t="shared" si="83"/>
        <v>1</v>
      </c>
      <c r="AI677" s="43">
        <f t="shared" si="84"/>
        <v>1500</v>
      </c>
      <c r="AJ677" s="102">
        <f t="shared" si="85"/>
        <v>42000</v>
      </c>
      <c r="AK677" s="20">
        <f t="shared" si="86"/>
        <v>3500</v>
      </c>
      <c r="AL677" s="21">
        <f t="shared" si="87"/>
        <v>4.4444444444444446</v>
      </c>
      <c r="AM677" s="21"/>
      <c r="AN677" s="103"/>
      <c r="AO677" s="103"/>
      <c r="AP677" s="17" t="s">
        <v>1021</v>
      </c>
    </row>
    <row r="678" spans="1:42" s="15" customFormat="1" ht="10.5" hidden="1" customHeight="1">
      <c r="A678" s="16" t="s">
        <v>1045</v>
      </c>
      <c r="B678" s="220" t="str">
        <f t="shared" si="80"/>
        <v>EOP</v>
      </c>
      <c r="C678" s="18" t="s">
        <v>527</v>
      </c>
      <c r="D678" s="101">
        <v>1</v>
      </c>
      <c r="E678" s="20">
        <v>120</v>
      </c>
      <c r="F678" s="19">
        <v>1</v>
      </c>
      <c r="G678" s="101">
        <v>0.1</v>
      </c>
      <c r="H678" s="221" t="str">
        <f t="shared" si="81"/>
        <v>2015.01</v>
      </c>
      <c r="I678" s="221" t="str">
        <f t="shared" si="82"/>
        <v>3000</v>
      </c>
      <c r="J678" s="69">
        <v>700</v>
      </c>
      <c r="K678" s="226"/>
      <c r="L678" s="226"/>
      <c r="M678" s="226"/>
      <c r="N678" s="226"/>
      <c r="O678" s="19"/>
      <c r="P678" s="19"/>
      <c r="Q678" s="19"/>
      <c r="R678" s="19"/>
      <c r="S678" s="103"/>
      <c r="T678" s="103"/>
      <c r="U678" s="25" t="s">
        <v>2</v>
      </c>
      <c r="V678" s="103"/>
      <c r="W678" s="103"/>
      <c r="X678" s="17"/>
      <c r="Y678" s="17" t="s">
        <v>1046</v>
      </c>
      <c r="Z678" s="17"/>
      <c r="AA678" s="17">
        <v>50850</v>
      </c>
      <c r="AB678" s="17"/>
      <c r="AC678" s="17"/>
      <c r="AD678" s="99"/>
      <c r="AE678" s="18" t="str">
        <f>VLOOKUP(C678,'Equipment Listing'!A:E,3,FALSE)</f>
        <v>GA</v>
      </c>
      <c r="AF678" s="19" t="str">
        <f>VLOOKUP(C678,'Equipment Listing'!A:E,4,FALSE)</f>
        <v>400T</v>
      </c>
      <c r="AG678" s="19" t="str">
        <f>VLOOKUP(C678,'Equipment Listing'!A:E,5,FALSE)</f>
        <v>331-600</v>
      </c>
      <c r="AH678" s="19">
        <f t="shared" si="83"/>
        <v>0.1</v>
      </c>
      <c r="AI678" s="43">
        <f t="shared" si="84"/>
        <v>120</v>
      </c>
      <c r="AJ678" s="102">
        <f t="shared" si="85"/>
        <v>700</v>
      </c>
      <c r="AK678" s="20">
        <f t="shared" si="86"/>
        <v>58.333333333333336</v>
      </c>
      <c r="AL678" s="21">
        <f t="shared" si="87"/>
        <v>0.78148148148148155</v>
      </c>
      <c r="AM678" s="21"/>
      <c r="AN678" s="103"/>
      <c r="AO678" s="103"/>
      <c r="AP678" s="17">
        <v>50850</v>
      </c>
    </row>
    <row r="679" spans="1:42" s="15" customFormat="1" ht="10.5" hidden="1" customHeight="1">
      <c r="A679" s="16" t="s">
        <v>972</v>
      </c>
      <c r="B679" s="220" t="str">
        <f t="shared" si="80"/>
        <v>EOP</v>
      </c>
      <c r="C679" s="18" t="s">
        <v>527</v>
      </c>
      <c r="D679" s="101">
        <v>1</v>
      </c>
      <c r="E679" s="20">
        <v>1500</v>
      </c>
      <c r="F679" s="19">
        <v>1</v>
      </c>
      <c r="G679" s="101">
        <v>0.25</v>
      </c>
      <c r="H679" s="221" t="str">
        <f t="shared" si="81"/>
        <v>2015.01</v>
      </c>
      <c r="I679" s="221" t="str">
        <f t="shared" si="82"/>
        <v>3000</v>
      </c>
      <c r="J679" s="69">
        <v>5000</v>
      </c>
      <c r="K679" s="226"/>
      <c r="L679" s="226"/>
      <c r="M679" s="226"/>
      <c r="N679" s="226"/>
      <c r="O679" s="19"/>
      <c r="P679" s="19"/>
      <c r="Q679" s="19"/>
      <c r="R679" s="19"/>
      <c r="S679" s="103"/>
      <c r="T679" s="103"/>
      <c r="U679" s="25" t="s">
        <v>2</v>
      </c>
      <c r="V679" s="103"/>
      <c r="W679" s="103"/>
      <c r="X679" s="17"/>
      <c r="Y679" s="17" t="s">
        <v>974</v>
      </c>
      <c r="Z679" s="17"/>
      <c r="AA679" s="17">
        <v>32615</v>
      </c>
      <c r="AB679" s="17"/>
      <c r="AC679" s="17"/>
      <c r="AD679" s="99"/>
      <c r="AE679" s="18" t="str">
        <f>VLOOKUP(C679,'Equipment Listing'!A:E,3,FALSE)</f>
        <v>GA</v>
      </c>
      <c r="AF679" s="19" t="str">
        <f>VLOOKUP(C679,'Equipment Listing'!A:E,4,FALSE)</f>
        <v>400T</v>
      </c>
      <c r="AG679" s="19" t="str">
        <f>VLOOKUP(C679,'Equipment Listing'!A:E,5,FALSE)</f>
        <v>331-600</v>
      </c>
      <c r="AH679" s="19">
        <f t="shared" si="83"/>
        <v>0.25</v>
      </c>
      <c r="AI679" s="43">
        <f t="shared" si="84"/>
        <v>1500</v>
      </c>
      <c r="AJ679" s="102">
        <f t="shared" si="85"/>
        <v>5000</v>
      </c>
      <c r="AK679" s="20">
        <f t="shared" si="86"/>
        <v>416.66666666666669</v>
      </c>
      <c r="AL679" s="21">
        <f t="shared" si="87"/>
        <v>0.70370370370370372</v>
      </c>
      <c r="AM679" s="21"/>
      <c r="AN679" s="103"/>
      <c r="AO679" s="103"/>
      <c r="AP679" s="17">
        <v>32615</v>
      </c>
    </row>
    <row r="680" spans="1:42" s="15" customFormat="1" ht="10.5" hidden="1" customHeight="1">
      <c r="A680" s="16" t="s">
        <v>1047</v>
      </c>
      <c r="B680" s="220" t="str">
        <f t="shared" si="80"/>
        <v>EOP</v>
      </c>
      <c r="C680" s="18" t="s">
        <v>527</v>
      </c>
      <c r="D680" s="101">
        <v>2</v>
      </c>
      <c r="E680" s="20">
        <v>1200</v>
      </c>
      <c r="F680" s="19">
        <v>1</v>
      </c>
      <c r="G680" s="101"/>
      <c r="H680" s="221" t="str">
        <f t="shared" si="81"/>
        <v>2015.01</v>
      </c>
      <c r="I680" s="221" t="str">
        <f t="shared" si="82"/>
        <v>3000</v>
      </c>
      <c r="J680" s="109">
        <v>0</v>
      </c>
      <c r="K680" s="228"/>
      <c r="L680" s="228"/>
      <c r="M680" s="228"/>
      <c r="N680" s="228"/>
      <c r="O680" s="19"/>
      <c r="P680" s="19"/>
      <c r="Q680" s="19"/>
      <c r="R680" s="19"/>
      <c r="S680" s="103"/>
      <c r="T680" s="103"/>
      <c r="U680" s="25" t="s">
        <v>2</v>
      </c>
      <c r="V680" s="103"/>
      <c r="W680" s="103"/>
      <c r="X680" s="17"/>
      <c r="Y680" s="17" t="s">
        <v>1048</v>
      </c>
      <c r="Z680" s="17"/>
      <c r="AA680" s="17">
        <v>84305</v>
      </c>
      <c r="AB680" s="17"/>
      <c r="AC680" s="17"/>
      <c r="AD680" s="99"/>
      <c r="AE680" s="18" t="str">
        <f>VLOOKUP(C680,'Equipment Listing'!A:E,3,FALSE)</f>
        <v>GA</v>
      </c>
      <c r="AF680" s="19" t="str">
        <f>VLOOKUP(C680,'Equipment Listing'!A:E,4,FALSE)</f>
        <v>400T</v>
      </c>
      <c r="AG680" s="19" t="str">
        <f>VLOOKUP(C680,'Equipment Listing'!A:E,5,FALSE)</f>
        <v>331-600</v>
      </c>
      <c r="AH680" s="19">
        <f t="shared" si="83"/>
        <v>0</v>
      </c>
      <c r="AI680" s="43">
        <f t="shared" si="84"/>
        <v>2400</v>
      </c>
      <c r="AJ680" s="102">
        <f t="shared" si="85"/>
        <v>0</v>
      </c>
      <c r="AK680" s="20">
        <f t="shared" si="86"/>
        <v>0</v>
      </c>
      <c r="AL680" s="21">
        <f t="shared" si="87"/>
        <v>0</v>
      </c>
      <c r="AM680" s="21"/>
      <c r="AN680" s="103"/>
      <c r="AO680" s="103"/>
      <c r="AP680" s="17">
        <v>84305</v>
      </c>
    </row>
    <row r="681" spans="1:42" s="15" customFormat="1" ht="10.5" hidden="1" customHeight="1">
      <c r="A681" s="16"/>
      <c r="B681" s="220" t="str">
        <f t="shared" si="80"/>
        <v>EOP</v>
      </c>
      <c r="C681" s="18" t="s">
        <v>527</v>
      </c>
      <c r="D681" s="101">
        <v>1</v>
      </c>
      <c r="E681" s="20">
        <v>1500</v>
      </c>
      <c r="F681" s="19">
        <v>1</v>
      </c>
      <c r="G681" s="101">
        <v>2</v>
      </c>
      <c r="H681" s="221" t="str">
        <f t="shared" si="81"/>
        <v>2015.01</v>
      </c>
      <c r="I681" s="221" t="str">
        <f t="shared" si="82"/>
        <v>3000</v>
      </c>
      <c r="J681" s="69">
        <v>105485</v>
      </c>
      <c r="K681" s="226"/>
      <c r="L681" s="226"/>
      <c r="M681" s="226"/>
      <c r="N681" s="226"/>
      <c r="O681" s="19"/>
      <c r="P681" s="19"/>
      <c r="Q681" s="19"/>
      <c r="R681" s="19"/>
      <c r="S681" s="103"/>
      <c r="T681" s="103"/>
      <c r="U681" s="25" t="s">
        <v>2</v>
      </c>
      <c r="V681" s="103"/>
      <c r="W681" s="103"/>
      <c r="X681" s="17"/>
      <c r="Y681" s="17" t="s">
        <v>974</v>
      </c>
      <c r="Z681" s="17"/>
      <c r="AA681" s="17" t="s">
        <v>1049</v>
      </c>
      <c r="AB681" s="17"/>
      <c r="AC681" s="17"/>
      <c r="AD681" s="99"/>
      <c r="AE681" s="18" t="str">
        <f>VLOOKUP(C681,'Equipment Listing'!A:E,3,FALSE)</f>
        <v>GA</v>
      </c>
      <c r="AF681" s="19" t="str">
        <f>VLOOKUP(C681,'Equipment Listing'!A:E,4,FALSE)</f>
        <v>400T</v>
      </c>
      <c r="AG681" s="19" t="str">
        <f>VLOOKUP(C681,'Equipment Listing'!A:E,5,FALSE)</f>
        <v>331-600</v>
      </c>
      <c r="AH681" s="19">
        <f t="shared" si="83"/>
        <v>2</v>
      </c>
      <c r="AI681" s="43">
        <f t="shared" si="84"/>
        <v>1500</v>
      </c>
      <c r="AJ681" s="102">
        <f t="shared" si="85"/>
        <v>105485</v>
      </c>
      <c r="AK681" s="20">
        <f t="shared" si="86"/>
        <v>8790.4166666666661</v>
      </c>
      <c r="AL681" s="21">
        <f t="shared" si="87"/>
        <v>10.48037037037037</v>
      </c>
      <c r="AM681" s="21"/>
      <c r="AN681" s="103"/>
      <c r="AO681" s="103"/>
      <c r="AP681" s="17" t="s">
        <v>1049</v>
      </c>
    </row>
    <row r="682" spans="1:42" s="15" customFormat="1" ht="10.5" hidden="1" customHeight="1">
      <c r="A682" s="16" t="s">
        <v>1050</v>
      </c>
      <c r="B682" s="220" t="str">
        <f t="shared" si="80"/>
        <v>EOP</v>
      </c>
      <c r="C682" s="18" t="s">
        <v>527</v>
      </c>
      <c r="D682" s="101">
        <v>2</v>
      </c>
      <c r="E682" s="20">
        <v>480</v>
      </c>
      <c r="F682" s="19">
        <v>1</v>
      </c>
      <c r="G682" s="101">
        <v>0.2</v>
      </c>
      <c r="H682" s="221" t="str">
        <f t="shared" si="81"/>
        <v>2015.01</v>
      </c>
      <c r="I682" s="221" t="str">
        <f t="shared" si="82"/>
        <v>3000</v>
      </c>
      <c r="J682" s="69">
        <v>2500</v>
      </c>
      <c r="K682" s="226"/>
      <c r="L682" s="226"/>
      <c r="M682" s="226"/>
      <c r="N682" s="226"/>
      <c r="O682" s="19"/>
      <c r="P682" s="19"/>
      <c r="Q682" s="19"/>
      <c r="R682" s="19"/>
      <c r="S682" s="103"/>
      <c r="T682" s="103"/>
      <c r="U682" s="25" t="s">
        <v>2</v>
      </c>
      <c r="V682" s="103"/>
      <c r="W682" s="103"/>
      <c r="X682" s="17"/>
      <c r="Y682" s="17" t="s">
        <v>974</v>
      </c>
      <c r="Z682" s="17"/>
      <c r="AA682" s="17">
        <v>32564</v>
      </c>
      <c r="AB682" s="17"/>
      <c r="AC682" s="17"/>
      <c r="AD682" s="99"/>
      <c r="AE682" s="18" t="str">
        <f>VLOOKUP(C682,'Equipment Listing'!A:E,3,FALSE)</f>
        <v>GA</v>
      </c>
      <c r="AF682" s="19" t="str">
        <f>VLOOKUP(C682,'Equipment Listing'!A:E,4,FALSE)</f>
        <v>400T</v>
      </c>
      <c r="AG682" s="19" t="str">
        <f>VLOOKUP(C682,'Equipment Listing'!A:E,5,FALSE)</f>
        <v>331-600</v>
      </c>
      <c r="AH682" s="19">
        <f t="shared" si="83"/>
        <v>0.2</v>
      </c>
      <c r="AI682" s="43">
        <f t="shared" si="84"/>
        <v>960</v>
      </c>
      <c r="AJ682" s="102">
        <f t="shared" si="85"/>
        <v>2500</v>
      </c>
      <c r="AK682" s="20">
        <f t="shared" si="86"/>
        <v>208.33333333333334</v>
      </c>
      <c r="AL682" s="21">
        <f t="shared" si="87"/>
        <v>0.55601851851851858</v>
      </c>
      <c r="AM682" s="21"/>
      <c r="AN682" s="103"/>
      <c r="AO682" s="103"/>
      <c r="AP682" s="17">
        <v>32564</v>
      </c>
    </row>
    <row r="683" spans="1:42" s="15" customFormat="1" ht="10.5" hidden="1" customHeight="1">
      <c r="A683" s="16" t="s">
        <v>1050</v>
      </c>
      <c r="B683" s="220" t="str">
        <f t="shared" si="80"/>
        <v>EOP</v>
      </c>
      <c r="C683" s="18" t="s">
        <v>527</v>
      </c>
      <c r="D683" s="101">
        <v>2</v>
      </c>
      <c r="E683" s="20">
        <v>240</v>
      </c>
      <c r="F683" s="19">
        <v>1</v>
      </c>
      <c r="G683" s="101">
        <v>0.3</v>
      </c>
      <c r="H683" s="221" t="str">
        <f t="shared" si="81"/>
        <v>2015.01</v>
      </c>
      <c r="I683" s="221" t="str">
        <f t="shared" si="82"/>
        <v>3000</v>
      </c>
      <c r="J683" s="69">
        <v>6000</v>
      </c>
      <c r="K683" s="226"/>
      <c r="L683" s="226"/>
      <c r="M683" s="226"/>
      <c r="N683" s="226"/>
      <c r="O683" s="19"/>
      <c r="P683" s="19"/>
      <c r="Q683" s="19"/>
      <c r="R683" s="19"/>
      <c r="S683" s="103"/>
      <c r="T683" s="103"/>
      <c r="U683" s="25" t="s">
        <v>2</v>
      </c>
      <c r="V683" s="103"/>
      <c r="W683" s="103"/>
      <c r="X683" s="17"/>
      <c r="Y683" s="17" t="s">
        <v>974</v>
      </c>
      <c r="Z683" s="17"/>
      <c r="AA683" s="17" t="s">
        <v>1051</v>
      </c>
      <c r="AB683" s="17"/>
      <c r="AC683" s="17"/>
      <c r="AD683" s="99"/>
      <c r="AE683" s="18" t="str">
        <f>VLOOKUP(C683,'Equipment Listing'!A:E,3,FALSE)</f>
        <v>GA</v>
      </c>
      <c r="AF683" s="19" t="str">
        <f>VLOOKUP(C683,'Equipment Listing'!A:E,4,FALSE)</f>
        <v>400T</v>
      </c>
      <c r="AG683" s="19" t="str">
        <f>VLOOKUP(C683,'Equipment Listing'!A:E,5,FALSE)</f>
        <v>331-600</v>
      </c>
      <c r="AH683" s="19">
        <f t="shared" si="83"/>
        <v>0.3</v>
      </c>
      <c r="AI683" s="43">
        <f t="shared" si="84"/>
        <v>480</v>
      </c>
      <c r="AJ683" s="102">
        <f t="shared" si="85"/>
        <v>6000</v>
      </c>
      <c r="AK683" s="20">
        <f t="shared" si="86"/>
        <v>500</v>
      </c>
      <c r="AL683" s="21">
        <f t="shared" si="87"/>
        <v>1.788888888888889</v>
      </c>
      <c r="AM683" s="21"/>
      <c r="AN683" s="103"/>
      <c r="AO683" s="103"/>
      <c r="AP683" s="17" t="s">
        <v>1051</v>
      </c>
    </row>
    <row r="684" spans="1:42" s="15" customFormat="1" ht="10.5" hidden="1" customHeight="1">
      <c r="A684" s="16" t="s">
        <v>1052</v>
      </c>
      <c r="B684" s="220" t="str">
        <f t="shared" si="80"/>
        <v>EOP</v>
      </c>
      <c r="C684" s="18" t="s">
        <v>528</v>
      </c>
      <c r="D684" s="101">
        <v>1</v>
      </c>
      <c r="E684" s="20">
        <v>600</v>
      </c>
      <c r="F684" s="19">
        <v>1</v>
      </c>
      <c r="G684" s="101">
        <v>1.5</v>
      </c>
      <c r="H684" s="221" t="str">
        <f t="shared" si="81"/>
        <v>2015.01</v>
      </c>
      <c r="I684" s="221" t="str">
        <f t="shared" si="82"/>
        <v>3000</v>
      </c>
      <c r="J684" s="69">
        <v>26000</v>
      </c>
      <c r="K684" s="226"/>
      <c r="L684" s="226"/>
      <c r="M684" s="226"/>
      <c r="N684" s="226"/>
      <c r="O684" s="19"/>
      <c r="P684" s="19"/>
      <c r="Q684" s="19"/>
      <c r="R684" s="19"/>
      <c r="S684" s="103"/>
      <c r="T684" s="103"/>
      <c r="U684" s="25" t="s">
        <v>8</v>
      </c>
      <c r="V684" s="103"/>
      <c r="W684" s="103"/>
      <c r="X684" s="17"/>
      <c r="Y684" s="17" t="s">
        <v>911</v>
      </c>
      <c r="Z684" s="17"/>
      <c r="AA684" s="17">
        <v>37175</v>
      </c>
      <c r="AB684" s="17"/>
      <c r="AC684" s="17"/>
      <c r="AD684" s="99"/>
      <c r="AE684" s="18" t="str">
        <f>VLOOKUP(C684,'Equipment Listing'!A:E,3,FALSE)</f>
        <v>GA</v>
      </c>
      <c r="AF684" s="19" t="str">
        <f>VLOOKUP(C684,'Equipment Listing'!A:E,4,FALSE)</f>
        <v>600T (xfer)</v>
      </c>
      <c r="AG684" s="19" t="str">
        <f>VLOOKUP(C684,'Equipment Listing'!A:E,5,FALSE)</f>
        <v>600+</v>
      </c>
      <c r="AH684" s="19">
        <f t="shared" si="83"/>
        <v>1.5</v>
      </c>
      <c r="AI684" s="43">
        <f t="shared" si="84"/>
        <v>600</v>
      </c>
      <c r="AJ684" s="102">
        <f t="shared" si="85"/>
        <v>26000</v>
      </c>
      <c r="AK684" s="20">
        <f t="shared" si="86"/>
        <v>2166.6666666666665</v>
      </c>
      <c r="AL684" s="21">
        <f t="shared" si="87"/>
        <v>6.814814814814814</v>
      </c>
      <c r="AM684" s="21"/>
      <c r="AN684" s="103"/>
      <c r="AO684" s="103"/>
      <c r="AP684" s="17">
        <v>37175</v>
      </c>
    </row>
    <row r="685" spans="1:42" s="15" customFormat="1" ht="10.5" hidden="1" customHeight="1">
      <c r="A685" s="16" t="s">
        <v>1053</v>
      </c>
      <c r="B685" s="220" t="str">
        <f t="shared" si="80"/>
        <v>EOP</v>
      </c>
      <c r="C685" s="18" t="s">
        <v>528</v>
      </c>
      <c r="D685" s="101">
        <v>1</v>
      </c>
      <c r="E685" s="20">
        <v>600</v>
      </c>
      <c r="F685" s="19">
        <v>1</v>
      </c>
      <c r="G685" s="101">
        <v>1.5</v>
      </c>
      <c r="H685" s="221" t="str">
        <f t="shared" si="81"/>
        <v>2015.01</v>
      </c>
      <c r="I685" s="221" t="str">
        <f t="shared" si="82"/>
        <v>3000</v>
      </c>
      <c r="J685" s="69">
        <v>27000</v>
      </c>
      <c r="K685" s="226"/>
      <c r="L685" s="226"/>
      <c r="M685" s="226"/>
      <c r="N685" s="226"/>
      <c r="O685" s="19"/>
      <c r="P685" s="19"/>
      <c r="Q685" s="19"/>
      <c r="R685" s="19"/>
      <c r="S685" s="103"/>
      <c r="T685" s="103"/>
      <c r="U685" s="25" t="s">
        <v>8</v>
      </c>
      <c r="V685" s="103"/>
      <c r="W685" s="103"/>
      <c r="X685" s="17"/>
      <c r="Y685" s="17" t="s">
        <v>1054</v>
      </c>
      <c r="Z685" s="17"/>
      <c r="AA685" s="17">
        <v>37176</v>
      </c>
      <c r="AB685" s="17"/>
      <c r="AC685" s="17"/>
      <c r="AD685" s="99"/>
      <c r="AE685" s="18" t="str">
        <f>VLOOKUP(C685,'Equipment Listing'!A:E,3,FALSE)</f>
        <v>GA</v>
      </c>
      <c r="AF685" s="19" t="str">
        <f>VLOOKUP(C685,'Equipment Listing'!A:E,4,FALSE)</f>
        <v>600T (xfer)</v>
      </c>
      <c r="AG685" s="19" t="str">
        <f>VLOOKUP(C685,'Equipment Listing'!A:E,5,FALSE)</f>
        <v>600+</v>
      </c>
      <c r="AH685" s="19">
        <f t="shared" si="83"/>
        <v>1.5</v>
      </c>
      <c r="AI685" s="43">
        <f t="shared" si="84"/>
        <v>600</v>
      </c>
      <c r="AJ685" s="102">
        <f t="shared" si="85"/>
        <v>27000</v>
      </c>
      <c r="AK685" s="20">
        <f t="shared" si="86"/>
        <v>2250</v>
      </c>
      <c r="AL685" s="21">
        <f t="shared" si="87"/>
        <v>7</v>
      </c>
      <c r="AM685" s="21"/>
      <c r="AN685" s="103"/>
      <c r="AO685" s="103"/>
      <c r="AP685" s="17">
        <v>37176</v>
      </c>
    </row>
    <row r="686" spans="1:42" s="15" customFormat="1" ht="10.5" hidden="1" customHeight="1">
      <c r="A686" s="16" t="s">
        <v>1055</v>
      </c>
      <c r="B686" s="220" t="str">
        <f t="shared" si="80"/>
        <v>EOP</v>
      </c>
      <c r="C686" s="18" t="s">
        <v>528</v>
      </c>
      <c r="D686" s="101">
        <v>1</v>
      </c>
      <c r="E686" s="20">
        <v>600</v>
      </c>
      <c r="F686" s="19">
        <v>1</v>
      </c>
      <c r="G686" s="101">
        <v>2</v>
      </c>
      <c r="H686" s="221" t="str">
        <f t="shared" si="81"/>
        <v>2015.01</v>
      </c>
      <c r="I686" s="221" t="str">
        <f t="shared" si="82"/>
        <v>3000</v>
      </c>
      <c r="J686" s="69">
        <v>63000</v>
      </c>
      <c r="K686" s="226"/>
      <c r="L686" s="226"/>
      <c r="M686" s="226"/>
      <c r="N686" s="226"/>
      <c r="O686" s="19"/>
      <c r="P686" s="19"/>
      <c r="Q686" s="19"/>
      <c r="R686" s="19"/>
      <c r="S686" s="103"/>
      <c r="T686" s="103"/>
      <c r="U686" s="25" t="s">
        <v>8</v>
      </c>
      <c r="V686" s="103"/>
      <c r="W686" s="103"/>
      <c r="X686" s="17"/>
      <c r="Y686" s="17" t="s">
        <v>1056</v>
      </c>
      <c r="Z686" s="17"/>
      <c r="AA686" s="17">
        <v>37178</v>
      </c>
      <c r="AB686" s="17"/>
      <c r="AC686" s="17"/>
      <c r="AD686" s="99"/>
      <c r="AE686" s="18" t="str">
        <f>VLOOKUP(C686,'Equipment Listing'!A:E,3,FALSE)</f>
        <v>GA</v>
      </c>
      <c r="AF686" s="19" t="str">
        <f>VLOOKUP(C686,'Equipment Listing'!A:E,4,FALSE)</f>
        <v>600T (xfer)</v>
      </c>
      <c r="AG686" s="19" t="str">
        <f>VLOOKUP(C686,'Equipment Listing'!A:E,5,FALSE)</f>
        <v>600+</v>
      </c>
      <c r="AH686" s="19">
        <f t="shared" si="83"/>
        <v>2</v>
      </c>
      <c r="AI686" s="43">
        <f t="shared" si="84"/>
        <v>600</v>
      </c>
      <c r="AJ686" s="102">
        <f t="shared" si="85"/>
        <v>63000</v>
      </c>
      <c r="AK686" s="20">
        <f t="shared" si="86"/>
        <v>5250</v>
      </c>
      <c r="AL686" s="21">
        <f t="shared" si="87"/>
        <v>14.333333333333334</v>
      </c>
      <c r="AM686" s="21"/>
      <c r="AN686" s="103"/>
      <c r="AO686" s="103"/>
      <c r="AP686" s="17">
        <v>37178</v>
      </c>
    </row>
    <row r="687" spans="1:42" s="15" customFormat="1" ht="10.5" hidden="1" customHeight="1">
      <c r="A687" s="16" t="s">
        <v>1057</v>
      </c>
      <c r="B687" s="220" t="str">
        <f t="shared" si="80"/>
        <v>EOP</v>
      </c>
      <c r="C687" s="18" t="s">
        <v>528</v>
      </c>
      <c r="D687" s="101">
        <v>1</v>
      </c>
      <c r="E687" s="20">
        <v>600</v>
      </c>
      <c r="F687" s="19">
        <v>1</v>
      </c>
      <c r="G687" s="101">
        <v>2</v>
      </c>
      <c r="H687" s="221" t="str">
        <f t="shared" si="81"/>
        <v>2015.01</v>
      </c>
      <c r="I687" s="221" t="str">
        <f t="shared" si="82"/>
        <v>3000</v>
      </c>
      <c r="J687" s="69">
        <v>65000</v>
      </c>
      <c r="K687" s="226"/>
      <c r="L687" s="226"/>
      <c r="M687" s="226"/>
      <c r="N687" s="226"/>
      <c r="O687" s="19"/>
      <c r="P687" s="19"/>
      <c r="Q687" s="19"/>
      <c r="R687" s="19"/>
      <c r="S687" s="103"/>
      <c r="T687" s="103"/>
      <c r="U687" s="25" t="s">
        <v>8</v>
      </c>
      <c r="V687" s="103"/>
      <c r="W687" s="103"/>
      <c r="X687" s="17"/>
      <c r="Y687" s="17" t="s">
        <v>911</v>
      </c>
      <c r="Z687" s="17"/>
      <c r="AA687" s="17">
        <v>37177</v>
      </c>
      <c r="AB687" s="17"/>
      <c r="AC687" s="17"/>
      <c r="AD687" s="99"/>
      <c r="AE687" s="18" t="str">
        <f>VLOOKUP(C687,'Equipment Listing'!A:E,3,FALSE)</f>
        <v>GA</v>
      </c>
      <c r="AF687" s="19" t="str">
        <f>VLOOKUP(C687,'Equipment Listing'!A:E,4,FALSE)</f>
        <v>600T (xfer)</v>
      </c>
      <c r="AG687" s="19" t="str">
        <f>VLOOKUP(C687,'Equipment Listing'!A:E,5,FALSE)</f>
        <v>600+</v>
      </c>
      <c r="AH687" s="19">
        <f t="shared" si="83"/>
        <v>2</v>
      </c>
      <c r="AI687" s="43">
        <f t="shared" si="84"/>
        <v>600</v>
      </c>
      <c r="AJ687" s="102">
        <f t="shared" si="85"/>
        <v>65000</v>
      </c>
      <c r="AK687" s="20">
        <f t="shared" si="86"/>
        <v>5416.666666666667</v>
      </c>
      <c r="AL687" s="21">
        <f t="shared" si="87"/>
        <v>14.703703703703704</v>
      </c>
      <c r="AM687" s="21"/>
      <c r="AN687" s="103"/>
      <c r="AO687" s="103"/>
      <c r="AP687" s="17">
        <v>37177</v>
      </c>
    </row>
    <row r="688" spans="1:42" s="15" customFormat="1" ht="10.5" hidden="1" customHeight="1">
      <c r="A688" s="16">
        <v>37402</v>
      </c>
      <c r="B688" s="220" t="str">
        <f t="shared" si="80"/>
        <v>EOP</v>
      </c>
      <c r="C688" s="18" t="s">
        <v>528</v>
      </c>
      <c r="D688" s="101">
        <v>1</v>
      </c>
      <c r="E688" s="20">
        <v>1200</v>
      </c>
      <c r="F688" s="19">
        <v>1</v>
      </c>
      <c r="G688" s="101">
        <v>0.25</v>
      </c>
      <c r="H688" s="221" t="str">
        <f t="shared" si="81"/>
        <v>2015.01</v>
      </c>
      <c r="I688" s="221" t="str">
        <f t="shared" si="82"/>
        <v>3000</v>
      </c>
      <c r="J688" s="69">
        <v>7000</v>
      </c>
      <c r="K688" s="226"/>
      <c r="L688" s="226"/>
      <c r="M688" s="226"/>
      <c r="N688" s="226"/>
      <c r="O688" s="19"/>
      <c r="P688" s="19"/>
      <c r="Q688" s="19"/>
      <c r="R688" s="19"/>
      <c r="S688" s="103"/>
      <c r="T688" s="103"/>
      <c r="U688" s="25" t="s">
        <v>2</v>
      </c>
      <c r="V688" s="103"/>
      <c r="W688" s="103"/>
      <c r="X688" s="17"/>
      <c r="Y688" s="17" t="s">
        <v>912</v>
      </c>
      <c r="Z688" s="17"/>
      <c r="AA688" s="17">
        <v>37402</v>
      </c>
      <c r="AB688" s="17"/>
      <c r="AC688" s="17"/>
      <c r="AD688" s="99"/>
      <c r="AE688" s="18" t="str">
        <f>VLOOKUP(C688,'Equipment Listing'!A:E,3,FALSE)</f>
        <v>GA</v>
      </c>
      <c r="AF688" s="19" t="str">
        <f>VLOOKUP(C688,'Equipment Listing'!A:E,4,FALSE)</f>
        <v>600T (xfer)</v>
      </c>
      <c r="AG688" s="19" t="str">
        <f>VLOOKUP(C688,'Equipment Listing'!A:E,5,FALSE)</f>
        <v>600+</v>
      </c>
      <c r="AH688" s="19">
        <f t="shared" si="83"/>
        <v>0.25</v>
      </c>
      <c r="AI688" s="43">
        <f t="shared" si="84"/>
        <v>1200</v>
      </c>
      <c r="AJ688" s="102">
        <f t="shared" si="85"/>
        <v>7000</v>
      </c>
      <c r="AK688" s="20">
        <f t="shared" si="86"/>
        <v>583.33333333333337</v>
      </c>
      <c r="AL688" s="21">
        <f t="shared" si="87"/>
        <v>0.98148148148148151</v>
      </c>
      <c r="AM688" s="21"/>
      <c r="AN688" s="103"/>
      <c r="AO688" s="103"/>
      <c r="AP688" s="17">
        <v>37402</v>
      </c>
    </row>
    <row r="689" spans="1:42" s="15" customFormat="1" ht="10.5" hidden="1" customHeight="1">
      <c r="A689" s="16">
        <v>37403</v>
      </c>
      <c r="B689" s="220" t="str">
        <f t="shared" si="80"/>
        <v>EOP</v>
      </c>
      <c r="C689" s="18" t="s">
        <v>528</v>
      </c>
      <c r="D689" s="101">
        <v>1</v>
      </c>
      <c r="E689" s="20">
        <v>1200</v>
      </c>
      <c r="F689" s="19">
        <v>1</v>
      </c>
      <c r="G689" s="101">
        <v>0.25</v>
      </c>
      <c r="H689" s="221" t="str">
        <f t="shared" si="81"/>
        <v>2015.01</v>
      </c>
      <c r="I689" s="221" t="str">
        <f t="shared" si="82"/>
        <v>3000</v>
      </c>
      <c r="J689" s="69">
        <v>7000</v>
      </c>
      <c r="K689" s="226"/>
      <c r="L689" s="226"/>
      <c r="M689" s="226"/>
      <c r="N689" s="226"/>
      <c r="O689" s="19"/>
      <c r="P689" s="19"/>
      <c r="Q689" s="19"/>
      <c r="R689" s="19"/>
      <c r="S689" s="103"/>
      <c r="T689" s="103"/>
      <c r="U689" s="25" t="s">
        <v>2</v>
      </c>
      <c r="V689" s="103"/>
      <c r="W689" s="103"/>
      <c r="X689" s="17"/>
      <c r="Y689" s="17" t="s">
        <v>912</v>
      </c>
      <c r="Z689" s="17"/>
      <c r="AA689" s="17">
        <v>37403</v>
      </c>
      <c r="AB689" s="17"/>
      <c r="AC689" s="17"/>
      <c r="AD689" s="99"/>
      <c r="AE689" s="18" t="str">
        <f>VLOOKUP(C689,'Equipment Listing'!A:E,3,FALSE)</f>
        <v>GA</v>
      </c>
      <c r="AF689" s="19" t="str">
        <f>VLOOKUP(C689,'Equipment Listing'!A:E,4,FALSE)</f>
        <v>600T (xfer)</v>
      </c>
      <c r="AG689" s="19" t="str">
        <f>VLOOKUP(C689,'Equipment Listing'!A:E,5,FALSE)</f>
        <v>600+</v>
      </c>
      <c r="AH689" s="19">
        <f t="shared" si="83"/>
        <v>0.25</v>
      </c>
      <c r="AI689" s="43">
        <f t="shared" si="84"/>
        <v>1200</v>
      </c>
      <c r="AJ689" s="102">
        <f t="shared" si="85"/>
        <v>7000</v>
      </c>
      <c r="AK689" s="20">
        <f t="shared" si="86"/>
        <v>583.33333333333337</v>
      </c>
      <c r="AL689" s="21">
        <f t="shared" si="87"/>
        <v>0.98148148148148151</v>
      </c>
      <c r="AM689" s="21"/>
      <c r="AN689" s="103"/>
      <c r="AO689" s="103"/>
      <c r="AP689" s="17">
        <v>37403</v>
      </c>
    </row>
    <row r="690" spans="1:42" s="15" customFormat="1" ht="10.5" hidden="1" customHeight="1">
      <c r="A690" s="16">
        <v>37408</v>
      </c>
      <c r="B690" s="220" t="str">
        <f t="shared" si="80"/>
        <v>EOP</v>
      </c>
      <c r="C690" s="18" t="s">
        <v>528</v>
      </c>
      <c r="D690" s="101">
        <v>1</v>
      </c>
      <c r="E690" s="20">
        <v>1200</v>
      </c>
      <c r="F690" s="19">
        <v>1</v>
      </c>
      <c r="G690" s="101">
        <v>0.25</v>
      </c>
      <c r="H690" s="221" t="str">
        <f t="shared" si="81"/>
        <v>2015.01</v>
      </c>
      <c r="I690" s="221" t="str">
        <f t="shared" si="82"/>
        <v>3000</v>
      </c>
      <c r="J690" s="69">
        <v>3000</v>
      </c>
      <c r="K690" s="226"/>
      <c r="L690" s="226"/>
      <c r="M690" s="226"/>
      <c r="N690" s="226"/>
      <c r="O690" s="19"/>
      <c r="P690" s="19"/>
      <c r="Q690" s="19"/>
      <c r="R690" s="19"/>
      <c r="S690" s="103"/>
      <c r="T690" s="103"/>
      <c r="U690" s="25" t="s">
        <v>2</v>
      </c>
      <c r="V690" s="103"/>
      <c r="W690" s="103"/>
      <c r="X690" s="17"/>
      <c r="Y690" s="17" t="s">
        <v>912</v>
      </c>
      <c r="Z690" s="17"/>
      <c r="AA690" s="17" t="s">
        <v>1058</v>
      </c>
      <c r="AB690" s="17"/>
      <c r="AC690" s="17"/>
      <c r="AD690" s="99"/>
      <c r="AE690" s="18" t="str">
        <f>VLOOKUP(C690,'Equipment Listing'!A:E,3,FALSE)</f>
        <v>GA</v>
      </c>
      <c r="AF690" s="19" t="str">
        <f>VLOOKUP(C690,'Equipment Listing'!A:E,4,FALSE)</f>
        <v>600T (xfer)</v>
      </c>
      <c r="AG690" s="19" t="str">
        <f>VLOOKUP(C690,'Equipment Listing'!A:E,5,FALSE)</f>
        <v>600+</v>
      </c>
      <c r="AH690" s="19">
        <f t="shared" si="83"/>
        <v>0.25</v>
      </c>
      <c r="AI690" s="43">
        <f t="shared" si="84"/>
        <v>1200</v>
      </c>
      <c r="AJ690" s="102">
        <f t="shared" si="85"/>
        <v>3000</v>
      </c>
      <c r="AK690" s="20">
        <f t="shared" si="86"/>
        <v>250</v>
      </c>
      <c r="AL690" s="21">
        <f t="shared" si="87"/>
        <v>0.61111111111111116</v>
      </c>
      <c r="AM690" s="21"/>
      <c r="AN690" s="103"/>
      <c r="AO690" s="103"/>
      <c r="AP690" s="17" t="s">
        <v>1058</v>
      </c>
    </row>
    <row r="691" spans="1:42" s="15" customFormat="1" ht="10.5" hidden="1" customHeight="1">
      <c r="A691" s="16">
        <v>37417</v>
      </c>
      <c r="B691" s="220" t="str">
        <f t="shared" si="80"/>
        <v>EOP</v>
      </c>
      <c r="C691" s="18" t="s">
        <v>528</v>
      </c>
      <c r="D691" s="101">
        <v>1</v>
      </c>
      <c r="E691" s="20">
        <v>1200</v>
      </c>
      <c r="F691" s="19">
        <v>1</v>
      </c>
      <c r="G691" s="101">
        <v>0.25</v>
      </c>
      <c r="H691" s="221" t="str">
        <f t="shared" si="81"/>
        <v>2015.01</v>
      </c>
      <c r="I691" s="221" t="str">
        <f t="shared" si="82"/>
        <v>3000</v>
      </c>
      <c r="J691" s="69">
        <v>3500</v>
      </c>
      <c r="K691" s="226"/>
      <c r="L691" s="226"/>
      <c r="M691" s="226"/>
      <c r="N691" s="226"/>
      <c r="O691" s="19"/>
      <c r="P691" s="19"/>
      <c r="Q691" s="19"/>
      <c r="R691" s="19"/>
      <c r="S691" s="103"/>
      <c r="T691" s="103"/>
      <c r="U691" s="25" t="s">
        <v>2</v>
      </c>
      <c r="V691" s="103"/>
      <c r="W691" s="103"/>
      <c r="X691" s="17"/>
      <c r="Y691" s="17" t="s">
        <v>912</v>
      </c>
      <c r="Z691" s="17"/>
      <c r="AA691" s="17">
        <v>37417</v>
      </c>
      <c r="AB691" s="17"/>
      <c r="AC691" s="17"/>
      <c r="AD691" s="99"/>
      <c r="AE691" s="18" t="str">
        <f>VLOOKUP(C691,'Equipment Listing'!A:E,3,FALSE)</f>
        <v>GA</v>
      </c>
      <c r="AF691" s="19" t="str">
        <f>VLOOKUP(C691,'Equipment Listing'!A:E,4,FALSE)</f>
        <v>600T (xfer)</v>
      </c>
      <c r="AG691" s="19" t="str">
        <f>VLOOKUP(C691,'Equipment Listing'!A:E,5,FALSE)</f>
        <v>600+</v>
      </c>
      <c r="AH691" s="19">
        <f t="shared" si="83"/>
        <v>0.25</v>
      </c>
      <c r="AI691" s="43">
        <f t="shared" si="84"/>
        <v>1200</v>
      </c>
      <c r="AJ691" s="102">
        <f t="shared" si="85"/>
        <v>3500</v>
      </c>
      <c r="AK691" s="20">
        <f t="shared" si="86"/>
        <v>291.66666666666669</v>
      </c>
      <c r="AL691" s="21">
        <f t="shared" si="87"/>
        <v>0.65740740740740744</v>
      </c>
      <c r="AM691" s="21"/>
      <c r="AN691" s="103"/>
      <c r="AO691" s="103"/>
      <c r="AP691" s="17">
        <v>37417</v>
      </c>
    </row>
    <row r="692" spans="1:42" s="15" customFormat="1" ht="10.5" hidden="1" customHeight="1">
      <c r="A692" s="16">
        <v>37418</v>
      </c>
      <c r="B692" s="220" t="str">
        <f t="shared" si="80"/>
        <v>EOP</v>
      </c>
      <c r="C692" s="18" t="s">
        <v>528</v>
      </c>
      <c r="D692" s="101">
        <v>1</v>
      </c>
      <c r="E692" s="20">
        <v>1200</v>
      </c>
      <c r="F692" s="19">
        <v>1</v>
      </c>
      <c r="G692" s="101">
        <v>0.25</v>
      </c>
      <c r="H692" s="221" t="str">
        <f t="shared" si="81"/>
        <v>2015.01</v>
      </c>
      <c r="I692" s="221" t="str">
        <f t="shared" si="82"/>
        <v>3000</v>
      </c>
      <c r="J692" s="69">
        <v>3500</v>
      </c>
      <c r="K692" s="226"/>
      <c r="L692" s="226"/>
      <c r="M692" s="226"/>
      <c r="N692" s="226"/>
      <c r="O692" s="19"/>
      <c r="P692" s="19"/>
      <c r="Q692" s="19"/>
      <c r="R692" s="19"/>
      <c r="S692" s="103"/>
      <c r="T692" s="103"/>
      <c r="U692" s="25" t="s">
        <v>2</v>
      </c>
      <c r="V692" s="103"/>
      <c r="W692" s="103"/>
      <c r="X692" s="17"/>
      <c r="Y692" s="17" t="s">
        <v>912</v>
      </c>
      <c r="Z692" s="17"/>
      <c r="AA692" s="17">
        <v>37418</v>
      </c>
      <c r="AB692" s="17"/>
      <c r="AC692" s="17"/>
      <c r="AD692" s="99"/>
      <c r="AE692" s="18" t="str">
        <f>VLOOKUP(C692,'Equipment Listing'!A:E,3,FALSE)</f>
        <v>GA</v>
      </c>
      <c r="AF692" s="19" t="str">
        <f>VLOOKUP(C692,'Equipment Listing'!A:E,4,FALSE)</f>
        <v>600T (xfer)</v>
      </c>
      <c r="AG692" s="19" t="str">
        <f>VLOOKUP(C692,'Equipment Listing'!A:E,5,FALSE)</f>
        <v>600+</v>
      </c>
      <c r="AH692" s="19">
        <f t="shared" si="83"/>
        <v>0.25</v>
      </c>
      <c r="AI692" s="43">
        <f t="shared" si="84"/>
        <v>1200</v>
      </c>
      <c r="AJ692" s="102">
        <f t="shared" si="85"/>
        <v>3500</v>
      </c>
      <c r="AK692" s="20">
        <f t="shared" si="86"/>
        <v>291.66666666666669</v>
      </c>
      <c r="AL692" s="21">
        <f t="shared" si="87"/>
        <v>0.65740740740740744</v>
      </c>
      <c r="AM692" s="21"/>
      <c r="AN692" s="103"/>
      <c r="AO692" s="103"/>
      <c r="AP692" s="17">
        <v>37418</v>
      </c>
    </row>
    <row r="693" spans="1:42" s="15" customFormat="1" ht="10.5" hidden="1" customHeight="1">
      <c r="A693" s="16">
        <v>37426</v>
      </c>
      <c r="B693" s="220" t="str">
        <f t="shared" si="80"/>
        <v>EOP</v>
      </c>
      <c r="C693" s="18" t="s">
        <v>528</v>
      </c>
      <c r="D693" s="101">
        <v>1</v>
      </c>
      <c r="E693" s="20">
        <v>1200</v>
      </c>
      <c r="F693" s="19">
        <v>1</v>
      </c>
      <c r="G693" s="101">
        <v>0.25</v>
      </c>
      <c r="H693" s="221" t="str">
        <f t="shared" si="81"/>
        <v>2015.01</v>
      </c>
      <c r="I693" s="221" t="str">
        <f t="shared" si="82"/>
        <v>3000</v>
      </c>
      <c r="J693" s="69">
        <v>3500</v>
      </c>
      <c r="K693" s="226"/>
      <c r="L693" s="226"/>
      <c r="M693" s="226"/>
      <c r="N693" s="226"/>
      <c r="O693" s="19"/>
      <c r="P693" s="19"/>
      <c r="Q693" s="19"/>
      <c r="R693" s="19"/>
      <c r="S693" s="103"/>
      <c r="T693" s="103"/>
      <c r="U693" s="25" t="s">
        <v>2</v>
      </c>
      <c r="V693" s="103"/>
      <c r="W693" s="103"/>
      <c r="X693" s="17"/>
      <c r="Y693" s="17" t="s">
        <v>912</v>
      </c>
      <c r="Z693" s="17"/>
      <c r="AA693" s="17">
        <v>37426</v>
      </c>
      <c r="AB693" s="17"/>
      <c r="AC693" s="17"/>
      <c r="AD693" s="99"/>
      <c r="AE693" s="18" t="str">
        <f>VLOOKUP(C693,'Equipment Listing'!A:E,3,FALSE)</f>
        <v>GA</v>
      </c>
      <c r="AF693" s="19" t="str">
        <f>VLOOKUP(C693,'Equipment Listing'!A:E,4,FALSE)</f>
        <v>600T (xfer)</v>
      </c>
      <c r="AG693" s="19" t="str">
        <f>VLOOKUP(C693,'Equipment Listing'!A:E,5,FALSE)</f>
        <v>600+</v>
      </c>
      <c r="AH693" s="19">
        <f t="shared" si="83"/>
        <v>0.25</v>
      </c>
      <c r="AI693" s="43">
        <f t="shared" si="84"/>
        <v>1200</v>
      </c>
      <c r="AJ693" s="102">
        <f t="shared" si="85"/>
        <v>3500</v>
      </c>
      <c r="AK693" s="20">
        <f t="shared" si="86"/>
        <v>291.66666666666669</v>
      </c>
      <c r="AL693" s="21">
        <f t="shared" si="87"/>
        <v>0.65740740740740744</v>
      </c>
      <c r="AM693" s="21"/>
      <c r="AN693" s="103"/>
      <c r="AO693" s="103"/>
      <c r="AP693" s="17">
        <v>37426</v>
      </c>
    </row>
    <row r="694" spans="1:42" s="15" customFormat="1" ht="10.5" hidden="1" customHeight="1">
      <c r="A694" s="16">
        <v>76019</v>
      </c>
      <c r="B694" s="220" t="str">
        <f t="shared" si="80"/>
        <v>EOP</v>
      </c>
      <c r="C694" s="18" t="s">
        <v>528</v>
      </c>
      <c r="D694" s="101">
        <v>2</v>
      </c>
      <c r="E694" s="20">
        <v>3600</v>
      </c>
      <c r="F694" s="19">
        <v>1</v>
      </c>
      <c r="G694" s="101">
        <v>4</v>
      </c>
      <c r="H694" s="221" t="str">
        <f t="shared" si="81"/>
        <v>2015.01</v>
      </c>
      <c r="I694" s="221" t="str">
        <f t="shared" si="82"/>
        <v>3000</v>
      </c>
      <c r="J694" s="69">
        <v>1950000</v>
      </c>
      <c r="K694" s="226"/>
      <c r="L694" s="226"/>
      <c r="M694" s="226"/>
      <c r="N694" s="226"/>
      <c r="O694" s="19"/>
      <c r="P694" s="19"/>
      <c r="Q694" s="19"/>
      <c r="R694" s="19"/>
      <c r="S694" s="103"/>
      <c r="T694" s="103"/>
      <c r="U694" s="25" t="s">
        <v>2</v>
      </c>
      <c r="V694" s="103"/>
      <c r="W694" s="103"/>
      <c r="X694" s="17"/>
      <c r="Y694" s="17" t="s">
        <v>982</v>
      </c>
      <c r="Z694" s="17"/>
      <c r="AA694" s="17">
        <v>76019</v>
      </c>
      <c r="AB694" s="17"/>
      <c r="AC694" s="17"/>
      <c r="AD694" s="99"/>
      <c r="AE694" s="18" t="str">
        <f>VLOOKUP(C694,'Equipment Listing'!A:E,3,FALSE)</f>
        <v>GA</v>
      </c>
      <c r="AF694" s="19" t="str">
        <f>VLOOKUP(C694,'Equipment Listing'!A:E,4,FALSE)</f>
        <v>600T (xfer)</v>
      </c>
      <c r="AG694" s="19" t="str">
        <f>VLOOKUP(C694,'Equipment Listing'!A:E,5,FALSE)</f>
        <v>600+</v>
      </c>
      <c r="AH694" s="19">
        <f t="shared" si="83"/>
        <v>4</v>
      </c>
      <c r="AI694" s="43">
        <f t="shared" si="84"/>
        <v>7200</v>
      </c>
      <c r="AJ694" s="102">
        <f t="shared" si="85"/>
        <v>1950000</v>
      </c>
      <c r="AK694" s="20">
        <f t="shared" si="86"/>
        <v>162500</v>
      </c>
      <c r="AL694" s="21">
        <f t="shared" si="87"/>
        <v>35.425925925925924</v>
      </c>
      <c r="AM694" s="21"/>
      <c r="AN694" s="103"/>
      <c r="AO694" s="103"/>
      <c r="AP694" s="17">
        <v>76019</v>
      </c>
    </row>
    <row r="695" spans="1:42" s="15" customFormat="1" ht="10.5" hidden="1" customHeight="1">
      <c r="A695" s="16" t="s">
        <v>1059</v>
      </c>
      <c r="B695" s="220" t="str">
        <f t="shared" si="80"/>
        <v>EOP</v>
      </c>
      <c r="C695" s="18" t="s">
        <v>528</v>
      </c>
      <c r="D695" s="101">
        <v>1</v>
      </c>
      <c r="E695" s="20">
        <v>1080</v>
      </c>
      <c r="F695" s="19">
        <v>1</v>
      </c>
      <c r="G695" s="101">
        <v>2.5</v>
      </c>
      <c r="H695" s="221" t="str">
        <f t="shared" si="81"/>
        <v>2015.01</v>
      </c>
      <c r="I695" s="221" t="str">
        <f t="shared" si="82"/>
        <v>3000</v>
      </c>
      <c r="J695" s="69">
        <v>165000</v>
      </c>
      <c r="K695" s="226"/>
      <c r="L695" s="226"/>
      <c r="M695" s="226"/>
      <c r="N695" s="226"/>
      <c r="O695" s="19"/>
      <c r="P695" s="19"/>
      <c r="Q695" s="19"/>
      <c r="R695" s="19"/>
      <c r="S695" s="103"/>
      <c r="T695" s="103"/>
      <c r="U695" s="25" t="s">
        <v>2</v>
      </c>
      <c r="V695" s="103"/>
      <c r="W695" s="103"/>
      <c r="X695" s="17"/>
      <c r="Y695" s="17" t="s">
        <v>937</v>
      </c>
      <c r="Z695" s="17"/>
      <c r="AA695" s="17" t="s">
        <v>1060</v>
      </c>
      <c r="AB695" s="17"/>
      <c r="AC695" s="17"/>
      <c r="AD695" s="99"/>
      <c r="AE695" s="18" t="str">
        <f>VLOOKUP(C695,'Equipment Listing'!A:E,3,FALSE)</f>
        <v>GA</v>
      </c>
      <c r="AF695" s="19" t="str">
        <f>VLOOKUP(C695,'Equipment Listing'!A:E,4,FALSE)</f>
        <v>600T (xfer)</v>
      </c>
      <c r="AG695" s="19" t="str">
        <f>VLOOKUP(C695,'Equipment Listing'!A:E,5,FALSE)</f>
        <v>600+</v>
      </c>
      <c r="AH695" s="19">
        <f t="shared" si="83"/>
        <v>2.5</v>
      </c>
      <c r="AI695" s="43">
        <f t="shared" si="84"/>
        <v>1080</v>
      </c>
      <c r="AJ695" s="102">
        <f t="shared" si="85"/>
        <v>165000</v>
      </c>
      <c r="AK695" s="20">
        <f t="shared" si="86"/>
        <v>13750</v>
      </c>
      <c r="AL695" s="21">
        <f t="shared" si="87"/>
        <v>20.308641975308642</v>
      </c>
      <c r="AM695" s="21"/>
      <c r="AN695" s="103"/>
      <c r="AO695" s="103"/>
      <c r="AP695" s="17" t="s">
        <v>1060</v>
      </c>
    </row>
    <row r="696" spans="1:42" s="15" customFormat="1" ht="10.5" hidden="1" customHeight="1">
      <c r="A696" s="16" t="s">
        <v>1061</v>
      </c>
      <c r="B696" s="220" t="str">
        <f t="shared" si="80"/>
        <v>EOP</v>
      </c>
      <c r="C696" s="18" t="s">
        <v>528</v>
      </c>
      <c r="D696" s="101">
        <v>1</v>
      </c>
      <c r="E696" s="20">
        <v>1200</v>
      </c>
      <c r="F696" s="19">
        <v>1</v>
      </c>
      <c r="G696" s="101">
        <v>2</v>
      </c>
      <c r="H696" s="221" t="str">
        <f t="shared" si="81"/>
        <v>2015.01</v>
      </c>
      <c r="I696" s="221" t="str">
        <f t="shared" si="82"/>
        <v>3000</v>
      </c>
      <c r="J696" s="69">
        <v>145000</v>
      </c>
      <c r="K696" s="226"/>
      <c r="L696" s="226"/>
      <c r="M696" s="226"/>
      <c r="N696" s="226"/>
      <c r="O696" s="19"/>
      <c r="P696" s="19"/>
      <c r="Q696" s="19"/>
      <c r="R696" s="19"/>
      <c r="S696" s="103"/>
      <c r="T696" s="103"/>
      <c r="U696" s="25" t="s">
        <v>2</v>
      </c>
      <c r="V696" s="103"/>
      <c r="W696" s="103"/>
      <c r="X696" s="17"/>
      <c r="Y696" s="17" t="s">
        <v>1063</v>
      </c>
      <c r="Z696" s="17"/>
      <c r="AA696" s="17" t="s">
        <v>1062</v>
      </c>
      <c r="AB696" s="17"/>
      <c r="AC696" s="17"/>
      <c r="AD696" s="99"/>
      <c r="AE696" s="18" t="str">
        <f>VLOOKUP(C696,'Equipment Listing'!A:E,3,FALSE)</f>
        <v>GA</v>
      </c>
      <c r="AF696" s="19" t="str">
        <f>VLOOKUP(C696,'Equipment Listing'!A:E,4,FALSE)</f>
        <v>600T (xfer)</v>
      </c>
      <c r="AG696" s="19" t="str">
        <f>VLOOKUP(C696,'Equipment Listing'!A:E,5,FALSE)</f>
        <v>600+</v>
      </c>
      <c r="AH696" s="19">
        <f t="shared" si="83"/>
        <v>2</v>
      </c>
      <c r="AI696" s="43">
        <f t="shared" si="84"/>
        <v>1200</v>
      </c>
      <c r="AJ696" s="102">
        <f t="shared" si="85"/>
        <v>145000</v>
      </c>
      <c r="AK696" s="20">
        <f t="shared" si="86"/>
        <v>12083.333333333334</v>
      </c>
      <c r="AL696" s="21">
        <f t="shared" si="87"/>
        <v>16.092592592592592</v>
      </c>
      <c r="AM696" s="21"/>
      <c r="AN696" s="103"/>
      <c r="AO696" s="103"/>
      <c r="AP696" s="17" t="s">
        <v>1062</v>
      </c>
    </row>
    <row r="697" spans="1:42" s="15" customFormat="1" ht="10.5" hidden="1" customHeight="1">
      <c r="A697" s="16" t="s">
        <v>1064</v>
      </c>
      <c r="B697" s="220" t="str">
        <f t="shared" si="80"/>
        <v>EOP</v>
      </c>
      <c r="C697" s="18" t="s">
        <v>528</v>
      </c>
      <c r="D697" s="101">
        <v>1</v>
      </c>
      <c r="E697" s="20">
        <v>1080</v>
      </c>
      <c r="F697" s="19">
        <v>1</v>
      </c>
      <c r="G697" s="101"/>
      <c r="H697" s="221" t="str">
        <f t="shared" si="81"/>
        <v>2015.01</v>
      </c>
      <c r="I697" s="221" t="str">
        <f t="shared" si="82"/>
        <v>3000</v>
      </c>
      <c r="J697" s="109"/>
      <c r="K697" s="228"/>
      <c r="L697" s="228"/>
      <c r="M697" s="228"/>
      <c r="N697" s="228"/>
      <c r="O697" s="19"/>
      <c r="P697" s="19"/>
      <c r="Q697" s="19"/>
      <c r="R697" s="19"/>
      <c r="S697" s="103"/>
      <c r="T697" s="103"/>
      <c r="U697" s="25" t="s">
        <v>2</v>
      </c>
      <c r="V697" s="103"/>
      <c r="W697" s="103"/>
      <c r="X697" s="17"/>
      <c r="Y697" s="17" t="s">
        <v>911</v>
      </c>
      <c r="Z697" s="17"/>
      <c r="AA697" s="17">
        <v>37251</v>
      </c>
      <c r="AB697" s="17"/>
      <c r="AC697" s="17"/>
      <c r="AD697" s="99"/>
      <c r="AE697" s="18" t="str">
        <f>VLOOKUP(C697,'Equipment Listing'!A:E,3,FALSE)</f>
        <v>GA</v>
      </c>
      <c r="AF697" s="19" t="str">
        <f>VLOOKUP(C697,'Equipment Listing'!A:E,4,FALSE)</f>
        <v>600T (xfer)</v>
      </c>
      <c r="AG697" s="19" t="str">
        <f>VLOOKUP(C697,'Equipment Listing'!A:E,5,FALSE)</f>
        <v>600+</v>
      </c>
      <c r="AH697" s="19">
        <f t="shared" si="83"/>
        <v>0</v>
      </c>
      <c r="AI697" s="43">
        <f t="shared" si="84"/>
        <v>1080</v>
      </c>
      <c r="AJ697" s="102">
        <f t="shared" si="85"/>
        <v>0</v>
      </c>
      <c r="AK697" s="20">
        <f t="shared" si="86"/>
        <v>0</v>
      </c>
      <c r="AL697" s="21">
        <f t="shared" si="87"/>
        <v>0</v>
      </c>
      <c r="AM697" s="21"/>
      <c r="AN697" s="103"/>
      <c r="AO697" s="103"/>
      <c r="AP697" s="17">
        <v>37251</v>
      </c>
    </row>
    <row r="698" spans="1:42" s="15" customFormat="1" ht="10.5" hidden="1" customHeight="1">
      <c r="A698" s="16" t="s">
        <v>1065</v>
      </c>
      <c r="B698" s="220" t="str">
        <f t="shared" si="80"/>
        <v>EOP</v>
      </c>
      <c r="C698" s="18" t="s">
        <v>528</v>
      </c>
      <c r="D698" s="101">
        <v>1</v>
      </c>
      <c r="E698" s="20">
        <v>1200</v>
      </c>
      <c r="F698" s="19">
        <v>1</v>
      </c>
      <c r="G698" s="101">
        <v>1</v>
      </c>
      <c r="H698" s="221" t="str">
        <f t="shared" si="81"/>
        <v>2015.01</v>
      </c>
      <c r="I698" s="221" t="str">
        <f t="shared" si="82"/>
        <v>3000</v>
      </c>
      <c r="J698" s="69">
        <v>13250</v>
      </c>
      <c r="K698" s="226"/>
      <c r="L698" s="226"/>
      <c r="M698" s="226"/>
      <c r="N698" s="226"/>
      <c r="O698" s="19"/>
      <c r="P698" s="19"/>
      <c r="Q698" s="19"/>
      <c r="R698" s="19"/>
      <c r="S698" s="103"/>
      <c r="T698" s="103"/>
      <c r="U698" s="25" t="s">
        <v>2</v>
      </c>
      <c r="V698" s="103"/>
      <c r="W698" s="103"/>
      <c r="X698" s="17"/>
      <c r="Y698" s="17" t="s">
        <v>911</v>
      </c>
      <c r="Z698" s="17"/>
      <c r="AA698" s="17">
        <v>37846</v>
      </c>
      <c r="AB698" s="17"/>
      <c r="AC698" s="17"/>
      <c r="AD698" s="99"/>
      <c r="AE698" s="18" t="str">
        <f>VLOOKUP(C698,'Equipment Listing'!A:E,3,FALSE)</f>
        <v>GA</v>
      </c>
      <c r="AF698" s="19" t="str">
        <f>VLOOKUP(C698,'Equipment Listing'!A:E,4,FALSE)</f>
        <v>600T (xfer)</v>
      </c>
      <c r="AG698" s="19" t="str">
        <f>VLOOKUP(C698,'Equipment Listing'!A:E,5,FALSE)</f>
        <v>600+</v>
      </c>
      <c r="AH698" s="19">
        <f t="shared" si="83"/>
        <v>1</v>
      </c>
      <c r="AI698" s="43">
        <f t="shared" si="84"/>
        <v>1200</v>
      </c>
      <c r="AJ698" s="102">
        <f t="shared" si="85"/>
        <v>13250</v>
      </c>
      <c r="AK698" s="20">
        <f t="shared" si="86"/>
        <v>1104.1666666666667</v>
      </c>
      <c r="AL698" s="21">
        <f t="shared" si="87"/>
        <v>2.5601851851851851</v>
      </c>
      <c r="AM698" s="21"/>
      <c r="AN698" s="103"/>
      <c r="AO698" s="103"/>
      <c r="AP698" s="17">
        <v>37846</v>
      </c>
    </row>
    <row r="699" spans="1:42" s="15" customFormat="1" ht="10.5" hidden="1" customHeight="1">
      <c r="A699" s="16" t="s">
        <v>1066</v>
      </c>
      <c r="B699" s="220" t="str">
        <f t="shared" si="80"/>
        <v>EOP</v>
      </c>
      <c r="C699" s="18" t="s">
        <v>528</v>
      </c>
      <c r="D699" s="101">
        <v>1</v>
      </c>
      <c r="E699" s="20">
        <v>1200</v>
      </c>
      <c r="F699" s="19">
        <v>1</v>
      </c>
      <c r="G699" s="101">
        <v>1.5</v>
      </c>
      <c r="H699" s="221" t="str">
        <f t="shared" si="81"/>
        <v>2015.01</v>
      </c>
      <c r="I699" s="221" t="str">
        <f t="shared" si="82"/>
        <v>3000</v>
      </c>
      <c r="J699" s="69">
        <v>34500</v>
      </c>
      <c r="K699" s="226"/>
      <c r="L699" s="226"/>
      <c r="M699" s="226"/>
      <c r="N699" s="226"/>
      <c r="O699" s="19"/>
      <c r="P699" s="19"/>
      <c r="Q699" s="19"/>
      <c r="R699" s="19"/>
      <c r="S699" s="103"/>
      <c r="T699" s="103"/>
      <c r="U699" s="25" t="s">
        <v>2</v>
      </c>
      <c r="V699" s="103"/>
      <c r="W699" s="103"/>
      <c r="X699" s="17"/>
      <c r="Y699" s="17" t="s">
        <v>911</v>
      </c>
      <c r="Z699" s="17"/>
      <c r="AA699" s="17">
        <v>37858</v>
      </c>
      <c r="AB699" s="17"/>
      <c r="AC699" s="17"/>
      <c r="AD699" s="99"/>
      <c r="AE699" s="18" t="str">
        <f>VLOOKUP(C699,'Equipment Listing'!A:E,3,FALSE)</f>
        <v>GA</v>
      </c>
      <c r="AF699" s="19" t="str">
        <f>VLOOKUP(C699,'Equipment Listing'!A:E,4,FALSE)</f>
        <v>600T (xfer)</v>
      </c>
      <c r="AG699" s="19" t="str">
        <f>VLOOKUP(C699,'Equipment Listing'!A:E,5,FALSE)</f>
        <v>600+</v>
      </c>
      <c r="AH699" s="19">
        <f t="shared" si="83"/>
        <v>1.5</v>
      </c>
      <c r="AI699" s="43">
        <f t="shared" si="84"/>
        <v>1200</v>
      </c>
      <c r="AJ699" s="102">
        <f t="shared" si="85"/>
        <v>34500</v>
      </c>
      <c r="AK699" s="20">
        <f t="shared" si="86"/>
        <v>2875</v>
      </c>
      <c r="AL699" s="21">
        <f t="shared" si="87"/>
        <v>5.1944444444444446</v>
      </c>
      <c r="AM699" s="21"/>
      <c r="AN699" s="103"/>
      <c r="AO699" s="103"/>
      <c r="AP699" s="17">
        <v>37858</v>
      </c>
    </row>
    <row r="700" spans="1:42" s="15" customFormat="1" ht="10.5" hidden="1" customHeight="1">
      <c r="A700" s="16" t="s">
        <v>1067</v>
      </c>
      <c r="B700" s="220" t="str">
        <f t="shared" si="80"/>
        <v>EOP</v>
      </c>
      <c r="C700" s="18" t="s">
        <v>528</v>
      </c>
      <c r="D700" s="101">
        <v>1</v>
      </c>
      <c r="E700" s="20">
        <v>1200</v>
      </c>
      <c r="F700" s="19">
        <v>1</v>
      </c>
      <c r="G700" s="101">
        <v>1.5</v>
      </c>
      <c r="H700" s="221" t="str">
        <f t="shared" si="81"/>
        <v>2015.01</v>
      </c>
      <c r="I700" s="221" t="str">
        <f t="shared" si="82"/>
        <v>3000</v>
      </c>
      <c r="J700" s="69">
        <v>37400</v>
      </c>
      <c r="K700" s="226"/>
      <c r="L700" s="226"/>
      <c r="M700" s="226"/>
      <c r="N700" s="226"/>
      <c r="O700" s="19"/>
      <c r="P700" s="19"/>
      <c r="Q700" s="19"/>
      <c r="R700" s="19"/>
      <c r="S700" s="103"/>
      <c r="T700" s="103"/>
      <c r="U700" s="25" t="s">
        <v>2</v>
      </c>
      <c r="V700" s="103"/>
      <c r="W700" s="103"/>
      <c r="X700" s="17"/>
      <c r="Y700" s="17" t="s">
        <v>911</v>
      </c>
      <c r="Z700" s="17"/>
      <c r="AA700" s="17">
        <v>37862</v>
      </c>
      <c r="AB700" s="17"/>
      <c r="AC700" s="17"/>
      <c r="AD700" s="99"/>
      <c r="AE700" s="18" t="str">
        <f>VLOOKUP(C700,'Equipment Listing'!A:E,3,FALSE)</f>
        <v>GA</v>
      </c>
      <c r="AF700" s="19" t="str">
        <f>VLOOKUP(C700,'Equipment Listing'!A:E,4,FALSE)</f>
        <v>600T (xfer)</v>
      </c>
      <c r="AG700" s="19" t="str">
        <f>VLOOKUP(C700,'Equipment Listing'!A:E,5,FALSE)</f>
        <v>600+</v>
      </c>
      <c r="AH700" s="19">
        <f t="shared" si="83"/>
        <v>1.5</v>
      </c>
      <c r="AI700" s="43">
        <f t="shared" si="84"/>
        <v>1200</v>
      </c>
      <c r="AJ700" s="102">
        <f t="shared" si="85"/>
        <v>37400</v>
      </c>
      <c r="AK700" s="20">
        <f t="shared" si="86"/>
        <v>3116.6666666666665</v>
      </c>
      <c r="AL700" s="21">
        <f t="shared" si="87"/>
        <v>5.4629629629629619</v>
      </c>
      <c r="AM700" s="21"/>
      <c r="AN700" s="103"/>
      <c r="AO700" s="103"/>
      <c r="AP700" s="17">
        <v>37862</v>
      </c>
    </row>
    <row r="701" spans="1:42" s="15" customFormat="1" ht="10.5" hidden="1" customHeight="1">
      <c r="A701" s="16" t="s">
        <v>1068</v>
      </c>
      <c r="B701" s="220" t="str">
        <f t="shared" si="80"/>
        <v>EOP</v>
      </c>
      <c r="C701" s="18" t="s">
        <v>528</v>
      </c>
      <c r="D701" s="101">
        <v>1</v>
      </c>
      <c r="E701" s="20">
        <v>1200</v>
      </c>
      <c r="F701" s="19">
        <v>1</v>
      </c>
      <c r="G701" s="101"/>
      <c r="H701" s="221" t="str">
        <f t="shared" si="81"/>
        <v>2015.01</v>
      </c>
      <c r="I701" s="221" t="str">
        <f t="shared" si="82"/>
        <v>3000</v>
      </c>
      <c r="J701" s="109"/>
      <c r="K701" s="228"/>
      <c r="L701" s="228"/>
      <c r="M701" s="228"/>
      <c r="N701" s="228"/>
      <c r="O701" s="19"/>
      <c r="P701" s="19"/>
      <c r="Q701" s="19"/>
      <c r="R701" s="19"/>
      <c r="S701" s="103"/>
      <c r="T701" s="103"/>
      <c r="U701" s="25" t="s">
        <v>2</v>
      </c>
      <c r="V701" s="103"/>
      <c r="W701" s="103"/>
      <c r="X701" s="17"/>
      <c r="Y701" s="17" t="s">
        <v>1070</v>
      </c>
      <c r="Z701" s="17"/>
      <c r="AA701" s="17" t="s">
        <v>1069</v>
      </c>
      <c r="AB701" s="17"/>
      <c r="AC701" s="17"/>
      <c r="AD701" s="99"/>
      <c r="AE701" s="18" t="str">
        <f>VLOOKUP(C701,'Equipment Listing'!A:E,3,FALSE)</f>
        <v>GA</v>
      </c>
      <c r="AF701" s="19" t="str">
        <f>VLOOKUP(C701,'Equipment Listing'!A:E,4,FALSE)</f>
        <v>600T (xfer)</v>
      </c>
      <c r="AG701" s="19" t="str">
        <f>VLOOKUP(C701,'Equipment Listing'!A:E,5,FALSE)</f>
        <v>600+</v>
      </c>
      <c r="AH701" s="19">
        <f t="shared" si="83"/>
        <v>0</v>
      </c>
      <c r="AI701" s="43">
        <f t="shared" si="84"/>
        <v>1200</v>
      </c>
      <c r="AJ701" s="102">
        <f t="shared" si="85"/>
        <v>0</v>
      </c>
      <c r="AK701" s="20">
        <f t="shared" si="86"/>
        <v>0</v>
      </c>
      <c r="AL701" s="21">
        <f t="shared" si="87"/>
        <v>0</v>
      </c>
      <c r="AM701" s="21"/>
      <c r="AN701" s="103"/>
      <c r="AO701" s="103"/>
      <c r="AP701" s="17" t="s">
        <v>1069</v>
      </c>
    </row>
    <row r="702" spans="1:42" s="15" customFormat="1" ht="10.5" hidden="1" customHeight="1">
      <c r="A702" s="16" t="s">
        <v>1001</v>
      </c>
      <c r="B702" s="220" t="str">
        <f t="shared" si="80"/>
        <v>EOP</v>
      </c>
      <c r="C702" s="18" t="s">
        <v>528</v>
      </c>
      <c r="D702" s="101">
        <v>1</v>
      </c>
      <c r="E702" s="20">
        <v>1200</v>
      </c>
      <c r="F702" s="19">
        <v>1</v>
      </c>
      <c r="G702" s="101">
        <v>2</v>
      </c>
      <c r="H702" s="221" t="str">
        <f t="shared" si="81"/>
        <v>2015.01</v>
      </c>
      <c r="I702" s="221" t="str">
        <f t="shared" si="82"/>
        <v>3000</v>
      </c>
      <c r="J702" s="69">
        <v>71750</v>
      </c>
      <c r="K702" s="226"/>
      <c r="L702" s="226"/>
      <c r="M702" s="226"/>
      <c r="N702" s="226"/>
      <c r="O702" s="19"/>
      <c r="P702" s="19"/>
      <c r="Q702" s="19"/>
      <c r="R702" s="19"/>
      <c r="S702" s="103"/>
      <c r="T702" s="103"/>
      <c r="U702" s="25" t="s">
        <v>2</v>
      </c>
      <c r="V702" s="103"/>
      <c r="W702" s="103"/>
      <c r="X702" s="17"/>
      <c r="Y702" s="17" t="s">
        <v>534</v>
      </c>
      <c r="Z702" s="17"/>
      <c r="AA702" s="17">
        <v>50503</v>
      </c>
      <c r="AB702" s="17"/>
      <c r="AC702" s="17"/>
      <c r="AD702" s="99"/>
      <c r="AE702" s="18" t="str">
        <f>VLOOKUP(C702,'Equipment Listing'!A:E,3,FALSE)</f>
        <v>GA</v>
      </c>
      <c r="AF702" s="19" t="str">
        <f>VLOOKUP(C702,'Equipment Listing'!A:E,4,FALSE)</f>
        <v>600T (xfer)</v>
      </c>
      <c r="AG702" s="19" t="str">
        <f>VLOOKUP(C702,'Equipment Listing'!A:E,5,FALSE)</f>
        <v>600+</v>
      </c>
      <c r="AH702" s="19">
        <f t="shared" si="83"/>
        <v>2</v>
      </c>
      <c r="AI702" s="43">
        <f t="shared" si="84"/>
        <v>1200</v>
      </c>
      <c r="AJ702" s="102">
        <f t="shared" si="85"/>
        <v>71750</v>
      </c>
      <c r="AK702" s="20">
        <f t="shared" si="86"/>
        <v>5979.166666666667</v>
      </c>
      <c r="AL702" s="21">
        <f t="shared" si="87"/>
        <v>9.3101851851851851</v>
      </c>
      <c r="AM702" s="21"/>
      <c r="AN702" s="103"/>
      <c r="AO702" s="103"/>
      <c r="AP702" s="17">
        <v>50503</v>
      </c>
    </row>
    <row r="703" spans="1:42" s="15" customFormat="1" ht="10.5" hidden="1" customHeight="1">
      <c r="A703" s="16" t="s">
        <v>1071</v>
      </c>
      <c r="B703" s="220" t="str">
        <f t="shared" si="80"/>
        <v>EOP</v>
      </c>
      <c r="C703" s="18" t="s">
        <v>528</v>
      </c>
      <c r="D703" s="101">
        <v>1</v>
      </c>
      <c r="E703" s="20">
        <v>1080</v>
      </c>
      <c r="F703" s="19">
        <v>1</v>
      </c>
      <c r="G703" s="101">
        <v>2</v>
      </c>
      <c r="H703" s="221" t="str">
        <f t="shared" si="81"/>
        <v>2015.01</v>
      </c>
      <c r="I703" s="221" t="str">
        <f t="shared" si="82"/>
        <v>3000</v>
      </c>
      <c r="J703" s="69">
        <v>71750</v>
      </c>
      <c r="K703" s="226"/>
      <c r="L703" s="226"/>
      <c r="M703" s="226"/>
      <c r="N703" s="226"/>
      <c r="O703" s="19"/>
      <c r="P703" s="19"/>
      <c r="Q703" s="19"/>
      <c r="R703" s="19"/>
      <c r="S703" s="103"/>
      <c r="T703" s="103"/>
      <c r="U703" s="25" t="s">
        <v>2</v>
      </c>
      <c r="V703" s="103"/>
      <c r="W703" s="103"/>
      <c r="X703" s="17"/>
      <c r="Y703" s="17" t="s">
        <v>534</v>
      </c>
      <c r="Z703" s="17"/>
      <c r="AA703" s="17">
        <v>50529</v>
      </c>
      <c r="AB703" s="17"/>
      <c r="AC703" s="17"/>
      <c r="AD703" s="99"/>
      <c r="AE703" s="18" t="str">
        <f>VLOOKUP(C703,'Equipment Listing'!A:E,3,FALSE)</f>
        <v>GA</v>
      </c>
      <c r="AF703" s="19" t="str">
        <f>VLOOKUP(C703,'Equipment Listing'!A:E,4,FALSE)</f>
        <v>600T (xfer)</v>
      </c>
      <c r="AG703" s="19" t="str">
        <f>VLOOKUP(C703,'Equipment Listing'!A:E,5,FALSE)</f>
        <v>600+</v>
      </c>
      <c r="AH703" s="19">
        <f t="shared" si="83"/>
        <v>2</v>
      </c>
      <c r="AI703" s="43">
        <f t="shared" si="84"/>
        <v>1080</v>
      </c>
      <c r="AJ703" s="102">
        <f t="shared" si="85"/>
        <v>71750</v>
      </c>
      <c r="AK703" s="20">
        <f t="shared" si="86"/>
        <v>5979.166666666667</v>
      </c>
      <c r="AL703" s="21">
        <f t="shared" si="87"/>
        <v>10.048353909465021</v>
      </c>
      <c r="AM703" s="21"/>
      <c r="AN703" s="103"/>
      <c r="AO703" s="103"/>
      <c r="AP703" s="17">
        <v>50529</v>
      </c>
    </row>
    <row r="704" spans="1:42" s="15" customFormat="1" ht="10.5" hidden="1" customHeight="1">
      <c r="A704" s="16" t="s">
        <v>1072</v>
      </c>
      <c r="B704" s="220" t="str">
        <f t="shared" si="80"/>
        <v>EOP</v>
      </c>
      <c r="C704" s="18" t="s">
        <v>528</v>
      </c>
      <c r="D704" s="101">
        <v>1</v>
      </c>
      <c r="E704" s="20">
        <v>1440</v>
      </c>
      <c r="F704" s="19">
        <v>1</v>
      </c>
      <c r="G704" s="101">
        <v>2.5</v>
      </c>
      <c r="H704" s="221" t="str">
        <f t="shared" si="81"/>
        <v>2015.01</v>
      </c>
      <c r="I704" s="221" t="str">
        <f t="shared" si="82"/>
        <v>3000</v>
      </c>
      <c r="J704" s="69">
        <v>220000</v>
      </c>
      <c r="K704" s="226"/>
      <c r="L704" s="226"/>
      <c r="M704" s="226"/>
      <c r="N704" s="226"/>
      <c r="O704" s="19"/>
      <c r="P704" s="19"/>
      <c r="Q704" s="19"/>
      <c r="R704" s="19"/>
      <c r="S704" s="103"/>
      <c r="T704" s="103"/>
      <c r="U704" s="25" t="s">
        <v>2</v>
      </c>
      <c r="V704" s="103"/>
      <c r="W704" s="103"/>
      <c r="X704" s="17"/>
      <c r="Y704" s="17" t="s">
        <v>1009</v>
      </c>
      <c r="Z704" s="17"/>
      <c r="AA704" s="17">
        <v>83102</v>
      </c>
      <c r="AB704" s="17"/>
      <c r="AC704" s="17"/>
      <c r="AD704" s="99"/>
      <c r="AE704" s="18" t="str">
        <f>VLOOKUP(C704,'Equipment Listing'!A:E,3,FALSE)</f>
        <v>GA</v>
      </c>
      <c r="AF704" s="19" t="str">
        <f>VLOOKUP(C704,'Equipment Listing'!A:E,4,FALSE)</f>
        <v>600T (xfer)</v>
      </c>
      <c r="AG704" s="19" t="str">
        <f>VLOOKUP(C704,'Equipment Listing'!A:E,5,FALSE)</f>
        <v>600+</v>
      </c>
      <c r="AH704" s="19">
        <f t="shared" si="83"/>
        <v>2.5</v>
      </c>
      <c r="AI704" s="43">
        <f t="shared" si="84"/>
        <v>1440</v>
      </c>
      <c r="AJ704" s="102">
        <f t="shared" si="85"/>
        <v>220000</v>
      </c>
      <c r="AK704" s="20">
        <f t="shared" si="86"/>
        <v>18333.333333333332</v>
      </c>
      <c r="AL704" s="21">
        <f t="shared" si="87"/>
        <v>20.308641975308642</v>
      </c>
      <c r="AM704" s="21"/>
      <c r="AN704" s="103"/>
      <c r="AO704" s="103"/>
      <c r="AP704" s="17">
        <v>83102</v>
      </c>
    </row>
    <row r="705" spans="1:42" s="15" customFormat="1" ht="10.5" hidden="1" customHeight="1">
      <c r="A705" s="16" t="s">
        <v>972</v>
      </c>
      <c r="B705" s="220" t="str">
        <f t="shared" si="80"/>
        <v>EOP</v>
      </c>
      <c r="C705" s="18" t="s">
        <v>528</v>
      </c>
      <c r="D705" s="101">
        <v>1</v>
      </c>
      <c r="E705" s="20">
        <v>1200</v>
      </c>
      <c r="F705" s="19">
        <v>1</v>
      </c>
      <c r="G705" s="101">
        <v>0.75</v>
      </c>
      <c r="H705" s="221" t="str">
        <f t="shared" si="81"/>
        <v>2015.01</v>
      </c>
      <c r="I705" s="221" t="str">
        <f t="shared" si="82"/>
        <v>3000</v>
      </c>
      <c r="J705" s="69">
        <v>10000</v>
      </c>
      <c r="K705" s="226"/>
      <c r="L705" s="226"/>
      <c r="M705" s="226"/>
      <c r="N705" s="226"/>
      <c r="O705" s="19"/>
      <c r="P705" s="19"/>
      <c r="Q705" s="19"/>
      <c r="R705" s="19"/>
      <c r="S705" s="103"/>
      <c r="T705" s="103"/>
      <c r="U705" s="25" t="s">
        <v>2</v>
      </c>
      <c r="V705" s="103"/>
      <c r="W705" s="103"/>
      <c r="X705" s="17"/>
      <c r="Y705" s="17" t="s">
        <v>974</v>
      </c>
      <c r="Z705" s="17"/>
      <c r="AA705" s="17">
        <v>32614</v>
      </c>
      <c r="AB705" s="17"/>
      <c r="AC705" s="17"/>
      <c r="AD705" s="99"/>
      <c r="AE705" s="18" t="str">
        <f>VLOOKUP(C705,'Equipment Listing'!A:E,3,FALSE)</f>
        <v>GA</v>
      </c>
      <c r="AF705" s="19" t="str">
        <f>VLOOKUP(C705,'Equipment Listing'!A:E,4,FALSE)</f>
        <v>600T (xfer)</v>
      </c>
      <c r="AG705" s="19" t="str">
        <f>VLOOKUP(C705,'Equipment Listing'!A:E,5,FALSE)</f>
        <v>600+</v>
      </c>
      <c r="AH705" s="19">
        <f t="shared" si="83"/>
        <v>0.75</v>
      </c>
      <c r="AI705" s="43">
        <f t="shared" si="84"/>
        <v>1200</v>
      </c>
      <c r="AJ705" s="102">
        <f t="shared" si="85"/>
        <v>10000</v>
      </c>
      <c r="AK705" s="20">
        <f t="shared" si="86"/>
        <v>833.33333333333337</v>
      </c>
      <c r="AL705" s="21">
        <f t="shared" si="87"/>
        <v>1.9259259259259263</v>
      </c>
      <c r="AM705" s="21"/>
      <c r="AN705" s="103"/>
      <c r="AO705" s="103"/>
      <c r="AP705" s="17">
        <v>32614</v>
      </c>
    </row>
    <row r="706" spans="1:42" s="15" customFormat="1" ht="10.5" hidden="1" customHeight="1">
      <c r="A706" s="16"/>
      <c r="B706" s="220" t="str">
        <f t="shared" si="80"/>
        <v>EOP</v>
      </c>
      <c r="C706" s="18" t="s">
        <v>528</v>
      </c>
      <c r="D706" s="101">
        <v>1</v>
      </c>
      <c r="E706" s="20">
        <v>1200</v>
      </c>
      <c r="F706" s="19">
        <v>1</v>
      </c>
      <c r="G706" s="101">
        <v>2.5</v>
      </c>
      <c r="H706" s="221" t="str">
        <f t="shared" si="81"/>
        <v>2015.01</v>
      </c>
      <c r="I706" s="221" t="str">
        <f t="shared" si="82"/>
        <v>3000</v>
      </c>
      <c r="J706" s="69">
        <v>105485</v>
      </c>
      <c r="K706" s="226"/>
      <c r="L706" s="226"/>
      <c r="M706" s="226"/>
      <c r="N706" s="226"/>
      <c r="O706" s="19"/>
      <c r="P706" s="19"/>
      <c r="Q706" s="19"/>
      <c r="R706" s="19"/>
      <c r="S706" s="103"/>
      <c r="T706" s="103"/>
      <c r="U706" s="25" t="s">
        <v>2</v>
      </c>
      <c r="V706" s="103"/>
      <c r="W706" s="103"/>
      <c r="X706" s="17"/>
      <c r="Y706" s="17" t="s">
        <v>974</v>
      </c>
      <c r="Z706" s="17"/>
      <c r="AA706" s="17" t="s">
        <v>1073</v>
      </c>
      <c r="AB706" s="17"/>
      <c r="AC706" s="17"/>
      <c r="AD706" s="99"/>
      <c r="AE706" s="18" t="str">
        <f>VLOOKUP(C706,'Equipment Listing'!A:E,3,FALSE)</f>
        <v>GA</v>
      </c>
      <c r="AF706" s="19" t="str">
        <f>VLOOKUP(C706,'Equipment Listing'!A:E,4,FALSE)</f>
        <v>600T (xfer)</v>
      </c>
      <c r="AG706" s="19" t="str">
        <f>VLOOKUP(C706,'Equipment Listing'!A:E,5,FALSE)</f>
        <v>600+</v>
      </c>
      <c r="AH706" s="19">
        <f t="shared" si="83"/>
        <v>2.5</v>
      </c>
      <c r="AI706" s="43">
        <f t="shared" si="84"/>
        <v>1200</v>
      </c>
      <c r="AJ706" s="102">
        <f t="shared" si="85"/>
        <v>105485</v>
      </c>
      <c r="AK706" s="20">
        <f t="shared" si="86"/>
        <v>8790.4166666666661</v>
      </c>
      <c r="AL706" s="21">
        <f t="shared" si="87"/>
        <v>13.100462962962963</v>
      </c>
      <c r="AM706" s="21"/>
      <c r="AN706" s="103"/>
      <c r="AO706" s="103"/>
      <c r="AP706" s="17" t="s">
        <v>1073</v>
      </c>
    </row>
    <row r="707" spans="1:42" s="15" customFormat="1" ht="10.5" hidden="1" customHeight="1">
      <c r="A707" s="16" t="s">
        <v>1074</v>
      </c>
      <c r="B707" s="220" t="str">
        <f t="shared" si="80"/>
        <v>EOP</v>
      </c>
      <c r="C707" s="18" t="s">
        <v>907</v>
      </c>
      <c r="D707" s="101">
        <v>2</v>
      </c>
      <c r="E707" s="20">
        <v>2400</v>
      </c>
      <c r="F707" s="19">
        <v>1</v>
      </c>
      <c r="G707" s="101">
        <v>3</v>
      </c>
      <c r="H707" s="221" t="str">
        <f t="shared" si="81"/>
        <v>2015.01</v>
      </c>
      <c r="I707" s="221" t="str">
        <f t="shared" si="82"/>
        <v>3000</v>
      </c>
      <c r="J707" s="69">
        <v>330000</v>
      </c>
      <c r="K707" s="226"/>
      <c r="L707" s="226"/>
      <c r="M707" s="226"/>
      <c r="N707" s="226"/>
      <c r="O707" s="19"/>
      <c r="P707" s="19"/>
      <c r="Q707" s="19"/>
      <c r="R707" s="19"/>
      <c r="S707" s="103"/>
      <c r="T707" s="103"/>
      <c r="U707" s="25" t="s">
        <v>2</v>
      </c>
      <c r="V707" s="103"/>
      <c r="W707" s="103"/>
      <c r="X707" s="17"/>
      <c r="Y707" s="17" t="s">
        <v>937</v>
      </c>
      <c r="Z707" s="17"/>
      <c r="AA707" s="17">
        <v>31009</v>
      </c>
      <c r="AB707" s="17"/>
      <c r="AC707" s="17"/>
      <c r="AD707" s="99"/>
      <c r="AE707" s="18" t="str">
        <f>VLOOKUP(C707,'Equipment Listing'!A:E,3,FALSE)</f>
        <v>GA</v>
      </c>
      <c r="AF707" s="19" t="str">
        <f>VLOOKUP(C707,'Equipment Listing'!A:E,4,FALSE)</f>
        <v>600T (xfer)</v>
      </c>
      <c r="AG707" s="19" t="str">
        <f>VLOOKUP(C707,'Equipment Listing'!A:E,5,FALSE)</f>
        <v>600+</v>
      </c>
      <c r="AH707" s="19">
        <f t="shared" si="83"/>
        <v>3</v>
      </c>
      <c r="AI707" s="43">
        <f t="shared" si="84"/>
        <v>4800</v>
      </c>
      <c r="AJ707" s="102">
        <f t="shared" si="85"/>
        <v>330000</v>
      </c>
      <c r="AK707" s="20">
        <f t="shared" si="86"/>
        <v>27500</v>
      </c>
      <c r="AL707" s="21">
        <f t="shared" si="87"/>
        <v>11.638888888888891</v>
      </c>
      <c r="AM707" s="21"/>
      <c r="AN707" s="103"/>
      <c r="AO707" s="103"/>
      <c r="AP707" s="17">
        <v>31009</v>
      </c>
    </row>
    <row r="708" spans="1:42" s="15" customFormat="1" ht="10.5" hidden="1" customHeight="1">
      <c r="A708" s="16" t="s">
        <v>1075</v>
      </c>
      <c r="B708" s="220" t="str">
        <f t="shared" si="80"/>
        <v>EOP</v>
      </c>
      <c r="C708" s="18" t="s">
        <v>907</v>
      </c>
      <c r="D708" s="101">
        <v>1</v>
      </c>
      <c r="E708" s="20">
        <v>1200</v>
      </c>
      <c r="F708" s="19">
        <v>1</v>
      </c>
      <c r="G708" s="101">
        <v>0.25</v>
      </c>
      <c r="H708" s="221" t="str">
        <f t="shared" si="81"/>
        <v>2015.01</v>
      </c>
      <c r="I708" s="221" t="str">
        <f t="shared" si="82"/>
        <v>3000</v>
      </c>
      <c r="J708" s="69">
        <v>3200</v>
      </c>
      <c r="K708" s="226"/>
      <c r="L708" s="226"/>
      <c r="M708" s="226"/>
      <c r="N708" s="226"/>
      <c r="O708" s="19"/>
      <c r="P708" s="19"/>
      <c r="Q708" s="19"/>
      <c r="R708" s="19"/>
      <c r="S708" s="103"/>
      <c r="T708" s="103"/>
      <c r="U708" s="25" t="s">
        <v>2</v>
      </c>
      <c r="V708" s="103"/>
      <c r="W708" s="103"/>
      <c r="X708" s="17"/>
      <c r="Y708" s="17" t="s">
        <v>1063</v>
      </c>
      <c r="Z708" s="17"/>
      <c r="AA708" s="17" t="s">
        <v>1076</v>
      </c>
      <c r="AB708" s="17"/>
      <c r="AC708" s="17"/>
      <c r="AD708" s="99"/>
      <c r="AE708" s="18" t="str">
        <f>VLOOKUP(C708,'Equipment Listing'!A:E,3,FALSE)</f>
        <v>GA</v>
      </c>
      <c r="AF708" s="19" t="str">
        <f>VLOOKUP(C708,'Equipment Listing'!A:E,4,FALSE)</f>
        <v>600T (xfer)</v>
      </c>
      <c r="AG708" s="19" t="str">
        <f>VLOOKUP(C708,'Equipment Listing'!A:E,5,FALSE)</f>
        <v>600+</v>
      </c>
      <c r="AH708" s="19">
        <f t="shared" si="83"/>
        <v>0.25</v>
      </c>
      <c r="AI708" s="43">
        <f t="shared" si="84"/>
        <v>1200</v>
      </c>
      <c r="AJ708" s="102">
        <f t="shared" si="85"/>
        <v>3200</v>
      </c>
      <c r="AK708" s="20">
        <f t="shared" si="86"/>
        <v>266.66666666666669</v>
      </c>
      <c r="AL708" s="21">
        <f t="shared" si="87"/>
        <v>0.62962962962962965</v>
      </c>
      <c r="AM708" s="21"/>
      <c r="AN708" s="103"/>
      <c r="AO708" s="103"/>
      <c r="AP708" s="17" t="s">
        <v>1076</v>
      </c>
    </row>
    <row r="709" spans="1:42" s="15" customFormat="1" ht="10.5" hidden="1" customHeight="1">
      <c r="A709" s="16" t="s">
        <v>1077</v>
      </c>
      <c r="B709" s="220" t="str">
        <f t="shared" ref="B709:B772" si="88">IF(I709="3000","EOP",IF(ISBLANK(AC709),"SOP",""))</f>
        <v>EOP</v>
      </c>
      <c r="C709" s="18" t="s">
        <v>907</v>
      </c>
      <c r="D709" s="101">
        <v>1</v>
      </c>
      <c r="E709" s="20">
        <v>1200</v>
      </c>
      <c r="F709" s="19">
        <v>1</v>
      </c>
      <c r="G709" s="101">
        <v>0.25</v>
      </c>
      <c r="H709" s="221" t="str">
        <f t="shared" ref="H709:H772" si="89">IF(AND(AC709&gt;=$AT$2,AC709&lt;=$AT$3), TEXT(AC709,"YYYY.MM"), IF(AC709&gt;=$AT$3, "2019", "2015.01"))</f>
        <v>2015.01</v>
      </c>
      <c r="I709" s="221" t="str">
        <f t="shared" ref="I709:I772" si="90">IF(AND(AD709&gt;=$AT$2,AD709&lt;=$AT$3), TEXT(AD709,"YYYY.MM"), IF(AD709&gt;=$AT$3, "2019", "3000"))</f>
        <v>3000</v>
      </c>
      <c r="J709" s="69">
        <v>2700</v>
      </c>
      <c r="K709" s="226"/>
      <c r="L709" s="226"/>
      <c r="M709" s="226"/>
      <c r="N709" s="226"/>
      <c r="O709" s="19"/>
      <c r="P709" s="19"/>
      <c r="Q709" s="19"/>
      <c r="R709" s="19"/>
      <c r="S709" s="103"/>
      <c r="T709" s="103"/>
      <c r="U709" s="25" t="s">
        <v>2</v>
      </c>
      <c r="V709" s="103"/>
      <c r="W709" s="103"/>
      <c r="X709" s="17"/>
      <c r="Y709" s="17" t="s">
        <v>1063</v>
      </c>
      <c r="Z709" s="17"/>
      <c r="AA709" s="17" t="s">
        <v>1078</v>
      </c>
      <c r="AB709" s="17"/>
      <c r="AC709" s="17"/>
      <c r="AD709" s="99"/>
      <c r="AE709" s="18" t="str">
        <f>VLOOKUP(C709,'Equipment Listing'!A:E,3,FALSE)</f>
        <v>GA</v>
      </c>
      <c r="AF709" s="19" t="str">
        <f>VLOOKUP(C709,'Equipment Listing'!A:E,4,FALSE)</f>
        <v>600T (xfer)</v>
      </c>
      <c r="AG709" s="19" t="str">
        <f>VLOOKUP(C709,'Equipment Listing'!A:E,5,FALSE)</f>
        <v>600+</v>
      </c>
      <c r="AH709" s="19">
        <f t="shared" ref="AH709:AH772" si="91">G709*F709</f>
        <v>0.25</v>
      </c>
      <c r="AI709" s="43">
        <f t="shared" ref="AI709:AI772" si="92">E709*D709</f>
        <v>1200</v>
      </c>
      <c r="AJ709" s="102">
        <f t="shared" ref="AJ709:AJ772" si="93">J709</f>
        <v>2700</v>
      </c>
      <c r="AK709" s="20">
        <f t="shared" ref="AK709:AK772" si="94">J709/12</f>
        <v>225</v>
      </c>
      <c r="AL709" s="21">
        <f t="shared" ref="AL709:AL772" si="95">(AK709/AI709+(AH709))/0.75</f>
        <v>0.58333333333333337</v>
      </c>
      <c r="AM709" s="21"/>
      <c r="AN709" s="103"/>
      <c r="AO709" s="103"/>
      <c r="AP709" s="17" t="s">
        <v>1078</v>
      </c>
    </row>
    <row r="710" spans="1:42" s="15" customFormat="1" ht="10.5" hidden="1" customHeight="1">
      <c r="A710" s="16" t="s">
        <v>1079</v>
      </c>
      <c r="B710" s="220" t="str">
        <f t="shared" si="88"/>
        <v>EOP</v>
      </c>
      <c r="C710" s="18" t="s">
        <v>907</v>
      </c>
      <c r="D710" s="101">
        <v>1</v>
      </c>
      <c r="E710" s="20">
        <v>1200</v>
      </c>
      <c r="F710" s="19">
        <v>1</v>
      </c>
      <c r="G710" s="101">
        <v>2.5</v>
      </c>
      <c r="H710" s="221" t="str">
        <f t="shared" si="89"/>
        <v>2015.01</v>
      </c>
      <c r="I710" s="221" t="str">
        <f t="shared" si="90"/>
        <v>3000</v>
      </c>
      <c r="J710" s="69">
        <v>170000</v>
      </c>
      <c r="K710" s="226"/>
      <c r="L710" s="226"/>
      <c r="M710" s="226"/>
      <c r="N710" s="226"/>
      <c r="O710" s="19"/>
      <c r="P710" s="19"/>
      <c r="Q710" s="19"/>
      <c r="R710" s="19"/>
      <c r="S710" s="103"/>
      <c r="T710" s="103"/>
      <c r="U710" s="25" t="s">
        <v>2</v>
      </c>
      <c r="V710" s="103"/>
      <c r="W710" s="103"/>
      <c r="X710" s="17"/>
      <c r="Y710" s="17" t="s">
        <v>1081</v>
      </c>
      <c r="Z710" s="17"/>
      <c r="AA710" s="17" t="s">
        <v>1080</v>
      </c>
      <c r="AB710" s="17"/>
      <c r="AC710" s="17"/>
      <c r="AD710" s="99"/>
      <c r="AE710" s="18" t="str">
        <f>VLOOKUP(C710,'Equipment Listing'!A:E,3,FALSE)</f>
        <v>GA</v>
      </c>
      <c r="AF710" s="19" t="str">
        <f>VLOOKUP(C710,'Equipment Listing'!A:E,4,FALSE)</f>
        <v>600T (xfer)</v>
      </c>
      <c r="AG710" s="19" t="str">
        <f>VLOOKUP(C710,'Equipment Listing'!A:E,5,FALSE)</f>
        <v>600+</v>
      </c>
      <c r="AH710" s="19">
        <f t="shared" si="91"/>
        <v>2.5</v>
      </c>
      <c r="AI710" s="43">
        <f t="shared" si="92"/>
        <v>1200</v>
      </c>
      <c r="AJ710" s="102">
        <f t="shared" si="93"/>
        <v>170000</v>
      </c>
      <c r="AK710" s="20">
        <f t="shared" si="94"/>
        <v>14166.666666666666</v>
      </c>
      <c r="AL710" s="21">
        <f t="shared" si="95"/>
        <v>19.074074074074073</v>
      </c>
      <c r="AM710" s="21"/>
      <c r="AN710" s="103"/>
      <c r="AO710" s="103"/>
      <c r="AP710" s="17" t="s">
        <v>1080</v>
      </c>
    </row>
    <row r="711" spans="1:42" s="15" customFormat="1" ht="10.5" hidden="1" customHeight="1">
      <c r="A711" s="16" t="s">
        <v>1082</v>
      </c>
      <c r="B711" s="220" t="str">
        <f t="shared" si="88"/>
        <v>EOP</v>
      </c>
      <c r="C711" s="18" t="s">
        <v>907</v>
      </c>
      <c r="D711" s="101">
        <v>1</v>
      </c>
      <c r="E711" s="20">
        <v>1200</v>
      </c>
      <c r="F711" s="19">
        <v>1</v>
      </c>
      <c r="G711" s="101"/>
      <c r="H711" s="221" t="str">
        <f t="shared" si="89"/>
        <v>2015.01</v>
      </c>
      <c r="I711" s="221" t="str">
        <f t="shared" si="90"/>
        <v>3000</v>
      </c>
      <c r="J711" s="109"/>
      <c r="K711" s="228"/>
      <c r="L711" s="228"/>
      <c r="M711" s="228"/>
      <c r="N711" s="228"/>
      <c r="O711" s="19"/>
      <c r="P711" s="19"/>
      <c r="Q711" s="19"/>
      <c r="R711" s="19"/>
      <c r="S711" s="103"/>
      <c r="T711" s="103"/>
      <c r="U711" s="25" t="s">
        <v>2</v>
      </c>
      <c r="V711" s="103"/>
      <c r="W711" s="103"/>
      <c r="X711" s="17"/>
      <c r="Y711" s="17" t="s">
        <v>1083</v>
      </c>
      <c r="Z711" s="17"/>
      <c r="AA711" s="17">
        <v>37360</v>
      </c>
      <c r="AB711" s="17"/>
      <c r="AC711" s="17"/>
      <c r="AD711" s="99"/>
      <c r="AE711" s="18" t="str">
        <f>VLOOKUP(C711,'Equipment Listing'!A:E,3,FALSE)</f>
        <v>GA</v>
      </c>
      <c r="AF711" s="19" t="str">
        <f>VLOOKUP(C711,'Equipment Listing'!A:E,4,FALSE)</f>
        <v>600T (xfer)</v>
      </c>
      <c r="AG711" s="19" t="str">
        <f>VLOOKUP(C711,'Equipment Listing'!A:E,5,FALSE)</f>
        <v>600+</v>
      </c>
      <c r="AH711" s="19">
        <f t="shared" si="91"/>
        <v>0</v>
      </c>
      <c r="AI711" s="43">
        <f t="shared" si="92"/>
        <v>1200</v>
      </c>
      <c r="AJ711" s="102">
        <f t="shared" si="93"/>
        <v>0</v>
      </c>
      <c r="AK711" s="20">
        <f t="shared" si="94"/>
        <v>0</v>
      </c>
      <c r="AL711" s="21">
        <f t="shared" si="95"/>
        <v>0</v>
      </c>
      <c r="AM711" s="21"/>
      <c r="AN711" s="103"/>
      <c r="AO711" s="103"/>
      <c r="AP711" s="17">
        <v>37360</v>
      </c>
    </row>
    <row r="712" spans="1:42" s="15" customFormat="1" ht="10.5" hidden="1" customHeight="1">
      <c r="A712" s="16">
        <v>37428</v>
      </c>
      <c r="B712" s="220" t="str">
        <f t="shared" si="88"/>
        <v>EOP</v>
      </c>
      <c r="C712" s="18" t="s">
        <v>907</v>
      </c>
      <c r="D712" s="101">
        <v>1</v>
      </c>
      <c r="E712" s="20">
        <v>1440</v>
      </c>
      <c r="F712" s="19">
        <v>1</v>
      </c>
      <c r="G712" s="101">
        <v>0.25</v>
      </c>
      <c r="H712" s="221" t="str">
        <f t="shared" si="89"/>
        <v>2015.01</v>
      </c>
      <c r="I712" s="221" t="str">
        <f t="shared" si="90"/>
        <v>3000</v>
      </c>
      <c r="J712" s="69">
        <v>3500</v>
      </c>
      <c r="K712" s="226"/>
      <c r="L712" s="226"/>
      <c r="M712" s="226"/>
      <c r="N712" s="226"/>
      <c r="O712" s="19"/>
      <c r="P712" s="19"/>
      <c r="Q712" s="19"/>
      <c r="R712" s="19"/>
      <c r="S712" s="103"/>
      <c r="T712" s="103"/>
      <c r="U712" s="25" t="s">
        <v>2</v>
      </c>
      <c r="V712" s="103"/>
      <c r="W712" s="103"/>
      <c r="X712" s="17"/>
      <c r="Y712" s="17" t="s">
        <v>912</v>
      </c>
      <c r="Z712" s="17"/>
      <c r="AA712" s="17">
        <v>37428</v>
      </c>
      <c r="AB712" s="17"/>
      <c r="AC712" s="17"/>
      <c r="AD712" s="99"/>
      <c r="AE712" s="18" t="str">
        <f>VLOOKUP(C712,'Equipment Listing'!A:E,3,FALSE)</f>
        <v>GA</v>
      </c>
      <c r="AF712" s="19" t="str">
        <f>VLOOKUP(C712,'Equipment Listing'!A:E,4,FALSE)</f>
        <v>600T (xfer)</v>
      </c>
      <c r="AG712" s="19" t="str">
        <f>VLOOKUP(C712,'Equipment Listing'!A:E,5,FALSE)</f>
        <v>600+</v>
      </c>
      <c r="AH712" s="19">
        <f t="shared" si="91"/>
        <v>0.25</v>
      </c>
      <c r="AI712" s="43">
        <f t="shared" si="92"/>
        <v>1440</v>
      </c>
      <c r="AJ712" s="102">
        <f t="shared" si="93"/>
        <v>3500</v>
      </c>
      <c r="AK712" s="20">
        <f t="shared" si="94"/>
        <v>291.66666666666669</v>
      </c>
      <c r="AL712" s="21">
        <f t="shared" si="95"/>
        <v>0.60339506172839508</v>
      </c>
      <c r="AM712" s="21"/>
      <c r="AN712" s="103"/>
      <c r="AO712" s="103"/>
      <c r="AP712" s="17">
        <v>37428</v>
      </c>
    </row>
    <row r="713" spans="1:42" s="15" customFormat="1" ht="10.5" hidden="1" customHeight="1">
      <c r="A713" s="16" t="s">
        <v>958</v>
      </c>
      <c r="B713" s="220" t="str">
        <f t="shared" si="88"/>
        <v>EOP</v>
      </c>
      <c r="C713" s="18" t="s">
        <v>907</v>
      </c>
      <c r="D713" s="101">
        <v>1</v>
      </c>
      <c r="E713" s="20">
        <v>1440</v>
      </c>
      <c r="F713" s="19">
        <v>1</v>
      </c>
      <c r="G713" s="101">
        <v>1</v>
      </c>
      <c r="H713" s="221" t="str">
        <f t="shared" si="89"/>
        <v>2015.01</v>
      </c>
      <c r="I713" s="221" t="str">
        <f t="shared" si="90"/>
        <v>3000</v>
      </c>
      <c r="J713" s="69">
        <v>14000</v>
      </c>
      <c r="K713" s="226"/>
      <c r="L713" s="226"/>
      <c r="M713" s="226"/>
      <c r="N713" s="226"/>
      <c r="O713" s="19"/>
      <c r="P713" s="19"/>
      <c r="Q713" s="19"/>
      <c r="R713" s="19"/>
      <c r="S713" s="103"/>
      <c r="T713" s="103"/>
      <c r="U713" s="25" t="s">
        <v>2</v>
      </c>
      <c r="V713" s="103"/>
      <c r="W713" s="103"/>
      <c r="X713" s="17"/>
      <c r="Y713" s="17" t="s">
        <v>911</v>
      </c>
      <c r="Z713" s="17"/>
      <c r="AA713" s="17" t="s">
        <v>1084</v>
      </c>
      <c r="AB713" s="17"/>
      <c r="AC713" s="17"/>
      <c r="AD713" s="99"/>
      <c r="AE713" s="18" t="str">
        <f>VLOOKUP(C713,'Equipment Listing'!A:E,3,FALSE)</f>
        <v>GA</v>
      </c>
      <c r="AF713" s="19" t="str">
        <f>VLOOKUP(C713,'Equipment Listing'!A:E,4,FALSE)</f>
        <v>600T (xfer)</v>
      </c>
      <c r="AG713" s="19" t="str">
        <f>VLOOKUP(C713,'Equipment Listing'!A:E,5,FALSE)</f>
        <v>600+</v>
      </c>
      <c r="AH713" s="19">
        <f t="shared" si="91"/>
        <v>1</v>
      </c>
      <c r="AI713" s="43">
        <f t="shared" si="92"/>
        <v>1440</v>
      </c>
      <c r="AJ713" s="102">
        <f t="shared" si="93"/>
        <v>14000</v>
      </c>
      <c r="AK713" s="20">
        <f t="shared" si="94"/>
        <v>1166.6666666666667</v>
      </c>
      <c r="AL713" s="21">
        <f t="shared" si="95"/>
        <v>2.4135802469135803</v>
      </c>
      <c r="AM713" s="21"/>
      <c r="AN713" s="103"/>
      <c r="AO713" s="103"/>
      <c r="AP713" s="17" t="s">
        <v>1084</v>
      </c>
    </row>
    <row r="714" spans="1:42" s="15" customFormat="1" ht="10.5" hidden="1" customHeight="1">
      <c r="A714" s="16" t="s">
        <v>1001</v>
      </c>
      <c r="B714" s="220" t="str">
        <f t="shared" si="88"/>
        <v>EOP</v>
      </c>
      <c r="C714" s="18" t="s">
        <v>907</v>
      </c>
      <c r="D714" s="101">
        <v>1</v>
      </c>
      <c r="E714" s="20">
        <v>1200</v>
      </c>
      <c r="F714" s="19">
        <v>1</v>
      </c>
      <c r="G714" s="101">
        <v>2</v>
      </c>
      <c r="H714" s="221" t="str">
        <f t="shared" si="89"/>
        <v>2015.01</v>
      </c>
      <c r="I714" s="221" t="str">
        <f t="shared" si="90"/>
        <v>3000</v>
      </c>
      <c r="J714" s="69">
        <v>71750</v>
      </c>
      <c r="K714" s="226"/>
      <c r="L714" s="226"/>
      <c r="M714" s="226"/>
      <c r="N714" s="226"/>
      <c r="O714" s="19"/>
      <c r="P714" s="19"/>
      <c r="Q714" s="19"/>
      <c r="R714" s="19"/>
      <c r="S714" s="103"/>
      <c r="T714" s="103"/>
      <c r="U714" s="25" t="s">
        <v>2</v>
      </c>
      <c r="V714" s="103"/>
      <c r="W714" s="103"/>
      <c r="X714" s="17"/>
      <c r="Y714" s="17" t="s">
        <v>534</v>
      </c>
      <c r="Z714" s="17"/>
      <c r="AA714" s="17" t="s">
        <v>1085</v>
      </c>
      <c r="AB714" s="17"/>
      <c r="AC714" s="17"/>
      <c r="AD714" s="99"/>
      <c r="AE714" s="18" t="str">
        <f>VLOOKUP(C714,'Equipment Listing'!A:E,3,FALSE)</f>
        <v>GA</v>
      </c>
      <c r="AF714" s="19" t="str">
        <f>VLOOKUP(C714,'Equipment Listing'!A:E,4,FALSE)</f>
        <v>600T (xfer)</v>
      </c>
      <c r="AG714" s="19" t="str">
        <f>VLOOKUP(C714,'Equipment Listing'!A:E,5,FALSE)</f>
        <v>600+</v>
      </c>
      <c r="AH714" s="19">
        <f t="shared" si="91"/>
        <v>2</v>
      </c>
      <c r="AI714" s="43">
        <f t="shared" si="92"/>
        <v>1200</v>
      </c>
      <c r="AJ714" s="102">
        <f t="shared" si="93"/>
        <v>71750</v>
      </c>
      <c r="AK714" s="20">
        <f t="shared" si="94"/>
        <v>5979.166666666667</v>
      </c>
      <c r="AL714" s="21">
        <f t="shared" si="95"/>
        <v>9.3101851851851851</v>
      </c>
      <c r="AM714" s="21"/>
      <c r="AN714" s="103"/>
      <c r="AO714" s="103"/>
      <c r="AP714" s="17" t="s">
        <v>1085</v>
      </c>
    </row>
    <row r="715" spans="1:42" s="15" customFormat="1" ht="10.5" hidden="1" customHeight="1">
      <c r="A715" s="16" t="s">
        <v>1001</v>
      </c>
      <c r="B715" s="220" t="str">
        <f t="shared" si="88"/>
        <v>EOP</v>
      </c>
      <c r="C715" s="18" t="s">
        <v>907</v>
      </c>
      <c r="D715" s="101">
        <v>1</v>
      </c>
      <c r="E715" s="20">
        <v>1200</v>
      </c>
      <c r="F715" s="19">
        <v>1</v>
      </c>
      <c r="G715" s="101">
        <v>2</v>
      </c>
      <c r="H715" s="221" t="str">
        <f t="shared" si="89"/>
        <v>2015.01</v>
      </c>
      <c r="I715" s="221" t="str">
        <f t="shared" si="90"/>
        <v>3000</v>
      </c>
      <c r="J715" s="69">
        <v>71750</v>
      </c>
      <c r="K715" s="226"/>
      <c r="L715" s="226"/>
      <c r="M715" s="226"/>
      <c r="N715" s="226"/>
      <c r="O715" s="19"/>
      <c r="P715" s="19"/>
      <c r="Q715" s="19"/>
      <c r="R715" s="19"/>
      <c r="S715" s="103"/>
      <c r="T715" s="103"/>
      <c r="U715" s="25" t="s">
        <v>2</v>
      </c>
      <c r="V715" s="103"/>
      <c r="W715" s="103"/>
      <c r="X715" s="17"/>
      <c r="Y715" s="17" t="s">
        <v>534</v>
      </c>
      <c r="Z715" s="17"/>
      <c r="AA715" s="17">
        <v>50501</v>
      </c>
      <c r="AB715" s="17"/>
      <c r="AC715" s="17"/>
      <c r="AD715" s="99"/>
      <c r="AE715" s="18" t="str">
        <f>VLOOKUP(C715,'Equipment Listing'!A:E,3,FALSE)</f>
        <v>GA</v>
      </c>
      <c r="AF715" s="19" t="str">
        <f>VLOOKUP(C715,'Equipment Listing'!A:E,4,FALSE)</f>
        <v>600T (xfer)</v>
      </c>
      <c r="AG715" s="19" t="str">
        <f>VLOOKUP(C715,'Equipment Listing'!A:E,5,FALSE)</f>
        <v>600+</v>
      </c>
      <c r="AH715" s="19">
        <f t="shared" si="91"/>
        <v>2</v>
      </c>
      <c r="AI715" s="43">
        <f t="shared" si="92"/>
        <v>1200</v>
      </c>
      <c r="AJ715" s="102">
        <f t="shared" si="93"/>
        <v>71750</v>
      </c>
      <c r="AK715" s="20">
        <f t="shared" si="94"/>
        <v>5979.166666666667</v>
      </c>
      <c r="AL715" s="21">
        <f t="shared" si="95"/>
        <v>9.3101851851851851</v>
      </c>
      <c r="AM715" s="21"/>
      <c r="AN715" s="103"/>
      <c r="AO715" s="103"/>
      <c r="AP715" s="17">
        <v>50501</v>
      </c>
    </row>
    <row r="716" spans="1:42" s="15" customFormat="1" ht="10.5" hidden="1" customHeight="1">
      <c r="A716" s="16" t="s">
        <v>1086</v>
      </c>
      <c r="B716" s="220" t="str">
        <f t="shared" si="88"/>
        <v>EOP</v>
      </c>
      <c r="C716" s="18" t="s">
        <v>907</v>
      </c>
      <c r="D716" s="101">
        <v>1</v>
      </c>
      <c r="E716" s="20">
        <v>600</v>
      </c>
      <c r="F716" s="19">
        <v>1</v>
      </c>
      <c r="G716" s="101"/>
      <c r="H716" s="221" t="str">
        <f t="shared" si="89"/>
        <v>2015.01</v>
      </c>
      <c r="I716" s="221" t="str">
        <f t="shared" si="90"/>
        <v>3000</v>
      </c>
      <c r="J716" s="109"/>
      <c r="K716" s="228"/>
      <c r="L716" s="228"/>
      <c r="M716" s="228"/>
      <c r="N716" s="228"/>
      <c r="O716" s="19"/>
      <c r="P716" s="19"/>
      <c r="Q716" s="19"/>
      <c r="R716" s="19"/>
      <c r="S716" s="103"/>
      <c r="T716" s="103"/>
      <c r="U716" s="25" t="s">
        <v>2</v>
      </c>
      <c r="V716" s="103"/>
      <c r="W716" s="103"/>
      <c r="X716" s="17"/>
      <c r="Y716" s="17" t="s">
        <v>970</v>
      </c>
      <c r="Z716" s="17"/>
      <c r="AA716" s="17" t="s">
        <v>1087</v>
      </c>
      <c r="AB716" s="17"/>
      <c r="AC716" s="17"/>
      <c r="AD716" s="99"/>
      <c r="AE716" s="18" t="str">
        <f>VLOOKUP(C716,'Equipment Listing'!A:E,3,FALSE)</f>
        <v>GA</v>
      </c>
      <c r="AF716" s="19" t="str">
        <f>VLOOKUP(C716,'Equipment Listing'!A:E,4,FALSE)</f>
        <v>600T (xfer)</v>
      </c>
      <c r="AG716" s="19" t="str">
        <f>VLOOKUP(C716,'Equipment Listing'!A:E,5,FALSE)</f>
        <v>600+</v>
      </c>
      <c r="AH716" s="19">
        <f t="shared" si="91"/>
        <v>0</v>
      </c>
      <c r="AI716" s="43">
        <f t="shared" si="92"/>
        <v>600</v>
      </c>
      <c r="AJ716" s="102">
        <f t="shared" si="93"/>
        <v>0</v>
      </c>
      <c r="AK716" s="20">
        <f t="shared" si="94"/>
        <v>0</v>
      </c>
      <c r="AL716" s="21">
        <f t="shared" si="95"/>
        <v>0</v>
      </c>
      <c r="AM716" s="21"/>
      <c r="AN716" s="103"/>
      <c r="AO716" s="103"/>
      <c r="AP716" s="17" t="s">
        <v>1087</v>
      </c>
    </row>
    <row r="717" spans="1:42" s="15" customFormat="1" ht="10.5" hidden="1" customHeight="1">
      <c r="A717" s="16" t="s">
        <v>8</v>
      </c>
      <c r="B717" s="220" t="str">
        <f t="shared" si="88"/>
        <v>EOP</v>
      </c>
      <c r="C717" s="18" t="s">
        <v>907</v>
      </c>
      <c r="D717" s="101">
        <v>1</v>
      </c>
      <c r="E717" s="20">
        <v>600</v>
      </c>
      <c r="F717" s="19">
        <v>1.5</v>
      </c>
      <c r="G717" s="101">
        <v>2.5</v>
      </c>
      <c r="H717" s="221" t="str">
        <f t="shared" si="89"/>
        <v>2015.01</v>
      </c>
      <c r="I717" s="221" t="str">
        <f t="shared" si="90"/>
        <v>3000</v>
      </c>
      <c r="J717" s="69">
        <v>112000</v>
      </c>
      <c r="K717" s="226"/>
      <c r="L717" s="226"/>
      <c r="M717" s="226"/>
      <c r="N717" s="226"/>
      <c r="O717" s="19"/>
      <c r="P717" s="19"/>
      <c r="Q717" s="19"/>
      <c r="R717" s="19"/>
      <c r="S717" s="103"/>
      <c r="T717" s="103"/>
      <c r="U717" s="25" t="s">
        <v>8</v>
      </c>
      <c r="V717" s="103"/>
      <c r="W717" s="103"/>
      <c r="X717" s="17"/>
      <c r="Y717" s="17" t="s">
        <v>1089</v>
      </c>
      <c r="Z717" s="17"/>
      <c r="AA717" s="17" t="s">
        <v>1088</v>
      </c>
      <c r="AB717" s="17"/>
      <c r="AC717" s="17"/>
      <c r="AD717" s="99"/>
      <c r="AE717" s="18" t="str">
        <f>VLOOKUP(C717,'Equipment Listing'!A:E,3,FALSE)</f>
        <v>GA</v>
      </c>
      <c r="AF717" s="19" t="str">
        <f>VLOOKUP(C717,'Equipment Listing'!A:E,4,FALSE)</f>
        <v>600T (xfer)</v>
      </c>
      <c r="AG717" s="19" t="str">
        <f>VLOOKUP(C717,'Equipment Listing'!A:E,5,FALSE)</f>
        <v>600+</v>
      </c>
      <c r="AH717" s="19">
        <f t="shared" si="91"/>
        <v>3.75</v>
      </c>
      <c r="AI717" s="43">
        <f t="shared" si="92"/>
        <v>600</v>
      </c>
      <c r="AJ717" s="102">
        <f t="shared" si="93"/>
        <v>112000</v>
      </c>
      <c r="AK717" s="20">
        <f t="shared" si="94"/>
        <v>9333.3333333333339</v>
      </c>
      <c r="AL717" s="21">
        <f t="shared" si="95"/>
        <v>25.740740740740744</v>
      </c>
      <c r="AM717" s="21"/>
      <c r="AN717" s="103"/>
      <c r="AO717" s="103"/>
      <c r="AP717" s="17" t="s">
        <v>1088</v>
      </c>
    </row>
    <row r="718" spans="1:42" s="15" customFormat="1" ht="10.5" hidden="1" customHeight="1">
      <c r="A718" s="16" t="s">
        <v>8</v>
      </c>
      <c r="B718" s="220" t="str">
        <f t="shared" si="88"/>
        <v>EOP</v>
      </c>
      <c r="C718" s="18" t="s">
        <v>907</v>
      </c>
      <c r="D718" s="101">
        <v>1</v>
      </c>
      <c r="E718" s="20">
        <v>600</v>
      </c>
      <c r="F718" s="19">
        <v>1.5</v>
      </c>
      <c r="G718" s="101">
        <v>2</v>
      </c>
      <c r="H718" s="221" t="str">
        <f t="shared" si="89"/>
        <v>2015.01</v>
      </c>
      <c r="I718" s="221" t="str">
        <f t="shared" si="90"/>
        <v>3000</v>
      </c>
      <c r="J718" s="69">
        <v>68000</v>
      </c>
      <c r="K718" s="226"/>
      <c r="L718" s="226"/>
      <c r="M718" s="226"/>
      <c r="N718" s="226"/>
      <c r="O718" s="19"/>
      <c r="P718" s="19"/>
      <c r="Q718" s="19"/>
      <c r="R718" s="19"/>
      <c r="S718" s="103"/>
      <c r="T718" s="103"/>
      <c r="U718" s="25" t="s">
        <v>8</v>
      </c>
      <c r="V718" s="103"/>
      <c r="W718" s="103"/>
      <c r="X718" s="17"/>
      <c r="Y718" s="17" t="s">
        <v>974</v>
      </c>
      <c r="Z718" s="17"/>
      <c r="AA718" s="17" t="s">
        <v>1090</v>
      </c>
      <c r="AB718" s="17"/>
      <c r="AC718" s="17"/>
      <c r="AD718" s="99"/>
      <c r="AE718" s="18" t="str">
        <f>VLOOKUP(C718,'Equipment Listing'!A:E,3,FALSE)</f>
        <v>GA</v>
      </c>
      <c r="AF718" s="19" t="str">
        <f>VLOOKUP(C718,'Equipment Listing'!A:E,4,FALSE)</f>
        <v>600T (xfer)</v>
      </c>
      <c r="AG718" s="19" t="str">
        <f>VLOOKUP(C718,'Equipment Listing'!A:E,5,FALSE)</f>
        <v>600+</v>
      </c>
      <c r="AH718" s="19">
        <f t="shared" si="91"/>
        <v>3</v>
      </c>
      <c r="AI718" s="43">
        <f t="shared" si="92"/>
        <v>600</v>
      </c>
      <c r="AJ718" s="102">
        <f t="shared" si="93"/>
        <v>68000</v>
      </c>
      <c r="AK718" s="20">
        <f t="shared" si="94"/>
        <v>5666.666666666667</v>
      </c>
      <c r="AL718" s="21">
        <f t="shared" si="95"/>
        <v>16.592592592592592</v>
      </c>
      <c r="AM718" s="21"/>
      <c r="AN718" s="103"/>
      <c r="AO718" s="103"/>
      <c r="AP718" s="17" t="s">
        <v>1090</v>
      </c>
    </row>
    <row r="719" spans="1:42" s="15" customFormat="1" ht="10.5" hidden="1" customHeight="1">
      <c r="A719" s="16" t="s">
        <v>8</v>
      </c>
      <c r="B719" s="220" t="str">
        <f t="shared" si="88"/>
        <v>EOP</v>
      </c>
      <c r="C719" s="18" t="s">
        <v>907</v>
      </c>
      <c r="D719" s="101">
        <v>2</v>
      </c>
      <c r="E719" s="20">
        <v>1200</v>
      </c>
      <c r="F719" s="19">
        <v>1.5</v>
      </c>
      <c r="G719" s="101">
        <v>3</v>
      </c>
      <c r="H719" s="221" t="str">
        <f t="shared" si="89"/>
        <v>2015.01</v>
      </c>
      <c r="I719" s="221" t="str">
        <f t="shared" si="90"/>
        <v>3000</v>
      </c>
      <c r="J719" s="69">
        <v>262000</v>
      </c>
      <c r="K719" s="226"/>
      <c r="L719" s="226"/>
      <c r="M719" s="226"/>
      <c r="N719" s="226"/>
      <c r="O719" s="19"/>
      <c r="P719" s="19"/>
      <c r="Q719" s="19"/>
      <c r="R719" s="19"/>
      <c r="S719" s="103"/>
      <c r="T719" s="103"/>
      <c r="U719" s="25" t="s">
        <v>8</v>
      </c>
      <c r="V719" s="103"/>
      <c r="W719" s="103"/>
      <c r="X719" s="17"/>
      <c r="Y719" s="17" t="s">
        <v>1089</v>
      </c>
      <c r="Z719" s="17"/>
      <c r="AA719" s="17">
        <v>32565</v>
      </c>
      <c r="AB719" s="17"/>
      <c r="AC719" s="17"/>
      <c r="AD719" s="99"/>
      <c r="AE719" s="18" t="str">
        <f>VLOOKUP(C719,'Equipment Listing'!A:E,3,FALSE)</f>
        <v>GA</v>
      </c>
      <c r="AF719" s="19" t="str">
        <f>VLOOKUP(C719,'Equipment Listing'!A:E,4,FALSE)</f>
        <v>600T (xfer)</v>
      </c>
      <c r="AG719" s="19" t="str">
        <f>VLOOKUP(C719,'Equipment Listing'!A:E,5,FALSE)</f>
        <v>600+</v>
      </c>
      <c r="AH719" s="19">
        <f t="shared" si="91"/>
        <v>4.5</v>
      </c>
      <c r="AI719" s="43">
        <f t="shared" si="92"/>
        <v>2400</v>
      </c>
      <c r="AJ719" s="102">
        <f t="shared" si="93"/>
        <v>262000</v>
      </c>
      <c r="AK719" s="20">
        <f t="shared" si="94"/>
        <v>21833.333333333332</v>
      </c>
      <c r="AL719" s="21">
        <f t="shared" si="95"/>
        <v>18.12962962962963</v>
      </c>
      <c r="AM719" s="21"/>
      <c r="AN719" s="103"/>
      <c r="AO719" s="103"/>
      <c r="AP719" s="17">
        <v>32565</v>
      </c>
    </row>
    <row r="720" spans="1:42" s="15" customFormat="1" ht="10.5" hidden="1" customHeight="1">
      <c r="A720" s="16" t="s">
        <v>8</v>
      </c>
      <c r="B720" s="220" t="str">
        <f t="shared" si="88"/>
        <v>EOP</v>
      </c>
      <c r="C720" s="18" t="s">
        <v>907</v>
      </c>
      <c r="D720" s="101">
        <v>1</v>
      </c>
      <c r="E720" s="20">
        <v>1200</v>
      </c>
      <c r="F720" s="19">
        <v>1.5</v>
      </c>
      <c r="G720" s="101">
        <v>3.5</v>
      </c>
      <c r="H720" s="221" t="str">
        <f t="shared" si="89"/>
        <v>2015.01</v>
      </c>
      <c r="I720" s="221" t="str">
        <f t="shared" si="90"/>
        <v>3000</v>
      </c>
      <c r="J720" s="69">
        <v>210510</v>
      </c>
      <c r="K720" s="226"/>
      <c r="L720" s="226"/>
      <c r="M720" s="226"/>
      <c r="N720" s="226"/>
      <c r="O720" s="19"/>
      <c r="P720" s="19"/>
      <c r="Q720" s="19"/>
      <c r="R720" s="19"/>
      <c r="S720" s="103"/>
      <c r="T720" s="103"/>
      <c r="U720" s="25" t="s">
        <v>8</v>
      </c>
      <c r="V720" s="103"/>
      <c r="W720" s="103"/>
      <c r="X720" s="17"/>
      <c r="Y720" s="17" t="s">
        <v>1092</v>
      </c>
      <c r="Z720" s="17"/>
      <c r="AA720" s="17" t="s">
        <v>1091</v>
      </c>
      <c r="AB720" s="17"/>
      <c r="AC720" s="17"/>
      <c r="AD720" s="99"/>
      <c r="AE720" s="18" t="str">
        <f>VLOOKUP(C720,'Equipment Listing'!A:E,3,FALSE)</f>
        <v>GA</v>
      </c>
      <c r="AF720" s="19" t="str">
        <f>VLOOKUP(C720,'Equipment Listing'!A:E,4,FALSE)</f>
        <v>600T (xfer)</v>
      </c>
      <c r="AG720" s="19" t="str">
        <f>VLOOKUP(C720,'Equipment Listing'!A:E,5,FALSE)</f>
        <v>600+</v>
      </c>
      <c r="AH720" s="19">
        <f t="shared" si="91"/>
        <v>5.25</v>
      </c>
      <c r="AI720" s="43">
        <f t="shared" si="92"/>
        <v>1200</v>
      </c>
      <c r="AJ720" s="102">
        <f t="shared" si="93"/>
        <v>210510</v>
      </c>
      <c r="AK720" s="20">
        <f t="shared" si="94"/>
        <v>17542.5</v>
      </c>
      <c r="AL720" s="21">
        <f t="shared" si="95"/>
        <v>26.491666666666664</v>
      </c>
      <c r="AM720" s="21"/>
      <c r="AN720" s="103"/>
      <c r="AO720" s="103"/>
      <c r="AP720" s="17" t="s">
        <v>1091</v>
      </c>
    </row>
    <row r="721" spans="1:42" s="15" customFormat="1" ht="10.5" hidden="1" customHeight="1">
      <c r="A721" s="16" t="s">
        <v>8</v>
      </c>
      <c r="B721" s="220" t="str">
        <f t="shared" si="88"/>
        <v>EOP</v>
      </c>
      <c r="C721" s="18" t="s">
        <v>907</v>
      </c>
      <c r="D721" s="101">
        <v>1</v>
      </c>
      <c r="E721" s="20">
        <v>1200</v>
      </c>
      <c r="F721" s="19">
        <v>1.5</v>
      </c>
      <c r="G721" s="101">
        <v>3.5</v>
      </c>
      <c r="H721" s="221" t="str">
        <f t="shared" si="89"/>
        <v>2015.01</v>
      </c>
      <c r="I721" s="221" t="str">
        <f t="shared" si="90"/>
        <v>3000</v>
      </c>
      <c r="J721" s="69">
        <v>284858</v>
      </c>
      <c r="K721" s="226"/>
      <c r="L721" s="226"/>
      <c r="M721" s="226"/>
      <c r="N721" s="226"/>
      <c r="O721" s="19"/>
      <c r="P721" s="19"/>
      <c r="Q721" s="19"/>
      <c r="R721" s="19"/>
      <c r="S721" s="103"/>
      <c r="T721" s="103"/>
      <c r="U721" s="25" t="s">
        <v>8</v>
      </c>
      <c r="V721" s="103"/>
      <c r="W721" s="103"/>
      <c r="X721" s="17"/>
      <c r="Y721" s="17" t="s">
        <v>1092</v>
      </c>
      <c r="Z721" s="17"/>
      <c r="AA721" s="17" t="s">
        <v>1093</v>
      </c>
      <c r="AB721" s="17"/>
      <c r="AC721" s="17"/>
      <c r="AD721" s="99"/>
      <c r="AE721" s="18" t="str">
        <f>VLOOKUP(C721,'Equipment Listing'!A:E,3,FALSE)</f>
        <v>GA</v>
      </c>
      <c r="AF721" s="19" t="str">
        <f>VLOOKUP(C721,'Equipment Listing'!A:E,4,FALSE)</f>
        <v>600T (xfer)</v>
      </c>
      <c r="AG721" s="19" t="str">
        <f>VLOOKUP(C721,'Equipment Listing'!A:E,5,FALSE)</f>
        <v>600+</v>
      </c>
      <c r="AH721" s="19">
        <f t="shared" si="91"/>
        <v>5.25</v>
      </c>
      <c r="AI721" s="43">
        <f t="shared" si="92"/>
        <v>1200</v>
      </c>
      <c r="AJ721" s="102">
        <f t="shared" si="93"/>
        <v>284858</v>
      </c>
      <c r="AK721" s="20">
        <f t="shared" si="94"/>
        <v>23738.166666666668</v>
      </c>
      <c r="AL721" s="21">
        <f t="shared" si="95"/>
        <v>33.375740740740746</v>
      </c>
      <c r="AM721" s="21"/>
      <c r="AN721" s="103"/>
      <c r="AO721" s="103"/>
      <c r="AP721" s="17" t="s">
        <v>1093</v>
      </c>
    </row>
    <row r="722" spans="1:42" s="15" customFormat="1" ht="10.5" hidden="1" customHeight="1">
      <c r="A722" s="16" t="s">
        <v>1094</v>
      </c>
      <c r="B722" s="220" t="str">
        <f t="shared" si="88"/>
        <v>EOP</v>
      </c>
      <c r="C722" s="18" t="s">
        <v>907</v>
      </c>
      <c r="D722" s="101">
        <v>1</v>
      </c>
      <c r="E722" s="20">
        <v>600</v>
      </c>
      <c r="F722" s="19">
        <v>1</v>
      </c>
      <c r="G722" s="101"/>
      <c r="H722" s="221" t="str">
        <f t="shared" si="89"/>
        <v>2015.01</v>
      </c>
      <c r="I722" s="221" t="str">
        <f t="shared" si="90"/>
        <v>3000</v>
      </c>
      <c r="J722" s="109"/>
      <c r="K722" s="228"/>
      <c r="L722" s="228"/>
      <c r="M722" s="228"/>
      <c r="N722" s="228"/>
      <c r="O722" s="19"/>
      <c r="P722" s="19"/>
      <c r="Q722" s="19"/>
      <c r="R722" s="19"/>
      <c r="S722" s="103"/>
      <c r="T722" s="103"/>
      <c r="U722" s="25" t="s">
        <v>2</v>
      </c>
      <c r="V722" s="103"/>
      <c r="W722" s="103"/>
      <c r="X722" s="17"/>
      <c r="Y722" s="17" t="s">
        <v>970</v>
      </c>
      <c r="Z722" s="17"/>
      <c r="AA722" s="17" t="s">
        <v>1095</v>
      </c>
      <c r="AB722" s="17"/>
      <c r="AC722" s="17"/>
      <c r="AD722" s="99"/>
      <c r="AE722" s="18" t="str">
        <f>VLOOKUP(C722,'Equipment Listing'!A:E,3,FALSE)</f>
        <v>GA</v>
      </c>
      <c r="AF722" s="19" t="str">
        <f>VLOOKUP(C722,'Equipment Listing'!A:E,4,FALSE)</f>
        <v>600T (xfer)</v>
      </c>
      <c r="AG722" s="19" t="str">
        <f>VLOOKUP(C722,'Equipment Listing'!A:E,5,FALSE)</f>
        <v>600+</v>
      </c>
      <c r="AH722" s="19">
        <f t="shared" si="91"/>
        <v>0</v>
      </c>
      <c r="AI722" s="43">
        <f t="shared" si="92"/>
        <v>600</v>
      </c>
      <c r="AJ722" s="102">
        <f t="shared" si="93"/>
        <v>0</v>
      </c>
      <c r="AK722" s="20">
        <f t="shared" si="94"/>
        <v>0</v>
      </c>
      <c r="AL722" s="21">
        <f t="shared" si="95"/>
        <v>0</v>
      </c>
      <c r="AM722" s="21"/>
      <c r="AN722" s="103"/>
      <c r="AO722" s="103"/>
      <c r="AP722" s="17" t="s">
        <v>1095</v>
      </c>
    </row>
    <row r="723" spans="1:42" s="15" customFormat="1" ht="10.5" hidden="1" customHeight="1">
      <c r="A723" s="16" t="s">
        <v>1096</v>
      </c>
      <c r="B723" s="220" t="str">
        <f t="shared" si="88"/>
        <v>EOP</v>
      </c>
      <c r="C723" s="18" t="s">
        <v>907</v>
      </c>
      <c r="D723" s="101">
        <v>1</v>
      </c>
      <c r="E723" s="20">
        <v>180</v>
      </c>
      <c r="F723" s="19">
        <v>1</v>
      </c>
      <c r="G723" s="101">
        <v>0.1</v>
      </c>
      <c r="H723" s="221" t="str">
        <f t="shared" si="89"/>
        <v>2015.01</v>
      </c>
      <c r="I723" s="221" t="str">
        <f t="shared" si="90"/>
        <v>3000</v>
      </c>
      <c r="J723" s="69">
        <v>900</v>
      </c>
      <c r="K723" s="226"/>
      <c r="L723" s="226"/>
      <c r="M723" s="226"/>
      <c r="N723" s="226"/>
      <c r="O723" s="19"/>
      <c r="P723" s="19"/>
      <c r="Q723" s="19"/>
      <c r="R723" s="19"/>
      <c r="S723" s="103"/>
      <c r="T723" s="103"/>
      <c r="U723" s="25" t="s">
        <v>2</v>
      </c>
      <c r="V723" s="103"/>
      <c r="W723" s="103"/>
      <c r="X723" s="17"/>
      <c r="Y723" s="17" t="s">
        <v>534</v>
      </c>
      <c r="Z723" s="17"/>
      <c r="AA723" s="17">
        <v>50533</v>
      </c>
      <c r="AB723" s="17"/>
      <c r="AC723" s="17"/>
      <c r="AD723" s="99"/>
      <c r="AE723" s="18" t="str">
        <f>VLOOKUP(C723,'Equipment Listing'!A:E,3,FALSE)</f>
        <v>GA</v>
      </c>
      <c r="AF723" s="19" t="str">
        <f>VLOOKUP(C723,'Equipment Listing'!A:E,4,FALSE)</f>
        <v>600T (xfer)</v>
      </c>
      <c r="AG723" s="19" t="str">
        <f>VLOOKUP(C723,'Equipment Listing'!A:E,5,FALSE)</f>
        <v>600+</v>
      </c>
      <c r="AH723" s="19">
        <f t="shared" si="91"/>
        <v>0.1</v>
      </c>
      <c r="AI723" s="43">
        <f t="shared" si="92"/>
        <v>180</v>
      </c>
      <c r="AJ723" s="102">
        <f t="shared" si="93"/>
        <v>900</v>
      </c>
      <c r="AK723" s="20">
        <f t="shared" si="94"/>
        <v>75</v>
      </c>
      <c r="AL723" s="21">
        <f t="shared" si="95"/>
        <v>0.68888888888888899</v>
      </c>
      <c r="AM723" s="21"/>
      <c r="AN723" s="103"/>
      <c r="AO723" s="103"/>
      <c r="AP723" s="17">
        <v>50533</v>
      </c>
    </row>
    <row r="724" spans="1:42" s="15" customFormat="1" ht="10.5" hidden="1" customHeight="1">
      <c r="A724" s="16" t="s">
        <v>1097</v>
      </c>
      <c r="B724" s="220" t="str">
        <f t="shared" si="88"/>
        <v>EOP</v>
      </c>
      <c r="C724" s="18" t="s">
        <v>907</v>
      </c>
      <c r="D724" s="101">
        <v>1</v>
      </c>
      <c r="E724" s="20">
        <v>1620</v>
      </c>
      <c r="F724" s="19">
        <v>1</v>
      </c>
      <c r="G724" s="101"/>
      <c r="H724" s="221" t="str">
        <f t="shared" si="89"/>
        <v>2015.01</v>
      </c>
      <c r="I724" s="221" t="str">
        <f t="shared" si="90"/>
        <v>3000</v>
      </c>
      <c r="J724" s="109"/>
      <c r="K724" s="228"/>
      <c r="L724" s="228"/>
      <c r="M724" s="228"/>
      <c r="N724" s="228"/>
      <c r="O724" s="19"/>
      <c r="P724" s="19"/>
      <c r="Q724" s="19"/>
      <c r="R724" s="19"/>
      <c r="S724" s="103"/>
      <c r="T724" s="103"/>
      <c r="U724" s="25" t="s">
        <v>2</v>
      </c>
      <c r="V724" s="103"/>
      <c r="W724" s="103"/>
      <c r="X724" s="17"/>
      <c r="Y724" s="17" t="s">
        <v>1098</v>
      </c>
      <c r="Z724" s="17"/>
      <c r="AA724" s="17">
        <v>29311</v>
      </c>
      <c r="AB724" s="17"/>
      <c r="AC724" s="17"/>
      <c r="AD724" s="99"/>
      <c r="AE724" s="18" t="str">
        <f>VLOOKUP(C724,'Equipment Listing'!A:E,3,FALSE)</f>
        <v>GA</v>
      </c>
      <c r="AF724" s="19" t="str">
        <f>VLOOKUP(C724,'Equipment Listing'!A:E,4,FALSE)</f>
        <v>600T (xfer)</v>
      </c>
      <c r="AG724" s="19" t="str">
        <f>VLOOKUP(C724,'Equipment Listing'!A:E,5,FALSE)</f>
        <v>600+</v>
      </c>
      <c r="AH724" s="19">
        <f t="shared" si="91"/>
        <v>0</v>
      </c>
      <c r="AI724" s="43">
        <f t="shared" si="92"/>
        <v>1620</v>
      </c>
      <c r="AJ724" s="102">
        <f t="shared" si="93"/>
        <v>0</v>
      </c>
      <c r="AK724" s="20">
        <f t="shared" si="94"/>
        <v>0</v>
      </c>
      <c r="AL724" s="21">
        <f t="shared" si="95"/>
        <v>0</v>
      </c>
      <c r="AM724" s="21"/>
      <c r="AN724" s="103"/>
      <c r="AO724" s="103"/>
      <c r="AP724" s="17">
        <v>29311</v>
      </c>
    </row>
    <row r="725" spans="1:42" s="15" customFormat="1" ht="10.5" customHeight="1">
      <c r="A725" s="16">
        <v>105274</v>
      </c>
      <c r="B725" s="220" t="str">
        <f t="shared" si="88"/>
        <v>SOP</v>
      </c>
      <c r="C725" s="25" t="s">
        <v>70</v>
      </c>
      <c r="D725" s="19">
        <v>1</v>
      </c>
      <c r="E725" s="20">
        <v>2600</v>
      </c>
      <c r="F725" s="19">
        <v>0.5</v>
      </c>
      <c r="G725" s="19">
        <v>2</v>
      </c>
      <c r="H725" s="221" t="str">
        <f t="shared" si="89"/>
        <v>2015.01</v>
      </c>
      <c r="I725" s="221" t="str">
        <f t="shared" si="90"/>
        <v>2017.07</v>
      </c>
      <c r="J725" s="69">
        <v>87737.364000000001</v>
      </c>
      <c r="K725" s="226"/>
      <c r="L725" s="226"/>
      <c r="M725" s="226"/>
      <c r="N725" s="226"/>
      <c r="O725" s="19"/>
      <c r="P725" s="19"/>
      <c r="Q725" s="19"/>
      <c r="R725" s="19"/>
      <c r="S725" s="103"/>
      <c r="T725" s="103"/>
      <c r="U725" s="18" t="s">
        <v>2</v>
      </c>
      <c r="V725" s="103"/>
      <c r="W725" s="103"/>
      <c r="X725" s="17" t="str">
        <f>VLOOKUP(A725,'[1]Sales Data Table'!$A:$AF,4,FALSE)</f>
        <v>985Q2 EA010</v>
      </c>
      <c r="Y725" s="17" t="str">
        <f>VLOOKUP(A725,'[1]Sales Data Table'!$A:$I,2,FALSE)</f>
        <v>NISSAN</v>
      </c>
      <c r="Z725" s="17"/>
      <c r="AA725" s="17" t="str">
        <f>VLOOKUP(A725,'[1]Sales Data Table'!$A:$I,4,FALSE)</f>
        <v>985Q2 EA010</v>
      </c>
      <c r="AB725" s="17" t="str">
        <f>VLOOKUP(A725,'[1]Sales Data Table'!$A:$I,9,FALSE)</f>
        <v xml:space="preserve">Nissan        | Frontier | H61B/D40        </v>
      </c>
      <c r="AC725" s="17"/>
      <c r="AD725" s="99">
        <f>VLOOKUP(A725,'[1]Sales Data Table'!$A:$Z,16,FALSE)</f>
        <v>42917</v>
      </c>
      <c r="AE725" s="18" t="str">
        <f>VLOOKUP(C725,'Equipment Listing'!A:E,3,FALSE)</f>
        <v>KY</v>
      </c>
      <c r="AF725" s="19" t="str">
        <f>VLOOKUP(C725,'Equipment Listing'!A:E,4,FALSE)</f>
        <v>100T</v>
      </c>
      <c r="AG725" s="73" t="str">
        <f>VLOOKUP(C725,'Equipment Listing'!A:E,5,FALSE)</f>
        <v>60-200</v>
      </c>
      <c r="AH725" s="19">
        <f t="shared" si="91"/>
        <v>1</v>
      </c>
      <c r="AI725" s="43">
        <f t="shared" si="92"/>
        <v>2600</v>
      </c>
      <c r="AJ725" s="102">
        <f t="shared" si="93"/>
        <v>87737.364000000001</v>
      </c>
      <c r="AK725" s="20">
        <f t="shared" si="94"/>
        <v>7311.4470000000001</v>
      </c>
      <c r="AL725" s="21">
        <f t="shared" si="95"/>
        <v>5.0827933333333339</v>
      </c>
      <c r="AM725" s="21"/>
      <c r="AN725" s="103"/>
      <c r="AO725" s="103"/>
      <c r="AP725" s="17" t="s">
        <v>75</v>
      </c>
    </row>
    <row r="726" spans="1:42" s="15" customFormat="1" ht="10.5" customHeight="1">
      <c r="A726" s="16">
        <v>105574</v>
      </c>
      <c r="B726" s="220" t="str">
        <f t="shared" si="88"/>
        <v>SOP</v>
      </c>
      <c r="C726" s="25" t="s">
        <v>70</v>
      </c>
      <c r="D726" s="19">
        <v>1</v>
      </c>
      <c r="E726" s="20">
        <v>5163.75</v>
      </c>
      <c r="F726" s="19">
        <v>0.5</v>
      </c>
      <c r="G726" s="19">
        <v>2</v>
      </c>
      <c r="H726" s="221" t="str">
        <f t="shared" si="89"/>
        <v>2015.01</v>
      </c>
      <c r="I726" s="221" t="str">
        <f t="shared" si="90"/>
        <v>2018.06</v>
      </c>
      <c r="J726" s="69">
        <v>438840</v>
      </c>
      <c r="K726" s="226"/>
      <c r="L726" s="226"/>
      <c r="M726" s="226"/>
      <c r="N726" s="226"/>
      <c r="O726" s="19"/>
      <c r="P726" s="19"/>
      <c r="Q726" s="19"/>
      <c r="R726" s="19"/>
      <c r="S726" s="103"/>
      <c r="T726" s="103"/>
      <c r="U726" s="18" t="s">
        <v>2</v>
      </c>
      <c r="V726" s="103"/>
      <c r="W726" s="103"/>
      <c r="X726" s="17" t="str">
        <f>VLOOKUP(A726,'[1]Sales Data Table'!$A:$AF,4,FALSE)</f>
        <v>F16-84314-6U</v>
      </c>
      <c r="Y726" s="17" t="str">
        <f>VLOOKUP(A726,'[1]Sales Data Table'!$A:$I,2,FALSE)</f>
        <v>GECOM Corporation</v>
      </c>
      <c r="Z726" s="17"/>
      <c r="AA726" s="17" t="str">
        <f>VLOOKUP(A726,'[1]Sales Data Table'!$A:$I,4,FALSE)</f>
        <v>F16-84314-6U</v>
      </c>
      <c r="AB726" s="17" t="str">
        <f>VLOOKUP(A726,'[1]Sales Data Table'!$A:$I,9,FALSE)</f>
        <v>L42L Altima</v>
      </c>
      <c r="AC726" s="17"/>
      <c r="AD726" s="99">
        <f>VLOOKUP(A726,'[1]Sales Data Table'!$A:$Z,16,FALSE)</f>
        <v>43252</v>
      </c>
      <c r="AE726" s="18" t="str">
        <f>VLOOKUP(C726,'Equipment Listing'!A:E,3,FALSE)</f>
        <v>KY</v>
      </c>
      <c r="AF726" s="19" t="str">
        <f>VLOOKUP(C726,'Equipment Listing'!A:E,4,FALSE)</f>
        <v>100T</v>
      </c>
      <c r="AG726" s="73" t="str">
        <f>VLOOKUP(C726,'Equipment Listing'!A:E,5,FALSE)</f>
        <v>60-200</v>
      </c>
      <c r="AH726" s="19">
        <f t="shared" si="91"/>
        <v>1</v>
      </c>
      <c r="AI726" s="43">
        <f t="shared" si="92"/>
        <v>5163.75</v>
      </c>
      <c r="AJ726" s="102">
        <f t="shared" si="93"/>
        <v>438840</v>
      </c>
      <c r="AK726" s="20">
        <f t="shared" si="94"/>
        <v>36570</v>
      </c>
      <c r="AL726" s="21">
        <f t="shared" si="95"/>
        <v>10.776083272815299</v>
      </c>
      <c r="AM726" s="21"/>
      <c r="AN726" s="103"/>
      <c r="AO726" s="103"/>
      <c r="AP726" s="17">
        <v>105574</v>
      </c>
    </row>
    <row r="727" spans="1:42" s="15" customFormat="1" ht="10.5" customHeight="1">
      <c r="A727" s="16">
        <v>105660</v>
      </c>
      <c r="B727" s="220" t="str">
        <f t="shared" si="88"/>
        <v>EOP</v>
      </c>
      <c r="C727" s="25" t="s">
        <v>70</v>
      </c>
      <c r="D727" s="19">
        <v>1</v>
      </c>
      <c r="E727" s="20">
        <v>3150</v>
      </c>
      <c r="F727" s="19">
        <v>0.5</v>
      </c>
      <c r="G727" s="19">
        <v>2</v>
      </c>
      <c r="H727" s="221" t="str">
        <f t="shared" si="89"/>
        <v>2015.01</v>
      </c>
      <c r="I727" s="221" t="str">
        <f t="shared" si="90"/>
        <v>3000</v>
      </c>
      <c r="J727" s="69">
        <v>140000</v>
      </c>
      <c r="K727" s="226"/>
      <c r="L727" s="226"/>
      <c r="M727" s="226"/>
      <c r="N727" s="226"/>
      <c r="O727" s="19"/>
      <c r="P727" s="19"/>
      <c r="Q727" s="19"/>
      <c r="R727" s="19"/>
      <c r="S727" s="103"/>
      <c r="T727" s="103"/>
      <c r="U727" s="18" t="s">
        <v>2</v>
      </c>
      <c r="V727" s="103"/>
      <c r="W727" s="103"/>
      <c r="X727" s="17">
        <f>VLOOKUP(A727,'[1]Sales Data Table'!$A:$AF,4,FALSE)</f>
        <v>13004498</v>
      </c>
      <c r="Y727" s="17" t="str">
        <f>VLOOKUP(A727,'[1]Sales Data Table'!$A:$I,2,FALSE)</f>
        <v>Benteler</v>
      </c>
      <c r="Z727" s="17"/>
      <c r="AA727" s="17">
        <f>VLOOKUP(A727,'[1]Sales Data Table'!$A:$I,4,FALSE)</f>
        <v>13004498</v>
      </c>
      <c r="AB727" s="17" t="str">
        <f>VLOOKUP(A727,'[1]Sales Data Table'!$A:$I,9,FALSE)</f>
        <v xml:space="preserve">BMW | X5 | E70             </v>
      </c>
      <c r="AC727" s="17"/>
      <c r="AD727" s="99">
        <f>VLOOKUP(A727,'[1]Sales Data Table'!$A:$Z,16,FALSE)</f>
        <v>41852</v>
      </c>
      <c r="AE727" s="18" t="str">
        <f>VLOOKUP(C727,'Equipment Listing'!A:E,3,FALSE)</f>
        <v>KY</v>
      </c>
      <c r="AF727" s="19" t="str">
        <f>VLOOKUP(C727,'Equipment Listing'!A:E,4,FALSE)</f>
        <v>100T</v>
      </c>
      <c r="AG727" s="73" t="str">
        <f>VLOOKUP(C727,'Equipment Listing'!A:E,5,FALSE)</f>
        <v>60-200</v>
      </c>
      <c r="AH727" s="19">
        <f t="shared" si="91"/>
        <v>1</v>
      </c>
      <c r="AI727" s="43">
        <f t="shared" si="92"/>
        <v>3150</v>
      </c>
      <c r="AJ727" s="102">
        <f t="shared" si="93"/>
        <v>140000</v>
      </c>
      <c r="AK727" s="20">
        <f t="shared" si="94"/>
        <v>11666.666666666666</v>
      </c>
      <c r="AL727" s="21">
        <f t="shared" si="95"/>
        <v>6.2716049382716053</v>
      </c>
      <c r="AM727" s="21"/>
      <c r="AN727" s="103"/>
      <c r="AO727" s="103"/>
      <c r="AP727" s="17">
        <v>105660</v>
      </c>
    </row>
    <row r="728" spans="1:42" s="15" customFormat="1" ht="10.5" customHeight="1">
      <c r="A728" s="16">
        <v>105708</v>
      </c>
      <c r="B728" s="220" t="str">
        <f t="shared" si="88"/>
        <v>SOP</v>
      </c>
      <c r="C728" s="25" t="s">
        <v>70</v>
      </c>
      <c r="D728" s="19">
        <v>1</v>
      </c>
      <c r="E728" s="20">
        <v>2475</v>
      </c>
      <c r="F728" s="19">
        <v>0.5</v>
      </c>
      <c r="G728" s="19">
        <v>2</v>
      </c>
      <c r="H728" s="221" t="str">
        <f t="shared" si="89"/>
        <v>2015.01</v>
      </c>
      <c r="I728" s="221" t="str">
        <f t="shared" si="90"/>
        <v>2018.06</v>
      </c>
      <c r="J728" s="69">
        <v>425000</v>
      </c>
      <c r="K728" s="226"/>
      <c r="L728" s="226"/>
      <c r="M728" s="226"/>
      <c r="N728" s="226"/>
      <c r="O728" s="19"/>
      <c r="P728" s="19"/>
      <c r="Q728" s="19"/>
      <c r="R728" s="19"/>
      <c r="S728" s="103"/>
      <c r="T728" s="103"/>
      <c r="U728" s="18" t="s">
        <v>2</v>
      </c>
      <c r="V728" s="103"/>
      <c r="W728" s="103"/>
      <c r="X728" s="17" t="str">
        <f>VLOOKUP(A728,'[1]Sales Data Table'!$A:$AF,4,FALSE)</f>
        <v>17406 JA00A</v>
      </c>
      <c r="Y728" s="17" t="str">
        <f>VLOOKUP(A728,'[1]Sales Data Table'!$A:$I,2,FALSE)</f>
        <v>NISSAN</v>
      </c>
      <c r="Z728" s="17"/>
      <c r="AA728" s="17" t="str">
        <f>VLOOKUP(A728,'[1]Sales Data Table'!$A:$I,4,FALSE)</f>
        <v>17406 JA00A</v>
      </c>
      <c r="AB728" s="17" t="str">
        <f>VLOOKUP(A728,'[1]Sales Data Table'!$A:$I,9,FALSE)</f>
        <v>L42L</v>
      </c>
      <c r="AC728" s="17"/>
      <c r="AD728" s="99">
        <f>VLOOKUP(A728,'[1]Sales Data Table'!$A:$Z,16,FALSE)</f>
        <v>43252</v>
      </c>
      <c r="AE728" s="18" t="str">
        <f>VLOOKUP(C728,'Equipment Listing'!A:E,3,FALSE)</f>
        <v>KY</v>
      </c>
      <c r="AF728" s="19" t="str">
        <f>VLOOKUP(C728,'Equipment Listing'!A:E,4,FALSE)</f>
        <v>100T</v>
      </c>
      <c r="AG728" s="73" t="str">
        <f>VLOOKUP(C728,'Equipment Listing'!A:E,5,FALSE)</f>
        <v>60-200</v>
      </c>
      <c r="AH728" s="19">
        <f t="shared" si="91"/>
        <v>1</v>
      </c>
      <c r="AI728" s="43">
        <f t="shared" si="92"/>
        <v>2475</v>
      </c>
      <c r="AJ728" s="102">
        <f t="shared" si="93"/>
        <v>425000</v>
      </c>
      <c r="AK728" s="20">
        <f t="shared" si="94"/>
        <v>35416.666666666664</v>
      </c>
      <c r="AL728" s="21">
        <f t="shared" si="95"/>
        <v>20.413019079685743</v>
      </c>
      <c r="AM728" s="21"/>
      <c r="AN728" s="103"/>
      <c r="AO728" s="103"/>
      <c r="AP728" s="17" t="s">
        <v>74</v>
      </c>
    </row>
    <row r="729" spans="1:42" s="15" customFormat="1" ht="10.5" customHeight="1">
      <c r="A729" s="16">
        <v>106075</v>
      </c>
      <c r="B729" s="220" t="str">
        <f t="shared" si="88"/>
        <v>SOP</v>
      </c>
      <c r="C729" s="25" t="s">
        <v>70</v>
      </c>
      <c r="D729" s="19">
        <v>1</v>
      </c>
      <c r="E729" s="20">
        <v>1500</v>
      </c>
      <c r="F729" s="19">
        <v>0.5</v>
      </c>
      <c r="G729" s="19">
        <v>2</v>
      </c>
      <c r="H729" s="221" t="str">
        <f t="shared" si="89"/>
        <v>2015.01</v>
      </c>
      <c r="I729" s="221" t="str">
        <f t="shared" si="90"/>
        <v>2018.03</v>
      </c>
      <c r="J729" s="69">
        <v>21155.77</v>
      </c>
      <c r="K729" s="226"/>
      <c r="L729" s="226"/>
      <c r="M729" s="226"/>
      <c r="N729" s="226"/>
      <c r="O729" s="19"/>
      <c r="P729" s="19"/>
      <c r="Q729" s="19"/>
      <c r="R729" s="19"/>
      <c r="S729" s="103"/>
      <c r="T729" s="103"/>
      <c r="U729" s="18" t="s">
        <v>2</v>
      </c>
      <c r="V729" s="103"/>
      <c r="W729" s="103"/>
      <c r="X729" s="17" t="str">
        <f>VLOOKUP(A729,'[1]Sales Data Table'!$A:$AF,4,FALSE)</f>
        <v>43115 ZR00A</v>
      </c>
      <c r="Y729" s="17" t="str">
        <f>VLOOKUP(A729,'[1]Sales Data Table'!$A:$I,2,FALSE)</f>
        <v>NISSAN</v>
      </c>
      <c r="Z729" s="17"/>
      <c r="AA729" s="17" t="str">
        <f>VLOOKUP(A729,'[1]Sales Data Table'!$A:$I,4,FALSE)</f>
        <v>43115 ZR00A</v>
      </c>
      <c r="AB729" s="17" t="str">
        <f>VLOOKUP(A729,'[1]Sales Data Table'!$A:$I,9,FALSE)</f>
        <v>ARMADA / WZW</v>
      </c>
      <c r="AC729" s="17"/>
      <c r="AD729" s="99">
        <f>VLOOKUP(A729,'[1]Sales Data Table'!$A:$Z,16,FALSE)</f>
        <v>43160</v>
      </c>
      <c r="AE729" s="18" t="str">
        <f>VLOOKUP(C729,'Equipment Listing'!A:E,3,FALSE)</f>
        <v>KY</v>
      </c>
      <c r="AF729" s="19" t="str">
        <f>VLOOKUP(C729,'Equipment Listing'!A:E,4,FALSE)</f>
        <v>100T</v>
      </c>
      <c r="AG729" s="73" t="str">
        <f>VLOOKUP(C729,'Equipment Listing'!A:E,5,FALSE)</f>
        <v>60-200</v>
      </c>
      <c r="AH729" s="19">
        <f t="shared" si="91"/>
        <v>1</v>
      </c>
      <c r="AI729" s="43">
        <f t="shared" si="92"/>
        <v>1500</v>
      </c>
      <c r="AJ729" s="102">
        <f t="shared" si="93"/>
        <v>21155.77</v>
      </c>
      <c r="AK729" s="20">
        <f t="shared" si="94"/>
        <v>1762.9808333333333</v>
      </c>
      <c r="AL729" s="21">
        <f t="shared" si="95"/>
        <v>2.9004274074074075</v>
      </c>
      <c r="AM729" s="21"/>
      <c r="AN729" s="103"/>
      <c r="AO729" s="103"/>
      <c r="AP729" s="17" t="s">
        <v>73</v>
      </c>
    </row>
    <row r="730" spans="1:42" s="15" customFormat="1" ht="10.5" customHeight="1">
      <c r="A730" s="16">
        <v>106110</v>
      </c>
      <c r="B730" s="220" t="str">
        <f t="shared" si="88"/>
        <v>SOP</v>
      </c>
      <c r="C730" s="25" t="s">
        <v>70</v>
      </c>
      <c r="D730" s="19">
        <v>1</v>
      </c>
      <c r="E730" s="20">
        <v>3150</v>
      </c>
      <c r="F730" s="19">
        <v>0.5</v>
      </c>
      <c r="G730" s="19">
        <v>2</v>
      </c>
      <c r="H730" s="221" t="str">
        <f t="shared" si="89"/>
        <v>2015.01</v>
      </c>
      <c r="I730" s="221" t="str">
        <f t="shared" si="90"/>
        <v>2017.07</v>
      </c>
      <c r="J730" s="69">
        <v>75563.28</v>
      </c>
      <c r="K730" s="226"/>
      <c r="L730" s="226"/>
      <c r="M730" s="226"/>
      <c r="N730" s="226"/>
      <c r="O730" s="19"/>
      <c r="P730" s="19"/>
      <c r="Q730" s="19"/>
      <c r="R730" s="19"/>
      <c r="S730" s="103"/>
      <c r="T730" s="103"/>
      <c r="U730" s="18" t="s">
        <v>2</v>
      </c>
      <c r="V730" s="103"/>
      <c r="W730" s="103"/>
      <c r="X730" s="17" t="str">
        <f>VLOOKUP(A730,'[1]Sales Data Table'!$A:$AF,4,FALSE)</f>
        <v>21644 EA21A</v>
      </c>
      <c r="Y730" s="17" t="str">
        <f>VLOOKUP(A730,'[1]Sales Data Table'!$A:$I,2,FALSE)</f>
        <v>NISSAN</v>
      </c>
      <c r="Z730" s="17"/>
      <c r="AA730" s="17" t="str">
        <f>VLOOKUP(A730,'[1]Sales Data Table'!$A:$I,4,FALSE)</f>
        <v>21644 EA21A</v>
      </c>
      <c r="AB730" s="17" t="str">
        <f>VLOOKUP(A730,'[1]Sales Data Table'!$A:$I,9,FALSE)</f>
        <v xml:space="preserve">Nissan        | Frontier | H61B/D40        </v>
      </c>
      <c r="AC730" s="17"/>
      <c r="AD730" s="99">
        <f>VLOOKUP(A730,'[1]Sales Data Table'!$A:$Z,16,FALSE)</f>
        <v>42917</v>
      </c>
      <c r="AE730" s="18" t="str">
        <f>VLOOKUP(C730,'Equipment Listing'!A:E,3,FALSE)</f>
        <v>KY</v>
      </c>
      <c r="AF730" s="19" t="str">
        <f>VLOOKUP(C730,'Equipment Listing'!A:E,4,FALSE)</f>
        <v>100T</v>
      </c>
      <c r="AG730" s="73" t="str">
        <f>VLOOKUP(C730,'Equipment Listing'!A:E,5,FALSE)</f>
        <v>60-200</v>
      </c>
      <c r="AH730" s="19">
        <f t="shared" si="91"/>
        <v>1</v>
      </c>
      <c r="AI730" s="43">
        <f t="shared" si="92"/>
        <v>3150</v>
      </c>
      <c r="AJ730" s="102">
        <f t="shared" si="93"/>
        <v>75563.28</v>
      </c>
      <c r="AK730" s="20">
        <f t="shared" si="94"/>
        <v>6296.94</v>
      </c>
      <c r="AL730" s="21">
        <f t="shared" si="95"/>
        <v>3.9987047619047615</v>
      </c>
      <c r="AM730" s="21"/>
      <c r="AN730" s="103"/>
      <c r="AO730" s="103"/>
      <c r="AP730" s="17">
        <v>106110</v>
      </c>
    </row>
    <row r="731" spans="1:42" s="15" customFormat="1" ht="10.5" customHeight="1">
      <c r="A731" s="23">
        <v>106199</v>
      </c>
      <c r="B731" s="220" t="str">
        <f t="shared" si="88"/>
        <v>SOP</v>
      </c>
      <c r="C731" s="23" t="s">
        <v>70</v>
      </c>
      <c r="D731" s="19">
        <v>1</v>
      </c>
      <c r="E731" s="23">
        <v>1800</v>
      </c>
      <c r="F731" s="19">
        <v>0.5</v>
      </c>
      <c r="G731" s="19">
        <v>2</v>
      </c>
      <c r="H731" s="221" t="str">
        <f t="shared" si="89"/>
        <v>2015.01</v>
      </c>
      <c r="I731" s="221" t="str">
        <f t="shared" si="90"/>
        <v>2018.06</v>
      </c>
      <c r="J731" s="69">
        <v>56250</v>
      </c>
      <c r="K731" s="226"/>
      <c r="L731" s="226"/>
      <c r="M731" s="226"/>
      <c r="N731" s="226"/>
      <c r="O731" s="19"/>
      <c r="P731" s="19"/>
      <c r="Q731" s="19"/>
      <c r="R731" s="19"/>
      <c r="S731" s="103"/>
      <c r="T731" s="103"/>
      <c r="U731" s="18" t="s">
        <v>2</v>
      </c>
      <c r="V731" s="103"/>
      <c r="W731" s="103"/>
      <c r="X731" s="17" t="str">
        <f>VLOOKUP(A731,'[1]Sales Data Table'!$A:$AF,4,FALSE)</f>
        <v>51729-0C010</v>
      </c>
      <c r="Y731" s="17" t="str">
        <f>VLOOKUP(A731,'[1]Sales Data Table'!$A:$I,2,FALSE)</f>
        <v>Toyotomi America Corp.</v>
      </c>
      <c r="Z731" s="17"/>
      <c r="AA731" s="17" t="str">
        <f>VLOOKUP(A731,'[1]Sales Data Table'!$A:$I,4,FALSE)</f>
        <v>51729-0C010</v>
      </c>
      <c r="AB731" s="17" t="str">
        <f>VLOOKUP(A731,'[1]Sales Data Table'!$A:$I,9,FALSE)</f>
        <v>200L SEQUIA</v>
      </c>
      <c r="AC731" s="17"/>
      <c r="AD731" s="99">
        <f>VLOOKUP(A731,'[1]Sales Data Table'!$A:$Z,16,FALSE)</f>
        <v>43252</v>
      </c>
      <c r="AE731" s="18" t="str">
        <f>VLOOKUP(C731,'Equipment Listing'!A:E,3,FALSE)</f>
        <v>KY</v>
      </c>
      <c r="AF731" s="19" t="str">
        <f>VLOOKUP(C731,'Equipment Listing'!A:E,4,FALSE)</f>
        <v>100T</v>
      </c>
      <c r="AG731" s="73" t="str">
        <f>VLOOKUP(C731,'Equipment Listing'!A:E,5,FALSE)</f>
        <v>60-200</v>
      </c>
      <c r="AH731" s="19">
        <f t="shared" si="91"/>
        <v>1</v>
      </c>
      <c r="AI731" s="43">
        <f t="shared" si="92"/>
        <v>1800</v>
      </c>
      <c r="AJ731" s="102">
        <f t="shared" si="93"/>
        <v>56250</v>
      </c>
      <c r="AK731" s="20">
        <f t="shared" si="94"/>
        <v>4687.5</v>
      </c>
      <c r="AL731" s="21">
        <f t="shared" si="95"/>
        <v>4.8055555555555554</v>
      </c>
      <c r="AM731" s="21"/>
      <c r="AN731" s="103"/>
      <c r="AO731" s="103"/>
      <c r="AP731" s="23" t="s">
        <v>381</v>
      </c>
    </row>
    <row r="732" spans="1:42" s="15" customFormat="1" ht="10.5" customHeight="1">
      <c r="A732" s="16">
        <v>106873</v>
      </c>
      <c r="B732" s="220" t="str">
        <f t="shared" si="88"/>
        <v>SOP</v>
      </c>
      <c r="C732" s="25" t="s">
        <v>70</v>
      </c>
      <c r="D732" s="19">
        <v>1</v>
      </c>
      <c r="E732" s="20">
        <v>2500</v>
      </c>
      <c r="F732" s="19">
        <v>0.5</v>
      </c>
      <c r="G732" s="19">
        <v>2</v>
      </c>
      <c r="H732" s="221" t="str">
        <f t="shared" si="89"/>
        <v>2015.01</v>
      </c>
      <c r="I732" s="221" t="str">
        <f t="shared" si="90"/>
        <v>2016.06</v>
      </c>
      <c r="J732" s="69">
        <v>73962.785776827717</v>
      </c>
      <c r="K732" s="226"/>
      <c r="L732" s="226"/>
      <c r="M732" s="226"/>
      <c r="N732" s="226"/>
      <c r="O732" s="19"/>
      <c r="P732" s="19"/>
      <c r="Q732" s="19"/>
      <c r="R732" s="19"/>
      <c r="S732" s="103"/>
      <c r="T732" s="103"/>
      <c r="U732" s="18" t="s">
        <v>2</v>
      </c>
      <c r="V732" s="103"/>
      <c r="W732" s="103"/>
      <c r="X732" s="17" t="str">
        <f>VLOOKUP(A732,'[1]Sales Data Table'!$A:$AF,4,FALSE)</f>
        <v>G9217-06010</v>
      </c>
      <c r="Y732" s="17" t="str">
        <f>VLOOKUP(A732,'[1]Sales Data Table'!$A:$I,2,FALSE)</f>
        <v>TOYOTA</v>
      </c>
      <c r="Z732" s="17"/>
      <c r="AA732" s="17" t="str">
        <f>VLOOKUP(A732,'[1]Sales Data Table'!$A:$I,4,FALSE)</f>
        <v>G9217-06010</v>
      </c>
      <c r="AB732" s="17" t="str">
        <f>VLOOKUP(A732,'[1]Sales Data Table'!$A:$I,9,FALSE)</f>
        <v>'11 Camry HB 071A</v>
      </c>
      <c r="AC732" s="17"/>
      <c r="AD732" s="99">
        <f>VLOOKUP(A732,'[1]Sales Data Table'!$A:$Z,16,FALSE)</f>
        <v>42522</v>
      </c>
      <c r="AE732" s="18" t="str">
        <f>VLOOKUP(C732,'Equipment Listing'!A:E,3,FALSE)</f>
        <v>KY</v>
      </c>
      <c r="AF732" s="19" t="str">
        <f>VLOOKUP(C732,'Equipment Listing'!A:E,4,FALSE)</f>
        <v>100T</v>
      </c>
      <c r="AG732" s="73" t="str">
        <f>VLOOKUP(C732,'Equipment Listing'!A:E,5,FALSE)</f>
        <v>60-200</v>
      </c>
      <c r="AH732" s="19">
        <f t="shared" si="91"/>
        <v>1</v>
      </c>
      <c r="AI732" s="43">
        <f t="shared" si="92"/>
        <v>2500</v>
      </c>
      <c r="AJ732" s="102">
        <f t="shared" si="93"/>
        <v>73962.785776827717</v>
      </c>
      <c r="AK732" s="20">
        <f t="shared" si="94"/>
        <v>6163.5654814023101</v>
      </c>
      <c r="AL732" s="21">
        <f t="shared" si="95"/>
        <v>4.6205682567478989</v>
      </c>
      <c r="AM732" s="21"/>
      <c r="AN732" s="103"/>
      <c r="AO732" s="103"/>
      <c r="AP732" s="17" t="s">
        <v>72</v>
      </c>
    </row>
    <row r="733" spans="1:42" s="15" customFormat="1" ht="10.5" customHeight="1">
      <c r="A733" s="16">
        <v>107066</v>
      </c>
      <c r="B733" s="220" t="str">
        <f t="shared" si="88"/>
        <v>SOP</v>
      </c>
      <c r="C733" s="25" t="s">
        <v>70</v>
      </c>
      <c r="D733" s="19">
        <v>1</v>
      </c>
      <c r="E733" s="20">
        <v>1575</v>
      </c>
      <c r="F733" s="19">
        <v>0.5</v>
      </c>
      <c r="G733" s="19">
        <v>2</v>
      </c>
      <c r="H733" s="221" t="str">
        <f t="shared" si="89"/>
        <v>2015.01</v>
      </c>
      <c r="I733" s="221" t="str">
        <f t="shared" si="90"/>
        <v>2018.06</v>
      </c>
      <c r="J733" s="69">
        <v>438346.04000000004</v>
      </c>
      <c r="K733" s="226"/>
      <c r="L733" s="226"/>
      <c r="M733" s="226"/>
      <c r="N733" s="226"/>
      <c r="O733" s="19"/>
      <c r="P733" s="19"/>
      <c r="Q733" s="19"/>
      <c r="R733" s="19"/>
      <c r="S733" s="103"/>
      <c r="T733" s="103"/>
      <c r="U733" s="18" t="s">
        <v>2</v>
      </c>
      <c r="V733" s="103"/>
      <c r="W733" s="103"/>
      <c r="X733" s="17" t="str">
        <f>VLOOKUP(A733,'[1]Sales Data Table'!$A:$AF,4,FALSE)</f>
        <v>24239 3ta0b</v>
      </c>
      <c r="Y733" s="17" t="str">
        <f>VLOOKUP(A733,'[1]Sales Data Table'!$A:$I,2,FALSE)</f>
        <v>NISSAN</v>
      </c>
      <c r="Z733" s="17"/>
      <c r="AA733" s="17" t="str">
        <f>VLOOKUP(A733,'[1]Sales Data Table'!$A:$I,4,FALSE)</f>
        <v>24239 3ta0b</v>
      </c>
      <c r="AB733" s="17" t="str">
        <f>VLOOKUP(A733,'[1]Sales Data Table'!$A:$I,9,FALSE)</f>
        <v>L42L Altima</v>
      </c>
      <c r="AC733" s="17"/>
      <c r="AD733" s="99">
        <f>VLOOKUP(A733,'[1]Sales Data Table'!$A:$Z,16,FALSE)</f>
        <v>43252</v>
      </c>
      <c r="AE733" s="18" t="str">
        <f>VLOOKUP(C733,'Equipment Listing'!A:E,3,FALSE)</f>
        <v>KY</v>
      </c>
      <c r="AF733" s="19" t="str">
        <f>VLOOKUP(C733,'Equipment Listing'!A:E,4,FALSE)</f>
        <v>100T</v>
      </c>
      <c r="AG733" s="73" t="str">
        <f>VLOOKUP(C733,'Equipment Listing'!A:E,5,FALSE)</f>
        <v>60-200</v>
      </c>
      <c r="AH733" s="19">
        <f t="shared" si="91"/>
        <v>1</v>
      </c>
      <c r="AI733" s="43">
        <f t="shared" si="92"/>
        <v>1575</v>
      </c>
      <c r="AJ733" s="102">
        <f t="shared" si="93"/>
        <v>438346.04000000004</v>
      </c>
      <c r="AK733" s="20">
        <f t="shared" si="94"/>
        <v>36528.83666666667</v>
      </c>
      <c r="AL733" s="21">
        <f t="shared" si="95"/>
        <v>32.257216225749566</v>
      </c>
      <c r="AM733" s="21"/>
      <c r="AN733" s="103"/>
      <c r="AO733" s="103"/>
      <c r="AP733" s="17">
        <v>107066</v>
      </c>
    </row>
    <row r="734" spans="1:42" s="15" customFormat="1" ht="10.5" customHeight="1">
      <c r="A734" s="16">
        <v>107407</v>
      </c>
      <c r="B734" s="220" t="str">
        <f t="shared" si="88"/>
        <v>SOP</v>
      </c>
      <c r="C734" s="25" t="s">
        <v>70</v>
      </c>
      <c r="D734" s="19">
        <v>1</v>
      </c>
      <c r="E734" s="20">
        <v>2000</v>
      </c>
      <c r="F734" s="19">
        <v>0.5</v>
      </c>
      <c r="G734" s="19">
        <v>2</v>
      </c>
      <c r="H734" s="221" t="str">
        <f t="shared" si="89"/>
        <v>2015.01</v>
      </c>
      <c r="I734" s="221" t="str">
        <f t="shared" si="90"/>
        <v>2018.06</v>
      </c>
      <c r="J734" s="50">
        <v>612000</v>
      </c>
      <c r="K734" s="224"/>
      <c r="L734" s="224"/>
      <c r="M734" s="224"/>
      <c r="N734" s="224"/>
      <c r="O734" s="19"/>
      <c r="P734" s="19"/>
      <c r="Q734" s="19"/>
      <c r="R734" s="19"/>
      <c r="S734" s="103"/>
      <c r="T734" s="103"/>
      <c r="U734" s="18" t="s">
        <v>2</v>
      </c>
      <c r="V734" s="103"/>
      <c r="W734" s="103"/>
      <c r="X734" s="17" t="str">
        <f>VLOOKUP(A734,'[1]Sales Data Table'!$A:$AF,4,FALSE)</f>
        <v>64860 3TA0A</v>
      </c>
      <c r="Y734" s="17" t="str">
        <f>VLOOKUP(A734,'[1]Sales Data Table'!$A:$I,2,FALSE)</f>
        <v>NISSAN</v>
      </c>
      <c r="Z734" s="17"/>
      <c r="AA734" s="17" t="str">
        <f>VLOOKUP(A734,'[1]Sales Data Table'!$A:$I,4,FALSE)</f>
        <v>64860 3TA0A</v>
      </c>
      <c r="AB734" s="67" t="str">
        <f>VLOOKUP(A734,'[1]Sales Data Table'!$A:$I,9,FALSE)</f>
        <v>L42L Altima + P42M</v>
      </c>
      <c r="AC734" s="67"/>
      <c r="AD734" s="99">
        <f>VLOOKUP(A734,'[1]Sales Data Table'!$A:$Z,16,FALSE)</f>
        <v>43252</v>
      </c>
      <c r="AE734" s="18" t="str">
        <f>VLOOKUP(C734,'Equipment Listing'!A:E,3,FALSE)</f>
        <v>KY</v>
      </c>
      <c r="AF734" s="19" t="str">
        <f>VLOOKUP(C734,'Equipment Listing'!A:E,4,FALSE)</f>
        <v>100T</v>
      </c>
      <c r="AG734" s="73" t="str">
        <f>VLOOKUP(C734,'Equipment Listing'!A:E,5,FALSE)</f>
        <v>60-200</v>
      </c>
      <c r="AH734" s="19">
        <f t="shared" si="91"/>
        <v>1</v>
      </c>
      <c r="AI734" s="43">
        <f t="shared" si="92"/>
        <v>2000</v>
      </c>
      <c r="AJ734" s="102">
        <f t="shared" si="93"/>
        <v>612000</v>
      </c>
      <c r="AK734" s="20">
        <f t="shared" si="94"/>
        <v>51000</v>
      </c>
      <c r="AL734" s="21">
        <f t="shared" si="95"/>
        <v>35.333333333333336</v>
      </c>
      <c r="AM734" s="21"/>
      <c r="AN734" s="103"/>
      <c r="AO734" s="103"/>
      <c r="AP734" s="17" t="s">
        <v>71</v>
      </c>
    </row>
    <row r="735" spans="1:42" s="15" customFormat="1" ht="10.5" customHeight="1">
      <c r="A735" s="16">
        <v>105528</v>
      </c>
      <c r="B735" s="220" t="str">
        <f t="shared" si="88"/>
        <v>SOP</v>
      </c>
      <c r="C735" s="25" t="s">
        <v>123</v>
      </c>
      <c r="D735" s="19">
        <v>1</v>
      </c>
      <c r="E735" s="20">
        <v>1800</v>
      </c>
      <c r="F735" s="19">
        <v>0.5</v>
      </c>
      <c r="G735" s="19">
        <v>2</v>
      </c>
      <c r="H735" s="221" t="str">
        <f t="shared" si="89"/>
        <v>2015.01</v>
      </c>
      <c r="I735" s="221" t="str">
        <f t="shared" si="90"/>
        <v>2015.06</v>
      </c>
      <c r="J735" s="69">
        <v>943.40000000000009</v>
      </c>
      <c r="K735" s="226"/>
      <c r="L735" s="226"/>
      <c r="M735" s="226"/>
      <c r="N735" s="226"/>
      <c r="O735" s="19"/>
      <c r="P735" s="19"/>
      <c r="Q735" s="19"/>
      <c r="R735" s="19"/>
      <c r="S735" s="103"/>
      <c r="T735" s="103"/>
      <c r="U735" s="18" t="s">
        <v>2</v>
      </c>
      <c r="V735" s="103"/>
      <c r="W735" s="103"/>
      <c r="X735" s="17" t="str">
        <f>VLOOKUP(A735,'[1]Sales Data Table'!$A:$AF,4,FALSE)</f>
        <v>24420 JA000</v>
      </c>
      <c r="Y735" s="17" t="str">
        <f>VLOOKUP(A735,'[1]Sales Data Table'!$A:$I,2,FALSE)</f>
        <v>Nissan</v>
      </c>
      <c r="Z735" s="17"/>
      <c r="AA735" s="17" t="str">
        <f>VLOOKUP(A735,'[1]Sales Data Table'!$A:$I,4,FALSE)</f>
        <v>24420 JA000</v>
      </c>
      <c r="AB735" s="17" t="str">
        <f>VLOOKUP(A735,'[1]Sales Data Table'!$A:$I,9,FALSE)</f>
        <v>Nissan        | Altima | L42A/D42A    (carryover to L42L)</v>
      </c>
      <c r="AC735" s="17"/>
      <c r="AD735" s="99">
        <f>VLOOKUP(A735,'[1]Sales Data Table'!$A:$Z,16,FALSE)</f>
        <v>42156</v>
      </c>
      <c r="AE735" s="18" t="str">
        <f>VLOOKUP(C735,'Equipment Listing'!A:E,3,FALSE)</f>
        <v>KY</v>
      </c>
      <c r="AF735" s="19" t="str">
        <f>VLOOKUP(C735,'Equipment Listing'!A:E,4,FALSE)</f>
        <v>150T</v>
      </c>
      <c r="AG735" s="73" t="str">
        <f>VLOOKUP(C735,'Equipment Listing'!A:E,5,FALSE)</f>
        <v>60-200</v>
      </c>
      <c r="AH735" s="19">
        <f t="shared" si="91"/>
        <v>1</v>
      </c>
      <c r="AI735" s="43">
        <f t="shared" si="92"/>
        <v>1800</v>
      </c>
      <c r="AJ735" s="102">
        <f t="shared" si="93"/>
        <v>943.40000000000009</v>
      </c>
      <c r="AK735" s="20">
        <f t="shared" si="94"/>
        <v>78.616666666666674</v>
      </c>
      <c r="AL735" s="21">
        <f t="shared" si="95"/>
        <v>1.3915679012345679</v>
      </c>
      <c r="AM735" s="21"/>
      <c r="AN735" s="103"/>
      <c r="AO735" s="103"/>
      <c r="AP735" s="17">
        <v>105528</v>
      </c>
    </row>
    <row r="736" spans="1:42" s="15" customFormat="1" ht="10.5" customHeight="1">
      <c r="A736" s="23">
        <v>105640</v>
      </c>
      <c r="B736" s="220" t="str">
        <f t="shared" si="88"/>
        <v>SOP</v>
      </c>
      <c r="C736" s="23" t="s">
        <v>123</v>
      </c>
      <c r="D736" s="19">
        <v>1</v>
      </c>
      <c r="E736" s="20">
        <v>5737.5</v>
      </c>
      <c r="F736" s="19">
        <v>0.5</v>
      </c>
      <c r="G736" s="19">
        <v>2</v>
      </c>
      <c r="H736" s="221" t="str">
        <f t="shared" si="89"/>
        <v>2015.01</v>
      </c>
      <c r="I736" s="221" t="str">
        <f t="shared" si="90"/>
        <v>2019.09</v>
      </c>
      <c r="J736" s="69">
        <v>260000</v>
      </c>
      <c r="K736" s="226"/>
      <c r="L736" s="226"/>
      <c r="M736" s="226"/>
      <c r="N736" s="226"/>
      <c r="O736" s="19"/>
      <c r="P736" s="19"/>
      <c r="Q736" s="19"/>
      <c r="R736" s="19"/>
      <c r="S736" s="103"/>
      <c r="T736" s="103"/>
      <c r="U736" s="18" t="s">
        <v>2</v>
      </c>
      <c r="V736" s="103"/>
      <c r="W736" s="103"/>
      <c r="X736" s="17" t="str">
        <f>VLOOKUP(A736,'[1]Sales Data Table'!$A:$AF,4,FALSE)</f>
        <v>T918P</v>
      </c>
      <c r="Y736" s="17" t="str">
        <f>VLOOKUP(A736,'[1]Sales Data Table'!$A:$I,2,FALSE)</f>
        <v>Toyo Automotive Parts (USA), Inc</v>
      </c>
      <c r="Z736" s="17"/>
      <c r="AA736" s="17" t="str">
        <f>VLOOKUP(A736,'[1]Sales Data Table'!$A:$I,4,FALSE)</f>
        <v>T918P</v>
      </c>
      <c r="AB736" s="17" t="str">
        <f>VLOOKUP(A736,'[1]Sales Data Table'!$A:$I,9,FALSE)</f>
        <v>180L  - CO to 480L Tundra</v>
      </c>
      <c r="AC736" s="17"/>
      <c r="AD736" s="99">
        <f>VLOOKUP(A736,'[1]Sales Data Table'!$A:$Z,16,FALSE)</f>
        <v>43717</v>
      </c>
      <c r="AE736" s="18" t="str">
        <f>VLOOKUP(C736,'Equipment Listing'!A:E,3,FALSE)</f>
        <v>KY</v>
      </c>
      <c r="AF736" s="19" t="str">
        <f>VLOOKUP(C736,'Equipment Listing'!A:E,4,FALSE)</f>
        <v>150T</v>
      </c>
      <c r="AG736" s="73" t="str">
        <f>VLOOKUP(C736,'Equipment Listing'!A:E,5,FALSE)</f>
        <v>60-200</v>
      </c>
      <c r="AH736" s="19">
        <f t="shared" si="91"/>
        <v>1</v>
      </c>
      <c r="AI736" s="43">
        <f t="shared" si="92"/>
        <v>5737.5</v>
      </c>
      <c r="AJ736" s="102">
        <f t="shared" si="93"/>
        <v>260000</v>
      </c>
      <c r="AK736" s="20">
        <f t="shared" si="94"/>
        <v>21666.666666666668</v>
      </c>
      <c r="AL736" s="21">
        <f t="shared" si="95"/>
        <v>6.3684337932703947</v>
      </c>
      <c r="AM736" s="21"/>
      <c r="AN736" s="103"/>
      <c r="AO736" s="103"/>
      <c r="AP736" s="23" t="s">
        <v>378</v>
      </c>
    </row>
    <row r="737" spans="1:42" s="15" customFormat="1" ht="10.5" customHeight="1">
      <c r="A737" s="23">
        <v>105667</v>
      </c>
      <c r="B737" s="220" t="str">
        <f t="shared" si="88"/>
        <v>SOP</v>
      </c>
      <c r="C737" s="23" t="s">
        <v>123</v>
      </c>
      <c r="D737" s="19">
        <v>1</v>
      </c>
      <c r="E737" s="20">
        <v>5737.5</v>
      </c>
      <c r="F737" s="19">
        <v>0.5</v>
      </c>
      <c r="G737" s="19">
        <v>2</v>
      </c>
      <c r="H737" s="221" t="str">
        <f t="shared" si="89"/>
        <v>2015.01</v>
      </c>
      <c r="I737" s="221" t="str">
        <f t="shared" si="90"/>
        <v>2018.07</v>
      </c>
      <c r="J737" s="69">
        <v>275000</v>
      </c>
      <c r="K737" s="226"/>
      <c r="L737" s="226"/>
      <c r="M737" s="226"/>
      <c r="N737" s="226"/>
      <c r="O737" s="19"/>
      <c r="P737" s="19"/>
      <c r="Q737" s="19"/>
      <c r="R737" s="19"/>
      <c r="S737" s="103"/>
      <c r="T737" s="103"/>
      <c r="U737" s="18" t="s">
        <v>2</v>
      </c>
      <c r="V737" s="103"/>
      <c r="W737" s="103"/>
      <c r="X737" s="17" t="str">
        <f>VLOOKUP(A737,'[1]Sales Data Table'!$A:$AF,4,FALSE)</f>
        <v>P407P</v>
      </c>
      <c r="Y737" s="17" t="str">
        <f>VLOOKUP(A737,'[1]Sales Data Table'!$A:$I,2,FALSE)</f>
        <v>Toyo Automotive Parts (USA), Inc</v>
      </c>
      <c r="Z737" s="17"/>
      <c r="AA737" s="17" t="str">
        <f>VLOOKUP(A737,'[1]Sales Data Table'!$A:$I,4,FALSE)</f>
        <v>P407P</v>
      </c>
      <c r="AB737" s="17" t="str">
        <f>VLOOKUP(A737,'[1]Sales Data Table'!$A:$I,9,FALSE)</f>
        <v>180L  - CO to 480L Tundra</v>
      </c>
      <c r="AC737" s="17"/>
      <c r="AD737" s="99">
        <f>VLOOKUP(A737,'[1]Sales Data Table'!$A:$Z,16,FALSE)</f>
        <v>43282</v>
      </c>
      <c r="AE737" s="18" t="str">
        <f>VLOOKUP(C737,'Equipment Listing'!A:E,3,FALSE)</f>
        <v>KY</v>
      </c>
      <c r="AF737" s="19" t="str">
        <f>VLOOKUP(C737,'Equipment Listing'!A:E,4,FALSE)</f>
        <v>150T</v>
      </c>
      <c r="AG737" s="73" t="str">
        <f>VLOOKUP(C737,'Equipment Listing'!A:E,5,FALSE)</f>
        <v>60-200</v>
      </c>
      <c r="AH737" s="19">
        <f t="shared" si="91"/>
        <v>1</v>
      </c>
      <c r="AI737" s="43">
        <f t="shared" si="92"/>
        <v>5737.5</v>
      </c>
      <c r="AJ737" s="102">
        <f t="shared" si="93"/>
        <v>275000</v>
      </c>
      <c r="AK737" s="20">
        <f t="shared" si="94"/>
        <v>22916.666666666668</v>
      </c>
      <c r="AL737" s="21">
        <f t="shared" si="95"/>
        <v>6.6589203582667649</v>
      </c>
      <c r="AM737" s="21"/>
      <c r="AN737" s="103"/>
      <c r="AO737" s="103"/>
      <c r="AP737" s="23" t="s">
        <v>385</v>
      </c>
    </row>
    <row r="738" spans="1:42" s="15" customFormat="1" ht="10.5" customHeight="1">
      <c r="A738" s="16">
        <v>106040</v>
      </c>
      <c r="B738" s="220" t="str">
        <f t="shared" si="88"/>
        <v>EOP</v>
      </c>
      <c r="C738" s="25" t="s">
        <v>123</v>
      </c>
      <c r="D738" s="19">
        <v>1</v>
      </c>
      <c r="E738" s="20">
        <v>2000</v>
      </c>
      <c r="F738" s="19">
        <v>0.5</v>
      </c>
      <c r="G738" s="19">
        <v>2</v>
      </c>
      <c r="H738" s="221" t="str">
        <f t="shared" si="89"/>
        <v>2015.01</v>
      </c>
      <c r="I738" s="221" t="str">
        <f t="shared" si="90"/>
        <v>3000</v>
      </c>
      <c r="J738" s="68">
        <v>134210.5</v>
      </c>
      <c r="K738" s="225"/>
      <c r="L738" s="225"/>
      <c r="M738" s="225"/>
      <c r="N738" s="225"/>
      <c r="O738" s="19"/>
      <c r="P738" s="19"/>
      <c r="Q738" s="19"/>
      <c r="R738" s="19"/>
      <c r="S738" s="103"/>
      <c r="T738" s="103"/>
      <c r="U738" s="18" t="s">
        <v>2</v>
      </c>
      <c r="V738" s="103"/>
      <c r="W738" s="103"/>
      <c r="X738" s="17" t="str">
        <f>VLOOKUP(A738,'[1]Sales Data Table'!$A:$AF,4,FALSE)</f>
        <v>74870 9N01A</v>
      </c>
      <c r="Y738" s="17" t="str">
        <f>VLOOKUP(A738,'[1]Sales Data Table'!$A:$I,2,FALSE)</f>
        <v>NISSAN</v>
      </c>
      <c r="Z738" s="17"/>
      <c r="AA738" s="17" t="str">
        <f>VLOOKUP(A738,'[1]Sales Data Table'!$A:$I,4,FALSE)</f>
        <v>74870 9N01A</v>
      </c>
      <c r="AB738" s="17" t="str">
        <f>VLOOKUP(A738,'[1]Sales Data Table'!$A:$I,9,FALSE)</f>
        <v>L42L + '14 L42N</v>
      </c>
      <c r="AC738" s="17"/>
      <c r="AD738" s="99">
        <f>VLOOKUP(A738,'[1]Sales Data Table'!$A:$Z,16,FALSE)</f>
        <v>41944</v>
      </c>
      <c r="AE738" s="18" t="str">
        <f>VLOOKUP(C738,'Equipment Listing'!A:E,3,FALSE)</f>
        <v>KY</v>
      </c>
      <c r="AF738" s="19" t="str">
        <f>VLOOKUP(C738,'Equipment Listing'!A:E,4,FALSE)</f>
        <v>150T</v>
      </c>
      <c r="AG738" s="73" t="str">
        <f>VLOOKUP(C738,'Equipment Listing'!A:E,5,FALSE)</f>
        <v>60-200</v>
      </c>
      <c r="AH738" s="19">
        <f t="shared" si="91"/>
        <v>1</v>
      </c>
      <c r="AI738" s="43">
        <f t="shared" si="92"/>
        <v>2000</v>
      </c>
      <c r="AJ738" s="102">
        <f t="shared" si="93"/>
        <v>134210.5</v>
      </c>
      <c r="AK738" s="20">
        <f t="shared" si="94"/>
        <v>11184.208333333334</v>
      </c>
      <c r="AL738" s="21">
        <f t="shared" si="95"/>
        <v>8.7894722222222228</v>
      </c>
      <c r="AM738" s="21"/>
      <c r="AN738" s="103"/>
      <c r="AO738" s="103"/>
      <c r="AP738" s="17" t="s">
        <v>132</v>
      </c>
    </row>
    <row r="739" spans="1:42" s="15" customFormat="1" ht="10.5" customHeight="1">
      <c r="A739" s="16">
        <v>106041</v>
      </c>
      <c r="B739" s="220" t="str">
        <f t="shared" si="88"/>
        <v>SOP</v>
      </c>
      <c r="C739" s="25" t="s">
        <v>123</v>
      </c>
      <c r="D739" s="19">
        <v>1</v>
      </c>
      <c r="E739" s="20">
        <v>2700</v>
      </c>
      <c r="F739" s="19">
        <v>0.5</v>
      </c>
      <c r="G739" s="19">
        <v>2</v>
      </c>
      <c r="H739" s="221" t="str">
        <f t="shared" si="89"/>
        <v>2015.01</v>
      </c>
      <c r="I739" s="221" t="str">
        <f t="shared" si="90"/>
        <v>2015.02</v>
      </c>
      <c r="J739" s="69">
        <v>390600</v>
      </c>
      <c r="K739" s="226"/>
      <c r="L739" s="226"/>
      <c r="M739" s="226"/>
      <c r="N739" s="226"/>
      <c r="O739" s="19"/>
      <c r="P739" s="19"/>
      <c r="Q739" s="19"/>
      <c r="R739" s="19"/>
      <c r="S739" s="103"/>
      <c r="T739" s="103"/>
      <c r="U739" s="18" t="s">
        <v>2</v>
      </c>
      <c r="V739" s="103"/>
      <c r="W739" s="103"/>
      <c r="X739" s="17" t="str">
        <f>VLOOKUP(A739,'[1]Sales Data Table'!$A:$AF,4,FALSE)</f>
        <v>763A2 9N00A</v>
      </c>
      <c r="Y739" s="17" t="str">
        <f>VLOOKUP(A739,'[1]Sales Data Table'!$A:$I,2,FALSE)</f>
        <v>NISSAN</v>
      </c>
      <c r="Z739" s="17"/>
      <c r="AA739" s="17" t="str">
        <f>VLOOKUP(A739,'[1]Sales Data Table'!$A:$I,4,FALSE)</f>
        <v>763A2 9N00A</v>
      </c>
      <c r="AB739" s="17" t="str">
        <f>VLOOKUP(A739,'[1]Sales Data Table'!$A:$I,9,FALSE)</f>
        <v>L42C (5 PER)</v>
      </c>
      <c r="AC739" s="17"/>
      <c r="AD739" s="99">
        <f>VLOOKUP(A739,'[1]Sales Data Table'!$A:$Z,16,FALSE)</f>
        <v>42036</v>
      </c>
      <c r="AE739" s="18" t="str">
        <f>VLOOKUP(C739,'Equipment Listing'!A:E,3,FALSE)</f>
        <v>KY</v>
      </c>
      <c r="AF739" s="19" t="str">
        <f>VLOOKUP(C739,'Equipment Listing'!A:E,4,FALSE)</f>
        <v>150T</v>
      </c>
      <c r="AG739" s="73" t="str">
        <f>VLOOKUP(C739,'Equipment Listing'!A:E,5,FALSE)</f>
        <v>60-200</v>
      </c>
      <c r="AH739" s="19">
        <f t="shared" si="91"/>
        <v>1</v>
      </c>
      <c r="AI739" s="43">
        <f t="shared" si="92"/>
        <v>2700</v>
      </c>
      <c r="AJ739" s="102">
        <f t="shared" si="93"/>
        <v>390600</v>
      </c>
      <c r="AK739" s="20">
        <f t="shared" si="94"/>
        <v>32550</v>
      </c>
      <c r="AL739" s="21">
        <f t="shared" si="95"/>
        <v>17.407407407407408</v>
      </c>
      <c r="AM739" s="21"/>
      <c r="AN739" s="103"/>
      <c r="AO739" s="103"/>
      <c r="AP739" s="17">
        <v>106041</v>
      </c>
    </row>
    <row r="740" spans="1:42" s="15" customFormat="1" ht="10.5" customHeight="1">
      <c r="A740" s="16">
        <v>106046</v>
      </c>
      <c r="B740" s="220" t="str">
        <f t="shared" si="88"/>
        <v>SOP</v>
      </c>
      <c r="C740" s="25" t="s">
        <v>123</v>
      </c>
      <c r="D740" s="19">
        <v>1</v>
      </c>
      <c r="E740" s="20">
        <v>1800</v>
      </c>
      <c r="F740" s="19">
        <v>0.5</v>
      </c>
      <c r="G740" s="19">
        <v>2</v>
      </c>
      <c r="H740" s="221" t="str">
        <f t="shared" si="89"/>
        <v>2015.01</v>
      </c>
      <c r="I740" s="221" t="str">
        <f t="shared" si="90"/>
        <v>2015.02</v>
      </c>
      <c r="J740" s="69">
        <v>27546</v>
      </c>
      <c r="K740" s="226"/>
      <c r="L740" s="226"/>
      <c r="M740" s="226"/>
      <c r="N740" s="226"/>
      <c r="O740" s="19"/>
      <c r="P740" s="19"/>
      <c r="Q740" s="19"/>
      <c r="R740" s="19"/>
      <c r="S740" s="103"/>
      <c r="T740" s="103"/>
      <c r="U740" s="18" t="s">
        <v>2</v>
      </c>
      <c r="V740" s="103"/>
      <c r="W740" s="103"/>
      <c r="X740" s="17" t="str">
        <f>VLOOKUP(A740,'[1]Sales Data Table'!$A:$AF,4,FALSE)</f>
        <v>91316 9N02A</v>
      </c>
      <c r="Y740" s="17" t="str">
        <f>VLOOKUP(A740,'[1]Sales Data Table'!$A:$I,2,FALSE)</f>
        <v>NISSAN</v>
      </c>
      <c r="Z740" s="17"/>
      <c r="AA740" s="17" t="str">
        <f>VLOOKUP(A740,'[1]Sales Data Table'!$A:$I,4,FALSE)</f>
        <v>91316 9N02A</v>
      </c>
      <c r="AB740" s="17" t="str">
        <f>VLOOKUP(A740,'[1]Sales Data Table'!$A:$I,9,FALSE)</f>
        <v>L42C</v>
      </c>
      <c r="AC740" s="17"/>
      <c r="AD740" s="99">
        <f>VLOOKUP(A740,'[1]Sales Data Table'!$A:$Z,16,FALSE)</f>
        <v>42036</v>
      </c>
      <c r="AE740" s="18" t="str">
        <f>VLOOKUP(C740,'Equipment Listing'!A:E,3,FALSE)</f>
        <v>KY</v>
      </c>
      <c r="AF740" s="19" t="str">
        <f>VLOOKUP(C740,'Equipment Listing'!A:E,4,FALSE)</f>
        <v>150T</v>
      </c>
      <c r="AG740" s="73" t="str">
        <f>VLOOKUP(C740,'Equipment Listing'!A:E,5,FALSE)</f>
        <v>60-200</v>
      </c>
      <c r="AH740" s="19">
        <f t="shared" si="91"/>
        <v>1</v>
      </c>
      <c r="AI740" s="43">
        <f t="shared" si="92"/>
        <v>1800</v>
      </c>
      <c r="AJ740" s="102">
        <f t="shared" si="93"/>
        <v>27546</v>
      </c>
      <c r="AK740" s="20">
        <f t="shared" si="94"/>
        <v>2295.5</v>
      </c>
      <c r="AL740" s="21">
        <f t="shared" si="95"/>
        <v>3.0337037037037038</v>
      </c>
      <c r="AM740" s="21"/>
      <c r="AN740" s="103"/>
      <c r="AO740" s="103"/>
      <c r="AP740" s="17">
        <v>106046</v>
      </c>
    </row>
    <row r="741" spans="1:42" s="15" customFormat="1" ht="10.5" customHeight="1">
      <c r="A741" s="16">
        <v>106050</v>
      </c>
      <c r="B741" s="220" t="str">
        <f t="shared" si="88"/>
        <v>SOP</v>
      </c>
      <c r="C741" s="25" t="s">
        <v>123</v>
      </c>
      <c r="D741" s="19">
        <v>1</v>
      </c>
      <c r="E741" s="20">
        <v>1575</v>
      </c>
      <c r="F741" s="19">
        <v>0.5</v>
      </c>
      <c r="G741" s="19">
        <v>2</v>
      </c>
      <c r="H741" s="221" t="str">
        <f t="shared" si="89"/>
        <v>2015.01</v>
      </c>
      <c r="I741" s="221" t="str">
        <f t="shared" si="90"/>
        <v>2019.02</v>
      </c>
      <c r="J741" s="69">
        <v>17733</v>
      </c>
      <c r="K741" s="226"/>
      <c r="L741" s="226"/>
      <c r="M741" s="226"/>
      <c r="N741" s="226"/>
      <c r="O741" s="19"/>
      <c r="P741" s="19"/>
      <c r="Q741" s="19"/>
      <c r="R741" s="19"/>
      <c r="S741" s="103"/>
      <c r="T741" s="103"/>
      <c r="U741" s="18" t="s">
        <v>2</v>
      </c>
      <c r="V741" s="103"/>
      <c r="W741" s="103"/>
      <c r="X741" s="17" t="str">
        <f>VLOOKUP(A741,'[1]Sales Data Table'!$A:$AF,4,FALSE)</f>
        <v>14953 ZP70A</v>
      </c>
      <c r="Y741" s="17" t="str">
        <f>VLOOKUP(A741,'[1]Sales Data Table'!$A:$I,2,FALSE)</f>
        <v>NISSAN</v>
      </c>
      <c r="Z741" s="17"/>
      <c r="AA741" s="17" t="str">
        <f>VLOOKUP(A741,'[1]Sales Data Table'!$A:$I,4,FALSE)</f>
        <v>14953 ZP70A</v>
      </c>
      <c r="AB741" s="17" t="str">
        <f>VLOOKUP(A741,'[1]Sales Data Table'!$A:$I,9,FALSE)</f>
        <v xml:space="preserve">Nissan        | Pathfinder | P61B/R51        </v>
      </c>
      <c r="AC741" s="17"/>
      <c r="AD741" s="99">
        <f>VLOOKUP(A741,'[1]Sales Data Table'!$A:$Z,16,FALSE)</f>
        <v>43497</v>
      </c>
      <c r="AE741" s="18" t="str">
        <f>VLOOKUP(C741,'Equipment Listing'!A:E,3,FALSE)</f>
        <v>KY</v>
      </c>
      <c r="AF741" s="19" t="str">
        <f>VLOOKUP(C741,'Equipment Listing'!A:E,4,FALSE)</f>
        <v>150T</v>
      </c>
      <c r="AG741" s="73" t="str">
        <f>VLOOKUP(C741,'Equipment Listing'!A:E,5,FALSE)</f>
        <v>60-200</v>
      </c>
      <c r="AH741" s="19">
        <f t="shared" si="91"/>
        <v>1</v>
      </c>
      <c r="AI741" s="43">
        <f t="shared" si="92"/>
        <v>1575</v>
      </c>
      <c r="AJ741" s="102">
        <f t="shared" si="93"/>
        <v>17733</v>
      </c>
      <c r="AK741" s="20">
        <f t="shared" si="94"/>
        <v>1477.75</v>
      </c>
      <c r="AL741" s="21">
        <f t="shared" si="95"/>
        <v>2.5843386243386242</v>
      </c>
      <c r="AM741" s="21"/>
      <c r="AN741" s="103"/>
      <c r="AO741" s="103"/>
      <c r="AP741" s="17">
        <v>106050</v>
      </c>
    </row>
    <row r="742" spans="1:42" s="15" customFormat="1" ht="10.5" customHeight="1">
      <c r="A742" s="16">
        <v>106086</v>
      </c>
      <c r="B742" s="220" t="str">
        <f t="shared" si="88"/>
        <v>EOP</v>
      </c>
      <c r="C742" s="25" t="s">
        <v>123</v>
      </c>
      <c r="D742" s="19">
        <v>1</v>
      </c>
      <c r="E742" s="20">
        <v>2250</v>
      </c>
      <c r="F742" s="19">
        <v>0.5</v>
      </c>
      <c r="G742" s="19">
        <v>2</v>
      </c>
      <c r="H742" s="221" t="str">
        <f t="shared" si="89"/>
        <v>2015.01</v>
      </c>
      <c r="I742" s="221" t="str">
        <f t="shared" si="90"/>
        <v>3000</v>
      </c>
      <c r="J742" s="69">
        <v>115851</v>
      </c>
      <c r="K742" s="226"/>
      <c r="L742" s="226"/>
      <c r="M742" s="226"/>
      <c r="N742" s="226"/>
      <c r="O742" s="19"/>
      <c r="P742" s="19"/>
      <c r="Q742" s="19"/>
      <c r="R742" s="19"/>
      <c r="S742" s="103"/>
      <c r="T742" s="103"/>
      <c r="U742" s="18" t="s">
        <v>2</v>
      </c>
      <c r="V742" s="103"/>
      <c r="W742" s="103"/>
      <c r="X742" s="17">
        <f>VLOOKUP(A742,'[1]Sales Data Table'!$A:$AF,4,FALSE)</f>
        <v>90008321</v>
      </c>
      <c r="Y742" s="17" t="str">
        <f>VLOOKUP(A742,'[1]Sales Data Table'!$A:$I,2,FALSE)</f>
        <v>Benteler</v>
      </c>
      <c r="Z742" s="17"/>
      <c r="AA742" s="17">
        <f>VLOOKUP(A742,'[1]Sales Data Table'!$A:$I,4,FALSE)</f>
        <v>90008321</v>
      </c>
      <c r="AB742" s="17" t="str">
        <f>VLOOKUP(A742,'[1]Sales Data Table'!$A:$I,9,FALSE)</f>
        <v>BMW | X6 | E71</v>
      </c>
      <c r="AC742" s="17"/>
      <c r="AD742" s="99">
        <f>VLOOKUP(A742,'[1]Sales Data Table'!$A:$Z,16,FALSE)</f>
        <v>41821</v>
      </c>
      <c r="AE742" s="18" t="str">
        <f>VLOOKUP(C742,'Equipment Listing'!A:E,3,FALSE)</f>
        <v>KY</v>
      </c>
      <c r="AF742" s="19" t="str">
        <f>VLOOKUP(C742,'Equipment Listing'!A:E,4,FALSE)</f>
        <v>150T</v>
      </c>
      <c r="AG742" s="73" t="str">
        <f>VLOOKUP(C742,'Equipment Listing'!A:E,5,FALSE)</f>
        <v>60-200</v>
      </c>
      <c r="AH742" s="19">
        <f t="shared" si="91"/>
        <v>1</v>
      </c>
      <c r="AI742" s="43">
        <f t="shared" si="92"/>
        <v>2250</v>
      </c>
      <c r="AJ742" s="102">
        <f t="shared" si="93"/>
        <v>115851</v>
      </c>
      <c r="AK742" s="20">
        <f t="shared" si="94"/>
        <v>9654.25</v>
      </c>
      <c r="AL742" s="21">
        <f t="shared" si="95"/>
        <v>7.0543703703703704</v>
      </c>
      <c r="AM742" s="21"/>
      <c r="AN742" s="103"/>
      <c r="AO742" s="103"/>
      <c r="AP742" s="17">
        <v>106086</v>
      </c>
    </row>
    <row r="743" spans="1:42" s="15" customFormat="1" ht="10.5" customHeight="1">
      <c r="A743" s="16">
        <v>106093</v>
      </c>
      <c r="B743" s="220" t="str">
        <f t="shared" si="88"/>
        <v>SOP</v>
      </c>
      <c r="C743" s="25" t="s">
        <v>123</v>
      </c>
      <c r="D743" s="19">
        <v>1</v>
      </c>
      <c r="E743" s="20">
        <v>1500</v>
      </c>
      <c r="F743" s="19">
        <v>0.5</v>
      </c>
      <c r="G743" s="19">
        <v>2</v>
      </c>
      <c r="H743" s="221" t="str">
        <f t="shared" si="89"/>
        <v>2015.01</v>
      </c>
      <c r="I743" s="221" t="str">
        <f t="shared" si="90"/>
        <v>2015.02</v>
      </c>
      <c r="J743" s="69">
        <v>63900</v>
      </c>
      <c r="K743" s="226"/>
      <c r="L743" s="226"/>
      <c r="M743" s="226"/>
      <c r="N743" s="226"/>
      <c r="O743" s="19"/>
      <c r="P743" s="19"/>
      <c r="Q743" s="19"/>
      <c r="R743" s="19"/>
      <c r="S743" s="103"/>
      <c r="T743" s="103"/>
      <c r="U743" s="18" t="s">
        <v>2</v>
      </c>
      <c r="V743" s="103"/>
      <c r="W743" s="103"/>
      <c r="X743" s="17" t="str">
        <f>VLOOKUP(A743,'[1]Sales Data Table'!$A:$AF,4,FALSE)</f>
        <v>E22371A9700002</v>
      </c>
      <c r="Y743" s="17" t="str">
        <f>VLOOKUP(A743,'[1]Sales Data Table'!$A:$I,2,FALSE)</f>
        <v>Calsonic</v>
      </c>
      <c r="Z743" s="17"/>
      <c r="AA743" s="17" t="str">
        <f>VLOOKUP(A743,'[1]Sales Data Table'!$A:$I,4,FALSE)</f>
        <v>E22371A9700002</v>
      </c>
      <c r="AB743" s="17" t="str">
        <f>VLOOKUP(A743,'[1]Sales Data Table'!$A:$I,9,FALSE)</f>
        <v>L42C</v>
      </c>
      <c r="AC743" s="17"/>
      <c r="AD743" s="99">
        <f>VLOOKUP(A743,'[1]Sales Data Table'!$A:$Z,16,FALSE)</f>
        <v>42036</v>
      </c>
      <c r="AE743" s="18" t="str">
        <f>VLOOKUP(C743,'Equipment Listing'!A:E,3,FALSE)</f>
        <v>KY</v>
      </c>
      <c r="AF743" s="19" t="str">
        <f>VLOOKUP(C743,'Equipment Listing'!A:E,4,FALSE)</f>
        <v>150T</v>
      </c>
      <c r="AG743" s="73" t="str">
        <f>VLOOKUP(C743,'Equipment Listing'!A:E,5,FALSE)</f>
        <v>60-200</v>
      </c>
      <c r="AH743" s="19">
        <f t="shared" si="91"/>
        <v>1</v>
      </c>
      <c r="AI743" s="43">
        <f t="shared" si="92"/>
        <v>1500</v>
      </c>
      <c r="AJ743" s="102">
        <f t="shared" si="93"/>
        <v>63900</v>
      </c>
      <c r="AK743" s="20">
        <f t="shared" si="94"/>
        <v>5325</v>
      </c>
      <c r="AL743" s="21">
        <f t="shared" si="95"/>
        <v>6.0666666666666664</v>
      </c>
      <c r="AM743" s="21"/>
      <c r="AN743" s="103"/>
      <c r="AO743" s="103"/>
      <c r="AP743" s="17">
        <v>106093</v>
      </c>
    </row>
    <row r="744" spans="1:42" s="15" customFormat="1" ht="10.5" customHeight="1">
      <c r="A744" s="16">
        <v>106294</v>
      </c>
      <c r="B744" s="220" t="str">
        <f t="shared" si="88"/>
        <v>SOP</v>
      </c>
      <c r="C744" s="25" t="s">
        <v>123</v>
      </c>
      <c r="D744" s="19">
        <v>1</v>
      </c>
      <c r="E744" s="20">
        <v>1800</v>
      </c>
      <c r="F744" s="19">
        <v>0.5</v>
      </c>
      <c r="G744" s="19">
        <v>2</v>
      </c>
      <c r="H744" s="221" t="str">
        <f t="shared" si="89"/>
        <v>2015.01</v>
      </c>
      <c r="I744" s="221" t="str">
        <f t="shared" si="90"/>
        <v>2015.02</v>
      </c>
      <c r="J744" s="69">
        <v>68400</v>
      </c>
      <c r="K744" s="226"/>
      <c r="L744" s="226"/>
      <c r="M744" s="226"/>
      <c r="N744" s="226"/>
      <c r="O744" s="19"/>
      <c r="P744" s="19"/>
      <c r="Q744" s="19"/>
      <c r="R744" s="19"/>
      <c r="S744" s="103"/>
      <c r="T744" s="103"/>
      <c r="U744" s="18" t="s">
        <v>2</v>
      </c>
      <c r="V744" s="103"/>
      <c r="W744" s="103"/>
      <c r="X744" s="17" t="str">
        <f>VLOOKUP(A744,'[1]Sales Data Table'!$A:$AF,4,FALSE)</f>
        <v>65135 9N02A</v>
      </c>
      <c r="Y744" s="17" t="str">
        <f>VLOOKUP(A744,'[1]Sales Data Table'!$A:$I,2,FALSE)</f>
        <v>NISSAN</v>
      </c>
      <c r="Z744" s="17"/>
      <c r="AA744" s="17" t="str">
        <f>VLOOKUP(A744,'[1]Sales Data Table'!$A:$I,4,FALSE)</f>
        <v>65135 9N02A</v>
      </c>
      <c r="AB744" s="17" t="str">
        <f>VLOOKUP(A744,'[1]Sales Data Table'!$A:$I,9,FALSE)</f>
        <v>L42C</v>
      </c>
      <c r="AC744" s="17"/>
      <c r="AD744" s="99">
        <f>VLOOKUP(A744,'[1]Sales Data Table'!$A:$Z,16,FALSE)</f>
        <v>42036</v>
      </c>
      <c r="AE744" s="18" t="str">
        <f>VLOOKUP(C744,'Equipment Listing'!A:E,3,FALSE)</f>
        <v>KY</v>
      </c>
      <c r="AF744" s="19" t="str">
        <f>VLOOKUP(C744,'Equipment Listing'!A:E,4,FALSE)</f>
        <v>150T</v>
      </c>
      <c r="AG744" s="73" t="str">
        <f>VLOOKUP(C744,'Equipment Listing'!A:E,5,FALSE)</f>
        <v>60-200</v>
      </c>
      <c r="AH744" s="19">
        <f t="shared" si="91"/>
        <v>1</v>
      </c>
      <c r="AI744" s="43">
        <f t="shared" si="92"/>
        <v>1800</v>
      </c>
      <c r="AJ744" s="102">
        <f t="shared" si="93"/>
        <v>68400</v>
      </c>
      <c r="AK744" s="20">
        <f t="shared" si="94"/>
        <v>5700</v>
      </c>
      <c r="AL744" s="21">
        <f t="shared" si="95"/>
        <v>5.5555555555555545</v>
      </c>
      <c r="AM744" s="21"/>
      <c r="AN744" s="103"/>
      <c r="AO744" s="103"/>
      <c r="AP744" s="17" t="s">
        <v>131</v>
      </c>
    </row>
    <row r="745" spans="1:42" s="15" customFormat="1" ht="10.5" customHeight="1">
      <c r="A745" s="56">
        <v>106295</v>
      </c>
      <c r="B745" s="220" t="str">
        <f t="shared" si="88"/>
        <v>SOP</v>
      </c>
      <c r="C745" s="51" t="s">
        <v>123</v>
      </c>
      <c r="D745" s="19">
        <v>1</v>
      </c>
      <c r="E745" s="55">
        <v>900</v>
      </c>
      <c r="F745" s="19">
        <v>0.5</v>
      </c>
      <c r="G745" s="19">
        <v>2</v>
      </c>
      <c r="H745" s="221" t="str">
        <f t="shared" si="89"/>
        <v>2015.01</v>
      </c>
      <c r="I745" s="221" t="str">
        <f t="shared" si="90"/>
        <v>2015.02</v>
      </c>
      <c r="J745" s="69">
        <v>66600</v>
      </c>
      <c r="K745" s="226"/>
      <c r="L745" s="226"/>
      <c r="M745" s="226"/>
      <c r="N745" s="226"/>
      <c r="O745" s="54"/>
      <c r="P745" s="54"/>
      <c r="Q745" s="54"/>
      <c r="R745" s="54"/>
      <c r="S745" s="53"/>
      <c r="T745" s="104"/>
      <c r="U745" s="18" t="s">
        <v>2</v>
      </c>
      <c r="V745" s="104"/>
      <c r="W745" s="103"/>
      <c r="X745" s="17" t="str">
        <f>VLOOKUP(A745,'[1]Sales Data Table'!$A:$AF,4,FALSE)</f>
        <v>65135 9N03A</v>
      </c>
      <c r="Y745" s="17" t="str">
        <f>VLOOKUP(A745,'[1]Sales Data Table'!$A:$I,2,FALSE)</f>
        <v>NISSAN</v>
      </c>
      <c r="Z745" s="17"/>
      <c r="AA745" s="17" t="str">
        <f>VLOOKUP(A745,'[1]Sales Data Table'!$A:$I,4,FALSE)</f>
        <v>65135 9N03A</v>
      </c>
      <c r="AB745" s="17" t="str">
        <f>VLOOKUP(A745,'[1]Sales Data Table'!$A:$I,9,FALSE)</f>
        <v>L42C</v>
      </c>
      <c r="AC745" s="17"/>
      <c r="AD745" s="99">
        <f>VLOOKUP(A745,'[1]Sales Data Table'!$A:$Z,16,FALSE)</f>
        <v>42036</v>
      </c>
      <c r="AE745" s="18" t="str">
        <f>VLOOKUP(C745,'Equipment Listing'!A:E,3,FALSE)</f>
        <v>KY</v>
      </c>
      <c r="AF745" s="19" t="str">
        <f>VLOOKUP(C745,'Equipment Listing'!A:E,4,FALSE)</f>
        <v>150T</v>
      </c>
      <c r="AG745" s="73" t="str">
        <f>VLOOKUP(C745,'Equipment Listing'!A:E,5,FALSE)</f>
        <v>60-200</v>
      </c>
      <c r="AH745" s="19">
        <f t="shared" si="91"/>
        <v>1</v>
      </c>
      <c r="AI745" s="43">
        <f t="shared" si="92"/>
        <v>900</v>
      </c>
      <c r="AJ745" s="102">
        <f t="shared" si="93"/>
        <v>66600</v>
      </c>
      <c r="AK745" s="20">
        <f t="shared" si="94"/>
        <v>5550</v>
      </c>
      <c r="AL745" s="21">
        <f t="shared" si="95"/>
        <v>9.5555555555555554</v>
      </c>
      <c r="AM745" s="21"/>
      <c r="AN745" s="103"/>
      <c r="AO745" s="103"/>
      <c r="AP745" s="51" t="e">
        <f>VLOOKUP(A745,#REF!,2,FALSE)</f>
        <v>#REF!</v>
      </c>
    </row>
    <row r="746" spans="1:42" s="15" customFormat="1" ht="10.5" customHeight="1">
      <c r="A746" s="16">
        <v>106358</v>
      </c>
      <c r="B746" s="220" t="str">
        <f t="shared" si="88"/>
        <v>SOP</v>
      </c>
      <c r="C746" s="25" t="s">
        <v>123</v>
      </c>
      <c r="D746" s="19">
        <v>1</v>
      </c>
      <c r="E746" s="20">
        <v>2500</v>
      </c>
      <c r="F746" s="19">
        <v>0.5</v>
      </c>
      <c r="G746" s="19">
        <v>2</v>
      </c>
      <c r="H746" s="221" t="str">
        <f t="shared" si="89"/>
        <v>2015.01</v>
      </c>
      <c r="I746" s="221" t="str">
        <f t="shared" si="90"/>
        <v>2016.12</v>
      </c>
      <c r="J746" s="69">
        <v>520000</v>
      </c>
      <c r="K746" s="226"/>
      <c r="L746" s="226"/>
      <c r="M746" s="226"/>
      <c r="N746" s="226"/>
      <c r="O746" s="19"/>
      <c r="P746" s="19"/>
      <c r="Q746" s="19"/>
      <c r="R746" s="19"/>
      <c r="S746" s="103"/>
      <c r="T746" s="103"/>
      <c r="U746" s="18" t="s">
        <v>2</v>
      </c>
      <c r="V746" s="103"/>
      <c r="W746" s="103"/>
      <c r="X746" s="17">
        <f>VLOOKUP(A746,'[1]Sales Data Table'!$A:$AF,4,FALSE)</f>
        <v>2190304</v>
      </c>
      <c r="Y746" s="17" t="str">
        <f>VLOOKUP(A746,'[1]Sales Data Table'!$A:$I,2,FALSE)</f>
        <v>Johnson Controls Inc</v>
      </c>
      <c r="Z746" s="17"/>
      <c r="AA746" s="17">
        <f>VLOOKUP(A746,'[1]Sales Data Table'!$A:$I,4,FALSE)</f>
        <v>2190304</v>
      </c>
      <c r="AB746" s="17" t="str">
        <f>VLOOKUP(A746,'[1]Sales Data Table'!$A:$I,9,FALSE)</f>
        <v>RAM 1500</v>
      </c>
      <c r="AC746" s="17"/>
      <c r="AD746" s="99">
        <f>VLOOKUP(A746,'[1]Sales Data Table'!$A:$Z,16,FALSE)</f>
        <v>42705</v>
      </c>
      <c r="AE746" s="18" t="str">
        <f>VLOOKUP(C746,'Equipment Listing'!A:E,3,FALSE)</f>
        <v>KY</v>
      </c>
      <c r="AF746" s="19" t="str">
        <f>VLOOKUP(C746,'Equipment Listing'!A:E,4,FALSE)</f>
        <v>150T</v>
      </c>
      <c r="AG746" s="73" t="str">
        <f>VLOOKUP(C746,'Equipment Listing'!A:E,5,FALSE)</f>
        <v>60-200</v>
      </c>
      <c r="AH746" s="19">
        <f t="shared" si="91"/>
        <v>1</v>
      </c>
      <c r="AI746" s="43">
        <f t="shared" si="92"/>
        <v>2500</v>
      </c>
      <c r="AJ746" s="102">
        <f t="shared" si="93"/>
        <v>520000</v>
      </c>
      <c r="AK746" s="20">
        <f t="shared" si="94"/>
        <v>43333.333333333336</v>
      </c>
      <c r="AL746" s="21">
        <f t="shared" si="95"/>
        <v>24.444444444444446</v>
      </c>
      <c r="AM746" s="21"/>
      <c r="AN746" s="103"/>
      <c r="AO746" s="103"/>
      <c r="AP746" s="17" t="s">
        <v>130</v>
      </c>
    </row>
    <row r="747" spans="1:42" s="15" customFormat="1" ht="10.5" customHeight="1">
      <c r="A747" s="16">
        <v>106778</v>
      </c>
      <c r="B747" s="220" t="str">
        <f t="shared" si="88"/>
        <v>SOP</v>
      </c>
      <c r="C747" s="25" t="s">
        <v>123</v>
      </c>
      <c r="D747" s="19">
        <v>1</v>
      </c>
      <c r="E747" s="20">
        <v>2250</v>
      </c>
      <c r="F747" s="19">
        <v>0.5</v>
      </c>
      <c r="G747" s="19">
        <v>2</v>
      </c>
      <c r="H747" s="221" t="str">
        <f t="shared" si="89"/>
        <v>2015.01</v>
      </c>
      <c r="I747" s="221" t="str">
        <f t="shared" si="90"/>
        <v>2019</v>
      </c>
      <c r="J747" s="68">
        <v>428500</v>
      </c>
      <c r="K747" s="225"/>
      <c r="L747" s="225"/>
      <c r="M747" s="225"/>
      <c r="N747" s="225"/>
      <c r="O747" s="19"/>
      <c r="P747" s="19"/>
      <c r="Q747" s="19"/>
      <c r="R747" s="19"/>
      <c r="S747" s="103"/>
      <c r="T747" s="103"/>
      <c r="U747" s="18" t="s">
        <v>2</v>
      </c>
      <c r="V747" s="103"/>
      <c r="W747" s="103"/>
      <c r="X747" s="17" t="str">
        <f>VLOOKUP(A747,'[1]Sales Data Table'!$A:$AF,4,FALSE)</f>
        <v>62512 3TA0A</v>
      </c>
      <c r="Y747" s="17" t="str">
        <f>VLOOKUP(A747,'[1]Sales Data Table'!$A:$I,2,FALSE)</f>
        <v>NISSAN</v>
      </c>
      <c r="Z747" s="17"/>
      <c r="AA747" s="17" t="str">
        <f>VLOOKUP(A747,'[1]Sales Data Table'!$A:$I,4,FALSE)</f>
        <v>62512 3TA0A</v>
      </c>
      <c r="AB747" s="17" t="str">
        <f>VLOOKUP(A747,'[1]Sales Data Table'!$A:$I,9,FALSE)</f>
        <v>L42L + '14 L42N</v>
      </c>
      <c r="AC747" s="17"/>
      <c r="AD747" s="99">
        <f>VLOOKUP(A747,'[1]Sales Data Table'!$A:$Z,16,FALSE)</f>
        <v>44166</v>
      </c>
      <c r="AE747" s="18" t="str">
        <f>VLOOKUP(C747,'Equipment Listing'!A:E,3,FALSE)</f>
        <v>KY</v>
      </c>
      <c r="AF747" s="19" t="str">
        <f>VLOOKUP(C747,'Equipment Listing'!A:E,4,FALSE)</f>
        <v>150T</v>
      </c>
      <c r="AG747" s="73" t="str">
        <f>VLOOKUP(C747,'Equipment Listing'!A:E,5,FALSE)</f>
        <v>60-200</v>
      </c>
      <c r="AH747" s="19">
        <f t="shared" si="91"/>
        <v>1</v>
      </c>
      <c r="AI747" s="43">
        <f t="shared" si="92"/>
        <v>2250</v>
      </c>
      <c r="AJ747" s="102">
        <f t="shared" si="93"/>
        <v>428500</v>
      </c>
      <c r="AK747" s="20">
        <f t="shared" si="94"/>
        <v>35708.333333333336</v>
      </c>
      <c r="AL747" s="21">
        <f t="shared" si="95"/>
        <v>22.493827160493833</v>
      </c>
      <c r="AM747" s="21"/>
      <c r="AN747" s="103"/>
      <c r="AO747" s="103"/>
      <c r="AP747" s="17" t="s">
        <v>129</v>
      </c>
    </row>
    <row r="748" spans="1:42" s="15" customFormat="1" ht="10.5" customHeight="1">
      <c r="A748" s="16">
        <v>106806</v>
      </c>
      <c r="B748" s="220" t="str">
        <f t="shared" si="88"/>
        <v>SOP</v>
      </c>
      <c r="C748" s="25" t="s">
        <v>123</v>
      </c>
      <c r="D748" s="19">
        <v>1</v>
      </c>
      <c r="E748" s="20">
        <v>1800</v>
      </c>
      <c r="F748" s="19">
        <v>0.5</v>
      </c>
      <c r="G748" s="19">
        <v>2</v>
      </c>
      <c r="H748" s="221" t="str">
        <f t="shared" si="89"/>
        <v>2015.01</v>
      </c>
      <c r="I748" s="221" t="str">
        <f t="shared" si="90"/>
        <v>2016.06</v>
      </c>
      <c r="J748" s="69">
        <v>425000</v>
      </c>
      <c r="K748" s="226"/>
      <c r="L748" s="226"/>
      <c r="M748" s="226"/>
      <c r="N748" s="226"/>
      <c r="O748" s="19"/>
      <c r="P748" s="19"/>
      <c r="Q748" s="19"/>
      <c r="R748" s="19"/>
      <c r="S748" s="103"/>
      <c r="T748" s="103"/>
      <c r="U748" s="18" t="s">
        <v>2</v>
      </c>
      <c r="V748" s="103"/>
      <c r="W748" s="103"/>
      <c r="X748" s="17">
        <f>VLOOKUP(A748,'[1]Sales Data Table'!$A:$AF,4,FALSE)</f>
        <v>5899506140</v>
      </c>
      <c r="Y748" s="17" t="str">
        <f>VLOOKUP(A748,'[1]Sales Data Table'!$A:$I,2,FALSE)</f>
        <v>TOYOTA</v>
      </c>
      <c r="Z748" s="17"/>
      <c r="AA748" s="17">
        <f>VLOOKUP(A748,'[1]Sales Data Table'!$A:$I,4,FALSE)</f>
        <v>5899506140</v>
      </c>
      <c r="AB748" s="17" t="str">
        <f>VLOOKUP(A748,'[1]Sales Data Table'!$A:$I,9,FALSE)</f>
        <v>Camry 051a</v>
      </c>
      <c r="AC748" s="17"/>
      <c r="AD748" s="99">
        <f>VLOOKUP(A748,'[1]Sales Data Table'!$A:$Z,16,FALSE)</f>
        <v>42522</v>
      </c>
      <c r="AE748" s="18" t="str">
        <f>VLOOKUP(C748,'Equipment Listing'!A:E,3,FALSE)</f>
        <v>KY</v>
      </c>
      <c r="AF748" s="19" t="str">
        <f>VLOOKUP(C748,'Equipment Listing'!A:E,4,FALSE)</f>
        <v>150T</v>
      </c>
      <c r="AG748" s="73" t="str">
        <f>VLOOKUP(C748,'Equipment Listing'!A:E,5,FALSE)</f>
        <v>60-200</v>
      </c>
      <c r="AH748" s="19">
        <f t="shared" si="91"/>
        <v>1</v>
      </c>
      <c r="AI748" s="43">
        <f t="shared" si="92"/>
        <v>1800</v>
      </c>
      <c r="AJ748" s="102">
        <f t="shared" si="93"/>
        <v>425000</v>
      </c>
      <c r="AK748" s="20">
        <f t="shared" si="94"/>
        <v>35416.666666666664</v>
      </c>
      <c r="AL748" s="21">
        <f t="shared" si="95"/>
        <v>27.567901234567898</v>
      </c>
      <c r="AM748" s="21"/>
      <c r="AN748" s="103"/>
      <c r="AO748" s="103"/>
      <c r="AP748" s="17">
        <v>106806</v>
      </c>
    </row>
    <row r="749" spans="1:42" s="15" customFormat="1" ht="10.5" customHeight="1">
      <c r="A749" s="16">
        <v>106855</v>
      </c>
      <c r="B749" s="220" t="str">
        <f t="shared" si="88"/>
        <v>SOP</v>
      </c>
      <c r="C749" s="25" t="s">
        <v>123</v>
      </c>
      <c r="D749" s="19">
        <v>1</v>
      </c>
      <c r="E749" s="20">
        <v>2025</v>
      </c>
      <c r="F749" s="19">
        <v>0.5</v>
      </c>
      <c r="G749" s="19">
        <v>2</v>
      </c>
      <c r="H749" s="221" t="str">
        <f t="shared" si="89"/>
        <v>2015.01</v>
      </c>
      <c r="I749" s="221" t="str">
        <f t="shared" si="90"/>
        <v>2019</v>
      </c>
      <c r="J749" s="68">
        <v>490977.84</v>
      </c>
      <c r="K749" s="225"/>
      <c r="L749" s="225"/>
      <c r="M749" s="225"/>
      <c r="N749" s="225"/>
      <c r="O749" s="19"/>
      <c r="P749" s="19"/>
      <c r="Q749" s="19"/>
      <c r="R749" s="19"/>
      <c r="S749" s="103"/>
      <c r="T749" s="103"/>
      <c r="U749" s="18" t="s">
        <v>2</v>
      </c>
      <c r="V749" s="103"/>
      <c r="W749" s="103"/>
      <c r="X749" s="17" t="str">
        <f>VLOOKUP(A749,'[1]Sales Data Table'!$A:$AF,4,FALSE)</f>
        <v>66366 3TA0A</v>
      </c>
      <c r="Y749" s="17" t="str">
        <f>VLOOKUP(A749,'[1]Sales Data Table'!$A:$I,2,FALSE)</f>
        <v>NISSAN</v>
      </c>
      <c r="Z749" s="17"/>
      <c r="AA749" s="17" t="str">
        <f>VLOOKUP(A749,'[1]Sales Data Table'!$A:$I,4,FALSE)</f>
        <v>66366 3TA0A</v>
      </c>
      <c r="AB749" s="17" t="str">
        <f>VLOOKUP(A749,'[1]Sales Data Table'!$A:$I,9,FALSE)</f>
        <v>L42L + '14 L42N</v>
      </c>
      <c r="AC749" s="17"/>
      <c r="AD749" s="99">
        <f>VLOOKUP(A749,'[1]Sales Data Table'!$A:$Z,16,FALSE)</f>
        <v>44166</v>
      </c>
      <c r="AE749" s="18" t="str">
        <f>VLOOKUP(C749,'Equipment Listing'!A:E,3,FALSE)</f>
        <v>KY</v>
      </c>
      <c r="AF749" s="19" t="str">
        <f>VLOOKUP(C749,'Equipment Listing'!A:E,4,FALSE)</f>
        <v>150T</v>
      </c>
      <c r="AG749" s="73" t="str">
        <f>VLOOKUP(C749,'Equipment Listing'!A:E,5,FALSE)</f>
        <v>60-200</v>
      </c>
      <c r="AH749" s="19">
        <f t="shared" si="91"/>
        <v>1</v>
      </c>
      <c r="AI749" s="43">
        <f t="shared" si="92"/>
        <v>2025</v>
      </c>
      <c r="AJ749" s="102">
        <f t="shared" si="93"/>
        <v>490977.84</v>
      </c>
      <c r="AK749" s="20">
        <f t="shared" si="94"/>
        <v>40914.82</v>
      </c>
      <c r="AL749" s="21">
        <f t="shared" si="95"/>
        <v>28.273132510288065</v>
      </c>
      <c r="AM749" s="21"/>
      <c r="AN749" s="103"/>
      <c r="AO749" s="103"/>
      <c r="AP749" s="17">
        <v>106855</v>
      </c>
    </row>
    <row r="750" spans="1:42" s="15" customFormat="1" ht="10.5" customHeight="1">
      <c r="A750" s="16">
        <v>106860</v>
      </c>
      <c r="B750" s="220" t="str">
        <f t="shared" si="88"/>
        <v>SOP</v>
      </c>
      <c r="C750" s="25" t="s">
        <v>123</v>
      </c>
      <c r="D750" s="19">
        <v>1</v>
      </c>
      <c r="E750" s="20">
        <v>1440</v>
      </c>
      <c r="F750" s="19">
        <v>0.5</v>
      </c>
      <c r="G750" s="19">
        <v>2</v>
      </c>
      <c r="H750" s="221" t="str">
        <f t="shared" si="89"/>
        <v>2015.01</v>
      </c>
      <c r="I750" s="221" t="str">
        <f t="shared" si="90"/>
        <v>2019</v>
      </c>
      <c r="J750" s="68">
        <v>428500</v>
      </c>
      <c r="K750" s="225"/>
      <c r="L750" s="225"/>
      <c r="M750" s="225"/>
      <c r="N750" s="225"/>
      <c r="O750" s="19"/>
      <c r="P750" s="19"/>
      <c r="Q750" s="19"/>
      <c r="R750" s="19"/>
      <c r="S750" s="103"/>
      <c r="T750" s="103"/>
      <c r="U750" s="18" t="s">
        <v>2</v>
      </c>
      <c r="V750" s="103"/>
      <c r="W750" s="103"/>
      <c r="X750" s="17" t="str">
        <f>VLOOKUP(A750,'[1]Sales Data Table'!$A:$AF,4,FALSE)</f>
        <v>66370 3TA0A</v>
      </c>
      <c r="Y750" s="17" t="str">
        <f>VLOOKUP(A750,'[1]Sales Data Table'!$A:$I,2,FALSE)</f>
        <v>NISSAN</v>
      </c>
      <c r="Z750" s="17"/>
      <c r="AA750" s="17" t="str">
        <f>VLOOKUP(A750,'[1]Sales Data Table'!$A:$I,4,FALSE)</f>
        <v>66370 3TA0A</v>
      </c>
      <c r="AB750" s="17" t="str">
        <f>VLOOKUP(A750,'[1]Sales Data Table'!$A:$I,9,FALSE)</f>
        <v>L42L + '14 L42N</v>
      </c>
      <c r="AC750" s="17"/>
      <c r="AD750" s="99">
        <f>VLOOKUP(A750,'[1]Sales Data Table'!$A:$Z,16,FALSE)</f>
        <v>44166</v>
      </c>
      <c r="AE750" s="18" t="str">
        <f>VLOOKUP(C750,'Equipment Listing'!A:E,3,FALSE)</f>
        <v>KY</v>
      </c>
      <c r="AF750" s="19" t="str">
        <f>VLOOKUP(C750,'Equipment Listing'!A:E,4,FALSE)</f>
        <v>150T</v>
      </c>
      <c r="AG750" s="73" t="str">
        <f>VLOOKUP(C750,'Equipment Listing'!A:E,5,FALSE)</f>
        <v>60-200</v>
      </c>
      <c r="AH750" s="19">
        <f t="shared" si="91"/>
        <v>1</v>
      </c>
      <c r="AI750" s="43">
        <f t="shared" si="92"/>
        <v>1440</v>
      </c>
      <c r="AJ750" s="102">
        <f t="shared" si="93"/>
        <v>428500</v>
      </c>
      <c r="AK750" s="20">
        <f t="shared" si="94"/>
        <v>35708.333333333336</v>
      </c>
      <c r="AL750" s="21">
        <f t="shared" si="95"/>
        <v>34.396604938271608</v>
      </c>
      <c r="AM750" s="21"/>
      <c r="AN750" s="103"/>
      <c r="AO750" s="103"/>
      <c r="AP750" s="17">
        <v>106860</v>
      </c>
    </row>
    <row r="751" spans="1:42" s="15" customFormat="1" ht="10.5" customHeight="1">
      <c r="A751" s="23">
        <v>106933</v>
      </c>
      <c r="B751" s="220" t="str">
        <f t="shared" si="88"/>
        <v>SOP</v>
      </c>
      <c r="C751" s="23" t="s">
        <v>123</v>
      </c>
      <c r="D751" s="19">
        <v>1</v>
      </c>
      <c r="E751" s="23">
        <v>2000</v>
      </c>
      <c r="F751" s="19">
        <v>0.5</v>
      </c>
      <c r="G751" s="19">
        <v>2</v>
      </c>
      <c r="H751" s="221" t="str">
        <f t="shared" si="89"/>
        <v>2015.01</v>
      </c>
      <c r="I751" s="221" t="str">
        <f t="shared" si="90"/>
        <v>2019.09</v>
      </c>
      <c r="J751" s="69">
        <v>28390.799999999999</v>
      </c>
      <c r="K751" s="226"/>
      <c r="L751" s="226"/>
      <c r="M751" s="226"/>
      <c r="N751" s="226"/>
      <c r="O751" s="19"/>
      <c r="P751" s="19"/>
      <c r="Q751" s="19"/>
      <c r="R751" s="19"/>
      <c r="S751" s="103"/>
      <c r="T751" s="103"/>
      <c r="U751" s="18" t="s">
        <v>2</v>
      </c>
      <c r="V751" s="103"/>
      <c r="W751" s="103"/>
      <c r="X751" s="17" t="str">
        <f>VLOOKUP(A751,'[1]Sales Data Table'!$A:$AF,4,FALSE)</f>
        <v>25233 3ja0b</v>
      </c>
      <c r="Y751" s="17" t="str">
        <f>VLOOKUP(A751,'[1]Sales Data Table'!$A:$I,2,FALSE)</f>
        <v>NISSAN</v>
      </c>
      <c r="Z751" s="17"/>
      <c r="AA751" s="17" t="str">
        <f>VLOOKUP(A751,'[1]Sales Data Table'!$A:$I,4,FALSE)</f>
        <v>25233 3ja0b</v>
      </c>
      <c r="AB751" s="17" t="str">
        <f>VLOOKUP(A751,'[1]Sales Data Table'!$A:$I,9,FALSE)</f>
        <v>P42J</v>
      </c>
      <c r="AC751" s="17"/>
      <c r="AD751" s="99">
        <f>VLOOKUP(A751,'[1]Sales Data Table'!$A:$Z,16,FALSE)</f>
        <v>43717</v>
      </c>
      <c r="AE751" s="18" t="str">
        <f>VLOOKUP(C751,'Equipment Listing'!A:E,3,FALSE)</f>
        <v>KY</v>
      </c>
      <c r="AF751" s="19" t="str">
        <f>VLOOKUP(C751,'Equipment Listing'!A:E,4,FALSE)</f>
        <v>150T</v>
      </c>
      <c r="AG751" s="73" t="str">
        <f>VLOOKUP(C751,'Equipment Listing'!A:E,5,FALSE)</f>
        <v>60-200</v>
      </c>
      <c r="AH751" s="19">
        <f t="shared" si="91"/>
        <v>1</v>
      </c>
      <c r="AI751" s="43">
        <f t="shared" si="92"/>
        <v>2000</v>
      </c>
      <c r="AJ751" s="102">
        <f t="shared" si="93"/>
        <v>28390.799999999999</v>
      </c>
      <c r="AK751" s="20">
        <f t="shared" si="94"/>
        <v>2365.9</v>
      </c>
      <c r="AL751" s="21">
        <f t="shared" si="95"/>
        <v>2.9106000000000001</v>
      </c>
      <c r="AM751" s="21"/>
      <c r="AN751" s="103"/>
      <c r="AO751" s="103"/>
      <c r="AP751" s="23" t="s">
        <v>367</v>
      </c>
    </row>
    <row r="752" spans="1:42" s="15" customFormat="1" ht="10.5" customHeight="1">
      <c r="A752" s="16">
        <v>106935</v>
      </c>
      <c r="B752" s="220" t="str">
        <f t="shared" si="88"/>
        <v>SOP</v>
      </c>
      <c r="C752" s="25" t="s">
        <v>123</v>
      </c>
      <c r="D752" s="19">
        <v>1</v>
      </c>
      <c r="E752" s="20">
        <v>2025</v>
      </c>
      <c r="F752" s="19">
        <v>0.5</v>
      </c>
      <c r="G752" s="19">
        <v>2</v>
      </c>
      <c r="H752" s="221" t="str">
        <f t="shared" si="89"/>
        <v>2015.01</v>
      </c>
      <c r="I752" s="221" t="str">
        <f t="shared" si="90"/>
        <v>2019.09</v>
      </c>
      <c r="J752" s="69">
        <v>116166.29999999999</v>
      </c>
      <c r="K752" s="226"/>
      <c r="L752" s="226"/>
      <c r="M752" s="226"/>
      <c r="N752" s="226"/>
      <c r="O752" s="19"/>
      <c r="P752" s="19"/>
      <c r="Q752" s="19"/>
      <c r="R752" s="19"/>
      <c r="S752" s="103"/>
      <c r="T752" s="103"/>
      <c r="U752" s="18" t="s">
        <v>2</v>
      </c>
      <c r="V752" s="103"/>
      <c r="W752" s="103"/>
      <c r="X752" s="17" t="str">
        <f>VLOOKUP(A752,'[1]Sales Data Table'!$A:$AF,4,FALSE)</f>
        <v>28032 3ja0a</v>
      </c>
      <c r="Y752" s="17" t="str">
        <f>VLOOKUP(A752,'[1]Sales Data Table'!$A:$I,2,FALSE)</f>
        <v>NISSAN</v>
      </c>
      <c r="Z752" s="17"/>
      <c r="AA752" s="17" t="str">
        <f>VLOOKUP(A752,'[1]Sales Data Table'!$A:$I,4,FALSE)</f>
        <v>28032 3ja0a</v>
      </c>
      <c r="AB752" s="17" t="str">
        <f>VLOOKUP(A752,'[1]Sales Data Table'!$A:$I,9,FALSE)</f>
        <v>P42K</v>
      </c>
      <c r="AC752" s="17"/>
      <c r="AD752" s="99">
        <f>VLOOKUP(A752,'[1]Sales Data Table'!$A:$Z,16,FALSE)</f>
        <v>43717</v>
      </c>
      <c r="AE752" s="18" t="str">
        <f>VLOOKUP(C752,'Equipment Listing'!A:E,3,FALSE)</f>
        <v>KY</v>
      </c>
      <c r="AF752" s="19" t="str">
        <f>VLOOKUP(C752,'Equipment Listing'!A:E,4,FALSE)</f>
        <v>150T</v>
      </c>
      <c r="AG752" s="73" t="str">
        <f>VLOOKUP(C752,'Equipment Listing'!A:E,5,FALSE)</f>
        <v>60-200</v>
      </c>
      <c r="AH752" s="19">
        <f t="shared" si="91"/>
        <v>1</v>
      </c>
      <c r="AI752" s="43">
        <f t="shared" si="92"/>
        <v>2025</v>
      </c>
      <c r="AJ752" s="102">
        <f t="shared" si="93"/>
        <v>116166.29999999999</v>
      </c>
      <c r="AK752" s="20">
        <f t="shared" si="94"/>
        <v>9680.5249999999996</v>
      </c>
      <c r="AL752" s="21">
        <f t="shared" si="95"/>
        <v>7.7073415637860085</v>
      </c>
      <c r="AM752" s="21"/>
      <c r="AN752" s="103"/>
      <c r="AO752" s="103"/>
      <c r="AP752" s="17">
        <v>106935</v>
      </c>
    </row>
    <row r="753" spans="1:42" s="15" customFormat="1" ht="10.5" customHeight="1">
      <c r="A753" s="16">
        <v>106954</v>
      </c>
      <c r="B753" s="220" t="str">
        <f t="shared" si="88"/>
        <v>SOP</v>
      </c>
      <c r="C753" s="25" t="s">
        <v>123</v>
      </c>
      <c r="D753" s="19">
        <v>1</v>
      </c>
      <c r="E753" s="20">
        <v>2240</v>
      </c>
      <c r="F753" s="19">
        <v>0.5</v>
      </c>
      <c r="G753" s="19">
        <v>2</v>
      </c>
      <c r="H753" s="221" t="str">
        <f t="shared" si="89"/>
        <v>2015.01</v>
      </c>
      <c r="I753" s="221" t="str">
        <f t="shared" si="90"/>
        <v>2018.12</v>
      </c>
      <c r="J753" s="69">
        <v>104064.31200000001</v>
      </c>
      <c r="K753" s="226"/>
      <c r="L753" s="226"/>
      <c r="M753" s="226"/>
      <c r="N753" s="226"/>
      <c r="O753" s="19"/>
      <c r="P753" s="19"/>
      <c r="Q753" s="19"/>
      <c r="R753" s="19"/>
      <c r="S753" s="103"/>
      <c r="T753" s="103"/>
      <c r="U753" s="18" t="s">
        <v>2</v>
      </c>
      <c r="V753" s="103"/>
      <c r="W753" s="103"/>
      <c r="X753" s="17" t="str">
        <f>VLOOKUP(A753,'[1]Sales Data Table'!$A:$AF,4,FALSE)</f>
        <v>98839 3JA0A</v>
      </c>
      <c r="Y753" s="17" t="str">
        <f>VLOOKUP(A753,'[1]Sales Data Table'!$A:$I,2,FALSE)</f>
        <v>NISSAN</v>
      </c>
      <c r="Z753" s="17"/>
      <c r="AA753" s="17" t="str">
        <f>VLOOKUP(A753,'[1]Sales Data Table'!$A:$I,4,FALSE)</f>
        <v>98839 3JA0A</v>
      </c>
      <c r="AB753" s="17" t="str">
        <f>VLOOKUP(A753,'[1]Sales Data Table'!$A:$I,9,FALSE)</f>
        <v>P42J (2 PER)</v>
      </c>
      <c r="AC753" s="17"/>
      <c r="AD753" s="99">
        <f>VLOOKUP(A753,'[1]Sales Data Table'!$A:$Z,16,FALSE)</f>
        <v>43435</v>
      </c>
      <c r="AE753" s="18" t="str">
        <f>VLOOKUP(C753,'Equipment Listing'!A:E,3,FALSE)</f>
        <v>KY</v>
      </c>
      <c r="AF753" s="19" t="str">
        <f>VLOOKUP(C753,'Equipment Listing'!A:E,4,FALSE)</f>
        <v>150T</v>
      </c>
      <c r="AG753" s="73" t="str">
        <f>VLOOKUP(C753,'Equipment Listing'!A:E,5,FALSE)</f>
        <v>60-200</v>
      </c>
      <c r="AH753" s="19">
        <f t="shared" si="91"/>
        <v>1</v>
      </c>
      <c r="AI753" s="43">
        <f t="shared" si="92"/>
        <v>2240</v>
      </c>
      <c r="AJ753" s="102">
        <f t="shared" si="93"/>
        <v>104064.31200000001</v>
      </c>
      <c r="AK753" s="20">
        <f t="shared" si="94"/>
        <v>8672.0259999999998</v>
      </c>
      <c r="AL753" s="21">
        <f t="shared" si="95"/>
        <v>6.4952535714285711</v>
      </c>
      <c r="AM753" s="21"/>
      <c r="AN753" s="103"/>
      <c r="AO753" s="103"/>
      <c r="AP753" s="17">
        <v>106954</v>
      </c>
    </row>
    <row r="754" spans="1:42" s="15" customFormat="1" ht="10.5" customHeight="1">
      <c r="A754" s="16">
        <v>106969</v>
      </c>
      <c r="B754" s="220" t="str">
        <f t="shared" si="88"/>
        <v>SOP</v>
      </c>
      <c r="C754" s="25" t="s">
        <v>123</v>
      </c>
      <c r="D754" s="19">
        <v>1</v>
      </c>
      <c r="E754" s="20">
        <v>2500</v>
      </c>
      <c r="F754" s="19">
        <v>0.5</v>
      </c>
      <c r="G754" s="19">
        <v>2</v>
      </c>
      <c r="H754" s="221" t="str">
        <f t="shared" si="89"/>
        <v>2015.01</v>
      </c>
      <c r="I754" s="221" t="str">
        <f t="shared" si="90"/>
        <v>2018.12</v>
      </c>
      <c r="J754" s="50">
        <v>156450.56</v>
      </c>
      <c r="K754" s="224"/>
      <c r="L754" s="224"/>
      <c r="M754" s="224"/>
      <c r="N754" s="224"/>
      <c r="O754" s="19"/>
      <c r="P754" s="19"/>
      <c r="Q754" s="19"/>
      <c r="R754" s="19"/>
      <c r="S754" s="103"/>
      <c r="T754" s="103"/>
      <c r="U754" s="18" t="s">
        <v>2</v>
      </c>
      <c r="V754" s="103"/>
      <c r="W754" s="103"/>
      <c r="X754" s="17" t="str">
        <f>VLOOKUP(A754,'[1]Sales Data Table'!$A:$AF,4,FALSE)</f>
        <v>17285 3JA1A</v>
      </c>
      <c r="Y754" s="17" t="str">
        <f>VLOOKUP(A754,'[1]Sales Data Table'!$A:$I,2,FALSE)</f>
        <v>NISSAN</v>
      </c>
      <c r="Z754" s="17"/>
      <c r="AA754" s="17" t="str">
        <f>VLOOKUP(A754,'[1]Sales Data Table'!$A:$I,4,FALSE)</f>
        <v>17285 3JA1A</v>
      </c>
      <c r="AB754" s="17" t="str">
        <f>VLOOKUP(A754,'[1]Sales Data Table'!$A:$I,9,FALSE)</f>
        <v>P42J + P42K</v>
      </c>
      <c r="AC754" s="17"/>
      <c r="AD754" s="99">
        <f>VLOOKUP(A754,'[1]Sales Data Table'!$A:$Z,16,FALSE)</f>
        <v>43435</v>
      </c>
      <c r="AE754" s="18" t="str">
        <f>VLOOKUP(C754,'Equipment Listing'!A:E,3,FALSE)</f>
        <v>KY</v>
      </c>
      <c r="AF754" s="19" t="str">
        <f>VLOOKUP(C754,'Equipment Listing'!A:E,4,FALSE)</f>
        <v>150T</v>
      </c>
      <c r="AG754" s="73" t="str">
        <f>VLOOKUP(C754,'Equipment Listing'!A:E,5,FALSE)</f>
        <v>60-200</v>
      </c>
      <c r="AH754" s="19">
        <f t="shared" si="91"/>
        <v>1</v>
      </c>
      <c r="AI754" s="43">
        <f t="shared" si="92"/>
        <v>2500</v>
      </c>
      <c r="AJ754" s="102">
        <f t="shared" si="93"/>
        <v>156450.56</v>
      </c>
      <c r="AK754" s="20">
        <f t="shared" si="94"/>
        <v>13037.546666666667</v>
      </c>
      <c r="AL754" s="21">
        <f t="shared" si="95"/>
        <v>8.2866915555555547</v>
      </c>
      <c r="AM754" s="21"/>
      <c r="AN754" s="103"/>
      <c r="AO754" s="103"/>
      <c r="AP754" s="17" t="s">
        <v>128</v>
      </c>
    </row>
    <row r="755" spans="1:42" s="15" customFormat="1" ht="10.5" customHeight="1">
      <c r="A755" s="16">
        <v>106970</v>
      </c>
      <c r="B755" s="220" t="str">
        <f t="shared" si="88"/>
        <v>SOP</v>
      </c>
      <c r="C755" s="25" t="s">
        <v>123</v>
      </c>
      <c r="D755" s="19">
        <v>1</v>
      </c>
      <c r="E755" s="20">
        <v>3600</v>
      </c>
      <c r="F755" s="19">
        <v>0.5</v>
      </c>
      <c r="G755" s="19">
        <v>2</v>
      </c>
      <c r="H755" s="221" t="str">
        <f t="shared" si="89"/>
        <v>2015.01</v>
      </c>
      <c r="I755" s="221" t="str">
        <f t="shared" si="90"/>
        <v>2018.12</v>
      </c>
      <c r="J755" s="50">
        <v>157687.04000000001</v>
      </c>
      <c r="K755" s="224"/>
      <c r="L755" s="224"/>
      <c r="M755" s="224"/>
      <c r="N755" s="224"/>
      <c r="O755" s="19"/>
      <c r="P755" s="19"/>
      <c r="Q755" s="19"/>
      <c r="R755" s="19"/>
      <c r="S755" s="103"/>
      <c r="T755" s="103"/>
      <c r="U755" s="18" t="s">
        <v>2</v>
      </c>
      <c r="V755" s="103"/>
      <c r="W755" s="103"/>
      <c r="X755" s="17" t="str">
        <f>VLOOKUP(A755,'[1]Sales Data Table'!$A:$AF,4,FALSE)</f>
        <v>17285 3ja0a</v>
      </c>
      <c r="Y755" s="17" t="str">
        <f>VLOOKUP(A755,'[1]Sales Data Table'!$A:$I,2,FALSE)</f>
        <v>NISSAN</v>
      </c>
      <c r="Z755" s="17"/>
      <c r="AA755" s="17" t="str">
        <f>VLOOKUP(A755,'[1]Sales Data Table'!$A:$I,4,FALSE)</f>
        <v>17285 3ja0a</v>
      </c>
      <c r="AB755" s="17" t="str">
        <f>VLOOKUP(A755,'[1]Sales Data Table'!$A:$I,9,FALSE)</f>
        <v>P42J + P42K</v>
      </c>
      <c r="AC755" s="17"/>
      <c r="AD755" s="99">
        <f>VLOOKUP(A755,'[1]Sales Data Table'!$A:$Z,16,FALSE)</f>
        <v>43435</v>
      </c>
      <c r="AE755" s="18" t="str">
        <f>VLOOKUP(C755,'Equipment Listing'!A:E,3,FALSE)</f>
        <v>KY</v>
      </c>
      <c r="AF755" s="19" t="str">
        <f>VLOOKUP(C755,'Equipment Listing'!A:E,4,FALSE)</f>
        <v>150T</v>
      </c>
      <c r="AG755" s="73" t="str">
        <f>VLOOKUP(C755,'Equipment Listing'!A:E,5,FALSE)</f>
        <v>60-200</v>
      </c>
      <c r="AH755" s="19">
        <f t="shared" si="91"/>
        <v>1</v>
      </c>
      <c r="AI755" s="43">
        <f t="shared" si="92"/>
        <v>3600</v>
      </c>
      <c r="AJ755" s="102">
        <f t="shared" si="93"/>
        <v>157687.04000000001</v>
      </c>
      <c r="AK755" s="20">
        <f t="shared" si="94"/>
        <v>13140.586666666668</v>
      </c>
      <c r="AL755" s="21">
        <f t="shared" si="95"/>
        <v>6.200217283950618</v>
      </c>
      <c r="AM755" s="21"/>
      <c r="AN755" s="103"/>
      <c r="AO755" s="103"/>
      <c r="AP755" s="17" t="s">
        <v>127</v>
      </c>
    </row>
    <row r="756" spans="1:42" s="15" customFormat="1" ht="10.5" customHeight="1">
      <c r="A756" s="16">
        <v>106995</v>
      </c>
      <c r="B756" s="220" t="str">
        <f t="shared" si="88"/>
        <v>SOP</v>
      </c>
      <c r="C756" s="25" t="s">
        <v>123</v>
      </c>
      <c r="D756" s="19">
        <v>1</v>
      </c>
      <c r="E756" s="20">
        <v>1575</v>
      </c>
      <c r="F756" s="19">
        <v>0.5</v>
      </c>
      <c r="G756" s="19">
        <v>2</v>
      </c>
      <c r="H756" s="221" t="str">
        <f t="shared" si="89"/>
        <v>2015.01</v>
      </c>
      <c r="I756" s="221" t="str">
        <f t="shared" si="90"/>
        <v>2018.12</v>
      </c>
      <c r="J756" s="50">
        <v>295000</v>
      </c>
      <c r="K756" s="224"/>
      <c r="L756" s="224"/>
      <c r="M756" s="224"/>
      <c r="N756" s="224"/>
      <c r="O756" s="19"/>
      <c r="P756" s="19"/>
      <c r="Q756" s="19"/>
      <c r="R756" s="19"/>
      <c r="S756" s="103"/>
      <c r="T756" s="103"/>
      <c r="U756" s="18" t="s">
        <v>2</v>
      </c>
      <c r="V756" s="103"/>
      <c r="W756" s="103"/>
      <c r="X756" s="17" t="str">
        <f>VLOOKUP(A756,'[1]Sales Data Table'!$A:$AF,4,FALSE)</f>
        <v>85292 3ja0a</v>
      </c>
      <c r="Y756" s="17" t="str">
        <f>VLOOKUP(A756,'[1]Sales Data Table'!$A:$I,2,FALSE)</f>
        <v>NISSAN</v>
      </c>
      <c r="Z756" s="17"/>
      <c r="AA756" s="17" t="str">
        <f>VLOOKUP(A756,'[1]Sales Data Table'!$A:$I,4,FALSE)</f>
        <v>85292 3ja0a</v>
      </c>
      <c r="AB756" s="17" t="str">
        <f>VLOOKUP(A756,'[1]Sales Data Table'!$A:$I,9,FALSE)</f>
        <v>P42J + P42K ( 2 PER)</v>
      </c>
      <c r="AC756" s="17"/>
      <c r="AD756" s="99">
        <f>VLOOKUP(A756,'[1]Sales Data Table'!$A:$Z,16,FALSE)</f>
        <v>43435</v>
      </c>
      <c r="AE756" s="18" t="str">
        <f>VLOOKUP(C756,'Equipment Listing'!A:E,3,FALSE)</f>
        <v>KY</v>
      </c>
      <c r="AF756" s="19" t="str">
        <f>VLOOKUP(C756,'Equipment Listing'!A:E,4,FALSE)</f>
        <v>150T</v>
      </c>
      <c r="AG756" s="73" t="str">
        <f>VLOOKUP(C756,'Equipment Listing'!A:E,5,FALSE)</f>
        <v>60-200</v>
      </c>
      <c r="AH756" s="19">
        <f t="shared" si="91"/>
        <v>1</v>
      </c>
      <c r="AI756" s="43">
        <f t="shared" si="92"/>
        <v>1575</v>
      </c>
      <c r="AJ756" s="102">
        <f t="shared" si="93"/>
        <v>295000</v>
      </c>
      <c r="AK756" s="20">
        <f t="shared" si="94"/>
        <v>24583.333333333332</v>
      </c>
      <c r="AL756" s="21">
        <f t="shared" si="95"/>
        <v>22.144620811287478</v>
      </c>
      <c r="AM756" s="21"/>
      <c r="AN756" s="103"/>
      <c r="AO756" s="103"/>
      <c r="AP756" s="17">
        <v>106995</v>
      </c>
    </row>
    <row r="757" spans="1:42" s="15" customFormat="1" ht="10.5" customHeight="1">
      <c r="A757" s="16">
        <v>107061</v>
      </c>
      <c r="B757" s="220" t="str">
        <f t="shared" si="88"/>
        <v>SOP</v>
      </c>
      <c r="C757" s="25" t="s">
        <v>123</v>
      </c>
      <c r="D757" s="19">
        <v>1</v>
      </c>
      <c r="E757" s="20">
        <v>2250</v>
      </c>
      <c r="F757" s="19">
        <v>0.5</v>
      </c>
      <c r="G757" s="19">
        <v>2</v>
      </c>
      <c r="H757" s="221" t="str">
        <f t="shared" si="89"/>
        <v>2015.01</v>
      </c>
      <c r="I757" s="221" t="str">
        <f t="shared" si="90"/>
        <v>2018.12</v>
      </c>
      <c r="J757" s="50">
        <v>207138.81599999999</v>
      </c>
      <c r="K757" s="224"/>
      <c r="L757" s="224"/>
      <c r="M757" s="224"/>
      <c r="N757" s="224"/>
      <c r="O757" s="19"/>
      <c r="P757" s="19"/>
      <c r="Q757" s="19"/>
      <c r="R757" s="19"/>
      <c r="S757" s="103"/>
      <c r="T757" s="103"/>
      <c r="U757" s="18" t="s">
        <v>2</v>
      </c>
      <c r="V757" s="103"/>
      <c r="W757" s="103"/>
      <c r="X757" s="17" t="str">
        <f>VLOOKUP(A757,'[1]Sales Data Table'!$A:$AF,4,FALSE)</f>
        <v>24239 3JA1A</v>
      </c>
      <c r="Y757" s="17" t="str">
        <f>VLOOKUP(A757,'[1]Sales Data Table'!$A:$I,2,FALSE)</f>
        <v>NISSAN</v>
      </c>
      <c r="Z757" s="17"/>
      <c r="AA757" s="17" t="str">
        <f>VLOOKUP(A757,'[1]Sales Data Table'!$A:$I,4,FALSE)</f>
        <v>24239 3JA1A</v>
      </c>
      <c r="AB757" s="67" t="str">
        <f>VLOOKUP(A757,'[1]Sales Data Table'!$A:$I,9,FALSE)</f>
        <v xml:space="preserve"> '12 P42K/J (Infiniti &amp; Pathfinder) + P42M</v>
      </c>
      <c r="AC757" s="67"/>
      <c r="AD757" s="99">
        <f>VLOOKUP(A757,'[1]Sales Data Table'!$A:$Z,16,FALSE)</f>
        <v>43435</v>
      </c>
      <c r="AE757" s="18" t="str">
        <f>VLOOKUP(C757,'Equipment Listing'!A:E,3,FALSE)</f>
        <v>KY</v>
      </c>
      <c r="AF757" s="19" t="str">
        <f>VLOOKUP(C757,'Equipment Listing'!A:E,4,FALSE)</f>
        <v>150T</v>
      </c>
      <c r="AG757" s="73" t="str">
        <f>VLOOKUP(C757,'Equipment Listing'!A:E,5,FALSE)</f>
        <v>60-200</v>
      </c>
      <c r="AH757" s="19">
        <f t="shared" si="91"/>
        <v>1</v>
      </c>
      <c r="AI757" s="43">
        <f t="shared" si="92"/>
        <v>2250</v>
      </c>
      <c r="AJ757" s="102">
        <f t="shared" si="93"/>
        <v>207138.81599999999</v>
      </c>
      <c r="AK757" s="20">
        <f t="shared" si="94"/>
        <v>17261.567999999999</v>
      </c>
      <c r="AL757" s="21">
        <f t="shared" si="95"/>
        <v>11.562410666666665</v>
      </c>
      <c r="AM757" s="21"/>
      <c r="AN757" s="103"/>
      <c r="AO757" s="103"/>
      <c r="AP757" s="17">
        <v>107061</v>
      </c>
    </row>
    <row r="758" spans="1:42" s="15" customFormat="1" ht="10.5" customHeight="1">
      <c r="A758" s="16">
        <v>107062</v>
      </c>
      <c r="B758" s="220" t="str">
        <f t="shared" si="88"/>
        <v>SOP</v>
      </c>
      <c r="C758" s="25" t="s">
        <v>123</v>
      </c>
      <c r="D758" s="19">
        <v>1</v>
      </c>
      <c r="E758" s="20">
        <v>2250</v>
      </c>
      <c r="F758" s="19">
        <v>0.5</v>
      </c>
      <c r="G758" s="19">
        <v>2</v>
      </c>
      <c r="H758" s="221" t="str">
        <f t="shared" si="89"/>
        <v>2015.01</v>
      </c>
      <c r="I758" s="221" t="str">
        <f t="shared" si="90"/>
        <v>2018.12</v>
      </c>
      <c r="J758" s="69">
        <v>57423.200000000012</v>
      </c>
      <c r="K758" s="226"/>
      <c r="L758" s="226"/>
      <c r="M758" s="226"/>
      <c r="N758" s="226"/>
      <c r="O758" s="19"/>
      <c r="P758" s="19"/>
      <c r="Q758" s="19"/>
      <c r="R758" s="19"/>
      <c r="S758" s="103"/>
      <c r="T758" s="103"/>
      <c r="U758" s="18" t="s">
        <v>2</v>
      </c>
      <c r="V758" s="103"/>
      <c r="W758" s="103"/>
      <c r="X758" s="17" t="str">
        <f>VLOOKUP(A758,'[1]Sales Data Table'!$A:$AF,4,FALSE)</f>
        <v>24239 3JA2A</v>
      </c>
      <c r="Y758" s="17" t="str">
        <f>VLOOKUP(A758,'[1]Sales Data Table'!$A:$I,2,FALSE)</f>
        <v>NISSAN</v>
      </c>
      <c r="Z758" s="17"/>
      <c r="AA758" s="17" t="str">
        <f>VLOOKUP(A758,'[1]Sales Data Table'!$A:$I,4,FALSE)</f>
        <v>24239 3JA2A</v>
      </c>
      <c r="AB758" s="17" t="str">
        <f>VLOOKUP(A758,'[1]Sales Data Table'!$A:$I,9,FALSE)</f>
        <v>P42J</v>
      </c>
      <c r="AC758" s="17"/>
      <c r="AD758" s="99">
        <f>VLOOKUP(A758,'[1]Sales Data Table'!$A:$Z,16,FALSE)</f>
        <v>43435</v>
      </c>
      <c r="AE758" s="18" t="str">
        <f>VLOOKUP(C758,'Equipment Listing'!A:E,3,FALSE)</f>
        <v>KY</v>
      </c>
      <c r="AF758" s="19" t="str">
        <f>VLOOKUP(C758,'Equipment Listing'!A:E,4,FALSE)</f>
        <v>150T</v>
      </c>
      <c r="AG758" s="73" t="str">
        <f>VLOOKUP(C758,'Equipment Listing'!A:E,5,FALSE)</f>
        <v>60-200</v>
      </c>
      <c r="AH758" s="19">
        <f t="shared" si="91"/>
        <v>1</v>
      </c>
      <c r="AI758" s="43">
        <f t="shared" si="92"/>
        <v>2250</v>
      </c>
      <c r="AJ758" s="102">
        <f t="shared" si="93"/>
        <v>57423.200000000012</v>
      </c>
      <c r="AK758" s="20">
        <f t="shared" si="94"/>
        <v>4785.2666666666673</v>
      </c>
      <c r="AL758" s="21">
        <f t="shared" si="95"/>
        <v>4.1690469135802468</v>
      </c>
      <c r="AM758" s="21"/>
      <c r="AN758" s="103"/>
      <c r="AO758" s="103"/>
      <c r="AP758" s="17">
        <v>107062</v>
      </c>
    </row>
    <row r="759" spans="1:42" s="15" customFormat="1" ht="10.5" customHeight="1">
      <c r="A759" s="16">
        <v>107063</v>
      </c>
      <c r="B759" s="220" t="str">
        <f t="shared" si="88"/>
        <v>SOP</v>
      </c>
      <c r="C759" s="25" t="s">
        <v>123</v>
      </c>
      <c r="D759" s="19">
        <v>1</v>
      </c>
      <c r="E759" s="20">
        <v>2250</v>
      </c>
      <c r="F759" s="19">
        <v>0.5</v>
      </c>
      <c r="G759" s="19">
        <v>2</v>
      </c>
      <c r="H759" s="221" t="str">
        <f t="shared" si="89"/>
        <v>2015.01</v>
      </c>
      <c r="I759" s="221" t="str">
        <f t="shared" si="90"/>
        <v>2018.06</v>
      </c>
      <c r="J759" s="69">
        <v>360000</v>
      </c>
      <c r="K759" s="226"/>
      <c r="L759" s="226"/>
      <c r="M759" s="226"/>
      <c r="N759" s="226"/>
      <c r="O759" s="19"/>
      <c r="P759" s="19"/>
      <c r="Q759" s="19"/>
      <c r="R759" s="19"/>
      <c r="S759" s="103"/>
      <c r="T759" s="103"/>
      <c r="U759" s="18" t="s">
        <v>2</v>
      </c>
      <c r="V759" s="103"/>
      <c r="W759" s="103"/>
      <c r="X759" s="17" t="str">
        <f>VLOOKUP(A759,'[1]Sales Data Table'!$A:$AF,4,FALSE)</f>
        <v>24317 3tA0a</v>
      </c>
      <c r="Y759" s="17" t="str">
        <f>VLOOKUP(A759,'[1]Sales Data Table'!$A:$I,2,FALSE)</f>
        <v>NISSAN</v>
      </c>
      <c r="Z759" s="17"/>
      <c r="AA759" s="17" t="str">
        <f>VLOOKUP(A759,'[1]Sales Data Table'!$A:$I,4,FALSE)</f>
        <v>24317 3tA0a</v>
      </c>
      <c r="AB759" s="17" t="str">
        <f>VLOOKUP(A759,'[1]Sales Data Table'!$A:$I,9,FALSE)</f>
        <v>L42L Altima</v>
      </c>
      <c r="AC759" s="17"/>
      <c r="AD759" s="99">
        <f>VLOOKUP(A759,'[1]Sales Data Table'!$A:$Z,16,FALSE)</f>
        <v>43252</v>
      </c>
      <c r="AE759" s="18" t="str">
        <f>VLOOKUP(C759,'Equipment Listing'!A:E,3,FALSE)</f>
        <v>KY</v>
      </c>
      <c r="AF759" s="19" t="str">
        <f>VLOOKUP(C759,'Equipment Listing'!A:E,4,FALSE)</f>
        <v>150T</v>
      </c>
      <c r="AG759" s="73" t="str">
        <f>VLOOKUP(C759,'Equipment Listing'!A:E,5,FALSE)</f>
        <v>60-200</v>
      </c>
      <c r="AH759" s="19">
        <f t="shared" si="91"/>
        <v>1</v>
      </c>
      <c r="AI759" s="43">
        <f t="shared" si="92"/>
        <v>2250</v>
      </c>
      <c r="AJ759" s="102">
        <f t="shared" si="93"/>
        <v>360000</v>
      </c>
      <c r="AK759" s="20">
        <f t="shared" si="94"/>
        <v>30000</v>
      </c>
      <c r="AL759" s="21">
        <f t="shared" si="95"/>
        <v>19.111111111111111</v>
      </c>
      <c r="AM759" s="21"/>
      <c r="AN759" s="103"/>
      <c r="AO759" s="103"/>
      <c r="AP759" s="17">
        <v>107063</v>
      </c>
    </row>
    <row r="760" spans="1:42" s="15" customFormat="1" ht="10.5" customHeight="1">
      <c r="A760" s="16">
        <v>107064</v>
      </c>
      <c r="B760" s="220" t="str">
        <f t="shared" si="88"/>
        <v>SOP</v>
      </c>
      <c r="C760" s="25" t="s">
        <v>123</v>
      </c>
      <c r="D760" s="19">
        <v>1</v>
      </c>
      <c r="E760" s="20">
        <v>1800</v>
      </c>
      <c r="F760" s="19">
        <v>0.5</v>
      </c>
      <c r="G760" s="19">
        <v>2</v>
      </c>
      <c r="H760" s="221" t="str">
        <f t="shared" si="89"/>
        <v>2015.01</v>
      </c>
      <c r="I760" s="221" t="str">
        <f t="shared" si="90"/>
        <v>2018.06</v>
      </c>
      <c r="J760" s="69">
        <v>360000</v>
      </c>
      <c r="K760" s="226"/>
      <c r="L760" s="226"/>
      <c r="M760" s="226"/>
      <c r="N760" s="226"/>
      <c r="O760" s="19"/>
      <c r="P760" s="19"/>
      <c r="Q760" s="19"/>
      <c r="R760" s="19"/>
      <c r="S760" s="103"/>
      <c r="T760" s="103"/>
      <c r="U760" s="18" t="s">
        <v>2</v>
      </c>
      <c r="V760" s="103"/>
      <c r="W760" s="103"/>
      <c r="X760" s="17" t="str">
        <f>VLOOKUP(A760,'[1]Sales Data Table'!$A:$AF,4,FALSE)</f>
        <v>24317 3TA0B</v>
      </c>
      <c r="Y760" s="17" t="str">
        <f>VLOOKUP(A760,'[1]Sales Data Table'!$A:$I,2,FALSE)</f>
        <v>NISSAN</v>
      </c>
      <c r="Z760" s="17"/>
      <c r="AA760" s="17" t="str">
        <f>VLOOKUP(A760,'[1]Sales Data Table'!$A:$I,4,FALSE)</f>
        <v>24317 3TA0B</v>
      </c>
      <c r="AB760" s="17" t="str">
        <f>VLOOKUP(A760,'[1]Sales Data Table'!$A:$I,9,FALSE)</f>
        <v>L42L Altima</v>
      </c>
      <c r="AC760" s="17"/>
      <c r="AD760" s="99">
        <f>VLOOKUP(A760,'[1]Sales Data Table'!$A:$Z,16,FALSE)</f>
        <v>43252</v>
      </c>
      <c r="AE760" s="18" t="str">
        <f>VLOOKUP(C760,'Equipment Listing'!A:E,3,FALSE)</f>
        <v>KY</v>
      </c>
      <c r="AF760" s="19" t="str">
        <f>VLOOKUP(C760,'Equipment Listing'!A:E,4,FALSE)</f>
        <v>150T</v>
      </c>
      <c r="AG760" s="73" t="str">
        <f>VLOOKUP(C760,'Equipment Listing'!A:E,5,FALSE)</f>
        <v>60-200</v>
      </c>
      <c r="AH760" s="19">
        <f t="shared" si="91"/>
        <v>1</v>
      </c>
      <c r="AI760" s="43">
        <f t="shared" si="92"/>
        <v>1800</v>
      </c>
      <c r="AJ760" s="102">
        <f t="shared" si="93"/>
        <v>360000</v>
      </c>
      <c r="AK760" s="20">
        <f t="shared" si="94"/>
        <v>30000</v>
      </c>
      <c r="AL760" s="21">
        <f t="shared" si="95"/>
        <v>23.555555555555557</v>
      </c>
      <c r="AM760" s="21"/>
      <c r="AN760" s="103"/>
      <c r="AO760" s="103"/>
      <c r="AP760" s="17">
        <v>107064</v>
      </c>
    </row>
    <row r="761" spans="1:42" s="15" customFormat="1" ht="10.5" customHeight="1">
      <c r="A761" s="16">
        <v>107065</v>
      </c>
      <c r="B761" s="220" t="str">
        <f t="shared" si="88"/>
        <v>SOP</v>
      </c>
      <c r="C761" s="25" t="s">
        <v>123</v>
      </c>
      <c r="D761" s="19">
        <v>1</v>
      </c>
      <c r="E761" s="20">
        <v>1575</v>
      </c>
      <c r="F761" s="19">
        <v>0.5</v>
      </c>
      <c r="G761" s="19">
        <v>2</v>
      </c>
      <c r="H761" s="221" t="str">
        <f t="shared" si="89"/>
        <v>2015.01</v>
      </c>
      <c r="I761" s="221" t="str">
        <f t="shared" si="90"/>
        <v>2018.06</v>
      </c>
      <c r="J761" s="69">
        <v>434411.32</v>
      </c>
      <c r="K761" s="226"/>
      <c r="L761" s="226"/>
      <c r="M761" s="226"/>
      <c r="N761" s="226"/>
      <c r="O761" s="19"/>
      <c r="P761" s="19"/>
      <c r="Q761" s="19"/>
      <c r="R761" s="19"/>
      <c r="S761" s="103"/>
      <c r="T761" s="103"/>
      <c r="U761" s="18" t="s">
        <v>2</v>
      </c>
      <c r="V761" s="103"/>
      <c r="W761" s="103"/>
      <c r="X761" s="17" t="str">
        <f>VLOOKUP(A761,'[1]Sales Data Table'!$A:$AF,4,FALSE)</f>
        <v>24239 3TA0A</v>
      </c>
      <c r="Y761" s="17" t="str">
        <f>VLOOKUP(A761,'[1]Sales Data Table'!$A:$I,2,FALSE)</f>
        <v>NISSAN</v>
      </c>
      <c r="Z761" s="17"/>
      <c r="AA761" s="17" t="str">
        <f>VLOOKUP(A761,'[1]Sales Data Table'!$A:$I,4,FALSE)</f>
        <v>24239 3TA0A</v>
      </c>
      <c r="AB761" s="17" t="str">
        <f>VLOOKUP(A761,'[1]Sales Data Table'!$A:$I,9,FALSE)</f>
        <v>L42L Altima</v>
      </c>
      <c r="AC761" s="17"/>
      <c r="AD761" s="99">
        <f>VLOOKUP(A761,'[1]Sales Data Table'!$A:$Z,16,FALSE)</f>
        <v>43252</v>
      </c>
      <c r="AE761" s="18" t="str">
        <f>VLOOKUP(C761,'Equipment Listing'!A:E,3,FALSE)</f>
        <v>KY</v>
      </c>
      <c r="AF761" s="19" t="str">
        <f>VLOOKUP(C761,'Equipment Listing'!A:E,4,FALSE)</f>
        <v>150T</v>
      </c>
      <c r="AG761" s="73" t="str">
        <f>VLOOKUP(C761,'Equipment Listing'!A:E,5,FALSE)</f>
        <v>60-200</v>
      </c>
      <c r="AH761" s="19">
        <f t="shared" si="91"/>
        <v>1</v>
      </c>
      <c r="AI761" s="43">
        <f t="shared" si="92"/>
        <v>1575</v>
      </c>
      <c r="AJ761" s="102">
        <f t="shared" si="93"/>
        <v>434411.32</v>
      </c>
      <c r="AK761" s="20">
        <f t="shared" si="94"/>
        <v>36200.943333333336</v>
      </c>
      <c r="AL761" s="21">
        <f t="shared" si="95"/>
        <v>31.97963456790124</v>
      </c>
      <c r="AM761" s="21"/>
      <c r="AN761" s="103"/>
      <c r="AO761" s="103"/>
      <c r="AP761" s="17">
        <v>107065</v>
      </c>
    </row>
    <row r="762" spans="1:42" s="15" customFormat="1" ht="10.5" customHeight="1">
      <c r="A762" s="23">
        <v>107088</v>
      </c>
      <c r="B762" s="220" t="str">
        <f t="shared" si="88"/>
        <v>SOP</v>
      </c>
      <c r="C762" s="23" t="s">
        <v>123</v>
      </c>
      <c r="D762" s="19">
        <v>1</v>
      </c>
      <c r="E762" s="23">
        <v>2475</v>
      </c>
      <c r="F762" s="19">
        <v>0.5</v>
      </c>
      <c r="G762" s="19">
        <v>2</v>
      </c>
      <c r="H762" s="221" t="str">
        <f t="shared" si="89"/>
        <v>2015.01</v>
      </c>
      <c r="I762" s="221" t="str">
        <f t="shared" si="90"/>
        <v>2018.12</v>
      </c>
      <c r="J762" s="50">
        <v>207131.64800000002</v>
      </c>
      <c r="K762" s="224"/>
      <c r="L762" s="224"/>
      <c r="M762" s="224"/>
      <c r="N762" s="224"/>
      <c r="O762" s="19"/>
      <c r="P762" s="19"/>
      <c r="Q762" s="19"/>
      <c r="R762" s="19"/>
      <c r="S762" s="103"/>
      <c r="T762" s="103"/>
      <c r="U762" s="18" t="s">
        <v>2</v>
      </c>
      <c r="V762" s="103"/>
      <c r="W762" s="103"/>
      <c r="X762" s="17" t="str">
        <f>VLOOKUP(A762,'[1]Sales Data Table'!$A:$AF,4,FALSE)</f>
        <v>24317 3ja0b</v>
      </c>
      <c r="Y762" s="17" t="str">
        <f>VLOOKUP(A762,'[1]Sales Data Table'!$A:$I,2,FALSE)</f>
        <v>NISSAN</v>
      </c>
      <c r="Z762" s="17"/>
      <c r="AA762" s="17" t="str">
        <f>VLOOKUP(A762,'[1]Sales Data Table'!$A:$I,4,FALSE)</f>
        <v>24317 3ja0b</v>
      </c>
      <c r="AB762" s="67" t="str">
        <f>VLOOKUP(A762,'[1]Sales Data Table'!$A:$I,9,FALSE)</f>
        <v>P42J + P42K + P42M</v>
      </c>
      <c r="AC762" s="67"/>
      <c r="AD762" s="99">
        <f>VLOOKUP(A762,'[1]Sales Data Table'!$A:$Z,16,FALSE)</f>
        <v>43435</v>
      </c>
      <c r="AE762" s="18" t="str">
        <f>VLOOKUP(C762,'Equipment Listing'!A:E,3,FALSE)</f>
        <v>KY</v>
      </c>
      <c r="AF762" s="19" t="str">
        <f>VLOOKUP(C762,'Equipment Listing'!A:E,4,FALSE)</f>
        <v>150T</v>
      </c>
      <c r="AG762" s="73" t="str">
        <f>VLOOKUP(C762,'Equipment Listing'!A:E,5,FALSE)</f>
        <v>60-200</v>
      </c>
      <c r="AH762" s="19">
        <f t="shared" si="91"/>
        <v>1</v>
      </c>
      <c r="AI762" s="43">
        <f t="shared" si="92"/>
        <v>2475</v>
      </c>
      <c r="AJ762" s="102">
        <f t="shared" si="93"/>
        <v>207131.64800000002</v>
      </c>
      <c r="AK762" s="20">
        <f t="shared" si="94"/>
        <v>17260.970666666668</v>
      </c>
      <c r="AL762" s="21">
        <f t="shared" si="95"/>
        <v>10.632172749719418</v>
      </c>
      <c r="AM762" s="21"/>
      <c r="AN762" s="103"/>
      <c r="AO762" s="103"/>
      <c r="AP762" s="23" t="s">
        <v>410</v>
      </c>
    </row>
    <row r="763" spans="1:42" s="15" customFormat="1" ht="10.5" customHeight="1">
      <c r="A763" s="16">
        <v>107089</v>
      </c>
      <c r="B763" s="220" t="str">
        <f t="shared" si="88"/>
        <v>SOP</v>
      </c>
      <c r="C763" s="25" t="s">
        <v>123</v>
      </c>
      <c r="D763" s="19">
        <v>1</v>
      </c>
      <c r="E763" s="20">
        <v>1800</v>
      </c>
      <c r="F763" s="19">
        <v>0.5</v>
      </c>
      <c r="G763" s="19">
        <v>2</v>
      </c>
      <c r="H763" s="221" t="str">
        <f t="shared" si="89"/>
        <v>2015.01</v>
      </c>
      <c r="I763" s="221" t="str">
        <f t="shared" si="90"/>
        <v>2018.12</v>
      </c>
      <c r="J763" s="50">
        <v>151716.09599999999</v>
      </c>
      <c r="K763" s="224"/>
      <c r="L763" s="224"/>
      <c r="M763" s="224"/>
      <c r="N763" s="224"/>
      <c r="O763" s="19"/>
      <c r="P763" s="19"/>
      <c r="Q763" s="19"/>
      <c r="R763" s="19"/>
      <c r="S763" s="103"/>
      <c r="T763" s="103"/>
      <c r="U763" s="18" t="s">
        <v>2</v>
      </c>
      <c r="V763" s="103"/>
      <c r="W763" s="103"/>
      <c r="X763" s="17" t="str">
        <f>VLOOKUP(A763,'[1]Sales Data Table'!$A:$AF,4,FALSE)</f>
        <v>24317 3JA0A</v>
      </c>
      <c r="Y763" s="17" t="str">
        <f>VLOOKUP(A763,'[1]Sales Data Table'!$A:$I,2,FALSE)</f>
        <v>NISSAN</v>
      </c>
      <c r="Z763" s="17"/>
      <c r="AA763" s="17" t="str">
        <f>VLOOKUP(A763,'[1]Sales Data Table'!$A:$I,4,FALSE)</f>
        <v>24317 3JA0A</v>
      </c>
      <c r="AB763" s="17" t="str">
        <f>VLOOKUP(A763,'[1]Sales Data Table'!$A:$I,9,FALSE)</f>
        <v>P42J + P42K</v>
      </c>
      <c r="AC763" s="17"/>
      <c r="AD763" s="99">
        <f>VLOOKUP(A763,'[1]Sales Data Table'!$A:$Z,16,FALSE)</f>
        <v>43435</v>
      </c>
      <c r="AE763" s="18" t="str">
        <f>VLOOKUP(C763,'Equipment Listing'!A:E,3,FALSE)</f>
        <v>KY</v>
      </c>
      <c r="AF763" s="19" t="str">
        <f>VLOOKUP(C763,'Equipment Listing'!A:E,4,FALSE)</f>
        <v>150T</v>
      </c>
      <c r="AG763" s="73" t="str">
        <f>VLOOKUP(C763,'Equipment Listing'!A:E,5,FALSE)</f>
        <v>60-200</v>
      </c>
      <c r="AH763" s="19">
        <f t="shared" si="91"/>
        <v>1</v>
      </c>
      <c r="AI763" s="43">
        <f t="shared" si="92"/>
        <v>1800</v>
      </c>
      <c r="AJ763" s="102">
        <f t="shared" si="93"/>
        <v>151716.09599999999</v>
      </c>
      <c r="AK763" s="20">
        <f t="shared" si="94"/>
        <v>12643.008</v>
      </c>
      <c r="AL763" s="21">
        <f t="shared" si="95"/>
        <v>10.698524444444445</v>
      </c>
      <c r="AM763" s="21"/>
      <c r="AN763" s="103"/>
      <c r="AO763" s="103"/>
      <c r="AP763" s="17">
        <v>107089</v>
      </c>
    </row>
    <row r="764" spans="1:42" s="15" customFormat="1" ht="10.5" customHeight="1">
      <c r="A764" s="16">
        <v>107090</v>
      </c>
      <c r="B764" s="220" t="str">
        <f t="shared" si="88"/>
        <v>SOP</v>
      </c>
      <c r="C764" s="25" t="s">
        <v>123</v>
      </c>
      <c r="D764" s="19">
        <v>1</v>
      </c>
      <c r="E764" s="20">
        <v>1800</v>
      </c>
      <c r="F764" s="19">
        <v>0.5</v>
      </c>
      <c r="G764" s="19">
        <v>2</v>
      </c>
      <c r="H764" s="221" t="str">
        <f t="shared" si="89"/>
        <v>2015.01</v>
      </c>
      <c r="I764" s="221" t="str">
        <f t="shared" si="90"/>
        <v>2018.12</v>
      </c>
      <c r="J764" s="50">
        <v>150635.51999999999</v>
      </c>
      <c r="K764" s="224"/>
      <c r="L764" s="224"/>
      <c r="M764" s="224"/>
      <c r="N764" s="224"/>
      <c r="O764" s="19"/>
      <c r="P764" s="19"/>
      <c r="Q764" s="19"/>
      <c r="R764" s="19"/>
      <c r="S764" s="103"/>
      <c r="T764" s="103"/>
      <c r="U764" s="18" t="s">
        <v>2</v>
      </c>
      <c r="V764" s="103"/>
      <c r="W764" s="103"/>
      <c r="X764" s="17" t="str">
        <f>VLOOKUP(A764,'[1]Sales Data Table'!$A:$AF,4,FALSE)</f>
        <v>24317 3ja0c</v>
      </c>
      <c r="Y764" s="17" t="str">
        <f>VLOOKUP(A764,'[1]Sales Data Table'!$A:$I,2,FALSE)</f>
        <v>NISSAN</v>
      </c>
      <c r="Z764" s="17"/>
      <c r="AA764" s="17" t="str">
        <f>VLOOKUP(A764,'[1]Sales Data Table'!$A:$I,4,FALSE)</f>
        <v>24317 3ja0c</v>
      </c>
      <c r="AB764" s="17" t="str">
        <f>VLOOKUP(A764,'[1]Sales Data Table'!$A:$I,9,FALSE)</f>
        <v>P42J + P42K</v>
      </c>
      <c r="AC764" s="17"/>
      <c r="AD764" s="99">
        <f>VLOOKUP(A764,'[1]Sales Data Table'!$A:$Z,16,FALSE)</f>
        <v>43435</v>
      </c>
      <c r="AE764" s="18" t="str">
        <f>VLOOKUP(C764,'Equipment Listing'!A:E,3,FALSE)</f>
        <v>KY</v>
      </c>
      <c r="AF764" s="19" t="str">
        <f>VLOOKUP(C764,'Equipment Listing'!A:E,4,FALSE)</f>
        <v>150T</v>
      </c>
      <c r="AG764" s="73" t="str">
        <f>VLOOKUP(C764,'Equipment Listing'!A:E,5,FALSE)</f>
        <v>60-200</v>
      </c>
      <c r="AH764" s="19">
        <f t="shared" si="91"/>
        <v>1</v>
      </c>
      <c r="AI764" s="43">
        <f t="shared" si="92"/>
        <v>1800</v>
      </c>
      <c r="AJ764" s="102">
        <f t="shared" si="93"/>
        <v>150635.51999999999</v>
      </c>
      <c r="AK764" s="20">
        <f t="shared" si="94"/>
        <v>12552.96</v>
      </c>
      <c r="AL764" s="21">
        <f t="shared" si="95"/>
        <v>10.631822222222221</v>
      </c>
      <c r="AM764" s="21"/>
      <c r="AN764" s="103"/>
      <c r="AO764" s="103"/>
      <c r="AP764" s="17">
        <v>107090</v>
      </c>
    </row>
    <row r="765" spans="1:42" s="15" customFormat="1" ht="10.5" customHeight="1">
      <c r="A765" s="16">
        <v>107099</v>
      </c>
      <c r="B765" s="220" t="str">
        <f t="shared" si="88"/>
        <v>SOP</v>
      </c>
      <c r="C765" s="25" t="s">
        <v>123</v>
      </c>
      <c r="D765" s="19">
        <v>1</v>
      </c>
      <c r="E765" s="20">
        <v>2250</v>
      </c>
      <c r="F765" s="19">
        <v>0.5</v>
      </c>
      <c r="G765" s="19">
        <v>2</v>
      </c>
      <c r="H765" s="221" t="str">
        <f t="shared" si="89"/>
        <v>2015.01</v>
      </c>
      <c r="I765" s="221" t="str">
        <f t="shared" si="90"/>
        <v>2019</v>
      </c>
      <c r="J765" s="68">
        <v>493500</v>
      </c>
      <c r="K765" s="225"/>
      <c r="L765" s="225"/>
      <c r="M765" s="225"/>
      <c r="N765" s="225"/>
      <c r="O765" s="19"/>
      <c r="P765" s="19"/>
      <c r="Q765" s="19"/>
      <c r="R765" s="19"/>
      <c r="S765" s="103"/>
      <c r="T765" s="103"/>
      <c r="U765" s="18" t="s">
        <v>2</v>
      </c>
      <c r="V765" s="103"/>
      <c r="W765" s="103"/>
      <c r="X765" s="17" t="str">
        <f>VLOOKUP(A765,'[1]Sales Data Table'!$A:$AF,4,FALSE)</f>
        <v>64825 3ta0a</v>
      </c>
      <c r="Y765" s="17" t="str">
        <f>VLOOKUP(A765,'[1]Sales Data Table'!$A:$I,2,FALSE)</f>
        <v>NISSAN</v>
      </c>
      <c r="Z765" s="17"/>
      <c r="AA765" s="17" t="str">
        <f>VLOOKUP(A765,'[1]Sales Data Table'!$A:$I,4,FALSE)</f>
        <v>64825 3ta0a</v>
      </c>
      <c r="AB765" s="17" t="str">
        <f>VLOOKUP(A765,'[1]Sales Data Table'!$A:$I,9,FALSE)</f>
        <v>L42L + '14 L42N</v>
      </c>
      <c r="AC765" s="17"/>
      <c r="AD765" s="99">
        <f>VLOOKUP(A765,'[1]Sales Data Table'!$A:$Z,16,FALSE)</f>
        <v>44166</v>
      </c>
      <c r="AE765" s="18" t="str">
        <f>VLOOKUP(C765,'Equipment Listing'!A:E,3,FALSE)</f>
        <v>KY</v>
      </c>
      <c r="AF765" s="19" t="str">
        <f>VLOOKUP(C765,'Equipment Listing'!A:E,4,FALSE)</f>
        <v>150T</v>
      </c>
      <c r="AG765" s="73" t="str">
        <f>VLOOKUP(C765,'Equipment Listing'!A:E,5,FALSE)</f>
        <v>60-200</v>
      </c>
      <c r="AH765" s="19">
        <f t="shared" si="91"/>
        <v>1</v>
      </c>
      <c r="AI765" s="43">
        <f t="shared" si="92"/>
        <v>2250</v>
      </c>
      <c r="AJ765" s="102">
        <f t="shared" si="93"/>
        <v>493500</v>
      </c>
      <c r="AK765" s="20">
        <f t="shared" si="94"/>
        <v>41125</v>
      </c>
      <c r="AL765" s="21">
        <f t="shared" si="95"/>
        <v>25.703703703703706</v>
      </c>
      <c r="AM765" s="21"/>
      <c r="AN765" s="103"/>
      <c r="AO765" s="103"/>
      <c r="AP765" s="17">
        <v>107099</v>
      </c>
    </row>
    <row r="766" spans="1:42" s="15" customFormat="1" ht="10.5" customHeight="1">
      <c r="A766" s="16">
        <v>107126</v>
      </c>
      <c r="B766" s="220" t="str">
        <f t="shared" si="88"/>
        <v>SOP</v>
      </c>
      <c r="C766" s="25" t="s">
        <v>123</v>
      </c>
      <c r="D766" s="19">
        <v>1</v>
      </c>
      <c r="E766" s="20">
        <v>1575</v>
      </c>
      <c r="F766" s="19">
        <v>0.5</v>
      </c>
      <c r="G766" s="19">
        <v>2</v>
      </c>
      <c r="H766" s="221" t="str">
        <f t="shared" si="89"/>
        <v>2015.01</v>
      </c>
      <c r="I766" s="221" t="str">
        <f t="shared" si="90"/>
        <v>2018.06</v>
      </c>
      <c r="J766" s="69">
        <v>355000</v>
      </c>
      <c r="K766" s="226"/>
      <c r="L766" s="226"/>
      <c r="M766" s="226"/>
      <c r="N766" s="226"/>
      <c r="O766" s="19"/>
      <c r="P766" s="19"/>
      <c r="Q766" s="19"/>
      <c r="R766" s="19"/>
      <c r="S766" s="103"/>
      <c r="T766" s="103"/>
      <c r="U766" s="18" t="s">
        <v>2</v>
      </c>
      <c r="V766" s="103"/>
      <c r="W766" s="103"/>
      <c r="X766" s="17" t="str">
        <f>VLOOKUP(A766,'[1]Sales Data Table'!$A:$AF,4,FALSE)</f>
        <v>10006 xxxxx</v>
      </c>
      <c r="Y766" s="17" t="str">
        <f>VLOOKUP(A766,'[1]Sales Data Table'!$A:$I,2,FALSE)</f>
        <v>NISSAN</v>
      </c>
      <c r="Z766" s="17"/>
      <c r="AA766" s="17" t="str">
        <f>VLOOKUP(A766,'[1]Sales Data Table'!$A:$I,4,FALSE)</f>
        <v>10006 xxxxx</v>
      </c>
      <c r="AB766" s="17" t="str">
        <f>VLOOKUP(A766,'[1]Sales Data Table'!$A:$I,9,FALSE)</f>
        <v>L42L Altima</v>
      </c>
      <c r="AC766" s="17"/>
      <c r="AD766" s="99">
        <f>VLOOKUP(A766,'[1]Sales Data Table'!$A:$Z,16,FALSE)</f>
        <v>43252</v>
      </c>
      <c r="AE766" s="18" t="str">
        <f>VLOOKUP(C766,'Equipment Listing'!A:E,3,FALSE)</f>
        <v>KY</v>
      </c>
      <c r="AF766" s="19" t="str">
        <f>VLOOKUP(C766,'Equipment Listing'!A:E,4,FALSE)</f>
        <v>150T</v>
      </c>
      <c r="AG766" s="73" t="str">
        <f>VLOOKUP(C766,'Equipment Listing'!A:E,5,FALSE)</f>
        <v>60-200</v>
      </c>
      <c r="AH766" s="19">
        <f t="shared" si="91"/>
        <v>1</v>
      </c>
      <c r="AI766" s="43">
        <f t="shared" si="92"/>
        <v>1575</v>
      </c>
      <c r="AJ766" s="102">
        <f t="shared" si="93"/>
        <v>355000</v>
      </c>
      <c r="AK766" s="20">
        <f t="shared" si="94"/>
        <v>29583.333333333332</v>
      </c>
      <c r="AL766" s="21">
        <f t="shared" si="95"/>
        <v>26.377425044091709</v>
      </c>
      <c r="AM766" s="21"/>
      <c r="AN766" s="103"/>
      <c r="AO766" s="103"/>
      <c r="AP766" s="17">
        <v>107126</v>
      </c>
    </row>
    <row r="767" spans="1:42" s="15" customFormat="1" ht="10.5" customHeight="1">
      <c r="A767" s="16">
        <v>107156</v>
      </c>
      <c r="B767" s="220" t="str">
        <f t="shared" si="88"/>
        <v>SOP</v>
      </c>
      <c r="C767" s="25" t="s">
        <v>123</v>
      </c>
      <c r="D767" s="19">
        <v>1</v>
      </c>
      <c r="E767" s="20">
        <v>2000</v>
      </c>
      <c r="F767" s="19">
        <v>0.5</v>
      </c>
      <c r="G767" s="19">
        <v>2</v>
      </c>
      <c r="H767" s="221" t="str">
        <f t="shared" si="89"/>
        <v>2015.01</v>
      </c>
      <c r="I767" s="221" t="str">
        <f t="shared" si="90"/>
        <v>2018.06</v>
      </c>
      <c r="J767" s="69">
        <v>564568.72</v>
      </c>
      <c r="K767" s="226"/>
      <c r="L767" s="226"/>
      <c r="M767" s="226"/>
      <c r="N767" s="226"/>
      <c r="O767" s="19"/>
      <c r="P767" s="19"/>
      <c r="Q767" s="19"/>
      <c r="R767" s="19"/>
      <c r="S767" s="103"/>
      <c r="T767" s="103"/>
      <c r="U767" s="18" t="s">
        <v>2</v>
      </c>
      <c r="V767" s="103"/>
      <c r="W767" s="103"/>
      <c r="X767" s="17" t="str">
        <f>VLOOKUP(A767,'[1]Sales Data Table'!$A:$AF,4,FALSE)</f>
        <v>23-4643311-2-00</v>
      </c>
      <c r="Y767" s="17" t="str">
        <f>VLOOKUP(A767,'[1]Sales Data Table'!$A:$I,2,FALSE)</f>
        <v>IB TECH</v>
      </c>
      <c r="Z767" s="17"/>
      <c r="AA767" s="17" t="str">
        <f>VLOOKUP(A767,'[1]Sales Data Table'!$A:$I,4,FALSE)</f>
        <v>23-4643311-2-00</v>
      </c>
      <c r="AB767" s="17" t="str">
        <f>VLOOKUP(A767,'[1]Sales Data Table'!$A:$I,9,FALSE)</f>
        <v>L42L Altima</v>
      </c>
      <c r="AC767" s="17"/>
      <c r="AD767" s="99">
        <f>VLOOKUP(A767,'[1]Sales Data Table'!$A:$Z,16,FALSE)</f>
        <v>43252</v>
      </c>
      <c r="AE767" s="18" t="str">
        <f>VLOOKUP(C767,'Equipment Listing'!A:E,3,FALSE)</f>
        <v>KY</v>
      </c>
      <c r="AF767" s="19" t="str">
        <f>VLOOKUP(C767,'Equipment Listing'!A:E,4,FALSE)</f>
        <v>150T</v>
      </c>
      <c r="AG767" s="73" t="str">
        <f>VLOOKUP(C767,'Equipment Listing'!A:E,5,FALSE)</f>
        <v>60-200</v>
      </c>
      <c r="AH767" s="19">
        <f t="shared" si="91"/>
        <v>1</v>
      </c>
      <c r="AI767" s="43">
        <f t="shared" si="92"/>
        <v>2000</v>
      </c>
      <c r="AJ767" s="102">
        <f t="shared" si="93"/>
        <v>564568.72</v>
      </c>
      <c r="AK767" s="20">
        <f t="shared" si="94"/>
        <v>47047.393333333333</v>
      </c>
      <c r="AL767" s="21">
        <f t="shared" si="95"/>
        <v>32.698262222222219</v>
      </c>
      <c r="AM767" s="21"/>
      <c r="AN767" s="103"/>
      <c r="AO767" s="103"/>
      <c r="AP767" s="17">
        <v>107156</v>
      </c>
    </row>
    <row r="768" spans="1:42" s="15" customFormat="1" ht="10.5" customHeight="1">
      <c r="A768" s="16">
        <v>107162</v>
      </c>
      <c r="B768" s="220" t="str">
        <f t="shared" si="88"/>
        <v>SOP</v>
      </c>
      <c r="C768" s="25" t="s">
        <v>123</v>
      </c>
      <c r="D768" s="19">
        <v>1</v>
      </c>
      <c r="E768" s="20">
        <v>2000</v>
      </c>
      <c r="F768" s="19">
        <v>0.5</v>
      </c>
      <c r="G768" s="19">
        <v>2</v>
      </c>
      <c r="H768" s="221" t="str">
        <f t="shared" si="89"/>
        <v>2015.01</v>
      </c>
      <c r="I768" s="221" t="str">
        <f t="shared" si="90"/>
        <v>2019.02</v>
      </c>
      <c r="J768" s="69">
        <v>117414.35999999999</v>
      </c>
      <c r="K768" s="226"/>
      <c r="L768" s="226"/>
      <c r="M768" s="226"/>
      <c r="N768" s="226"/>
      <c r="O768" s="19"/>
      <c r="P768" s="19"/>
      <c r="Q768" s="19"/>
      <c r="R768" s="19"/>
      <c r="S768" s="103"/>
      <c r="T768" s="103"/>
      <c r="U768" s="18" t="s">
        <v>2</v>
      </c>
      <c r="V768" s="103"/>
      <c r="W768" s="103"/>
      <c r="X768" s="17" t="str">
        <f>VLOOKUP(A768,'[1]Sales Data Table'!$A:$AF,4,FALSE)</f>
        <v>79260 3KA0A</v>
      </c>
      <c r="Y768" s="17" t="str">
        <f>VLOOKUP(A768,'[1]Sales Data Table'!$A:$I,2,FALSE)</f>
        <v>NISSAN</v>
      </c>
      <c r="Z768" s="17"/>
      <c r="AA768" s="17" t="str">
        <f>VLOOKUP(A768,'[1]Sales Data Table'!$A:$I,4,FALSE)</f>
        <v>79260 3KA0A</v>
      </c>
      <c r="AB768" s="17" t="str">
        <f>VLOOKUP(A768,'[1]Sales Data Table'!$A:$I,9,FALSE)</f>
        <v>P42K</v>
      </c>
      <c r="AC768" s="17"/>
      <c r="AD768" s="99">
        <f>VLOOKUP(A768,'[1]Sales Data Table'!$A:$Z,16,FALSE)</f>
        <v>43497</v>
      </c>
      <c r="AE768" s="18" t="str">
        <f>VLOOKUP(C768,'Equipment Listing'!A:E,3,FALSE)</f>
        <v>KY</v>
      </c>
      <c r="AF768" s="19" t="str">
        <f>VLOOKUP(C768,'Equipment Listing'!A:E,4,FALSE)</f>
        <v>150T</v>
      </c>
      <c r="AG768" s="73" t="str">
        <f>VLOOKUP(C768,'Equipment Listing'!A:E,5,FALSE)</f>
        <v>60-200</v>
      </c>
      <c r="AH768" s="19">
        <f t="shared" si="91"/>
        <v>1</v>
      </c>
      <c r="AI768" s="43">
        <f t="shared" si="92"/>
        <v>2000</v>
      </c>
      <c r="AJ768" s="102">
        <f t="shared" si="93"/>
        <v>117414.35999999999</v>
      </c>
      <c r="AK768" s="20">
        <f t="shared" si="94"/>
        <v>9784.5299999999988</v>
      </c>
      <c r="AL768" s="21">
        <f t="shared" si="95"/>
        <v>7.856353333333332</v>
      </c>
      <c r="AM768" s="21"/>
      <c r="AN768" s="103"/>
      <c r="AO768" s="103"/>
      <c r="AP768" s="17" t="s">
        <v>126</v>
      </c>
    </row>
    <row r="769" spans="1:42" s="15" customFormat="1" ht="10.5" customHeight="1">
      <c r="A769" s="16">
        <v>107169</v>
      </c>
      <c r="B769" s="220" t="str">
        <f t="shared" si="88"/>
        <v>SOP</v>
      </c>
      <c r="C769" s="25" t="s">
        <v>123</v>
      </c>
      <c r="D769" s="19">
        <v>1</v>
      </c>
      <c r="E769" s="20">
        <v>2025</v>
      </c>
      <c r="F769" s="19">
        <v>0.5</v>
      </c>
      <c r="G769" s="19">
        <v>2</v>
      </c>
      <c r="H769" s="221" t="str">
        <f t="shared" si="89"/>
        <v>2015.01</v>
      </c>
      <c r="I769" s="221" t="str">
        <f t="shared" si="90"/>
        <v>2019.02</v>
      </c>
      <c r="J769" s="69">
        <v>114687.59999999999</v>
      </c>
      <c r="K769" s="226"/>
      <c r="L769" s="226"/>
      <c r="M769" s="226"/>
      <c r="N769" s="226"/>
      <c r="O769" s="19"/>
      <c r="P769" s="19"/>
      <c r="Q769" s="19"/>
      <c r="R769" s="19"/>
      <c r="S769" s="103"/>
      <c r="T769" s="103"/>
      <c r="U769" s="18" t="s">
        <v>2</v>
      </c>
      <c r="V769" s="103"/>
      <c r="W769" s="103"/>
      <c r="X769" s="17" t="str">
        <f>VLOOKUP(A769,'[1]Sales Data Table'!$A:$AF,4,FALSE)</f>
        <v>24239 3KA0A</v>
      </c>
      <c r="Y769" s="17" t="str">
        <f>VLOOKUP(A769,'[1]Sales Data Table'!$A:$I,2,FALSE)</f>
        <v>NISSAN</v>
      </c>
      <c r="Z769" s="17"/>
      <c r="AA769" s="17" t="str">
        <f>VLOOKUP(A769,'[1]Sales Data Table'!$A:$I,4,FALSE)</f>
        <v>24239 3KA0A</v>
      </c>
      <c r="AB769" s="17" t="str">
        <f>VLOOKUP(A769,'[1]Sales Data Table'!$A:$I,9,FALSE)</f>
        <v>P42K</v>
      </c>
      <c r="AC769" s="17"/>
      <c r="AD769" s="99">
        <f>VLOOKUP(A769,'[1]Sales Data Table'!$A:$Z,16,FALSE)</f>
        <v>43497</v>
      </c>
      <c r="AE769" s="18" t="str">
        <f>VLOOKUP(C769,'Equipment Listing'!A:E,3,FALSE)</f>
        <v>KY</v>
      </c>
      <c r="AF769" s="19" t="str">
        <f>VLOOKUP(C769,'Equipment Listing'!A:E,4,FALSE)</f>
        <v>150T</v>
      </c>
      <c r="AG769" s="73" t="str">
        <f>VLOOKUP(C769,'Equipment Listing'!A:E,5,FALSE)</f>
        <v>60-200</v>
      </c>
      <c r="AH769" s="19">
        <f t="shared" si="91"/>
        <v>1</v>
      </c>
      <c r="AI769" s="43">
        <f t="shared" si="92"/>
        <v>2025</v>
      </c>
      <c r="AJ769" s="102">
        <f t="shared" si="93"/>
        <v>114687.59999999999</v>
      </c>
      <c r="AK769" s="20">
        <f t="shared" si="94"/>
        <v>9557.2999999999993</v>
      </c>
      <c r="AL769" s="21">
        <f t="shared" si="95"/>
        <v>7.6262057613168714</v>
      </c>
      <c r="AM769" s="21"/>
      <c r="AN769" s="103"/>
      <c r="AO769" s="103"/>
      <c r="AP769" s="17">
        <v>107169</v>
      </c>
    </row>
    <row r="770" spans="1:42" s="15" customFormat="1" ht="10.5" customHeight="1">
      <c r="A770" s="16">
        <v>107208</v>
      </c>
      <c r="B770" s="220" t="str">
        <f t="shared" si="88"/>
        <v>SOP</v>
      </c>
      <c r="C770" s="25" t="s">
        <v>123</v>
      </c>
      <c r="D770" s="19">
        <v>1</v>
      </c>
      <c r="E770" s="20">
        <v>2475</v>
      </c>
      <c r="F770" s="19">
        <v>0.5</v>
      </c>
      <c r="G770" s="19">
        <v>2</v>
      </c>
      <c r="H770" s="221" t="str">
        <f t="shared" si="89"/>
        <v>2015.01</v>
      </c>
      <c r="I770" s="221" t="str">
        <f t="shared" si="90"/>
        <v>2017.09</v>
      </c>
      <c r="J770" s="69">
        <v>59400</v>
      </c>
      <c r="K770" s="226"/>
      <c r="L770" s="226"/>
      <c r="M770" s="226"/>
      <c r="N770" s="226"/>
      <c r="O770" s="19"/>
      <c r="P770" s="19"/>
      <c r="Q770" s="19"/>
      <c r="R770" s="19"/>
      <c r="S770" s="103"/>
      <c r="T770" s="103"/>
      <c r="U770" s="18" t="s">
        <v>2</v>
      </c>
      <c r="V770" s="103"/>
      <c r="W770" s="103"/>
      <c r="X770" s="17" t="str">
        <f>VLOOKUP(A770,'[1]Sales Data Table'!$A:$AF,4,FALSE)</f>
        <v>90141 3NF0A</v>
      </c>
      <c r="Y770" s="17" t="str">
        <f>VLOOKUP(A770,'[1]Sales Data Table'!$A:$I,2,FALSE)</f>
        <v>NISSAN</v>
      </c>
      <c r="Z770" s="17"/>
      <c r="AA770" s="17" t="str">
        <f>VLOOKUP(A770,'[1]Sales Data Table'!$A:$I,4,FALSE)</f>
        <v>90141 3NF0A</v>
      </c>
      <c r="AB770" s="17" t="str">
        <f>VLOOKUP(A770,'[1]Sales Data Table'!$A:$I,9,FALSE)</f>
        <v>'13 LEAF B12G</v>
      </c>
      <c r="AC770" s="17"/>
      <c r="AD770" s="99">
        <f>VLOOKUP(A770,'[1]Sales Data Table'!$A:$Z,16,FALSE)</f>
        <v>42979</v>
      </c>
      <c r="AE770" s="18" t="str">
        <f>VLOOKUP(C770,'Equipment Listing'!A:E,3,FALSE)</f>
        <v>KY</v>
      </c>
      <c r="AF770" s="19" t="str">
        <f>VLOOKUP(C770,'Equipment Listing'!A:E,4,FALSE)</f>
        <v>150T</v>
      </c>
      <c r="AG770" s="73" t="str">
        <f>VLOOKUP(C770,'Equipment Listing'!A:E,5,FALSE)</f>
        <v>60-200</v>
      </c>
      <c r="AH770" s="19">
        <f t="shared" si="91"/>
        <v>1</v>
      </c>
      <c r="AI770" s="43">
        <f t="shared" si="92"/>
        <v>2475</v>
      </c>
      <c r="AJ770" s="102">
        <f t="shared" si="93"/>
        <v>59400</v>
      </c>
      <c r="AK770" s="20">
        <f t="shared" si="94"/>
        <v>4950</v>
      </c>
      <c r="AL770" s="21">
        <f t="shared" si="95"/>
        <v>4</v>
      </c>
      <c r="AM770" s="21"/>
      <c r="AN770" s="103"/>
      <c r="AO770" s="103"/>
      <c r="AP770" s="17" t="s">
        <v>125</v>
      </c>
    </row>
    <row r="771" spans="1:42" s="15" customFormat="1" ht="10.5" customHeight="1">
      <c r="A771" s="16">
        <v>107229</v>
      </c>
      <c r="B771" s="220" t="str">
        <f t="shared" si="88"/>
        <v>SOP</v>
      </c>
      <c r="C771" s="25" t="s">
        <v>123</v>
      </c>
      <c r="D771" s="19">
        <v>1</v>
      </c>
      <c r="E771" s="20">
        <v>1500</v>
      </c>
      <c r="F771" s="19">
        <v>0.5</v>
      </c>
      <c r="G771" s="19">
        <v>2</v>
      </c>
      <c r="H771" s="221" t="str">
        <f t="shared" si="89"/>
        <v>2015.01</v>
      </c>
      <c r="I771" s="221" t="str">
        <f t="shared" si="90"/>
        <v>2019.09</v>
      </c>
      <c r="J771" s="50">
        <v>60400</v>
      </c>
      <c r="K771" s="224"/>
      <c r="L771" s="224"/>
      <c r="M771" s="224"/>
      <c r="N771" s="224"/>
      <c r="O771" s="19"/>
      <c r="P771" s="19"/>
      <c r="Q771" s="19"/>
      <c r="R771" s="19"/>
      <c r="S771" s="103"/>
      <c r="T771" s="103"/>
      <c r="U771" s="18" t="s">
        <v>2</v>
      </c>
      <c r="V771" s="103"/>
      <c r="W771" s="103"/>
      <c r="X771" s="17" t="str">
        <f>VLOOKUP(A771,'[1]Sales Data Table'!$A:$AF,4,FALSE)</f>
        <v>24317 3KE0B</v>
      </c>
      <c r="Y771" s="17" t="str">
        <f>VLOOKUP(A771,'[1]Sales Data Table'!$A:$I,2,FALSE)</f>
        <v>NISSAN</v>
      </c>
      <c r="Z771" s="17"/>
      <c r="AA771" s="17" t="str">
        <f>VLOOKUP(A771,'[1]Sales Data Table'!$A:$I,4,FALSE)</f>
        <v>24317 3KE0B</v>
      </c>
      <c r="AB771" s="67" t="str">
        <f>VLOOKUP(A771,'[1]Sales Data Table'!$A:$I,9,FALSE)</f>
        <v>P42J+K  HEV / RHD + P42M</v>
      </c>
      <c r="AC771" s="67"/>
      <c r="AD771" s="99">
        <f>VLOOKUP(A771,'[1]Sales Data Table'!$A:$Z,16,FALSE)</f>
        <v>43717</v>
      </c>
      <c r="AE771" s="18" t="str">
        <f>VLOOKUP(C771,'Equipment Listing'!A:E,3,FALSE)</f>
        <v>KY</v>
      </c>
      <c r="AF771" s="19" t="str">
        <f>VLOOKUP(C771,'Equipment Listing'!A:E,4,FALSE)</f>
        <v>150T</v>
      </c>
      <c r="AG771" s="73" t="str">
        <f>VLOOKUP(C771,'Equipment Listing'!A:E,5,FALSE)</f>
        <v>60-200</v>
      </c>
      <c r="AH771" s="19">
        <f t="shared" si="91"/>
        <v>1</v>
      </c>
      <c r="AI771" s="43">
        <f t="shared" si="92"/>
        <v>1500</v>
      </c>
      <c r="AJ771" s="102">
        <f t="shared" si="93"/>
        <v>60400</v>
      </c>
      <c r="AK771" s="20">
        <f t="shared" si="94"/>
        <v>5033.333333333333</v>
      </c>
      <c r="AL771" s="21">
        <f t="shared" si="95"/>
        <v>5.8074074074074069</v>
      </c>
      <c r="AM771" s="21"/>
      <c r="AN771" s="103"/>
      <c r="AO771" s="103"/>
      <c r="AP771" s="17" t="s">
        <v>124</v>
      </c>
    </row>
    <row r="772" spans="1:42" s="15" customFormat="1" ht="10.5" customHeight="1">
      <c r="A772" s="16">
        <v>107245</v>
      </c>
      <c r="B772" s="220" t="str">
        <f t="shared" si="88"/>
        <v>SOP</v>
      </c>
      <c r="C772" s="25" t="s">
        <v>123</v>
      </c>
      <c r="D772" s="19">
        <v>1</v>
      </c>
      <c r="E772" s="20">
        <v>1575</v>
      </c>
      <c r="F772" s="19">
        <v>0.5</v>
      </c>
      <c r="G772" s="19">
        <v>2</v>
      </c>
      <c r="H772" s="221" t="str">
        <f t="shared" si="89"/>
        <v>2015.01</v>
      </c>
      <c r="I772" s="221" t="str">
        <f t="shared" si="90"/>
        <v>2019.09</v>
      </c>
      <c r="J772" s="69">
        <v>76036.800000000003</v>
      </c>
      <c r="K772" s="226"/>
      <c r="L772" s="226"/>
      <c r="M772" s="226"/>
      <c r="N772" s="226"/>
      <c r="O772" s="19"/>
      <c r="P772" s="19"/>
      <c r="Q772" s="19"/>
      <c r="R772" s="19"/>
      <c r="S772" s="103"/>
      <c r="T772" s="103"/>
      <c r="U772" s="18" t="s">
        <v>2</v>
      </c>
      <c r="V772" s="103"/>
      <c r="W772" s="103"/>
      <c r="X772" s="17" t="str">
        <f>VLOOKUP(A772,'[1]Sales Data Table'!$A:$AF,4,FALSE)</f>
        <v>24239 3KA0C</v>
      </c>
      <c r="Y772" s="17" t="str">
        <f>VLOOKUP(A772,'[1]Sales Data Table'!$A:$I,2,FALSE)</f>
        <v>NISSAN</v>
      </c>
      <c r="Z772" s="17"/>
      <c r="AA772" s="17" t="str">
        <f>VLOOKUP(A772,'[1]Sales Data Table'!$A:$I,4,FALSE)</f>
        <v>24239 3KA0C</v>
      </c>
      <c r="AB772" s="17" t="str">
        <f>VLOOKUP(A772,'[1]Sales Data Table'!$A:$I,9,FALSE)</f>
        <v>P42K</v>
      </c>
      <c r="AC772" s="17"/>
      <c r="AD772" s="99">
        <f>VLOOKUP(A772,'[1]Sales Data Table'!$A:$Z,16,FALSE)</f>
        <v>43717</v>
      </c>
      <c r="AE772" s="18" t="str">
        <f>VLOOKUP(C772,'Equipment Listing'!A:E,3,FALSE)</f>
        <v>KY</v>
      </c>
      <c r="AF772" s="19" t="str">
        <f>VLOOKUP(C772,'Equipment Listing'!A:E,4,FALSE)</f>
        <v>150T</v>
      </c>
      <c r="AG772" s="73" t="str">
        <f>VLOOKUP(C772,'Equipment Listing'!A:E,5,FALSE)</f>
        <v>60-200</v>
      </c>
      <c r="AH772" s="19">
        <f t="shared" si="91"/>
        <v>1</v>
      </c>
      <c r="AI772" s="43">
        <f t="shared" si="92"/>
        <v>1575</v>
      </c>
      <c r="AJ772" s="102">
        <f t="shared" si="93"/>
        <v>76036.800000000003</v>
      </c>
      <c r="AK772" s="20">
        <f t="shared" si="94"/>
        <v>6336.4000000000005</v>
      </c>
      <c r="AL772" s="21">
        <f t="shared" si="95"/>
        <v>6.697481481481482</v>
      </c>
      <c r="AM772" s="21"/>
      <c r="AN772" s="103"/>
      <c r="AO772" s="103"/>
      <c r="AP772" s="17">
        <v>107245</v>
      </c>
    </row>
    <row r="773" spans="1:42" s="15" customFormat="1" ht="10.5" customHeight="1">
      <c r="A773" s="23">
        <v>107456</v>
      </c>
      <c r="B773" s="220" t="str">
        <f t="shared" ref="B773:B836" si="96">IF(I773="3000","EOP",IF(ISBLANK(AC773),"SOP",""))</f>
        <v>SOP</v>
      </c>
      <c r="C773" s="23" t="s">
        <v>123</v>
      </c>
      <c r="D773" s="19">
        <v>1</v>
      </c>
      <c r="E773" s="23">
        <v>2000</v>
      </c>
      <c r="F773" s="19">
        <v>0.5</v>
      </c>
      <c r="G773" s="19">
        <v>2</v>
      </c>
      <c r="H773" s="221" t="str">
        <f t="shared" ref="H773:H836" si="97">IF(AND(AC773&gt;=$AT$2,AC773&lt;=$AT$3), TEXT(AC773,"YYYY.MM"), IF(AC773&gt;=$AT$3, "2019", "2015.01"))</f>
        <v>2015.01</v>
      </c>
      <c r="I773" s="221" t="str">
        <f t="shared" ref="I773:I836" si="98">IF(AND(AD773&gt;=$AT$2,AD773&lt;=$AT$3), TEXT(AD773,"YYYY.MM"), IF(AD773&gt;=$AT$3, "2019", "3000"))</f>
        <v>2016.02</v>
      </c>
      <c r="J773" s="50">
        <v>10323</v>
      </c>
      <c r="K773" s="224"/>
      <c r="L773" s="224"/>
      <c r="M773" s="224"/>
      <c r="N773" s="224"/>
      <c r="O773" s="19"/>
      <c r="P773" s="19"/>
      <c r="Q773" s="19"/>
      <c r="R773" s="19"/>
      <c r="S773" s="103"/>
      <c r="T773" s="103"/>
      <c r="U773" s="18" t="s">
        <v>2</v>
      </c>
      <c r="V773" s="103"/>
      <c r="W773" s="103"/>
      <c r="X773" s="17" t="str">
        <f>VLOOKUP(A773,'[1]Sales Data Table'!$A:$AF,4,FALSE)</f>
        <v>292A3 3KY0A</v>
      </c>
      <c r="Y773" s="17" t="str">
        <f>VLOOKUP(A773,'[1]Sales Data Table'!$A:$I,2,FALSE)</f>
        <v>NISSAN</v>
      </c>
      <c r="Z773" s="17"/>
      <c r="AA773" s="17" t="str">
        <f>VLOOKUP(A773,'[1]Sales Data Table'!$A:$I,4,FALSE)</f>
        <v>292A3 3KY0A</v>
      </c>
      <c r="AB773" s="17" t="str">
        <f>VLOOKUP(A773,'[1]Sales Data Table'!$A:$I,9,FALSE)</f>
        <v>P42J+K  HEV</v>
      </c>
      <c r="AC773" s="17"/>
      <c r="AD773" s="99">
        <f>VLOOKUP(A773,'[1]Sales Data Table'!$A:$Z,16,FALSE)</f>
        <v>42401</v>
      </c>
      <c r="AE773" s="18" t="str">
        <f>VLOOKUP(C773,'Equipment Listing'!A:E,3,FALSE)</f>
        <v>KY</v>
      </c>
      <c r="AF773" s="19" t="str">
        <f>VLOOKUP(C773,'Equipment Listing'!A:E,4,FALSE)</f>
        <v>150T</v>
      </c>
      <c r="AG773" s="73" t="str">
        <f>VLOOKUP(C773,'Equipment Listing'!A:E,5,FALSE)</f>
        <v>60-200</v>
      </c>
      <c r="AH773" s="19">
        <f t="shared" ref="AH773:AH836" si="99">G773*F773</f>
        <v>1</v>
      </c>
      <c r="AI773" s="43">
        <f t="shared" ref="AI773:AI836" si="100">E773*D773</f>
        <v>2000</v>
      </c>
      <c r="AJ773" s="102">
        <f t="shared" ref="AJ773:AJ836" si="101">J773</f>
        <v>10323</v>
      </c>
      <c r="AK773" s="20">
        <f t="shared" ref="AK773:AK836" si="102">J773/12</f>
        <v>860.25</v>
      </c>
      <c r="AL773" s="21">
        <f t="shared" ref="AL773:AL836" si="103">(AK773/AI773+(AH773))/0.75</f>
        <v>1.9068333333333332</v>
      </c>
      <c r="AM773" s="21"/>
      <c r="AN773" s="103"/>
      <c r="AO773" s="103"/>
      <c r="AP773" s="23" t="s">
        <v>379</v>
      </c>
    </row>
    <row r="774" spans="1:42" s="15" customFormat="1" ht="10.5" customHeight="1">
      <c r="A774" s="23">
        <v>107525</v>
      </c>
      <c r="B774" s="220" t="str">
        <f t="shared" si="96"/>
        <v>SOP</v>
      </c>
      <c r="C774" s="23" t="s">
        <v>123</v>
      </c>
      <c r="D774" s="19">
        <v>1</v>
      </c>
      <c r="E774" s="23">
        <v>1200</v>
      </c>
      <c r="F774" s="19">
        <v>0.5</v>
      </c>
      <c r="G774" s="19">
        <v>2</v>
      </c>
      <c r="H774" s="221" t="str">
        <f t="shared" si="97"/>
        <v>2015.01</v>
      </c>
      <c r="I774" s="221" t="str">
        <f t="shared" si="98"/>
        <v>2017.12</v>
      </c>
      <c r="J774" s="50">
        <v>62960.5</v>
      </c>
      <c r="K774" s="224"/>
      <c r="L774" s="224"/>
      <c r="M774" s="224"/>
      <c r="N774" s="224"/>
      <c r="O774" s="19"/>
      <c r="P774" s="19"/>
      <c r="Q774" s="19"/>
      <c r="R774" s="19"/>
      <c r="S774" s="103"/>
      <c r="T774" s="103"/>
      <c r="U774" s="18" t="s">
        <v>2</v>
      </c>
      <c r="V774" s="103"/>
      <c r="W774" s="103"/>
      <c r="X774" s="17" t="str">
        <f>VLOOKUP(A774,'[1]Sales Data Table'!$A:$AF,4,FALSE)</f>
        <v>21745 3JV0B</v>
      </c>
      <c r="Y774" s="17" t="str">
        <f>VLOOKUP(A774,'[1]Sales Data Table'!$A:$I,2,FALSE)</f>
        <v>NISSAN</v>
      </c>
      <c r="Z774" s="17"/>
      <c r="AA774" s="17" t="str">
        <f>VLOOKUP(A774,'[1]Sales Data Table'!$A:$I,4,FALSE)</f>
        <v>21745 3JV0B</v>
      </c>
      <c r="AB774" s="67" t="str">
        <f>VLOOKUP(A774,'[1]Sales Data Table'!$A:$I,9,FALSE)</f>
        <v>P42J+K  HEV + P42M</v>
      </c>
      <c r="AC774" s="67"/>
      <c r="AD774" s="99">
        <f>VLOOKUP(A774,'[1]Sales Data Table'!$A:$Z,16,FALSE)</f>
        <v>43070</v>
      </c>
      <c r="AE774" s="18" t="str">
        <f>VLOOKUP(C774,'Equipment Listing'!A:E,3,FALSE)</f>
        <v>KY</v>
      </c>
      <c r="AF774" s="19" t="str">
        <f>VLOOKUP(C774,'Equipment Listing'!A:E,4,FALSE)</f>
        <v>150T</v>
      </c>
      <c r="AG774" s="73" t="str">
        <f>VLOOKUP(C774,'Equipment Listing'!A:E,5,FALSE)</f>
        <v>60-200</v>
      </c>
      <c r="AH774" s="19">
        <f t="shared" si="99"/>
        <v>1</v>
      </c>
      <c r="AI774" s="43">
        <f t="shared" si="100"/>
        <v>1200</v>
      </c>
      <c r="AJ774" s="102">
        <f t="shared" si="101"/>
        <v>62960.5</v>
      </c>
      <c r="AK774" s="20">
        <f t="shared" si="102"/>
        <v>5246.708333333333</v>
      </c>
      <c r="AL774" s="21">
        <f t="shared" si="103"/>
        <v>7.1630092592592591</v>
      </c>
      <c r="AM774" s="21"/>
      <c r="AN774" s="103"/>
      <c r="AO774" s="103"/>
      <c r="AP774" s="23">
        <v>107525</v>
      </c>
    </row>
    <row r="775" spans="1:42" s="15" customFormat="1" ht="10.5" customHeight="1">
      <c r="A775" s="56">
        <v>107531</v>
      </c>
      <c r="B775" s="220" t="str">
        <f t="shared" si="96"/>
        <v>SOP</v>
      </c>
      <c r="C775" s="51" t="s">
        <v>123</v>
      </c>
      <c r="D775" s="19">
        <v>1</v>
      </c>
      <c r="E775" s="55">
        <v>2100</v>
      </c>
      <c r="F775" s="19">
        <v>0.5</v>
      </c>
      <c r="G775" s="19">
        <v>2</v>
      </c>
      <c r="H775" s="221" t="str">
        <f t="shared" si="97"/>
        <v>2015.01</v>
      </c>
      <c r="I775" s="221" t="str">
        <f t="shared" si="98"/>
        <v>2019</v>
      </c>
      <c r="J775" s="69">
        <v>90000</v>
      </c>
      <c r="K775" s="226"/>
      <c r="L775" s="226"/>
      <c r="M775" s="226"/>
      <c r="N775" s="226"/>
      <c r="O775" s="54"/>
      <c r="P775" s="54"/>
      <c r="Q775" s="54"/>
      <c r="R775" s="54"/>
      <c r="S775" s="53"/>
      <c r="T775" s="104"/>
      <c r="U775" s="18" t="s">
        <v>2</v>
      </c>
      <c r="V775" s="104"/>
      <c r="W775" s="103"/>
      <c r="X775" s="17" t="str">
        <f>VLOOKUP(A775,'[1]Sales Data Table'!$A:$AF,4,FALSE)</f>
        <v>47960 EZ10A</v>
      </c>
      <c r="Y775" s="17" t="str">
        <f>VLOOKUP(A775,'[1]Sales Data Table'!$A:$I,2,FALSE)</f>
        <v>NISSAN</v>
      </c>
      <c r="Z775" s="17"/>
      <c r="AA775" s="17" t="str">
        <f>VLOOKUP(A775,'[1]Sales Data Table'!$A:$I,4,FALSE)</f>
        <v>47960 EZ10A</v>
      </c>
      <c r="AB775" s="17" t="str">
        <f>VLOOKUP(A775,'[1]Sales Data Table'!$A:$I,9,FALSE)</f>
        <v>14 TITAN X61L</v>
      </c>
      <c r="AC775" s="17"/>
      <c r="AD775" s="99">
        <f>VLOOKUP(A775,'[1]Sales Data Table'!$A:$Z,16,FALSE)</f>
        <v>44501</v>
      </c>
      <c r="AE775" s="18" t="str">
        <f>VLOOKUP(C775,'Equipment Listing'!A:E,3,FALSE)</f>
        <v>KY</v>
      </c>
      <c r="AF775" s="19" t="str">
        <f>VLOOKUP(C775,'Equipment Listing'!A:E,4,FALSE)</f>
        <v>150T</v>
      </c>
      <c r="AG775" s="73" t="str">
        <f>VLOOKUP(C775,'Equipment Listing'!A:E,5,FALSE)</f>
        <v>60-200</v>
      </c>
      <c r="AH775" s="19">
        <f t="shared" si="99"/>
        <v>1</v>
      </c>
      <c r="AI775" s="43">
        <f t="shared" si="100"/>
        <v>2100</v>
      </c>
      <c r="AJ775" s="102">
        <f t="shared" si="101"/>
        <v>90000</v>
      </c>
      <c r="AK775" s="20">
        <f t="shared" si="102"/>
        <v>7500</v>
      </c>
      <c r="AL775" s="21">
        <f t="shared" si="103"/>
        <v>6.0952380952380949</v>
      </c>
      <c r="AM775" s="21"/>
      <c r="AN775" s="103"/>
      <c r="AO775" s="103"/>
      <c r="AP775" s="51" t="e">
        <f>VLOOKUP(A775,#REF!,2,FALSE)</f>
        <v>#REF!</v>
      </c>
    </row>
    <row r="776" spans="1:42" s="15" customFormat="1" ht="10.5" customHeight="1">
      <c r="A776" s="56">
        <v>107532</v>
      </c>
      <c r="B776" s="220" t="str">
        <f t="shared" si="96"/>
        <v>SOP</v>
      </c>
      <c r="C776" s="51" t="s">
        <v>123</v>
      </c>
      <c r="D776" s="19">
        <v>1</v>
      </c>
      <c r="E776" s="55">
        <v>2100</v>
      </c>
      <c r="F776" s="19">
        <v>0.5</v>
      </c>
      <c r="G776" s="19">
        <v>2</v>
      </c>
      <c r="H776" s="221" t="str">
        <f t="shared" si="97"/>
        <v>2015.01</v>
      </c>
      <c r="I776" s="221" t="str">
        <f t="shared" si="98"/>
        <v>2019</v>
      </c>
      <c r="J776" s="69">
        <v>90000</v>
      </c>
      <c r="K776" s="226"/>
      <c r="L776" s="226"/>
      <c r="M776" s="226"/>
      <c r="N776" s="226"/>
      <c r="O776" s="54"/>
      <c r="P776" s="54"/>
      <c r="Q776" s="54"/>
      <c r="R776" s="54"/>
      <c r="S776" s="53"/>
      <c r="T776" s="104"/>
      <c r="U776" s="18" t="s">
        <v>2</v>
      </c>
      <c r="V776" s="104"/>
      <c r="W776" s="103"/>
      <c r="X776" s="17" t="str">
        <f>VLOOKUP(A776,'[1]Sales Data Table'!$A:$AF,4,FALSE)</f>
        <v>47961 EZ10A</v>
      </c>
      <c r="Y776" s="17" t="str">
        <f>VLOOKUP(A776,'[1]Sales Data Table'!$A:$I,2,FALSE)</f>
        <v>NISSAN</v>
      </c>
      <c r="Z776" s="17"/>
      <c r="AA776" s="17" t="str">
        <f>VLOOKUP(A776,'[1]Sales Data Table'!$A:$I,4,FALSE)</f>
        <v>47961 EZ10A</v>
      </c>
      <c r="AB776" s="17" t="str">
        <f>VLOOKUP(A776,'[1]Sales Data Table'!$A:$I,9,FALSE)</f>
        <v>14 TITAN X61L</v>
      </c>
      <c r="AC776" s="17"/>
      <c r="AD776" s="99">
        <f>VLOOKUP(A776,'[1]Sales Data Table'!$A:$Z,16,FALSE)</f>
        <v>44501</v>
      </c>
      <c r="AE776" s="18" t="str">
        <f>VLOOKUP(C776,'Equipment Listing'!A:E,3,FALSE)</f>
        <v>KY</v>
      </c>
      <c r="AF776" s="19" t="str">
        <f>VLOOKUP(C776,'Equipment Listing'!A:E,4,FALSE)</f>
        <v>150T</v>
      </c>
      <c r="AG776" s="73" t="str">
        <f>VLOOKUP(C776,'Equipment Listing'!A:E,5,FALSE)</f>
        <v>60-200</v>
      </c>
      <c r="AH776" s="19">
        <f t="shared" si="99"/>
        <v>1</v>
      </c>
      <c r="AI776" s="43">
        <f t="shared" si="100"/>
        <v>2100</v>
      </c>
      <c r="AJ776" s="102">
        <f t="shared" si="101"/>
        <v>90000</v>
      </c>
      <c r="AK776" s="20">
        <f t="shared" si="102"/>
        <v>7500</v>
      </c>
      <c r="AL776" s="21">
        <f t="shared" si="103"/>
        <v>6.0952380952380949</v>
      </c>
      <c r="AM776" s="21"/>
      <c r="AN776" s="103"/>
      <c r="AO776" s="103"/>
      <c r="AP776" s="51" t="e">
        <f>VLOOKUP(A776,#REF!,2,FALSE)</f>
        <v>#REF!</v>
      </c>
    </row>
    <row r="777" spans="1:42" s="15" customFormat="1" ht="10.5" customHeight="1">
      <c r="A777" s="56">
        <v>107574</v>
      </c>
      <c r="B777" s="220" t="str">
        <f t="shared" si="96"/>
        <v>SOP</v>
      </c>
      <c r="C777" s="51" t="s">
        <v>123</v>
      </c>
      <c r="D777" s="19">
        <v>1</v>
      </c>
      <c r="E777" s="55">
        <v>2100</v>
      </c>
      <c r="F777" s="19">
        <v>0.5</v>
      </c>
      <c r="G777" s="19">
        <v>2</v>
      </c>
      <c r="H777" s="221" t="str">
        <f t="shared" si="97"/>
        <v>2015.01</v>
      </c>
      <c r="I777" s="221" t="str">
        <f t="shared" si="98"/>
        <v>2019</v>
      </c>
      <c r="J777" s="69">
        <v>19000</v>
      </c>
      <c r="K777" s="226"/>
      <c r="L777" s="226"/>
      <c r="M777" s="226"/>
      <c r="N777" s="226"/>
      <c r="O777" s="54"/>
      <c r="P777" s="54"/>
      <c r="Q777" s="54"/>
      <c r="R777" s="54"/>
      <c r="S777" s="53"/>
      <c r="T777" s="104"/>
      <c r="U777" s="18" t="s">
        <v>2</v>
      </c>
      <c r="V777" s="104"/>
      <c r="W777" s="103"/>
      <c r="X777" s="17" t="str">
        <f>VLOOKUP(A777,'[1]Sales Data Table'!$A:$AF,4,FALSE)</f>
        <v>16419 EZ40A</v>
      </c>
      <c r="Y777" s="17" t="str">
        <f>VLOOKUP(A777,'[1]Sales Data Table'!$A:$I,2,FALSE)</f>
        <v>NISSAN</v>
      </c>
      <c r="Z777" s="17"/>
      <c r="AA777" s="17" t="str">
        <f>VLOOKUP(A777,'[1]Sales Data Table'!$A:$I,4,FALSE)</f>
        <v>16419 EZ40A</v>
      </c>
      <c r="AB777" s="17" t="str">
        <f>VLOOKUP(A777,'[1]Sales Data Table'!$A:$I,9,FALSE)</f>
        <v>Titan H61L</v>
      </c>
      <c r="AC777" s="17"/>
      <c r="AD777" s="99">
        <f>VLOOKUP(A777,'[1]Sales Data Table'!$A:$Z,16,FALSE)</f>
        <v>44501</v>
      </c>
      <c r="AE777" s="18" t="str">
        <f>VLOOKUP(C777,'Equipment Listing'!A:E,3,FALSE)</f>
        <v>KY</v>
      </c>
      <c r="AF777" s="19" t="str">
        <f>VLOOKUP(C777,'Equipment Listing'!A:E,4,FALSE)</f>
        <v>150T</v>
      </c>
      <c r="AG777" s="73" t="str">
        <f>VLOOKUP(C777,'Equipment Listing'!A:E,5,FALSE)</f>
        <v>60-200</v>
      </c>
      <c r="AH777" s="19">
        <f t="shared" si="99"/>
        <v>1</v>
      </c>
      <c r="AI777" s="43">
        <f t="shared" si="100"/>
        <v>2100</v>
      </c>
      <c r="AJ777" s="102">
        <f t="shared" si="101"/>
        <v>19000</v>
      </c>
      <c r="AK777" s="20">
        <f t="shared" si="102"/>
        <v>1583.3333333333333</v>
      </c>
      <c r="AL777" s="21">
        <f t="shared" si="103"/>
        <v>2.3386243386243386</v>
      </c>
      <c r="AM777" s="21"/>
      <c r="AN777" s="103"/>
      <c r="AO777" s="103"/>
      <c r="AP777" s="51" t="e">
        <f>VLOOKUP(A777,#REF!,2,FALSE)</f>
        <v>#REF!</v>
      </c>
    </row>
    <row r="778" spans="1:42" s="15" customFormat="1" ht="10.5" customHeight="1">
      <c r="A778" s="16">
        <v>107581</v>
      </c>
      <c r="B778" s="220" t="str">
        <f t="shared" si="96"/>
        <v>SOP</v>
      </c>
      <c r="C778" s="25" t="s">
        <v>123</v>
      </c>
      <c r="D778" s="19">
        <v>1</v>
      </c>
      <c r="E778" s="20">
        <v>2000</v>
      </c>
      <c r="F778" s="19">
        <v>0.5</v>
      </c>
      <c r="G778" s="19">
        <v>2</v>
      </c>
      <c r="H778" s="221" t="str">
        <f t="shared" si="97"/>
        <v>2015.01</v>
      </c>
      <c r="I778" s="221" t="str">
        <f t="shared" si="98"/>
        <v>2018.06</v>
      </c>
      <c r="J778" s="69">
        <v>10000</v>
      </c>
      <c r="K778" s="226"/>
      <c r="L778" s="226"/>
      <c r="M778" s="226"/>
      <c r="N778" s="226"/>
      <c r="O778" s="19"/>
      <c r="P778" s="19"/>
      <c r="Q778" s="19"/>
      <c r="R778" s="19"/>
      <c r="S778" s="103"/>
      <c r="T778" s="103"/>
      <c r="U778" s="18" t="s">
        <v>2</v>
      </c>
      <c r="V778" s="103"/>
      <c r="W778" s="103"/>
      <c r="X778" s="17" t="str">
        <f>VLOOKUP(A778,'[1]Sales Data Table'!$A:$AF,4,FALSE)</f>
        <v xml:space="preserve">68129 3KE1A </v>
      </c>
      <c r="Y778" s="17" t="str">
        <f>VLOOKUP(A778,'[1]Sales Data Table'!$A:$I,2,FALSE)</f>
        <v>Calsonic</v>
      </c>
      <c r="Z778" s="17"/>
      <c r="AA778" s="17" t="str">
        <f>VLOOKUP(A778,'[1]Sales Data Table'!$A:$I,4,FALSE)</f>
        <v xml:space="preserve">68129 3KE1A </v>
      </c>
      <c r="AB778" s="17" t="str">
        <f>VLOOKUP(A778,'[1]Sales Data Table'!$A:$I,9,FALSE)</f>
        <v xml:space="preserve">P42K RHD </v>
      </c>
      <c r="AC778" s="17"/>
      <c r="AD778" s="99">
        <f>VLOOKUP(A778,'[1]Sales Data Table'!$A:$Z,16,FALSE)</f>
        <v>43254</v>
      </c>
      <c r="AE778" s="18" t="str">
        <f>VLOOKUP(C778,'Equipment Listing'!A:E,3,FALSE)</f>
        <v>KY</v>
      </c>
      <c r="AF778" s="19" t="str">
        <f>VLOOKUP(C778,'Equipment Listing'!A:E,4,FALSE)</f>
        <v>150T</v>
      </c>
      <c r="AG778" s="73" t="str">
        <f>VLOOKUP(C778,'Equipment Listing'!A:E,5,FALSE)</f>
        <v>60-200</v>
      </c>
      <c r="AH778" s="19">
        <f t="shared" si="99"/>
        <v>1</v>
      </c>
      <c r="AI778" s="43">
        <f t="shared" si="100"/>
        <v>2000</v>
      </c>
      <c r="AJ778" s="102">
        <f t="shared" si="101"/>
        <v>10000</v>
      </c>
      <c r="AK778" s="20">
        <f t="shared" si="102"/>
        <v>833.33333333333337</v>
      </c>
      <c r="AL778" s="21">
        <f t="shared" si="103"/>
        <v>1.8888888888888891</v>
      </c>
      <c r="AM778" s="21"/>
      <c r="AN778" s="103"/>
      <c r="AO778" s="103"/>
      <c r="AP778" s="17">
        <v>107581</v>
      </c>
    </row>
    <row r="779" spans="1:42" s="15" customFormat="1" ht="10.5" customHeight="1">
      <c r="A779" s="56">
        <v>107594</v>
      </c>
      <c r="B779" s="220" t="str">
        <f t="shared" si="96"/>
        <v>SOP</v>
      </c>
      <c r="C779" s="60" t="s">
        <v>123</v>
      </c>
      <c r="D779" s="19">
        <v>1</v>
      </c>
      <c r="E779" s="55">
        <v>1440</v>
      </c>
      <c r="F779" s="19">
        <v>0.5</v>
      </c>
      <c r="G779" s="19">
        <v>2</v>
      </c>
      <c r="H779" s="221" t="str">
        <f t="shared" si="97"/>
        <v>2015.01</v>
      </c>
      <c r="I779" s="221" t="str">
        <f t="shared" si="98"/>
        <v>2019</v>
      </c>
      <c r="J779" s="69">
        <v>84558</v>
      </c>
      <c r="K779" s="226"/>
      <c r="L779" s="226"/>
      <c r="M779" s="226"/>
      <c r="N779" s="226"/>
      <c r="O779" s="54"/>
      <c r="P779" s="54"/>
      <c r="Q779" s="54"/>
      <c r="R779" s="54"/>
      <c r="S779" s="53"/>
      <c r="T779" s="104"/>
      <c r="U779" s="18" t="s">
        <v>2</v>
      </c>
      <c r="V779" s="104"/>
      <c r="W779" s="103"/>
      <c r="X779" s="61" t="str">
        <f>VLOOKUP(A779,'[1]Sales Data Table'!$A:$AF,4,FALSE)</f>
        <v>25233 5AF1A</v>
      </c>
      <c r="Y779" s="61" t="str">
        <f>VLOOKUP(A779,'[1]Sales Data Table'!$A:$I,2,FALSE)</f>
        <v>NISSAN</v>
      </c>
      <c r="Z779" s="61"/>
      <c r="AA779" s="61" t="str">
        <f>VLOOKUP(A779,'[1]Sales Data Table'!$A:$I,4,FALSE)</f>
        <v>25233 5AF1A</v>
      </c>
      <c r="AB779" s="67" t="str">
        <f>VLOOKUP(A779,'[1]Sales Data Table'!$A:$I,9,FALSE)</f>
        <v>P42JK/P42M HEV</v>
      </c>
      <c r="AC779" s="67"/>
      <c r="AD779" s="99">
        <f>VLOOKUP(A779,'[1]Sales Data Table'!$A:$Z,16,FALSE)</f>
        <v>44105</v>
      </c>
      <c r="AE779" s="18" t="str">
        <f>VLOOKUP(C779,'Equipment Listing'!A:E,3,FALSE)</f>
        <v>KY</v>
      </c>
      <c r="AF779" s="19" t="str">
        <f>VLOOKUP(C779,'Equipment Listing'!A:E,4,FALSE)</f>
        <v>150T</v>
      </c>
      <c r="AG779" s="73" t="str">
        <f>VLOOKUP(C779,'Equipment Listing'!A:E,5,FALSE)</f>
        <v>60-200</v>
      </c>
      <c r="AH779" s="19">
        <f t="shared" si="99"/>
        <v>1</v>
      </c>
      <c r="AI779" s="43">
        <f t="shared" si="100"/>
        <v>1440</v>
      </c>
      <c r="AJ779" s="102">
        <f t="shared" si="101"/>
        <v>84558</v>
      </c>
      <c r="AK779" s="20">
        <f t="shared" si="102"/>
        <v>7046.5</v>
      </c>
      <c r="AL779" s="21">
        <f t="shared" si="103"/>
        <v>7.8578703703703709</v>
      </c>
      <c r="AM779" s="21"/>
      <c r="AN779" s="103"/>
      <c r="AO779" s="103"/>
      <c r="AP779" s="60" t="e">
        <f>VLOOKUP(A779,#REF!,2,FALSE)</f>
        <v>#REF!</v>
      </c>
    </row>
    <row r="780" spans="1:42" s="15" customFormat="1" ht="10.5" customHeight="1">
      <c r="A780" s="56">
        <v>107615</v>
      </c>
      <c r="B780" s="220" t="str">
        <f t="shared" si="96"/>
        <v>SOP</v>
      </c>
      <c r="C780" s="51" t="s">
        <v>123</v>
      </c>
      <c r="D780" s="19">
        <v>1</v>
      </c>
      <c r="E780" s="55">
        <v>2100</v>
      </c>
      <c r="F780" s="19">
        <v>0.5</v>
      </c>
      <c r="G780" s="19">
        <v>2</v>
      </c>
      <c r="H780" s="221" t="str">
        <f t="shared" si="97"/>
        <v>2015.01</v>
      </c>
      <c r="I780" s="221" t="str">
        <f t="shared" si="98"/>
        <v>2019</v>
      </c>
      <c r="J780" s="69">
        <v>68500</v>
      </c>
      <c r="K780" s="226"/>
      <c r="L780" s="226"/>
      <c r="M780" s="226"/>
      <c r="N780" s="226"/>
      <c r="O780" s="54"/>
      <c r="P780" s="54"/>
      <c r="Q780" s="54"/>
      <c r="R780" s="54"/>
      <c r="S780" s="53"/>
      <c r="T780" s="104"/>
      <c r="U780" s="18" t="s">
        <v>2</v>
      </c>
      <c r="V780" s="104"/>
      <c r="W780" s="103"/>
      <c r="X780" s="17" t="str">
        <f>VLOOKUP(A780,'[1]Sales Data Table'!$A:$AF,4,FALSE)</f>
        <v>63160 4RA0A</v>
      </c>
      <c r="Y780" s="17" t="str">
        <f>VLOOKUP(A780,'[1]Sales Data Table'!$A:$I,2,FALSE)</f>
        <v>NISSAN</v>
      </c>
      <c r="Z780" s="17"/>
      <c r="AA780" s="17" t="str">
        <f>VLOOKUP(A780,'[1]Sales Data Table'!$A:$I,4,FALSE)</f>
        <v>63160 4RA0A</v>
      </c>
      <c r="AB780" s="17" t="str">
        <f>VLOOKUP(A780,'[1]Sales Data Table'!$A:$I,9,FALSE)</f>
        <v>L42N</v>
      </c>
      <c r="AC780" s="17"/>
      <c r="AD780" s="99">
        <f>VLOOKUP(A780,'[1]Sales Data Table'!$A:$Z,16,FALSE)</f>
        <v>43890</v>
      </c>
      <c r="AE780" s="18" t="str">
        <f>VLOOKUP(C780,'Equipment Listing'!A:E,3,FALSE)</f>
        <v>KY</v>
      </c>
      <c r="AF780" s="19" t="str">
        <f>VLOOKUP(C780,'Equipment Listing'!A:E,4,FALSE)</f>
        <v>150T</v>
      </c>
      <c r="AG780" s="73" t="str">
        <f>VLOOKUP(C780,'Equipment Listing'!A:E,5,FALSE)</f>
        <v>60-200</v>
      </c>
      <c r="AH780" s="19">
        <f t="shared" si="99"/>
        <v>1</v>
      </c>
      <c r="AI780" s="43">
        <f t="shared" si="100"/>
        <v>2100</v>
      </c>
      <c r="AJ780" s="102">
        <f t="shared" si="101"/>
        <v>68500</v>
      </c>
      <c r="AK780" s="20">
        <f t="shared" si="102"/>
        <v>5708.333333333333</v>
      </c>
      <c r="AL780" s="21">
        <f t="shared" si="103"/>
        <v>4.9576719576719572</v>
      </c>
      <c r="AM780" s="21"/>
      <c r="AN780" s="103"/>
      <c r="AO780" s="103"/>
      <c r="AP780" s="51" t="e">
        <f>VLOOKUP(A780,#REF!,2,FALSE)</f>
        <v>#REF!</v>
      </c>
    </row>
    <row r="781" spans="1:42" s="15" customFormat="1" ht="10.5" customHeight="1">
      <c r="A781" s="56">
        <v>107616</v>
      </c>
      <c r="B781" s="220" t="str">
        <f t="shared" si="96"/>
        <v>SOP</v>
      </c>
      <c r="C781" s="51" t="s">
        <v>123</v>
      </c>
      <c r="D781" s="19">
        <v>1</v>
      </c>
      <c r="E781" s="55">
        <v>2100</v>
      </c>
      <c r="F781" s="19">
        <v>0.5</v>
      </c>
      <c r="G781" s="19">
        <v>2</v>
      </c>
      <c r="H781" s="221" t="str">
        <f t="shared" si="97"/>
        <v>2015.01</v>
      </c>
      <c r="I781" s="221" t="str">
        <f t="shared" si="98"/>
        <v>2019</v>
      </c>
      <c r="J781" s="69">
        <v>68500</v>
      </c>
      <c r="K781" s="226"/>
      <c r="L781" s="226"/>
      <c r="M781" s="226"/>
      <c r="N781" s="226"/>
      <c r="O781" s="54"/>
      <c r="P781" s="54"/>
      <c r="Q781" s="54"/>
      <c r="R781" s="54"/>
      <c r="S781" s="53"/>
      <c r="T781" s="104"/>
      <c r="U781" s="18" t="s">
        <v>2</v>
      </c>
      <c r="V781" s="104"/>
      <c r="W781" s="103"/>
      <c r="X781" s="17" t="str">
        <f>VLOOKUP(A781,'[1]Sales Data Table'!$A:$AF,4,FALSE)</f>
        <v>63161 4RA0A</v>
      </c>
      <c r="Y781" s="17" t="str">
        <f>VLOOKUP(A781,'[1]Sales Data Table'!$A:$I,2,FALSE)</f>
        <v>NISSAN</v>
      </c>
      <c r="Z781" s="17"/>
      <c r="AA781" s="17" t="str">
        <f>VLOOKUP(A781,'[1]Sales Data Table'!$A:$I,4,FALSE)</f>
        <v>63161 4RA0A</v>
      </c>
      <c r="AB781" s="17" t="str">
        <f>VLOOKUP(A781,'[1]Sales Data Table'!$A:$I,9,FALSE)</f>
        <v>L42N</v>
      </c>
      <c r="AC781" s="17"/>
      <c r="AD781" s="99">
        <f>VLOOKUP(A781,'[1]Sales Data Table'!$A:$Z,16,FALSE)</f>
        <v>43890</v>
      </c>
      <c r="AE781" s="18" t="str">
        <f>VLOOKUP(C781,'Equipment Listing'!A:E,3,FALSE)</f>
        <v>KY</v>
      </c>
      <c r="AF781" s="19" t="str">
        <f>VLOOKUP(C781,'Equipment Listing'!A:E,4,FALSE)</f>
        <v>150T</v>
      </c>
      <c r="AG781" s="73" t="str">
        <f>VLOOKUP(C781,'Equipment Listing'!A:E,5,FALSE)</f>
        <v>60-200</v>
      </c>
      <c r="AH781" s="19">
        <f t="shared" si="99"/>
        <v>1</v>
      </c>
      <c r="AI781" s="43">
        <f t="shared" si="100"/>
        <v>2100</v>
      </c>
      <c r="AJ781" s="102">
        <f t="shared" si="101"/>
        <v>68500</v>
      </c>
      <c r="AK781" s="20">
        <f t="shared" si="102"/>
        <v>5708.333333333333</v>
      </c>
      <c r="AL781" s="21">
        <f t="shared" si="103"/>
        <v>4.9576719576719572</v>
      </c>
      <c r="AM781" s="21"/>
      <c r="AN781" s="103"/>
      <c r="AO781" s="103"/>
      <c r="AP781" s="51" t="e">
        <f>VLOOKUP(A781,#REF!,2,FALSE)</f>
        <v>#REF!</v>
      </c>
    </row>
    <row r="782" spans="1:42" s="15" customFormat="1" ht="10.5" customHeight="1">
      <c r="A782" s="56">
        <v>107623</v>
      </c>
      <c r="B782" s="220" t="str">
        <f t="shared" si="96"/>
        <v>SOP</v>
      </c>
      <c r="C782" s="51" t="s">
        <v>123</v>
      </c>
      <c r="D782" s="19">
        <v>1</v>
      </c>
      <c r="E782" s="55">
        <v>2000</v>
      </c>
      <c r="F782" s="19">
        <v>0.5</v>
      </c>
      <c r="G782" s="19">
        <v>2</v>
      </c>
      <c r="H782" s="221" t="str">
        <f t="shared" si="97"/>
        <v>2015.01</v>
      </c>
      <c r="I782" s="221" t="str">
        <f t="shared" si="98"/>
        <v>2019</v>
      </c>
      <c r="J782" s="69">
        <v>68500</v>
      </c>
      <c r="K782" s="226"/>
      <c r="L782" s="226"/>
      <c r="M782" s="226"/>
      <c r="N782" s="226"/>
      <c r="O782" s="54"/>
      <c r="P782" s="54"/>
      <c r="Q782" s="54"/>
      <c r="R782" s="54"/>
      <c r="S782" s="53"/>
      <c r="T782" s="104"/>
      <c r="U782" s="18" t="s">
        <v>2</v>
      </c>
      <c r="V782" s="104"/>
      <c r="W782" s="103"/>
      <c r="X782" s="17" t="str">
        <f>VLOOKUP(A782,'[1]Sales Data Table'!$A:$AF,4,FALSE)</f>
        <v>84330 4RA0A</v>
      </c>
      <c r="Y782" s="17" t="str">
        <f>VLOOKUP(A782,'[1]Sales Data Table'!$A:$I,2,FALSE)</f>
        <v>NISSAN</v>
      </c>
      <c r="Z782" s="17"/>
      <c r="AA782" s="17" t="str">
        <f>VLOOKUP(A782,'[1]Sales Data Table'!$A:$I,4,FALSE)</f>
        <v>84330 4RA0A</v>
      </c>
      <c r="AB782" s="17" t="str">
        <f>VLOOKUP(A782,'[1]Sales Data Table'!$A:$I,9,FALSE)</f>
        <v>L42N</v>
      </c>
      <c r="AC782" s="17"/>
      <c r="AD782" s="99">
        <f>VLOOKUP(A782,'[1]Sales Data Table'!$A:$Z,16,FALSE)</f>
        <v>43890</v>
      </c>
      <c r="AE782" s="18" t="str">
        <f>VLOOKUP(C782,'Equipment Listing'!A:E,3,FALSE)</f>
        <v>KY</v>
      </c>
      <c r="AF782" s="19" t="str">
        <f>VLOOKUP(C782,'Equipment Listing'!A:E,4,FALSE)</f>
        <v>150T</v>
      </c>
      <c r="AG782" s="73" t="str">
        <f>VLOOKUP(C782,'Equipment Listing'!A:E,5,FALSE)</f>
        <v>60-200</v>
      </c>
      <c r="AH782" s="19">
        <f t="shared" si="99"/>
        <v>1</v>
      </c>
      <c r="AI782" s="43">
        <f t="shared" si="100"/>
        <v>2000</v>
      </c>
      <c r="AJ782" s="102">
        <f t="shared" si="101"/>
        <v>68500</v>
      </c>
      <c r="AK782" s="20">
        <f t="shared" si="102"/>
        <v>5708.333333333333</v>
      </c>
      <c r="AL782" s="21">
        <f t="shared" si="103"/>
        <v>5.1388888888888884</v>
      </c>
      <c r="AM782" s="21"/>
      <c r="AN782" s="103"/>
      <c r="AO782" s="103"/>
      <c r="AP782" s="51" t="e">
        <f>VLOOKUP(A782,#REF!,2,FALSE)</f>
        <v>#REF!</v>
      </c>
    </row>
    <row r="783" spans="1:42" s="15" customFormat="1" ht="10.5" customHeight="1">
      <c r="A783" s="56">
        <v>107624</v>
      </c>
      <c r="B783" s="220" t="str">
        <f t="shared" si="96"/>
        <v>SOP</v>
      </c>
      <c r="C783" s="51" t="s">
        <v>123</v>
      </c>
      <c r="D783" s="19">
        <v>1</v>
      </c>
      <c r="E783" s="55">
        <v>2100</v>
      </c>
      <c r="F783" s="19">
        <v>0.5</v>
      </c>
      <c r="G783" s="19">
        <v>2</v>
      </c>
      <c r="H783" s="221" t="str">
        <f t="shared" si="97"/>
        <v>2015.01</v>
      </c>
      <c r="I783" s="221" t="str">
        <f t="shared" si="98"/>
        <v>2019</v>
      </c>
      <c r="J783" s="69">
        <v>68500</v>
      </c>
      <c r="K783" s="226"/>
      <c r="L783" s="226"/>
      <c r="M783" s="226"/>
      <c r="N783" s="226"/>
      <c r="O783" s="54"/>
      <c r="P783" s="54"/>
      <c r="Q783" s="54"/>
      <c r="R783" s="54"/>
      <c r="S783" s="53"/>
      <c r="T783" s="104"/>
      <c r="U783" s="18" t="s">
        <v>2</v>
      </c>
      <c r="V783" s="104"/>
      <c r="W783" s="103"/>
      <c r="X783" s="17" t="str">
        <f>VLOOKUP(A783,'[1]Sales Data Table'!$A:$AF,4,FALSE)</f>
        <v>84331 4RA0A</v>
      </c>
      <c r="Y783" s="17" t="str">
        <f>VLOOKUP(A783,'[1]Sales Data Table'!$A:$I,2,FALSE)</f>
        <v>NISSAN</v>
      </c>
      <c r="Z783" s="17"/>
      <c r="AA783" s="17" t="str">
        <f>VLOOKUP(A783,'[1]Sales Data Table'!$A:$I,4,FALSE)</f>
        <v>84331 4RA0A</v>
      </c>
      <c r="AB783" s="17" t="str">
        <f>VLOOKUP(A783,'[1]Sales Data Table'!$A:$I,9,FALSE)</f>
        <v>L42N</v>
      </c>
      <c r="AC783" s="17"/>
      <c r="AD783" s="99">
        <f>VLOOKUP(A783,'[1]Sales Data Table'!$A:$Z,16,FALSE)</f>
        <v>43890</v>
      </c>
      <c r="AE783" s="18" t="str">
        <f>VLOOKUP(C783,'Equipment Listing'!A:E,3,FALSE)</f>
        <v>KY</v>
      </c>
      <c r="AF783" s="19" t="str">
        <f>VLOOKUP(C783,'Equipment Listing'!A:E,4,FALSE)</f>
        <v>150T</v>
      </c>
      <c r="AG783" s="73" t="str">
        <f>VLOOKUP(C783,'Equipment Listing'!A:E,5,FALSE)</f>
        <v>60-200</v>
      </c>
      <c r="AH783" s="19">
        <f t="shared" si="99"/>
        <v>1</v>
      </c>
      <c r="AI783" s="43">
        <f t="shared" si="100"/>
        <v>2100</v>
      </c>
      <c r="AJ783" s="102">
        <f t="shared" si="101"/>
        <v>68500</v>
      </c>
      <c r="AK783" s="20">
        <f t="shared" si="102"/>
        <v>5708.333333333333</v>
      </c>
      <c r="AL783" s="21">
        <f t="shared" si="103"/>
        <v>4.9576719576719572</v>
      </c>
      <c r="AM783" s="21"/>
      <c r="AN783" s="103"/>
      <c r="AO783" s="103"/>
      <c r="AP783" s="51" t="e">
        <f>VLOOKUP(A783,#REF!,2,FALSE)</f>
        <v>#REF!</v>
      </c>
    </row>
    <row r="784" spans="1:42" s="15" customFormat="1" ht="10.5" customHeight="1">
      <c r="A784" s="23">
        <v>107637</v>
      </c>
      <c r="B784" s="220" t="str">
        <f t="shared" si="96"/>
        <v>SOP</v>
      </c>
      <c r="C784" s="23" t="s">
        <v>123</v>
      </c>
      <c r="D784" s="19">
        <v>1</v>
      </c>
      <c r="E784" s="23">
        <v>1000</v>
      </c>
      <c r="F784" s="19">
        <v>0.5</v>
      </c>
      <c r="G784" s="19">
        <v>2</v>
      </c>
      <c r="H784" s="221" t="str">
        <f t="shared" si="97"/>
        <v>2015.01</v>
      </c>
      <c r="I784" s="221" t="str">
        <f t="shared" si="98"/>
        <v>2019.01</v>
      </c>
      <c r="J784" s="69">
        <v>432000</v>
      </c>
      <c r="K784" s="226"/>
      <c r="L784" s="226"/>
      <c r="M784" s="226"/>
      <c r="N784" s="226"/>
      <c r="O784" s="19"/>
      <c r="P784" s="19"/>
      <c r="Q784" s="19"/>
      <c r="R784" s="19"/>
      <c r="S784" s="103"/>
      <c r="T784" s="103"/>
      <c r="U784" s="18" t="s">
        <v>2</v>
      </c>
      <c r="V784" s="103"/>
      <c r="W784" s="103"/>
      <c r="X784" s="17" t="str">
        <f>VLOOKUP(A784,'[1]Sales Data Table'!$A:$AF,4,FALSE)</f>
        <v>17138 0T011</v>
      </c>
      <c r="Y784" s="17" t="str">
        <f>VLOOKUP(A784,'[1]Sales Data Table'!$A:$I,2,FALSE)</f>
        <v>Toyota</v>
      </c>
      <c r="Z784" s="17"/>
      <c r="AA784" s="17" t="str">
        <f>VLOOKUP(A784,'[1]Sales Data Table'!$A:$I,4,FALSE)</f>
        <v>17138 0T011</v>
      </c>
      <c r="AB784" s="17" t="str">
        <f>VLOOKUP(A784,'[1]Sales Data Table'!$A:$I,9,FALSE)</f>
        <v>587F ENGINE</v>
      </c>
      <c r="AC784" s="17"/>
      <c r="AD784" s="99">
        <f>VLOOKUP(A784,'[1]Sales Data Table'!$A:$Z,16,FALSE)</f>
        <v>43471</v>
      </c>
      <c r="AE784" s="18" t="str">
        <f>VLOOKUP(C784,'Equipment Listing'!A:E,3,FALSE)</f>
        <v>KY</v>
      </c>
      <c r="AF784" s="19" t="str">
        <f>VLOOKUP(C784,'Equipment Listing'!A:E,4,FALSE)</f>
        <v>150T</v>
      </c>
      <c r="AG784" s="73" t="str">
        <f>VLOOKUP(C784,'Equipment Listing'!A:E,5,FALSE)</f>
        <v>60-200</v>
      </c>
      <c r="AH784" s="19">
        <f t="shared" si="99"/>
        <v>1</v>
      </c>
      <c r="AI784" s="43">
        <f t="shared" si="100"/>
        <v>1000</v>
      </c>
      <c r="AJ784" s="102">
        <f t="shared" si="101"/>
        <v>432000</v>
      </c>
      <c r="AK784" s="20">
        <f t="shared" si="102"/>
        <v>36000</v>
      </c>
      <c r="AL784" s="21">
        <f t="shared" si="103"/>
        <v>49.333333333333336</v>
      </c>
      <c r="AM784" s="21"/>
      <c r="AN784" s="103"/>
      <c r="AO784" s="103"/>
      <c r="AP784" s="23" t="s">
        <v>380</v>
      </c>
    </row>
    <row r="785" spans="1:42" s="15" customFormat="1" ht="10.5" customHeight="1">
      <c r="A785" s="23">
        <v>107650</v>
      </c>
      <c r="B785" s="220" t="str">
        <f t="shared" si="96"/>
        <v>SOP</v>
      </c>
      <c r="C785" s="23" t="s">
        <v>123</v>
      </c>
      <c r="D785" s="19">
        <v>1</v>
      </c>
      <c r="E785" s="23">
        <v>1000</v>
      </c>
      <c r="F785" s="19">
        <v>0.5</v>
      </c>
      <c r="G785" s="19">
        <v>2</v>
      </c>
      <c r="H785" s="221" t="str">
        <f t="shared" si="97"/>
        <v>2015.01</v>
      </c>
      <c r="I785" s="221" t="str">
        <f t="shared" si="98"/>
        <v>2017.12</v>
      </c>
      <c r="J785" s="69">
        <v>10000</v>
      </c>
      <c r="K785" s="226"/>
      <c r="L785" s="226"/>
      <c r="M785" s="226"/>
      <c r="N785" s="226"/>
      <c r="O785" s="19"/>
      <c r="P785" s="19"/>
      <c r="Q785" s="19"/>
      <c r="R785" s="19"/>
      <c r="S785" s="103"/>
      <c r="T785" s="103"/>
      <c r="U785" s="18" t="s">
        <v>2</v>
      </c>
      <c r="V785" s="103"/>
      <c r="W785" s="103"/>
      <c r="X785" s="17" t="str">
        <f>VLOOKUP(A785,'[1]Sales Data Table'!$A:$AF,4,FALSE)</f>
        <v>68129 3KA1A</v>
      </c>
      <c r="Y785" s="17" t="str">
        <f>VLOOKUP(A785,'[1]Sales Data Table'!$A:$I,2,FALSE)</f>
        <v>CalsonicKansei North America, Inc.</v>
      </c>
      <c r="Z785" s="17"/>
      <c r="AA785" s="17" t="str">
        <f>VLOOKUP(A785,'[1]Sales Data Table'!$A:$I,4,FALSE)</f>
        <v>68129 3KA1A</v>
      </c>
      <c r="AB785" s="17" t="str">
        <f>VLOOKUP(A785,'[1]Sales Data Table'!$A:$I,9,FALSE)</f>
        <v>P42K Russia Export</v>
      </c>
      <c r="AC785" s="17"/>
      <c r="AD785" s="99">
        <f>VLOOKUP(A785,'[1]Sales Data Table'!$A:$Z,16,FALSE)</f>
        <v>43070</v>
      </c>
      <c r="AE785" s="18" t="str">
        <f>VLOOKUP(C785,'Equipment Listing'!A:E,3,FALSE)</f>
        <v>KY</v>
      </c>
      <c r="AF785" s="19" t="str">
        <f>VLOOKUP(C785,'Equipment Listing'!A:E,4,FALSE)</f>
        <v>150T</v>
      </c>
      <c r="AG785" s="73" t="str">
        <f>VLOOKUP(C785,'Equipment Listing'!A:E,5,FALSE)</f>
        <v>60-200</v>
      </c>
      <c r="AH785" s="19">
        <f t="shared" si="99"/>
        <v>1</v>
      </c>
      <c r="AI785" s="43">
        <f t="shared" si="100"/>
        <v>1000</v>
      </c>
      <c r="AJ785" s="102">
        <f t="shared" si="101"/>
        <v>10000</v>
      </c>
      <c r="AK785" s="20">
        <f t="shared" si="102"/>
        <v>833.33333333333337</v>
      </c>
      <c r="AL785" s="21">
        <f t="shared" si="103"/>
        <v>2.4444444444444446</v>
      </c>
      <c r="AM785" s="21"/>
      <c r="AN785" s="103"/>
      <c r="AO785" s="103"/>
      <c r="AP785" s="23" t="s">
        <v>369</v>
      </c>
    </row>
    <row r="786" spans="1:42" s="15" customFormat="1" ht="10.5" customHeight="1">
      <c r="A786" s="58">
        <v>107653</v>
      </c>
      <c r="B786" s="220" t="str">
        <f t="shared" si="96"/>
        <v>SOP</v>
      </c>
      <c r="C786" s="60" t="s">
        <v>123</v>
      </c>
      <c r="D786" s="19">
        <v>1</v>
      </c>
      <c r="E786" s="55">
        <v>1824</v>
      </c>
      <c r="F786" s="19">
        <v>0.5</v>
      </c>
      <c r="G786" s="19">
        <v>2</v>
      </c>
      <c r="H786" s="221" t="str">
        <f t="shared" si="97"/>
        <v>2015.01</v>
      </c>
      <c r="I786" s="221" t="str">
        <f t="shared" si="98"/>
        <v>2019</v>
      </c>
      <c r="J786" s="69">
        <v>6476</v>
      </c>
      <c r="K786" s="226"/>
      <c r="L786" s="226"/>
      <c r="M786" s="226"/>
      <c r="N786" s="226"/>
      <c r="O786" s="54"/>
      <c r="P786" s="54"/>
      <c r="Q786" s="54"/>
      <c r="R786" s="54"/>
      <c r="S786" s="53"/>
      <c r="T786" s="104"/>
      <c r="U786" s="18" t="s">
        <v>2</v>
      </c>
      <c r="V786" s="104"/>
      <c r="W786" s="103"/>
      <c r="X786" s="61" t="str">
        <f>VLOOKUP(A786,'[1]Sales Data Table'!$A:$AF,4,FALSE)</f>
        <v>64830 EZ30B</v>
      </c>
      <c r="Y786" s="61" t="str">
        <f>VLOOKUP(A786,'[1]Sales Data Table'!$A:$I,2,FALSE)</f>
        <v>NISSAN</v>
      </c>
      <c r="Z786" s="61"/>
      <c r="AA786" s="61" t="str">
        <f>VLOOKUP(A786,'[1]Sales Data Table'!$A:$I,4,FALSE)</f>
        <v>64830 EZ30B</v>
      </c>
      <c r="AB786" s="61" t="str">
        <f>VLOOKUP(A786,'[1]Sales Data Table'!$A:$I,9,FALSE)</f>
        <v>H61L TITAN</v>
      </c>
      <c r="AC786" s="61"/>
      <c r="AD786" s="99">
        <f>VLOOKUP(A786,'[1]Sales Data Table'!$A:$Z,16,FALSE)</f>
        <v>44501</v>
      </c>
      <c r="AE786" s="18" t="str">
        <f>VLOOKUP(C786,'Equipment Listing'!A:E,3,FALSE)</f>
        <v>KY</v>
      </c>
      <c r="AF786" s="19" t="str">
        <f>VLOOKUP(C786,'Equipment Listing'!A:E,4,FALSE)</f>
        <v>150T</v>
      </c>
      <c r="AG786" s="73" t="str">
        <f>VLOOKUP(C786,'Equipment Listing'!A:E,5,FALSE)</f>
        <v>60-200</v>
      </c>
      <c r="AH786" s="19">
        <f t="shared" si="99"/>
        <v>1</v>
      </c>
      <c r="AI786" s="43">
        <f t="shared" si="100"/>
        <v>1824</v>
      </c>
      <c r="AJ786" s="102">
        <f t="shared" si="101"/>
        <v>6476</v>
      </c>
      <c r="AK786" s="20">
        <f t="shared" si="102"/>
        <v>539.66666666666663</v>
      </c>
      <c r="AL786" s="21">
        <f t="shared" si="103"/>
        <v>1.7278265107212476</v>
      </c>
      <c r="AM786" s="21"/>
      <c r="AN786" s="103"/>
      <c r="AO786" s="103"/>
      <c r="AP786" s="60" t="e">
        <f>VLOOKUP(A786,#REF!,2,FALSE)</f>
        <v>#REF!</v>
      </c>
    </row>
    <row r="787" spans="1:42" s="15" customFormat="1" ht="10.5" customHeight="1">
      <c r="A787" s="58">
        <v>107655</v>
      </c>
      <c r="B787" s="220" t="str">
        <f t="shared" si="96"/>
        <v>SOP</v>
      </c>
      <c r="C787" s="51" t="s">
        <v>123</v>
      </c>
      <c r="D787" s="19">
        <v>1</v>
      </c>
      <c r="E787" s="55">
        <v>1800</v>
      </c>
      <c r="F787" s="19">
        <v>0.5</v>
      </c>
      <c r="G787" s="19">
        <v>2</v>
      </c>
      <c r="H787" s="221" t="str">
        <f t="shared" si="97"/>
        <v>2015.01</v>
      </c>
      <c r="I787" s="221" t="str">
        <f t="shared" si="98"/>
        <v>2019</v>
      </c>
      <c r="J787" s="69">
        <v>19311</v>
      </c>
      <c r="K787" s="226"/>
      <c r="L787" s="226"/>
      <c r="M787" s="226"/>
      <c r="N787" s="226"/>
      <c r="O787" s="54"/>
      <c r="P787" s="54"/>
      <c r="Q787" s="54"/>
      <c r="R787" s="54"/>
      <c r="S787" s="53"/>
      <c r="T787" s="104"/>
      <c r="U787" s="18" t="s">
        <v>2</v>
      </c>
      <c r="V787" s="104"/>
      <c r="W787" s="103"/>
      <c r="X787" s="17" t="str">
        <f>VLOOKUP(A787,'[1]Sales Data Table'!$A:$AF,4,FALSE)</f>
        <v>64830 EZ10B</v>
      </c>
      <c r="Y787" s="17" t="str">
        <f>VLOOKUP(A787,'[1]Sales Data Table'!$A:$I,2,FALSE)</f>
        <v>NISSAN</v>
      </c>
      <c r="Z787" s="17"/>
      <c r="AA787" s="17" t="str">
        <f>VLOOKUP(A787,'[1]Sales Data Table'!$A:$I,4,FALSE)</f>
        <v>64830 EZ10B</v>
      </c>
      <c r="AB787" s="17" t="str">
        <f>VLOOKUP(A787,'[1]Sales Data Table'!$A:$I,9,FALSE)</f>
        <v>H61L TITAN</v>
      </c>
      <c r="AC787" s="17"/>
      <c r="AD787" s="99">
        <f>VLOOKUP(A787,'[1]Sales Data Table'!$A:$Z,16,FALSE)</f>
        <v>44501</v>
      </c>
      <c r="AE787" s="18" t="str">
        <f>VLOOKUP(C787,'Equipment Listing'!A:E,3,FALSE)</f>
        <v>KY</v>
      </c>
      <c r="AF787" s="19" t="str">
        <f>VLOOKUP(C787,'Equipment Listing'!A:E,4,FALSE)</f>
        <v>150T</v>
      </c>
      <c r="AG787" s="73" t="str">
        <f>VLOOKUP(C787,'Equipment Listing'!A:E,5,FALSE)</f>
        <v>60-200</v>
      </c>
      <c r="AH787" s="19">
        <f t="shared" si="99"/>
        <v>1</v>
      </c>
      <c r="AI787" s="43">
        <f t="shared" si="100"/>
        <v>1800</v>
      </c>
      <c r="AJ787" s="102">
        <f t="shared" si="101"/>
        <v>19311</v>
      </c>
      <c r="AK787" s="20">
        <f t="shared" si="102"/>
        <v>1609.25</v>
      </c>
      <c r="AL787" s="21">
        <f t="shared" si="103"/>
        <v>2.52537037037037</v>
      </c>
      <c r="AM787" s="21"/>
      <c r="AN787" s="103"/>
      <c r="AO787" s="103"/>
      <c r="AP787" s="51" t="e">
        <f>VLOOKUP(A787,#REF!,2,FALSE)</f>
        <v>#REF!</v>
      </c>
    </row>
    <row r="788" spans="1:42" s="15" customFormat="1" ht="10.5" customHeight="1">
      <c r="A788" s="58">
        <v>107656</v>
      </c>
      <c r="B788" s="220" t="str">
        <f t="shared" si="96"/>
        <v>SOP</v>
      </c>
      <c r="C788" s="51" t="s">
        <v>123</v>
      </c>
      <c r="D788" s="19">
        <v>1</v>
      </c>
      <c r="E788" s="55">
        <v>1800</v>
      </c>
      <c r="F788" s="19">
        <v>0.5</v>
      </c>
      <c r="G788" s="19">
        <v>2</v>
      </c>
      <c r="H788" s="221" t="str">
        <f t="shared" si="97"/>
        <v>2015.01</v>
      </c>
      <c r="I788" s="221" t="str">
        <f t="shared" si="98"/>
        <v>2019</v>
      </c>
      <c r="J788" s="69">
        <v>25786</v>
      </c>
      <c r="K788" s="226"/>
      <c r="L788" s="226"/>
      <c r="M788" s="226"/>
      <c r="N788" s="226"/>
      <c r="O788" s="54"/>
      <c r="P788" s="54"/>
      <c r="Q788" s="54"/>
      <c r="R788" s="54"/>
      <c r="S788" s="53"/>
      <c r="T788" s="104"/>
      <c r="U788" s="18" t="s">
        <v>2</v>
      </c>
      <c r="V788" s="104"/>
      <c r="W788" s="103"/>
      <c r="X788" s="17" t="str">
        <f>VLOOKUP(A788,'[1]Sales Data Table'!$A:$AF,4,FALSE)</f>
        <v>64184 EZ30A</v>
      </c>
      <c r="Y788" s="17" t="str">
        <f>VLOOKUP(A788,'[1]Sales Data Table'!$A:$I,2,FALSE)</f>
        <v>NISSAN</v>
      </c>
      <c r="Z788" s="17"/>
      <c r="AA788" s="17" t="str">
        <f>VLOOKUP(A788,'[1]Sales Data Table'!$A:$I,4,FALSE)</f>
        <v>64184 EZ30A</v>
      </c>
      <c r="AB788" s="17" t="str">
        <f>VLOOKUP(A788,'[1]Sales Data Table'!$A:$I,9,FALSE)</f>
        <v>H61L TITAN</v>
      </c>
      <c r="AC788" s="17"/>
      <c r="AD788" s="99">
        <f>VLOOKUP(A788,'[1]Sales Data Table'!$A:$Z,16,FALSE)</f>
        <v>44501</v>
      </c>
      <c r="AE788" s="18" t="str">
        <f>VLOOKUP(C788,'Equipment Listing'!A:E,3,FALSE)</f>
        <v>KY</v>
      </c>
      <c r="AF788" s="19" t="str">
        <f>VLOOKUP(C788,'Equipment Listing'!A:E,4,FALSE)</f>
        <v>150T</v>
      </c>
      <c r="AG788" s="73" t="str">
        <f>VLOOKUP(C788,'Equipment Listing'!A:E,5,FALSE)</f>
        <v>60-200</v>
      </c>
      <c r="AH788" s="19">
        <f t="shared" si="99"/>
        <v>1</v>
      </c>
      <c r="AI788" s="43">
        <f t="shared" si="100"/>
        <v>1800</v>
      </c>
      <c r="AJ788" s="102">
        <f t="shared" si="101"/>
        <v>25786</v>
      </c>
      <c r="AK788" s="20">
        <f t="shared" si="102"/>
        <v>2148.8333333333335</v>
      </c>
      <c r="AL788" s="21">
        <f t="shared" si="103"/>
        <v>2.9250617283950624</v>
      </c>
      <c r="AM788" s="21"/>
      <c r="AN788" s="103"/>
      <c r="AO788" s="103"/>
      <c r="AP788" s="51" t="e">
        <f>VLOOKUP(A788,#REF!,2,FALSE)</f>
        <v>#REF!</v>
      </c>
    </row>
    <row r="789" spans="1:42" s="15" customFormat="1" ht="10.5" customHeight="1">
      <c r="A789" s="58">
        <v>107657</v>
      </c>
      <c r="B789" s="220" t="str">
        <f t="shared" si="96"/>
        <v>SOP</v>
      </c>
      <c r="C789" s="51" t="s">
        <v>123</v>
      </c>
      <c r="D789" s="19">
        <v>1</v>
      </c>
      <c r="E789" s="55">
        <v>1800</v>
      </c>
      <c r="F789" s="19">
        <v>0.5</v>
      </c>
      <c r="G789" s="19">
        <v>2</v>
      </c>
      <c r="H789" s="221" t="str">
        <f t="shared" si="97"/>
        <v>2015.01</v>
      </c>
      <c r="I789" s="221" t="str">
        <f t="shared" si="98"/>
        <v>2019</v>
      </c>
      <c r="J789" s="69">
        <v>25786</v>
      </c>
      <c r="K789" s="226"/>
      <c r="L789" s="226"/>
      <c r="M789" s="226"/>
      <c r="N789" s="226"/>
      <c r="O789" s="54"/>
      <c r="P789" s="54"/>
      <c r="Q789" s="54"/>
      <c r="R789" s="54"/>
      <c r="S789" s="53"/>
      <c r="T789" s="104"/>
      <c r="U789" s="18" t="s">
        <v>2</v>
      </c>
      <c r="V789" s="104"/>
      <c r="W789" s="103"/>
      <c r="X789" s="17" t="str">
        <f>VLOOKUP(A789,'[1]Sales Data Table'!$A:$AF,4,FALSE)</f>
        <v>64185 EZ30A</v>
      </c>
      <c r="Y789" s="17" t="str">
        <f>VLOOKUP(A789,'[1]Sales Data Table'!$A:$I,2,FALSE)</f>
        <v>NISSAN</v>
      </c>
      <c r="Z789" s="17"/>
      <c r="AA789" s="17" t="str">
        <f>VLOOKUP(A789,'[1]Sales Data Table'!$A:$I,4,FALSE)</f>
        <v>64185 EZ30A</v>
      </c>
      <c r="AB789" s="17" t="str">
        <f>VLOOKUP(A789,'[1]Sales Data Table'!$A:$I,9,FALSE)</f>
        <v>H61L TITAN</v>
      </c>
      <c r="AC789" s="17"/>
      <c r="AD789" s="99">
        <f>VLOOKUP(A789,'[1]Sales Data Table'!$A:$Z,16,FALSE)</f>
        <v>44501</v>
      </c>
      <c r="AE789" s="18" t="str">
        <f>VLOOKUP(C789,'Equipment Listing'!A:E,3,FALSE)</f>
        <v>KY</v>
      </c>
      <c r="AF789" s="19" t="str">
        <f>VLOOKUP(C789,'Equipment Listing'!A:E,4,FALSE)</f>
        <v>150T</v>
      </c>
      <c r="AG789" s="73" t="str">
        <f>VLOOKUP(C789,'Equipment Listing'!A:E,5,FALSE)</f>
        <v>60-200</v>
      </c>
      <c r="AH789" s="19">
        <f t="shared" si="99"/>
        <v>1</v>
      </c>
      <c r="AI789" s="43">
        <f t="shared" si="100"/>
        <v>1800</v>
      </c>
      <c r="AJ789" s="102">
        <f t="shared" si="101"/>
        <v>25786</v>
      </c>
      <c r="AK789" s="20">
        <f t="shared" si="102"/>
        <v>2148.8333333333335</v>
      </c>
      <c r="AL789" s="21">
        <f t="shared" si="103"/>
        <v>2.9250617283950624</v>
      </c>
      <c r="AM789" s="21"/>
      <c r="AN789" s="103"/>
      <c r="AO789" s="103"/>
      <c r="AP789" s="51" t="e">
        <f>VLOOKUP(A789,#REF!,2,FALSE)</f>
        <v>#REF!</v>
      </c>
    </row>
    <row r="790" spans="1:42" s="15" customFormat="1" ht="10.5" customHeight="1">
      <c r="A790" s="58">
        <v>107658</v>
      </c>
      <c r="B790" s="220" t="str">
        <f t="shared" si="96"/>
        <v>SOP</v>
      </c>
      <c r="C790" s="51" t="s">
        <v>123</v>
      </c>
      <c r="D790" s="19">
        <v>1</v>
      </c>
      <c r="E790" s="55">
        <v>1920</v>
      </c>
      <c r="F790" s="19">
        <v>0.5</v>
      </c>
      <c r="G790" s="19">
        <v>2</v>
      </c>
      <c r="H790" s="221" t="str">
        <f t="shared" si="97"/>
        <v>2015.01</v>
      </c>
      <c r="I790" s="221" t="str">
        <f t="shared" si="98"/>
        <v>2019</v>
      </c>
      <c r="J790" s="69">
        <v>6476</v>
      </c>
      <c r="K790" s="226"/>
      <c r="L790" s="226"/>
      <c r="M790" s="226"/>
      <c r="N790" s="226"/>
      <c r="O790" s="54"/>
      <c r="P790" s="54"/>
      <c r="Q790" s="54"/>
      <c r="R790" s="54"/>
      <c r="S790" s="53"/>
      <c r="T790" s="104"/>
      <c r="U790" s="18" t="s">
        <v>2</v>
      </c>
      <c r="V790" s="104"/>
      <c r="W790" s="103"/>
      <c r="X790" s="61" t="str">
        <f>VLOOKUP(A790,'[1]Sales Data Table'!$A:$AF,4,FALSE)</f>
        <v>64861 EZ30A</v>
      </c>
      <c r="Y790" s="61" t="str">
        <f>VLOOKUP(A790,'[1]Sales Data Table'!$A:$I,2,FALSE)</f>
        <v>NISSAN</v>
      </c>
      <c r="Z790" s="61"/>
      <c r="AA790" s="61" t="str">
        <f>VLOOKUP(A790,'[1]Sales Data Table'!$A:$I,4,FALSE)</f>
        <v>64861 EZ30A</v>
      </c>
      <c r="AB790" s="61" t="str">
        <f>VLOOKUP(A790,'[1]Sales Data Table'!$A:$I,9,FALSE)</f>
        <v>H61L TITAN</v>
      </c>
      <c r="AC790" s="61"/>
      <c r="AD790" s="99">
        <f>VLOOKUP(A790,'[1]Sales Data Table'!$A:$Z,16,FALSE)</f>
        <v>44501</v>
      </c>
      <c r="AE790" s="18" t="str">
        <f>VLOOKUP(C790,'Equipment Listing'!A:E,3,FALSE)</f>
        <v>KY</v>
      </c>
      <c r="AF790" s="19" t="str">
        <f>VLOOKUP(C790,'Equipment Listing'!A:E,4,FALSE)</f>
        <v>150T</v>
      </c>
      <c r="AG790" s="73" t="str">
        <f>VLOOKUP(C790,'Equipment Listing'!A:E,5,FALSE)</f>
        <v>60-200</v>
      </c>
      <c r="AH790" s="19">
        <f t="shared" si="99"/>
        <v>1</v>
      </c>
      <c r="AI790" s="43">
        <f t="shared" si="100"/>
        <v>1920</v>
      </c>
      <c r="AJ790" s="102">
        <f t="shared" si="101"/>
        <v>6476</v>
      </c>
      <c r="AK790" s="20">
        <f t="shared" si="102"/>
        <v>539.66666666666663</v>
      </c>
      <c r="AL790" s="21">
        <f t="shared" si="103"/>
        <v>1.7081018518518516</v>
      </c>
      <c r="AM790" s="21"/>
      <c r="AN790" s="103"/>
      <c r="AO790" s="103"/>
      <c r="AP790" s="60">
        <v>107658</v>
      </c>
    </row>
    <row r="791" spans="1:42" s="15" customFormat="1" ht="10.5" customHeight="1">
      <c r="A791" s="58">
        <v>107659</v>
      </c>
      <c r="B791" s="220" t="str">
        <f t="shared" si="96"/>
        <v>SOP</v>
      </c>
      <c r="C791" s="51" t="s">
        <v>123</v>
      </c>
      <c r="D791" s="19">
        <v>1</v>
      </c>
      <c r="E791" s="55">
        <v>1824</v>
      </c>
      <c r="F791" s="19">
        <v>0.5</v>
      </c>
      <c r="G791" s="19">
        <v>2</v>
      </c>
      <c r="H791" s="221" t="str">
        <f t="shared" si="97"/>
        <v>2015.01</v>
      </c>
      <c r="I791" s="221" t="str">
        <f t="shared" si="98"/>
        <v>2019</v>
      </c>
      <c r="J791" s="69">
        <v>6476</v>
      </c>
      <c r="K791" s="226"/>
      <c r="L791" s="226"/>
      <c r="M791" s="226"/>
      <c r="N791" s="226"/>
      <c r="O791" s="54"/>
      <c r="P791" s="54"/>
      <c r="Q791" s="54"/>
      <c r="R791" s="54"/>
      <c r="S791" s="53"/>
      <c r="T791" s="104"/>
      <c r="U791" s="18" t="s">
        <v>2</v>
      </c>
      <c r="V791" s="104"/>
      <c r="W791" s="103"/>
      <c r="X791" s="61" t="str">
        <f>VLOOKUP(A791,'[1]Sales Data Table'!$A:$AF,4,FALSE)</f>
        <v>64861 EZ30B</v>
      </c>
      <c r="Y791" s="61" t="str">
        <f>VLOOKUP(A791,'[1]Sales Data Table'!$A:$I,2,FALSE)</f>
        <v>NISSAN</v>
      </c>
      <c r="Z791" s="61"/>
      <c r="AA791" s="61" t="str">
        <f>VLOOKUP(A791,'[1]Sales Data Table'!$A:$I,4,FALSE)</f>
        <v>64861 EZ30B</v>
      </c>
      <c r="AB791" s="61" t="str">
        <f>VLOOKUP(A791,'[1]Sales Data Table'!$A:$I,9,FALSE)</f>
        <v>H61L TITAN</v>
      </c>
      <c r="AC791" s="61"/>
      <c r="AD791" s="99">
        <f>VLOOKUP(A791,'[1]Sales Data Table'!$A:$Z,16,FALSE)</f>
        <v>44501</v>
      </c>
      <c r="AE791" s="18" t="str">
        <f>VLOOKUP(C791,'Equipment Listing'!A:E,3,FALSE)</f>
        <v>KY</v>
      </c>
      <c r="AF791" s="19" t="str">
        <f>VLOOKUP(C791,'Equipment Listing'!A:E,4,FALSE)</f>
        <v>150T</v>
      </c>
      <c r="AG791" s="73" t="str">
        <f>VLOOKUP(C791,'Equipment Listing'!A:E,5,FALSE)</f>
        <v>60-200</v>
      </c>
      <c r="AH791" s="19">
        <f t="shared" si="99"/>
        <v>1</v>
      </c>
      <c r="AI791" s="43">
        <f t="shared" si="100"/>
        <v>1824</v>
      </c>
      <c r="AJ791" s="102">
        <f t="shared" si="101"/>
        <v>6476</v>
      </c>
      <c r="AK791" s="20">
        <f t="shared" si="102"/>
        <v>539.66666666666663</v>
      </c>
      <c r="AL791" s="21">
        <f t="shared" si="103"/>
        <v>1.7278265107212476</v>
      </c>
      <c r="AM791" s="21"/>
      <c r="AN791" s="103"/>
      <c r="AO791" s="103"/>
      <c r="AP791" s="60">
        <v>107659</v>
      </c>
    </row>
    <row r="792" spans="1:42" s="15" customFormat="1" ht="10.5" customHeight="1">
      <c r="A792" s="58">
        <v>107660</v>
      </c>
      <c r="B792" s="220" t="str">
        <f t="shared" si="96"/>
        <v>SOP</v>
      </c>
      <c r="C792" s="51" t="s">
        <v>123</v>
      </c>
      <c r="D792" s="19">
        <v>1</v>
      </c>
      <c r="E792" s="55">
        <v>1920</v>
      </c>
      <c r="F792" s="19">
        <v>0.5</v>
      </c>
      <c r="G792" s="19">
        <v>2</v>
      </c>
      <c r="H792" s="221" t="str">
        <f t="shared" si="97"/>
        <v>2015.01</v>
      </c>
      <c r="I792" s="221" t="str">
        <f t="shared" si="98"/>
        <v>2019</v>
      </c>
      <c r="J792" s="69">
        <v>6476</v>
      </c>
      <c r="K792" s="226"/>
      <c r="L792" s="226"/>
      <c r="M792" s="226"/>
      <c r="N792" s="226"/>
      <c r="O792" s="54"/>
      <c r="P792" s="54"/>
      <c r="Q792" s="54"/>
      <c r="R792" s="54"/>
      <c r="S792" s="53"/>
      <c r="T792" s="104"/>
      <c r="U792" s="18" t="s">
        <v>2</v>
      </c>
      <c r="V792" s="104"/>
      <c r="W792" s="103"/>
      <c r="X792" s="61" t="str">
        <f>VLOOKUP(A792,'[1]Sales Data Table'!$A:$AF,4,FALSE)</f>
        <v>64861 EZ30C</v>
      </c>
      <c r="Y792" s="61" t="str">
        <f>VLOOKUP(A792,'[1]Sales Data Table'!$A:$I,2,FALSE)</f>
        <v>NISSAN</v>
      </c>
      <c r="Z792" s="61"/>
      <c r="AA792" s="61" t="str">
        <f>VLOOKUP(A792,'[1]Sales Data Table'!$A:$I,4,FALSE)</f>
        <v>64861 EZ30C</v>
      </c>
      <c r="AB792" s="61" t="str">
        <f>VLOOKUP(A792,'[1]Sales Data Table'!$A:$I,9,FALSE)</f>
        <v>H61L TITAN</v>
      </c>
      <c r="AC792" s="61"/>
      <c r="AD792" s="99">
        <f>VLOOKUP(A792,'[1]Sales Data Table'!$A:$Z,16,FALSE)</f>
        <v>44501</v>
      </c>
      <c r="AE792" s="18" t="str">
        <f>VLOOKUP(C792,'Equipment Listing'!A:E,3,FALSE)</f>
        <v>KY</v>
      </c>
      <c r="AF792" s="19" t="str">
        <f>VLOOKUP(C792,'Equipment Listing'!A:E,4,FALSE)</f>
        <v>150T</v>
      </c>
      <c r="AG792" s="73" t="str">
        <f>VLOOKUP(C792,'Equipment Listing'!A:E,5,FALSE)</f>
        <v>60-200</v>
      </c>
      <c r="AH792" s="19">
        <f t="shared" si="99"/>
        <v>1</v>
      </c>
      <c r="AI792" s="43">
        <f t="shared" si="100"/>
        <v>1920</v>
      </c>
      <c r="AJ792" s="102">
        <f t="shared" si="101"/>
        <v>6476</v>
      </c>
      <c r="AK792" s="20">
        <f t="shared" si="102"/>
        <v>539.66666666666663</v>
      </c>
      <c r="AL792" s="21">
        <f t="shared" si="103"/>
        <v>1.7081018518518516</v>
      </c>
      <c r="AM792" s="21"/>
      <c r="AN792" s="103"/>
      <c r="AO792" s="103"/>
      <c r="AP792" s="60">
        <v>107660</v>
      </c>
    </row>
    <row r="793" spans="1:42" s="15" customFormat="1" ht="10.5" customHeight="1">
      <c r="A793" s="58">
        <v>107661</v>
      </c>
      <c r="B793" s="220" t="str">
        <f t="shared" si="96"/>
        <v>SOP</v>
      </c>
      <c r="C793" s="51" t="s">
        <v>123</v>
      </c>
      <c r="D793" s="19">
        <v>1</v>
      </c>
      <c r="E793" s="55">
        <v>1680</v>
      </c>
      <c r="F793" s="19">
        <v>0.5</v>
      </c>
      <c r="G793" s="19">
        <v>2</v>
      </c>
      <c r="H793" s="221" t="str">
        <f t="shared" si="97"/>
        <v>2015.01</v>
      </c>
      <c r="I793" s="221" t="str">
        <f t="shared" si="98"/>
        <v>2019</v>
      </c>
      <c r="J793" s="69">
        <v>64214</v>
      </c>
      <c r="K793" s="226"/>
      <c r="L793" s="226"/>
      <c r="M793" s="226"/>
      <c r="N793" s="226"/>
      <c r="O793" s="54"/>
      <c r="P793" s="54"/>
      <c r="Q793" s="54"/>
      <c r="R793" s="54"/>
      <c r="S793" s="53"/>
      <c r="T793" s="104"/>
      <c r="U793" s="18" t="s">
        <v>2</v>
      </c>
      <c r="V793" s="104"/>
      <c r="W793" s="103"/>
      <c r="X793" s="61" t="str">
        <f>VLOOKUP(A793,'[1]Sales Data Table'!$A:$AF,4,FALSE)</f>
        <v>66362 EZ30A</v>
      </c>
      <c r="Y793" s="61" t="str">
        <f>VLOOKUP(A793,'[1]Sales Data Table'!$A:$I,2,FALSE)</f>
        <v>NISSAN</v>
      </c>
      <c r="Z793" s="61"/>
      <c r="AA793" s="61" t="str">
        <f>VLOOKUP(A793,'[1]Sales Data Table'!$A:$I,4,FALSE)</f>
        <v>66362 EZ30A</v>
      </c>
      <c r="AB793" s="61" t="str">
        <f>VLOOKUP(A793,'[1]Sales Data Table'!$A:$I,9,FALSE)</f>
        <v>H61L TITAN</v>
      </c>
      <c r="AC793" s="61"/>
      <c r="AD793" s="99">
        <f>VLOOKUP(A793,'[1]Sales Data Table'!$A:$Z,16,FALSE)</f>
        <v>44501</v>
      </c>
      <c r="AE793" s="18" t="str">
        <f>VLOOKUP(C793,'Equipment Listing'!A:E,3,FALSE)</f>
        <v>KY</v>
      </c>
      <c r="AF793" s="19" t="str">
        <f>VLOOKUP(C793,'Equipment Listing'!A:E,4,FALSE)</f>
        <v>150T</v>
      </c>
      <c r="AG793" s="73" t="str">
        <f>VLOOKUP(C793,'Equipment Listing'!A:E,5,FALSE)</f>
        <v>60-200</v>
      </c>
      <c r="AH793" s="19">
        <f t="shared" si="99"/>
        <v>1</v>
      </c>
      <c r="AI793" s="43">
        <f t="shared" si="100"/>
        <v>1680</v>
      </c>
      <c r="AJ793" s="102">
        <f t="shared" si="101"/>
        <v>64214</v>
      </c>
      <c r="AK793" s="20">
        <f t="shared" si="102"/>
        <v>5351.166666666667</v>
      </c>
      <c r="AL793" s="21">
        <f t="shared" si="103"/>
        <v>5.5802910052910057</v>
      </c>
      <c r="AM793" s="21"/>
      <c r="AN793" s="103"/>
      <c r="AO793" s="103"/>
      <c r="AP793" s="60">
        <v>107661</v>
      </c>
    </row>
    <row r="794" spans="1:42" s="15" customFormat="1" ht="10.5" customHeight="1">
      <c r="A794" s="22">
        <v>107703</v>
      </c>
      <c r="B794" s="220" t="str">
        <f t="shared" si="96"/>
        <v>SOP</v>
      </c>
      <c r="C794" s="26" t="s">
        <v>123</v>
      </c>
      <c r="D794" s="19">
        <v>1</v>
      </c>
      <c r="E794" s="66">
        <v>1500</v>
      </c>
      <c r="F794" s="19">
        <v>0.5</v>
      </c>
      <c r="G794" s="19">
        <v>2</v>
      </c>
      <c r="H794" s="221" t="str">
        <f t="shared" si="97"/>
        <v>2015.01</v>
      </c>
      <c r="I794" s="221" t="str">
        <f t="shared" si="98"/>
        <v>2019.02</v>
      </c>
      <c r="J794" s="69">
        <v>60000</v>
      </c>
      <c r="K794" s="226"/>
      <c r="L794" s="226"/>
      <c r="M794" s="226"/>
      <c r="N794" s="226"/>
      <c r="O794" s="19"/>
      <c r="P794" s="19"/>
      <c r="Q794" s="19"/>
      <c r="R794" s="19"/>
      <c r="S794" s="103"/>
      <c r="T794" s="103"/>
      <c r="U794" s="18" t="s">
        <v>2</v>
      </c>
      <c r="V794" s="103"/>
      <c r="W794" s="103"/>
      <c r="X794" s="17" t="str">
        <f>VLOOKUP(A794,'[1]Sales Data Table'!$A:$AF,4,FALSE)</f>
        <v>65148 4RA0A</v>
      </c>
      <c r="Y794" s="17" t="str">
        <f>VLOOKUP(A794,'[1]Sales Data Table'!$A:$I,2,FALSE)</f>
        <v>NISSAN</v>
      </c>
      <c r="Z794" s="17"/>
      <c r="AA794" s="17" t="str">
        <f>VLOOKUP(A794,'[1]Sales Data Table'!$A:$I,4,FALSE)</f>
        <v>65148 4RA0A</v>
      </c>
      <c r="AB794" s="17" t="str">
        <f>VLOOKUP(A794,'[1]Sales Data Table'!$A:$I,9,FALSE)</f>
        <v>L42N Maxima</v>
      </c>
      <c r="AC794" s="17"/>
      <c r="AD794" s="99">
        <f>VLOOKUP(A794,'[1]Sales Data Table'!$A:$Z,16,FALSE)</f>
        <v>43511</v>
      </c>
      <c r="AE794" s="18" t="str">
        <f>VLOOKUP(C794,'Equipment Listing'!A:E,3,FALSE)</f>
        <v>KY</v>
      </c>
      <c r="AF794" s="19" t="str">
        <f>VLOOKUP(C794,'Equipment Listing'!A:E,4,FALSE)</f>
        <v>150T</v>
      </c>
      <c r="AG794" s="73" t="str">
        <f>VLOOKUP(C794,'Equipment Listing'!A:E,5,FALSE)</f>
        <v>60-200</v>
      </c>
      <c r="AH794" s="19">
        <f t="shared" si="99"/>
        <v>1</v>
      </c>
      <c r="AI794" s="43">
        <f t="shared" si="100"/>
        <v>1500</v>
      </c>
      <c r="AJ794" s="102">
        <f t="shared" si="101"/>
        <v>60000</v>
      </c>
      <c r="AK794" s="20">
        <f t="shared" si="102"/>
        <v>5000</v>
      </c>
      <c r="AL794" s="21">
        <f t="shared" si="103"/>
        <v>5.7777777777777786</v>
      </c>
      <c r="AM794" s="21"/>
      <c r="AN794" s="103"/>
      <c r="AO794" s="103"/>
      <c r="AP794" s="22" t="s">
        <v>481</v>
      </c>
    </row>
    <row r="795" spans="1:42" s="15" customFormat="1" ht="10.5" customHeight="1">
      <c r="A795" s="22">
        <v>107705</v>
      </c>
      <c r="B795" s="220" t="str">
        <f t="shared" si="96"/>
        <v>SOP</v>
      </c>
      <c r="C795" s="26" t="s">
        <v>123</v>
      </c>
      <c r="D795" s="19">
        <v>1</v>
      </c>
      <c r="E795" s="66">
        <v>2100</v>
      </c>
      <c r="F795" s="19">
        <v>0.5</v>
      </c>
      <c r="G795" s="19">
        <v>2</v>
      </c>
      <c r="H795" s="221" t="str">
        <f t="shared" si="97"/>
        <v>2015.01</v>
      </c>
      <c r="I795" s="221" t="str">
        <f t="shared" si="98"/>
        <v>2019.02</v>
      </c>
      <c r="J795" s="69">
        <v>60000</v>
      </c>
      <c r="K795" s="226"/>
      <c r="L795" s="226"/>
      <c r="M795" s="226"/>
      <c r="N795" s="226"/>
      <c r="O795" s="19"/>
      <c r="P795" s="19"/>
      <c r="Q795" s="19"/>
      <c r="R795" s="19"/>
      <c r="S795" s="103"/>
      <c r="T795" s="103"/>
      <c r="U795" s="18" t="s">
        <v>2</v>
      </c>
      <c r="V795" s="103"/>
      <c r="W795" s="103"/>
      <c r="X795" s="17" t="str">
        <f>VLOOKUP(A795,'[1]Sales Data Table'!$A:$AF,4,FALSE)</f>
        <v>79470 4RA0A</v>
      </c>
      <c r="Y795" s="17" t="str">
        <f>VLOOKUP(A795,'[1]Sales Data Table'!$A:$I,2,FALSE)</f>
        <v>NISSAN</v>
      </c>
      <c r="Z795" s="17"/>
      <c r="AA795" s="17" t="str">
        <f>VLOOKUP(A795,'[1]Sales Data Table'!$A:$I,4,FALSE)</f>
        <v>79470 4RA0A</v>
      </c>
      <c r="AB795" s="17" t="str">
        <f>VLOOKUP(A795,'[1]Sales Data Table'!$A:$I,9,FALSE)</f>
        <v>L42N Maxima</v>
      </c>
      <c r="AC795" s="17"/>
      <c r="AD795" s="99">
        <f>VLOOKUP(A795,'[1]Sales Data Table'!$A:$Z,16,FALSE)</f>
        <v>43511</v>
      </c>
      <c r="AE795" s="18" t="str">
        <f>VLOOKUP(C795,'Equipment Listing'!A:E,3,FALSE)</f>
        <v>KY</v>
      </c>
      <c r="AF795" s="19" t="str">
        <f>VLOOKUP(C795,'Equipment Listing'!A:E,4,FALSE)</f>
        <v>150T</v>
      </c>
      <c r="AG795" s="73" t="str">
        <f>VLOOKUP(C795,'Equipment Listing'!A:E,5,FALSE)</f>
        <v>60-200</v>
      </c>
      <c r="AH795" s="19">
        <f t="shared" si="99"/>
        <v>1</v>
      </c>
      <c r="AI795" s="43">
        <f t="shared" si="100"/>
        <v>2100</v>
      </c>
      <c r="AJ795" s="102">
        <f t="shared" si="101"/>
        <v>60000</v>
      </c>
      <c r="AK795" s="20">
        <f t="shared" si="102"/>
        <v>5000</v>
      </c>
      <c r="AL795" s="21">
        <f t="shared" si="103"/>
        <v>4.5079365079365079</v>
      </c>
      <c r="AM795" s="21"/>
      <c r="AN795" s="103"/>
      <c r="AO795" s="103"/>
      <c r="AP795" s="22">
        <v>107705</v>
      </c>
    </row>
    <row r="796" spans="1:42" s="15" customFormat="1" ht="10.5" customHeight="1">
      <c r="A796" s="40">
        <v>107722</v>
      </c>
      <c r="B796" s="220" t="str">
        <f t="shared" si="96"/>
        <v>SOP</v>
      </c>
      <c r="C796" s="13" t="s">
        <v>123</v>
      </c>
      <c r="D796" s="19">
        <v>1</v>
      </c>
      <c r="E796" s="14">
        <v>1440</v>
      </c>
      <c r="F796" s="19">
        <v>0.5</v>
      </c>
      <c r="G796" s="19">
        <v>2</v>
      </c>
      <c r="H796" s="221" t="str">
        <f t="shared" si="97"/>
        <v>2015.01</v>
      </c>
      <c r="I796" s="221" t="str">
        <f t="shared" si="98"/>
        <v>2019.08</v>
      </c>
      <c r="J796" s="69">
        <v>14000</v>
      </c>
      <c r="K796" s="226"/>
      <c r="L796" s="226"/>
      <c r="M796" s="226"/>
      <c r="N796" s="226"/>
      <c r="O796" s="48"/>
      <c r="P796" s="48"/>
      <c r="Q796" s="48"/>
      <c r="R796" s="48"/>
      <c r="S796" s="103"/>
      <c r="T796" s="103"/>
      <c r="U796" s="18" t="s">
        <v>2</v>
      </c>
      <c r="V796" s="103"/>
      <c r="W796" s="103"/>
      <c r="X796" s="17" t="str">
        <f>VLOOKUP(A796,'[1]Sales Data Table'!$A:$AF,4,FALSE)</f>
        <v>25233 EZ00A</v>
      </c>
      <c r="Y796" s="17" t="str">
        <f>VLOOKUP(A796,'[1]Sales Data Table'!$A:$I,2,FALSE)</f>
        <v>NISSAN</v>
      </c>
      <c r="Z796" s="17"/>
      <c r="AA796" s="17" t="str">
        <f>VLOOKUP(A796,'[1]Sales Data Table'!$A:$I,4,FALSE)</f>
        <v>25233 EZ00A</v>
      </c>
      <c r="AB796" s="17" t="str">
        <f>VLOOKUP(A796,'[1]Sales Data Table'!$A:$I,9,FALSE)</f>
        <v>14 NISSAN TITAN H61L</v>
      </c>
      <c r="AC796" s="17"/>
      <c r="AD796" s="99">
        <f>VLOOKUP(A796,'[1]Sales Data Table'!$A:$Z,16,FALSE)</f>
        <v>43678</v>
      </c>
      <c r="AE796" s="18" t="str">
        <f>VLOOKUP(C796,'Equipment Listing'!A:E,3,FALSE)</f>
        <v>KY</v>
      </c>
      <c r="AF796" s="19" t="str">
        <f>VLOOKUP(C796,'Equipment Listing'!A:E,4,FALSE)</f>
        <v>150T</v>
      </c>
      <c r="AG796" s="73" t="str">
        <f>VLOOKUP(C796,'Equipment Listing'!A:E,5,FALSE)</f>
        <v>60-200</v>
      </c>
      <c r="AH796" s="19">
        <f t="shared" si="99"/>
        <v>1</v>
      </c>
      <c r="AI796" s="43">
        <f t="shared" si="100"/>
        <v>1440</v>
      </c>
      <c r="AJ796" s="102">
        <f t="shared" si="101"/>
        <v>14000</v>
      </c>
      <c r="AK796" s="20">
        <f t="shared" si="102"/>
        <v>1166.6666666666667</v>
      </c>
      <c r="AL796" s="21">
        <f t="shared" si="103"/>
        <v>2.4135802469135803</v>
      </c>
      <c r="AM796" s="21"/>
      <c r="AN796" s="103"/>
      <c r="AO796" s="103"/>
      <c r="AP796" s="40">
        <v>107722</v>
      </c>
    </row>
    <row r="797" spans="1:42" s="15" customFormat="1" ht="10.5" customHeight="1">
      <c r="A797" s="56">
        <v>107529</v>
      </c>
      <c r="B797" s="220" t="str">
        <f t="shared" si="96"/>
        <v>SOP</v>
      </c>
      <c r="C797" s="60" t="s">
        <v>123</v>
      </c>
      <c r="D797" s="22">
        <v>1</v>
      </c>
      <c r="E797" s="55">
        <v>2100</v>
      </c>
      <c r="F797" s="51">
        <v>0.5</v>
      </c>
      <c r="G797" s="74">
        <v>2</v>
      </c>
      <c r="H797" s="221" t="str">
        <f t="shared" si="97"/>
        <v>2015.01</v>
      </c>
      <c r="I797" s="221" t="str">
        <f t="shared" si="98"/>
        <v>2019</v>
      </c>
      <c r="J797" s="69">
        <v>90000</v>
      </c>
      <c r="K797" s="226"/>
      <c r="L797" s="226"/>
      <c r="M797" s="226"/>
      <c r="N797" s="226"/>
      <c r="O797" s="54"/>
      <c r="P797" s="54"/>
      <c r="Q797" s="54"/>
      <c r="R797" s="54"/>
      <c r="S797" s="53"/>
      <c r="T797" s="104"/>
      <c r="U797" s="22" t="s">
        <v>2</v>
      </c>
      <c r="V797" s="104"/>
      <c r="W797" s="106"/>
      <c r="X797" s="61" t="str">
        <f>VLOOKUP(A797,'[1]Sales Data Table'!$A:$AF,4,FALSE)</f>
        <v>47960 EZ00A</v>
      </c>
      <c r="Y797" s="61" t="str">
        <f>VLOOKUP(A797,'[1]Sales Data Table'!$A:$I,2,FALSE)</f>
        <v>NISSAN</v>
      </c>
      <c r="Z797" s="61"/>
      <c r="AA797" s="61" t="str">
        <f>VLOOKUP(A797,'[1]Sales Data Table'!$A:$I,4,FALSE)</f>
        <v>47960 EZ00A</v>
      </c>
      <c r="AB797" s="61" t="str">
        <f>VLOOKUP(A797,'[1]Sales Data Table'!$A:$I,9,FALSE)</f>
        <v>14 TITAN X61L</v>
      </c>
      <c r="AC797" s="61"/>
      <c r="AD797" s="99">
        <f>VLOOKUP(A797,'[1]Sales Data Table'!$A:$Z,16,FALSE)</f>
        <v>44501</v>
      </c>
      <c r="AE797" s="18" t="str">
        <f>VLOOKUP(C797,'Equipment Listing'!A:E,3,FALSE)</f>
        <v>KY</v>
      </c>
      <c r="AF797" s="19" t="str">
        <f>VLOOKUP(C797,'Equipment Listing'!A:E,4,FALSE)</f>
        <v>150T</v>
      </c>
      <c r="AG797" s="73" t="str">
        <f>VLOOKUP(C797,'Equipment Listing'!A:E,5,FALSE)</f>
        <v>60-200</v>
      </c>
      <c r="AH797" s="19">
        <f t="shared" si="99"/>
        <v>1</v>
      </c>
      <c r="AI797" s="43">
        <f t="shared" si="100"/>
        <v>2100</v>
      </c>
      <c r="AJ797" s="102">
        <f t="shared" si="101"/>
        <v>90000</v>
      </c>
      <c r="AK797" s="20">
        <f t="shared" si="102"/>
        <v>7500</v>
      </c>
      <c r="AL797" s="21">
        <f t="shared" si="103"/>
        <v>6.0952380952380949</v>
      </c>
      <c r="AM797" s="21"/>
      <c r="AN797" s="106"/>
      <c r="AO797" s="106"/>
      <c r="AP797" s="60" t="s">
        <v>504</v>
      </c>
    </row>
    <row r="798" spans="1:42" s="15" customFormat="1" ht="10.5" customHeight="1">
      <c r="A798" s="16">
        <v>104860</v>
      </c>
      <c r="B798" s="220" t="str">
        <f t="shared" si="96"/>
        <v>SOP</v>
      </c>
      <c r="C798" s="25" t="s">
        <v>95</v>
      </c>
      <c r="D798" s="19">
        <v>1</v>
      </c>
      <c r="E798" s="20">
        <v>1500</v>
      </c>
      <c r="F798" s="19">
        <v>0.5</v>
      </c>
      <c r="G798" s="19">
        <v>2</v>
      </c>
      <c r="H798" s="221" t="str">
        <f t="shared" si="97"/>
        <v>2015.01</v>
      </c>
      <c r="I798" s="221" t="str">
        <f t="shared" si="98"/>
        <v>2015.09</v>
      </c>
      <c r="J798" s="69">
        <v>20944.169999999998</v>
      </c>
      <c r="K798" s="226"/>
      <c r="L798" s="226"/>
      <c r="M798" s="226"/>
      <c r="N798" s="226"/>
      <c r="O798" s="19"/>
      <c r="P798" s="19"/>
      <c r="Q798" s="19"/>
      <c r="R798" s="19"/>
      <c r="S798" s="103"/>
      <c r="T798" s="103"/>
      <c r="U798" s="18" t="s">
        <v>2</v>
      </c>
      <c r="V798" s="103"/>
      <c r="W798" s="103"/>
      <c r="X798" s="17" t="str">
        <f>VLOOKUP(A798,'[1]Sales Data Table'!$A:$AF,4,FALSE)</f>
        <v>76648 EA000</v>
      </c>
      <c r="Y798" s="17" t="str">
        <f>VLOOKUP(A798,'[1]Sales Data Table'!$A:$I,2,FALSE)</f>
        <v>NISSAN</v>
      </c>
      <c r="Z798" s="17"/>
      <c r="AA798" s="17" t="str">
        <f>VLOOKUP(A798,'[1]Sales Data Table'!$A:$I,4,FALSE)</f>
        <v>76648 EA000</v>
      </c>
      <c r="AB798" s="17" t="str">
        <f>VLOOKUP(A798,'[1]Sales Data Table'!$A:$I,9,FALSE)</f>
        <v xml:space="preserve">Nissan        | Frontier | H61B/D40        </v>
      </c>
      <c r="AC798" s="17"/>
      <c r="AD798" s="99">
        <f>VLOOKUP(A798,'[1]Sales Data Table'!$A:$Z,16,FALSE)</f>
        <v>42248</v>
      </c>
      <c r="AE798" s="18" t="str">
        <f>VLOOKUP(C798,'Equipment Listing'!A:E,3,FALSE)</f>
        <v>KY</v>
      </c>
      <c r="AF798" s="19" t="str">
        <f>VLOOKUP(C798,'Equipment Listing'!A:E,4,FALSE)</f>
        <v>150T</v>
      </c>
      <c r="AG798" s="73" t="str">
        <f>VLOOKUP(C798,'Equipment Listing'!A:E,5,FALSE)</f>
        <v>60-200</v>
      </c>
      <c r="AH798" s="19">
        <f t="shared" si="99"/>
        <v>1</v>
      </c>
      <c r="AI798" s="43">
        <f t="shared" si="100"/>
        <v>1500</v>
      </c>
      <c r="AJ798" s="102">
        <f t="shared" si="101"/>
        <v>20944.169999999998</v>
      </c>
      <c r="AK798" s="20">
        <f t="shared" si="102"/>
        <v>1745.3474999999999</v>
      </c>
      <c r="AL798" s="21">
        <f t="shared" si="103"/>
        <v>2.8847533333333337</v>
      </c>
      <c r="AM798" s="21"/>
      <c r="AN798" s="103"/>
      <c r="AO798" s="103"/>
      <c r="AP798" s="17" t="s">
        <v>105</v>
      </c>
    </row>
    <row r="799" spans="1:42" s="15" customFormat="1" ht="10.5" customHeight="1">
      <c r="A799" s="16">
        <v>104864</v>
      </c>
      <c r="B799" s="220" t="str">
        <f t="shared" si="96"/>
        <v>SOP</v>
      </c>
      <c r="C799" s="25" t="s">
        <v>95</v>
      </c>
      <c r="D799" s="19">
        <v>1</v>
      </c>
      <c r="E799" s="20">
        <v>1500</v>
      </c>
      <c r="F799" s="19">
        <v>0.5</v>
      </c>
      <c r="G799" s="19">
        <v>2</v>
      </c>
      <c r="H799" s="221" t="str">
        <f t="shared" si="97"/>
        <v>2015.01</v>
      </c>
      <c r="I799" s="221" t="str">
        <f t="shared" si="98"/>
        <v>2015.09</v>
      </c>
      <c r="J799" s="69">
        <v>7575</v>
      </c>
      <c r="K799" s="226"/>
      <c r="L799" s="226"/>
      <c r="M799" s="226"/>
      <c r="N799" s="226"/>
      <c r="O799" s="19"/>
      <c r="P799" s="19"/>
      <c r="Q799" s="19"/>
      <c r="R799" s="19"/>
      <c r="S799" s="103"/>
      <c r="T799" s="103"/>
      <c r="U799" s="18" t="s">
        <v>2</v>
      </c>
      <c r="V799" s="103"/>
      <c r="W799" s="103"/>
      <c r="X799" s="17" t="str">
        <f>VLOOKUP(A799,'[1]Sales Data Table'!$A:$AF,4,FALSE)</f>
        <v>90458 EA500</v>
      </c>
      <c r="Y799" s="17" t="str">
        <f>VLOOKUP(A799,'[1]Sales Data Table'!$A:$I,2,FALSE)</f>
        <v>NISSAN</v>
      </c>
      <c r="Z799" s="17"/>
      <c r="AA799" s="17" t="str">
        <f>VLOOKUP(A799,'[1]Sales Data Table'!$A:$I,4,FALSE)</f>
        <v>90458 EA500</v>
      </c>
      <c r="AB799" s="17" t="str">
        <f>VLOOKUP(A799,'[1]Sales Data Table'!$A:$I,9,FALSE)</f>
        <v xml:space="preserve">Nissan        | Frontier | H61B/D40        </v>
      </c>
      <c r="AC799" s="17"/>
      <c r="AD799" s="99">
        <f>VLOOKUP(A799,'[1]Sales Data Table'!$A:$Z,16,FALSE)</f>
        <v>42248</v>
      </c>
      <c r="AE799" s="18" t="str">
        <f>VLOOKUP(C799,'Equipment Listing'!A:E,3,FALSE)</f>
        <v>KY</v>
      </c>
      <c r="AF799" s="19" t="str">
        <f>VLOOKUP(C799,'Equipment Listing'!A:E,4,FALSE)</f>
        <v>150T</v>
      </c>
      <c r="AG799" s="73" t="str">
        <f>VLOOKUP(C799,'Equipment Listing'!A:E,5,FALSE)</f>
        <v>60-200</v>
      </c>
      <c r="AH799" s="19">
        <f t="shared" si="99"/>
        <v>1</v>
      </c>
      <c r="AI799" s="43">
        <f t="shared" si="100"/>
        <v>1500</v>
      </c>
      <c r="AJ799" s="102">
        <f t="shared" si="101"/>
        <v>7575</v>
      </c>
      <c r="AK799" s="20">
        <f t="shared" si="102"/>
        <v>631.25</v>
      </c>
      <c r="AL799" s="21">
        <f t="shared" si="103"/>
        <v>1.8944444444444446</v>
      </c>
      <c r="AM799" s="21"/>
      <c r="AN799" s="103"/>
      <c r="AO799" s="103"/>
      <c r="AP799" s="17" t="s">
        <v>104</v>
      </c>
    </row>
    <row r="800" spans="1:42" s="15" customFormat="1" ht="10.5" customHeight="1">
      <c r="A800" s="23">
        <v>104879</v>
      </c>
      <c r="B800" s="220" t="str">
        <f t="shared" si="96"/>
        <v>SOP</v>
      </c>
      <c r="C800" s="23" t="s">
        <v>95</v>
      </c>
      <c r="D800" s="19">
        <v>1</v>
      </c>
      <c r="E800" s="23">
        <v>1250</v>
      </c>
      <c r="F800" s="19">
        <v>0.5</v>
      </c>
      <c r="G800" s="19">
        <v>2</v>
      </c>
      <c r="H800" s="221" t="str">
        <f t="shared" si="97"/>
        <v>2015.01</v>
      </c>
      <c r="I800" s="221" t="str">
        <f t="shared" si="98"/>
        <v>2019.09</v>
      </c>
      <c r="J800" s="69">
        <v>3000</v>
      </c>
      <c r="K800" s="226"/>
      <c r="L800" s="226"/>
      <c r="M800" s="226"/>
      <c r="N800" s="226"/>
      <c r="O800" s="19"/>
      <c r="P800" s="19"/>
      <c r="Q800" s="19"/>
      <c r="R800" s="19"/>
      <c r="S800" s="103"/>
      <c r="T800" s="103"/>
      <c r="U800" s="18" t="s">
        <v>2</v>
      </c>
      <c r="V800" s="103"/>
      <c r="W800" s="103"/>
      <c r="X800" s="17" t="str">
        <f>VLOOKUP(A800,'[1]Sales Data Table'!$A:$AF,4,FALSE)</f>
        <v>82144 7S200</v>
      </c>
      <c r="Y800" s="17" t="str">
        <f>VLOOKUP(A800,'[1]Sales Data Table'!$A:$I,2,FALSE)</f>
        <v>NISSAN</v>
      </c>
      <c r="Z800" s="17"/>
      <c r="AA800" s="17" t="str">
        <f>VLOOKUP(A800,'[1]Sales Data Table'!$A:$I,4,FALSE)</f>
        <v>82144 7S200</v>
      </c>
      <c r="AB800" s="17" t="str">
        <f>VLOOKUP(A800,'[1]Sales Data Table'!$A:$I,9,FALSE)</f>
        <v xml:space="preserve">Nissan        | Armada | WZW/A60         </v>
      </c>
      <c r="AC800" s="17"/>
      <c r="AD800" s="99">
        <f>VLOOKUP(A800,'[1]Sales Data Table'!$A:$Z,16,FALSE)</f>
        <v>43717</v>
      </c>
      <c r="AE800" s="18" t="str">
        <f>VLOOKUP(C800,'Equipment Listing'!A:E,3,FALSE)</f>
        <v>KY</v>
      </c>
      <c r="AF800" s="19" t="str">
        <f>VLOOKUP(C800,'Equipment Listing'!A:E,4,FALSE)</f>
        <v>150T</v>
      </c>
      <c r="AG800" s="73" t="str">
        <f>VLOOKUP(C800,'Equipment Listing'!A:E,5,FALSE)</f>
        <v>60-200</v>
      </c>
      <c r="AH800" s="19">
        <f t="shared" si="99"/>
        <v>1</v>
      </c>
      <c r="AI800" s="43">
        <f t="shared" si="100"/>
        <v>1250</v>
      </c>
      <c r="AJ800" s="102">
        <f t="shared" si="101"/>
        <v>3000</v>
      </c>
      <c r="AK800" s="20">
        <f t="shared" si="102"/>
        <v>250</v>
      </c>
      <c r="AL800" s="21">
        <f t="shared" si="103"/>
        <v>1.5999999999999999</v>
      </c>
      <c r="AM800" s="21"/>
      <c r="AN800" s="103"/>
      <c r="AO800" s="103"/>
      <c r="AP800" s="23" t="s">
        <v>403</v>
      </c>
    </row>
    <row r="801" spans="1:42" s="15" customFormat="1" ht="10.5" customHeight="1">
      <c r="A801" s="16">
        <v>104955</v>
      </c>
      <c r="B801" s="220" t="str">
        <f t="shared" si="96"/>
        <v>SOP</v>
      </c>
      <c r="C801" s="25" t="s">
        <v>95</v>
      </c>
      <c r="D801" s="19">
        <v>1</v>
      </c>
      <c r="E801" s="20">
        <v>1260</v>
      </c>
      <c r="F801" s="19">
        <v>0.5</v>
      </c>
      <c r="G801" s="19">
        <v>2</v>
      </c>
      <c r="H801" s="221" t="str">
        <f t="shared" si="97"/>
        <v>2015.01</v>
      </c>
      <c r="I801" s="221" t="str">
        <f t="shared" si="98"/>
        <v>2015.09</v>
      </c>
      <c r="J801" s="69">
        <v>30825</v>
      </c>
      <c r="K801" s="226"/>
      <c r="L801" s="226"/>
      <c r="M801" s="226"/>
      <c r="N801" s="226"/>
      <c r="O801" s="19"/>
      <c r="P801" s="19"/>
      <c r="Q801" s="19"/>
      <c r="R801" s="19"/>
      <c r="S801" s="103"/>
      <c r="T801" s="103"/>
      <c r="U801" s="18" t="s">
        <v>2</v>
      </c>
      <c r="V801" s="103"/>
      <c r="W801" s="103"/>
      <c r="X801" s="17" t="str">
        <f>VLOOKUP(A801,'[1]Sales Data Table'!$A:$AF,4,FALSE)</f>
        <v>74595 EA800</v>
      </c>
      <c r="Y801" s="17" t="str">
        <f>VLOOKUP(A801,'[1]Sales Data Table'!$A:$I,2,FALSE)</f>
        <v>NISSAN</v>
      </c>
      <c r="Z801" s="17"/>
      <c r="AA801" s="17" t="str">
        <f>VLOOKUP(A801,'[1]Sales Data Table'!$A:$I,4,FALSE)</f>
        <v>74595 EA800</v>
      </c>
      <c r="AB801" s="17" t="str">
        <f>VLOOKUP(A801,'[1]Sales Data Table'!$A:$I,9,FALSE)</f>
        <v xml:space="preserve">Nissan        | Frontier | H61B/D40        </v>
      </c>
      <c r="AC801" s="17"/>
      <c r="AD801" s="99">
        <f>VLOOKUP(A801,'[1]Sales Data Table'!$A:$Z,16,FALSE)</f>
        <v>42248</v>
      </c>
      <c r="AE801" s="18" t="str">
        <f>VLOOKUP(C801,'Equipment Listing'!A:E,3,FALSE)</f>
        <v>KY</v>
      </c>
      <c r="AF801" s="19" t="str">
        <f>VLOOKUP(C801,'Equipment Listing'!A:E,4,FALSE)</f>
        <v>150T</v>
      </c>
      <c r="AG801" s="73" t="str">
        <f>VLOOKUP(C801,'Equipment Listing'!A:E,5,FALSE)</f>
        <v>60-200</v>
      </c>
      <c r="AH801" s="19">
        <f t="shared" si="99"/>
        <v>1</v>
      </c>
      <c r="AI801" s="43">
        <f t="shared" si="100"/>
        <v>1260</v>
      </c>
      <c r="AJ801" s="102">
        <f t="shared" si="101"/>
        <v>30825</v>
      </c>
      <c r="AK801" s="20">
        <f t="shared" si="102"/>
        <v>2568.75</v>
      </c>
      <c r="AL801" s="21">
        <f t="shared" si="103"/>
        <v>4.0515873015873014</v>
      </c>
      <c r="AM801" s="21"/>
      <c r="AN801" s="103"/>
      <c r="AO801" s="103"/>
      <c r="AP801" s="17" t="s">
        <v>93</v>
      </c>
    </row>
    <row r="802" spans="1:42" s="15" customFormat="1" ht="10.5" customHeight="1">
      <c r="A802" s="16">
        <v>104958</v>
      </c>
      <c r="B802" s="220" t="str">
        <f t="shared" si="96"/>
        <v>SOP</v>
      </c>
      <c r="C802" s="25" t="s">
        <v>95</v>
      </c>
      <c r="D802" s="19">
        <v>1</v>
      </c>
      <c r="E802" s="20">
        <v>2475</v>
      </c>
      <c r="F802" s="19">
        <v>0.5</v>
      </c>
      <c r="G802" s="19">
        <v>2</v>
      </c>
      <c r="H802" s="221" t="str">
        <f t="shared" si="97"/>
        <v>2015.01</v>
      </c>
      <c r="I802" s="221" t="str">
        <f t="shared" si="98"/>
        <v>2015.09</v>
      </c>
      <c r="J802" s="69">
        <v>43804.799999999996</v>
      </c>
      <c r="K802" s="226"/>
      <c r="L802" s="226"/>
      <c r="M802" s="226"/>
      <c r="N802" s="226"/>
      <c r="O802" s="19"/>
      <c r="P802" s="19"/>
      <c r="Q802" s="19"/>
      <c r="R802" s="19"/>
      <c r="S802" s="103"/>
      <c r="T802" s="103"/>
      <c r="U802" s="18" t="s">
        <v>2</v>
      </c>
      <c r="V802" s="103"/>
      <c r="W802" s="103"/>
      <c r="X802" s="17" t="str">
        <f>VLOOKUP(A802,'[1]Sales Data Table'!$A:$AF,4,FALSE)</f>
        <v>74584 EB000</v>
      </c>
      <c r="Y802" s="17" t="str">
        <f>VLOOKUP(A802,'[1]Sales Data Table'!$A:$I,2,FALSE)</f>
        <v>NISSAN</v>
      </c>
      <c r="Z802" s="17"/>
      <c r="AA802" s="17" t="str">
        <f>VLOOKUP(A802,'[1]Sales Data Table'!$A:$I,4,FALSE)</f>
        <v>74584 EB000</v>
      </c>
      <c r="AB802" s="17" t="str">
        <f>VLOOKUP(A802,'[1]Sales Data Table'!$A:$I,9,FALSE)</f>
        <v xml:space="preserve">Nissan        | Frontier | H61B/D40        </v>
      </c>
      <c r="AC802" s="17"/>
      <c r="AD802" s="99">
        <f>VLOOKUP(A802,'[1]Sales Data Table'!$A:$Z,16,FALSE)</f>
        <v>42248</v>
      </c>
      <c r="AE802" s="18" t="str">
        <f>VLOOKUP(C802,'Equipment Listing'!A:E,3,FALSE)</f>
        <v>KY</v>
      </c>
      <c r="AF802" s="19" t="str">
        <f>VLOOKUP(C802,'Equipment Listing'!A:E,4,FALSE)</f>
        <v>150T</v>
      </c>
      <c r="AG802" s="73" t="str">
        <f>VLOOKUP(C802,'Equipment Listing'!A:E,5,FALSE)</f>
        <v>60-200</v>
      </c>
      <c r="AH802" s="19">
        <f t="shared" si="99"/>
        <v>1</v>
      </c>
      <c r="AI802" s="43">
        <f t="shared" si="100"/>
        <v>2475</v>
      </c>
      <c r="AJ802" s="102">
        <f t="shared" si="101"/>
        <v>43804.799999999996</v>
      </c>
      <c r="AK802" s="20">
        <f t="shared" si="102"/>
        <v>3650.3999999999996</v>
      </c>
      <c r="AL802" s="21">
        <f t="shared" si="103"/>
        <v>3.2998787878787876</v>
      </c>
      <c r="AM802" s="21"/>
      <c r="AN802" s="103"/>
      <c r="AO802" s="103"/>
      <c r="AP802" s="17">
        <v>104958</v>
      </c>
    </row>
    <row r="803" spans="1:42" s="15" customFormat="1" ht="10.5" customHeight="1">
      <c r="A803" s="16">
        <v>104959</v>
      </c>
      <c r="B803" s="220" t="str">
        <f t="shared" si="96"/>
        <v>SOP</v>
      </c>
      <c r="C803" s="25" t="s">
        <v>95</v>
      </c>
      <c r="D803" s="19">
        <v>1</v>
      </c>
      <c r="E803" s="20">
        <v>2025</v>
      </c>
      <c r="F803" s="19">
        <v>0.5</v>
      </c>
      <c r="G803" s="19">
        <v>2</v>
      </c>
      <c r="H803" s="221" t="str">
        <f t="shared" si="97"/>
        <v>2015.01</v>
      </c>
      <c r="I803" s="221" t="str">
        <f t="shared" si="98"/>
        <v>2015.09</v>
      </c>
      <c r="J803" s="69">
        <v>14490</v>
      </c>
      <c r="K803" s="226"/>
      <c r="L803" s="226"/>
      <c r="M803" s="226"/>
      <c r="N803" s="226"/>
      <c r="O803" s="19"/>
      <c r="P803" s="19"/>
      <c r="Q803" s="19"/>
      <c r="R803" s="19"/>
      <c r="S803" s="103"/>
      <c r="T803" s="103"/>
      <c r="U803" s="18" t="s">
        <v>2</v>
      </c>
      <c r="V803" s="103"/>
      <c r="W803" s="103"/>
      <c r="X803" s="17" t="str">
        <f>VLOOKUP(A803,'[1]Sales Data Table'!$A:$AF,4,FALSE)</f>
        <v>82575 EA800</v>
      </c>
      <c r="Y803" s="17" t="str">
        <f>VLOOKUP(A803,'[1]Sales Data Table'!$A:$I,2,FALSE)</f>
        <v>NISSAN</v>
      </c>
      <c r="Z803" s="17"/>
      <c r="AA803" s="17" t="str">
        <f>VLOOKUP(A803,'[1]Sales Data Table'!$A:$I,4,FALSE)</f>
        <v>82575 EA800</v>
      </c>
      <c r="AB803" s="17" t="str">
        <f>VLOOKUP(A803,'[1]Sales Data Table'!$A:$I,9,FALSE)</f>
        <v xml:space="preserve">Nissan        | Frontier | H61B/D40        </v>
      </c>
      <c r="AC803" s="17"/>
      <c r="AD803" s="99">
        <f>VLOOKUP(A803,'[1]Sales Data Table'!$A:$Z,16,FALSE)</f>
        <v>42248</v>
      </c>
      <c r="AE803" s="18" t="str">
        <f>VLOOKUP(C803,'Equipment Listing'!A:E,3,FALSE)</f>
        <v>KY</v>
      </c>
      <c r="AF803" s="19" t="str">
        <f>VLOOKUP(C803,'Equipment Listing'!A:E,4,FALSE)</f>
        <v>150T</v>
      </c>
      <c r="AG803" s="73" t="str">
        <f>VLOOKUP(C803,'Equipment Listing'!A:E,5,FALSE)</f>
        <v>60-200</v>
      </c>
      <c r="AH803" s="19">
        <f t="shared" si="99"/>
        <v>1</v>
      </c>
      <c r="AI803" s="43">
        <f t="shared" si="100"/>
        <v>2025</v>
      </c>
      <c r="AJ803" s="102">
        <f t="shared" si="101"/>
        <v>14490</v>
      </c>
      <c r="AK803" s="20">
        <f t="shared" si="102"/>
        <v>1207.5</v>
      </c>
      <c r="AL803" s="21">
        <f t="shared" si="103"/>
        <v>2.1283950617283951</v>
      </c>
      <c r="AM803" s="21"/>
      <c r="AN803" s="103"/>
      <c r="AO803" s="103"/>
      <c r="AP803" s="17" t="s">
        <v>103</v>
      </c>
    </row>
    <row r="804" spans="1:42" s="15" customFormat="1" ht="10.5" customHeight="1">
      <c r="A804" s="16">
        <v>104961</v>
      </c>
      <c r="B804" s="220" t="str">
        <f t="shared" si="96"/>
        <v>SOP</v>
      </c>
      <c r="C804" s="25" t="s">
        <v>95</v>
      </c>
      <c r="D804" s="19">
        <v>1</v>
      </c>
      <c r="E804" s="20">
        <v>2250</v>
      </c>
      <c r="F804" s="19">
        <v>0.5</v>
      </c>
      <c r="G804" s="19">
        <v>2</v>
      </c>
      <c r="H804" s="221" t="str">
        <f t="shared" si="97"/>
        <v>2015.01</v>
      </c>
      <c r="I804" s="221" t="str">
        <f t="shared" si="98"/>
        <v>2015.09</v>
      </c>
      <c r="J804" s="69">
        <v>40270.5</v>
      </c>
      <c r="K804" s="226"/>
      <c r="L804" s="226"/>
      <c r="M804" s="226"/>
      <c r="N804" s="226"/>
      <c r="O804" s="19"/>
      <c r="P804" s="19"/>
      <c r="Q804" s="19"/>
      <c r="R804" s="19"/>
      <c r="S804" s="103"/>
      <c r="T804" s="103"/>
      <c r="U804" s="18" t="s">
        <v>2</v>
      </c>
      <c r="V804" s="103"/>
      <c r="W804" s="103"/>
      <c r="X804" s="17" t="str">
        <f>VLOOKUP(A804,'[1]Sales Data Table'!$A:$AF,4,FALSE)</f>
        <v>82575 EA805</v>
      </c>
      <c r="Y804" s="17" t="str">
        <f>VLOOKUP(A804,'[1]Sales Data Table'!$A:$I,2,FALSE)</f>
        <v>NISSAN</v>
      </c>
      <c r="Z804" s="17"/>
      <c r="AA804" s="17" t="str">
        <f>VLOOKUP(A804,'[1]Sales Data Table'!$A:$I,4,FALSE)</f>
        <v>82575 EA805</v>
      </c>
      <c r="AB804" s="17" t="str">
        <f>VLOOKUP(A804,'[1]Sales Data Table'!$A:$I,9,FALSE)</f>
        <v>XTERRA</v>
      </c>
      <c r="AC804" s="17"/>
      <c r="AD804" s="99">
        <f>VLOOKUP(A804,'[1]Sales Data Table'!$A:$Z,16,FALSE)</f>
        <v>42248</v>
      </c>
      <c r="AE804" s="18" t="str">
        <f>VLOOKUP(C804,'Equipment Listing'!A:E,3,FALSE)</f>
        <v>KY</v>
      </c>
      <c r="AF804" s="19" t="str">
        <f>VLOOKUP(C804,'Equipment Listing'!A:E,4,FALSE)</f>
        <v>150T</v>
      </c>
      <c r="AG804" s="73" t="str">
        <f>VLOOKUP(C804,'Equipment Listing'!A:E,5,FALSE)</f>
        <v>60-200</v>
      </c>
      <c r="AH804" s="19">
        <f t="shared" si="99"/>
        <v>1</v>
      </c>
      <c r="AI804" s="43">
        <f t="shared" si="100"/>
        <v>2250</v>
      </c>
      <c r="AJ804" s="102">
        <f t="shared" si="101"/>
        <v>40270.5</v>
      </c>
      <c r="AK804" s="20">
        <f t="shared" si="102"/>
        <v>3355.875</v>
      </c>
      <c r="AL804" s="21">
        <f t="shared" si="103"/>
        <v>3.3220000000000005</v>
      </c>
      <c r="AM804" s="21"/>
      <c r="AN804" s="103"/>
      <c r="AO804" s="103"/>
      <c r="AP804" s="17" t="s">
        <v>102</v>
      </c>
    </row>
    <row r="805" spans="1:42" s="15" customFormat="1" ht="10.5" customHeight="1">
      <c r="A805" s="16">
        <v>104972</v>
      </c>
      <c r="B805" s="220" t="str">
        <f t="shared" si="96"/>
        <v>SOP</v>
      </c>
      <c r="C805" s="25" t="s">
        <v>95</v>
      </c>
      <c r="D805" s="19">
        <v>1</v>
      </c>
      <c r="E805" s="20">
        <v>2700</v>
      </c>
      <c r="F805" s="19">
        <v>0.5</v>
      </c>
      <c r="G805" s="19">
        <v>2</v>
      </c>
      <c r="H805" s="221" t="str">
        <f t="shared" si="97"/>
        <v>2015.01</v>
      </c>
      <c r="I805" s="221" t="str">
        <f t="shared" si="98"/>
        <v>2015.09</v>
      </c>
      <c r="J805" s="69">
        <v>54600</v>
      </c>
      <c r="K805" s="226"/>
      <c r="L805" s="226"/>
      <c r="M805" s="226"/>
      <c r="N805" s="226"/>
      <c r="O805" s="19"/>
      <c r="P805" s="19"/>
      <c r="Q805" s="19"/>
      <c r="R805" s="19"/>
      <c r="S805" s="103"/>
      <c r="T805" s="103"/>
      <c r="U805" s="18" t="s">
        <v>2</v>
      </c>
      <c r="V805" s="103"/>
      <c r="W805" s="103"/>
      <c r="X805" s="17" t="str">
        <f>VLOOKUP(A805,'[1]Sales Data Table'!$A:$AF,4,FALSE)</f>
        <v>74587 EB005</v>
      </c>
      <c r="Y805" s="17" t="str">
        <f>VLOOKUP(A805,'[1]Sales Data Table'!$A:$I,2,FALSE)</f>
        <v>NISSAN</v>
      </c>
      <c r="Z805" s="17"/>
      <c r="AA805" s="17" t="str">
        <f>VLOOKUP(A805,'[1]Sales Data Table'!$A:$I,4,FALSE)</f>
        <v>74587 EB005</v>
      </c>
      <c r="AB805" s="17" t="str">
        <f>VLOOKUP(A805,'[1]Sales Data Table'!$A:$I,9,FALSE)</f>
        <v xml:space="preserve">Nissan        | Frontier | H61B/D40        </v>
      </c>
      <c r="AC805" s="17"/>
      <c r="AD805" s="99">
        <f>VLOOKUP(A805,'[1]Sales Data Table'!$A:$Z,16,FALSE)</f>
        <v>42248</v>
      </c>
      <c r="AE805" s="18" t="str">
        <f>VLOOKUP(C805,'Equipment Listing'!A:E,3,FALSE)</f>
        <v>KY</v>
      </c>
      <c r="AF805" s="19" t="str">
        <f>VLOOKUP(C805,'Equipment Listing'!A:E,4,FALSE)</f>
        <v>150T</v>
      </c>
      <c r="AG805" s="73" t="str">
        <f>VLOOKUP(C805,'Equipment Listing'!A:E,5,FALSE)</f>
        <v>60-200</v>
      </c>
      <c r="AH805" s="19">
        <f t="shared" si="99"/>
        <v>1</v>
      </c>
      <c r="AI805" s="43">
        <f t="shared" si="100"/>
        <v>2700</v>
      </c>
      <c r="AJ805" s="102">
        <f t="shared" si="101"/>
        <v>54600</v>
      </c>
      <c r="AK805" s="20">
        <f t="shared" si="102"/>
        <v>4550</v>
      </c>
      <c r="AL805" s="21">
        <f t="shared" si="103"/>
        <v>3.5802469135802468</v>
      </c>
      <c r="AM805" s="21"/>
      <c r="AN805" s="103"/>
      <c r="AO805" s="103"/>
      <c r="AP805" s="17">
        <v>104972</v>
      </c>
    </row>
    <row r="806" spans="1:42" s="15" customFormat="1" ht="10.5" customHeight="1">
      <c r="A806" s="16">
        <v>104981</v>
      </c>
      <c r="B806" s="220" t="str">
        <f t="shared" si="96"/>
        <v>SOP</v>
      </c>
      <c r="C806" s="25" t="s">
        <v>95</v>
      </c>
      <c r="D806" s="19">
        <v>1</v>
      </c>
      <c r="E806" s="20">
        <v>3960</v>
      </c>
      <c r="F806" s="19">
        <v>0.5</v>
      </c>
      <c r="G806" s="19">
        <v>2</v>
      </c>
      <c r="H806" s="221" t="str">
        <f t="shared" si="97"/>
        <v>2015.01</v>
      </c>
      <c r="I806" s="221" t="str">
        <f t="shared" si="98"/>
        <v>2019.09</v>
      </c>
      <c r="J806" s="69">
        <v>92177.400000000009</v>
      </c>
      <c r="K806" s="226"/>
      <c r="L806" s="226"/>
      <c r="M806" s="226"/>
      <c r="N806" s="226"/>
      <c r="O806" s="19"/>
      <c r="P806" s="19"/>
      <c r="Q806" s="19"/>
      <c r="R806" s="19"/>
      <c r="S806" s="103"/>
      <c r="T806" s="103"/>
      <c r="U806" s="18" t="s">
        <v>2</v>
      </c>
      <c r="V806" s="103"/>
      <c r="W806" s="103"/>
      <c r="X806" s="17" t="str">
        <f>VLOOKUP(A806,'[1]Sales Data Table'!$A:$AF,4,FALSE)</f>
        <v>30417 EA201</v>
      </c>
      <c r="Y806" s="17" t="str">
        <f>VLOOKUP(A806,'[1]Sales Data Table'!$A:$I,2,FALSE)</f>
        <v>NISSAN</v>
      </c>
      <c r="Z806" s="17"/>
      <c r="AA806" s="17" t="str">
        <f>VLOOKUP(A806,'[1]Sales Data Table'!$A:$I,4,FALSE)</f>
        <v>30417 EA201</v>
      </c>
      <c r="AB806" s="17" t="str">
        <f>VLOOKUP(A806,'[1]Sales Data Table'!$A:$I,9,FALSE)</f>
        <v>ZV7 6 CYL ENGINE</v>
      </c>
      <c r="AC806" s="17"/>
      <c r="AD806" s="99">
        <f>VLOOKUP(A806,'[1]Sales Data Table'!$A:$Z,16,FALSE)</f>
        <v>43717</v>
      </c>
      <c r="AE806" s="18" t="str">
        <f>VLOOKUP(C806,'Equipment Listing'!A:E,3,FALSE)</f>
        <v>KY</v>
      </c>
      <c r="AF806" s="19" t="str">
        <f>VLOOKUP(C806,'Equipment Listing'!A:E,4,FALSE)</f>
        <v>150T</v>
      </c>
      <c r="AG806" s="73" t="str">
        <f>VLOOKUP(C806,'Equipment Listing'!A:E,5,FALSE)</f>
        <v>60-200</v>
      </c>
      <c r="AH806" s="19">
        <f t="shared" si="99"/>
        <v>1</v>
      </c>
      <c r="AI806" s="43">
        <f t="shared" si="100"/>
        <v>3960</v>
      </c>
      <c r="AJ806" s="102">
        <f t="shared" si="101"/>
        <v>92177.400000000009</v>
      </c>
      <c r="AK806" s="20">
        <f t="shared" si="102"/>
        <v>7681.4500000000007</v>
      </c>
      <c r="AL806" s="21">
        <f t="shared" si="103"/>
        <v>3.9196801346801351</v>
      </c>
      <c r="AM806" s="21"/>
      <c r="AN806" s="103"/>
      <c r="AO806" s="103"/>
      <c r="AP806" s="17">
        <v>104981</v>
      </c>
    </row>
    <row r="807" spans="1:42" s="15" customFormat="1" ht="10.5" customHeight="1">
      <c r="A807" s="16">
        <v>104994</v>
      </c>
      <c r="B807" s="220" t="str">
        <f t="shared" si="96"/>
        <v>SOP</v>
      </c>
      <c r="C807" s="25" t="s">
        <v>95</v>
      </c>
      <c r="D807" s="19">
        <v>1</v>
      </c>
      <c r="E807" s="20">
        <v>5202</v>
      </c>
      <c r="F807" s="19">
        <v>0.5</v>
      </c>
      <c r="G807" s="19">
        <v>2</v>
      </c>
      <c r="H807" s="221" t="str">
        <f t="shared" si="97"/>
        <v>2015.01</v>
      </c>
      <c r="I807" s="221" t="str">
        <f t="shared" si="98"/>
        <v>2015.09</v>
      </c>
      <c r="J807" s="69">
        <v>21150</v>
      </c>
      <c r="K807" s="226"/>
      <c r="L807" s="226"/>
      <c r="M807" s="226"/>
      <c r="N807" s="226"/>
      <c r="O807" s="19"/>
      <c r="P807" s="19"/>
      <c r="Q807" s="19"/>
      <c r="R807" s="19"/>
      <c r="S807" s="103"/>
      <c r="T807" s="103"/>
      <c r="U807" s="18" t="s">
        <v>2</v>
      </c>
      <c r="V807" s="103"/>
      <c r="W807" s="103"/>
      <c r="X807" s="17" t="str">
        <f>VLOOKUP(A807,'[1]Sales Data Table'!$A:$AF,4,FALSE)</f>
        <v>76892 EA510</v>
      </c>
      <c r="Y807" s="17" t="str">
        <f>VLOOKUP(A807,'[1]Sales Data Table'!$A:$I,2,FALSE)</f>
        <v>NISSAN</v>
      </c>
      <c r="Z807" s="17"/>
      <c r="AA807" s="17" t="str">
        <f>VLOOKUP(A807,'[1]Sales Data Table'!$A:$I,4,FALSE)</f>
        <v>76892 EA510</v>
      </c>
      <c r="AB807" s="17" t="str">
        <f>VLOOKUP(A807,'[1]Sales Data Table'!$A:$I,9,FALSE)</f>
        <v xml:space="preserve">Nissan        | Frontier | H61B/D40        </v>
      </c>
      <c r="AC807" s="17"/>
      <c r="AD807" s="99">
        <f>VLOOKUP(A807,'[1]Sales Data Table'!$A:$Z,16,FALSE)</f>
        <v>42248</v>
      </c>
      <c r="AE807" s="18" t="str">
        <f>VLOOKUP(C807,'Equipment Listing'!A:E,3,FALSE)</f>
        <v>KY</v>
      </c>
      <c r="AF807" s="19" t="str">
        <f>VLOOKUP(C807,'Equipment Listing'!A:E,4,FALSE)</f>
        <v>150T</v>
      </c>
      <c r="AG807" s="73" t="str">
        <f>VLOOKUP(C807,'Equipment Listing'!A:E,5,FALSE)</f>
        <v>60-200</v>
      </c>
      <c r="AH807" s="19">
        <f t="shared" si="99"/>
        <v>1</v>
      </c>
      <c r="AI807" s="43">
        <f t="shared" si="100"/>
        <v>5202</v>
      </c>
      <c r="AJ807" s="102">
        <f t="shared" si="101"/>
        <v>21150</v>
      </c>
      <c r="AK807" s="20">
        <f t="shared" si="102"/>
        <v>1762.5</v>
      </c>
      <c r="AL807" s="21">
        <f t="shared" si="103"/>
        <v>1.7850826605151866</v>
      </c>
      <c r="AM807" s="21"/>
      <c r="AN807" s="103"/>
      <c r="AO807" s="103"/>
      <c r="AP807" s="17">
        <v>104994</v>
      </c>
    </row>
    <row r="808" spans="1:42" s="15" customFormat="1" ht="10.5" customHeight="1">
      <c r="A808" s="16">
        <v>105388</v>
      </c>
      <c r="B808" s="220" t="str">
        <f t="shared" si="96"/>
        <v>SOP</v>
      </c>
      <c r="C808" s="25" t="s">
        <v>95</v>
      </c>
      <c r="D808" s="19">
        <v>1</v>
      </c>
      <c r="E808" s="20">
        <v>1800</v>
      </c>
      <c r="F808" s="19">
        <v>0.5</v>
      </c>
      <c r="G808" s="19">
        <v>2</v>
      </c>
      <c r="H808" s="221" t="str">
        <f t="shared" si="97"/>
        <v>2015.01</v>
      </c>
      <c r="I808" s="221" t="str">
        <f t="shared" si="98"/>
        <v>2019.11</v>
      </c>
      <c r="J808" s="69">
        <v>175000</v>
      </c>
      <c r="K808" s="226"/>
      <c r="L808" s="226"/>
      <c r="M808" s="226"/>
      <c r="N808" s="226"/>
      <c r="O808" s="19"/>
      <c r="P808" s="19"/>
      <c r="Q808" s="19"/>
      <c r="R808" s="19"/>
      <c r="S808" s="103"/>
      <c r="T808" s="103"/>
      <c r="U808" s="18" t="s">
        <v>2</v>
      </c>
      <c r="V808" s="103"/>
      <c r="W808" s="103"/>
      <c r="X808" s="17" t="str">
        <f>VLOOKUP(A808,'[1]Sales Data Table'!$A:$AF,4,FALSE)</f>
        <v>222670P020</v>
      </c>
      <c r="Y808" s="17" t="str">
        <f>VLOOKUP(A808,'[1]Sales Data Table'!$A:$I,2,FALSE)</f>
        <v>TOYOTA</v>
      </c>
      <c r="Z808" s="17"/>
      <c r="AA808" s="17" t="str">
        <f>VLOOKUP(A808,'[1]Sales Data Table'!$A:$I,4,FALSE)</f>
        <v>222670P020</v>
      </c>
      <c r="AB808" s="17" t="str">
        <f>VLOOKUP(A808,'[1]Sales Data Table'!$A:$I,9,FALSE)</f>
        <v>HIGHLANDER 397L (CO to 440A)</v>
      </c>
      <c r="AC808" s="17"/>
      <c r="AD808" s="99">
        <f>VLOOKUP(A808,'[1]Sales Data Table'!$A:$Z,16,FALSE)</f>
        <v>43799</v>
      </c>
      <c r="AE808" s="18" t="str">
        <f>VLOOKUP(C808,'Equipment Listing'!A:E,3,FALSE)</f>
        <v>KY</v>
      </c>
      <c r="AF808" s="19" t="str">
        <f>VLOOKUP(C808,'Equipment Listing'!A:E,4,FALSE)</f>
        <v>150T</v>
      </c>
      <c r="AG808" s="73" t="str">
        <f>VLOOKUP(C808,'Equipment Listing'!A:E,5,FALSE)</f>
        <v>60-200</v>
      </c>
      <c r="AH808" s="19">
        <f t="shared" si="99"/>
        <v>1</v>
      </c>
      <c r="AI808" s="43">
        <f t="shared" si="100"/>
        <v>1800</v>
      </c>
      <c r="AJ808" s="102">
        <f t="shared" si="101"/>
        <v>175000</v>
      </c>
      <c r="AK808" s="20">
        <f t="shared" si="102"/>
        <v>14583.333333333334</v>
      </c>
      <c r="AL808" s="21">
        <f t="shared" si="103"/>
        <v>12.135802469135804</v>
      </c>
      <c r="AM808" s="21"/>
      <c r="AN808" s="103"/>
      <c r="AO808" s="103"/>
      <c r="AP808" s="17" t="s">
        <v>101</v>
      </c>
    </row>
    <row r="809" spans="1:42" s="15" customFormat="1" ht="10.5" customHeight="1">
      <c r="A809" s="23">
        <v>105547</v>
      </c>
      <c r="B809" s="220" t="str">
        <f t="shared" si="96"/>
        <v>SOP</v>
      </c>
      <c r="C809" s="23" t="s">
        <v>95</v>
      </c>
      <c r="D809" s="19">
        <v>1</v>
      </c>
      <c r="E809" s="23">
        <v>3150</v>
      </c>
      <c r="F809" s="19">
        <v>0.5</v>
      </c>
      <c r="G809" s="19">
        <v>2</v>
      </c>
      <c r="H809" s="221" t="str">
        <f t="shared" si="97"/>
        <v>2015.01</v>
      </c>
      <c r="I809" s="221" t="str">
        <f t="shared" si="98"/>
        <v>2018.06</v>
      </c>
      <c r="J809" s="69">
        <v>122006</v>
      </c>
      <c r="K809" s="226"/>
      <c r="L809" s="226"/>
      <c r="M809" s="226"/>
      <c r="N809" s="226"/>
      <c r="O809" s="19"/>
      <c r="P809" s="19"/>
      <c r="Q809" s="19"/>
      <c r="R809" s="19"/>
      <c r="S809" s="103"/>
      <c r="T809" s="103"/>
      <c r="U809" s="18" t="s">
        <v>2</v>
      </c>
      <c r="V809" s="103"/>
      <c r="W809" s="103"/>
      <c r="X809" s="17" t="str">
        <f>VLOOKUP(A809,'[1]Sales Data Table'!$A:$AF,4,FALSE)</f>
        <v>66369 JA010</v>
      </c>
      <c r="Y809" s="17" t="str">
        <f>VLOOKUP(A809,'[1]Sales Data Table'!$A:$I,2,FALSE)</f>
        <v>NISSAN</v>
      </c>
      <c r="Z809" s="17"/>
      <c r="AA809" s="17" t="str">
        <f>VLOOKUP(A809,'[1]Sales Data Table'!$A:$I,4,FALSE)</f>
        <v>66369 JA010</v>
      </c>
      <c r="AB809" s="17" t="str">
        <f>VLOOKUP(A809,'[1]Sales Data Table'!$A:$I,9,FALSE)</f>
        <v>L42L</v>
      </c>
      <c r="AC809" s="17"/>
      <c r="AD809" s="99">
        <f>VLOOKUP(A809,'[1]Sales Data Table'!$A:$Z,16,FALSE)</f>
        <v>43252</v>
      </c>
      <c r="AE809" s="18" t="str">
        <f>VLOOKUP(C809,'Equipment Listing'!A:E,3,FALSE)</f>
        <v>KY</v>
      </c>
      <c r="AF809" s="19" t="str">
        <f>VLOOKUP(C809,'Equipment Listing'!A:E,4,FALSE)</f>
        <v>150T</v>
      </c>
      <c r="AG809" s="73" t="str">
        <f>VLOOKUP(C809,'Equipment Listing'!A:E,5,FALSE)</f>
        <v>60-200</v>
      </c>
      <c r="AH809" s="19">
        <f t="shared" si="99"/>
        <v>1</v>
      </c>
      <c r="AI809" s="43">
        <f t="shared" si="100"/>
        <v>3150</v>
      </c>
      <c r="AJ809" s="102">
        <f t="shared" si="101"/>
        <v>122006</v>
      </c>
      <c r="AK809" s="20">
        <f t="shared" si="102"/>
        <v>10167.166666666666</v>
      </c>
      <c r="AL809" s="21">
        <f t="shared" si="103"/>
        <v>5.6368959435626103</v>
      </c>
      <c r="AM809" s="21"/>
      <c r="AN809" s="103"/>
      <c r="AO809" s="103"/>
      <c r="AP809" s="23" t="s">
        <v>404</v>
      </c>
    </row>
    <row r="810" spans="1:42" s="15" customFormat="1" ht="10.5" customHeight="1">
      <c r="A810" s="16">
        <v>105552</v>
      </c>
      <c r="B810" s="220" t="str">
        <f t="shared" si="96"/>
        <v>SOP</v>
      </c>
      <c r="C810" s="25" t="s">
        <v>95</v>
      </c>
      <c r="D810" s="19">
        <v>1</v>
      </c>
      <c r="E810" s="20">
        <v>1800</v>
      </c>
      <c r="F810" s="19">
        <v>0.5</v>
      </c>
      <c r="G810" s="19">
        <v>2</v>
      </c>
      <c r="H810" s="221" t="str">
        <f t="shared" si="97"/>
        <v>2015.01</v>
      </c>
      <c r="I810" s="221" t="str">
        <f t="shared" si="98"/>
        <v>2019</v>
      </c>
      <c r="J810" s="68">
        <v>493500</v>
      </c>
      <c r="K810" s="225"/>
      <c r="L810" s="225"/>
      <c r="M810" s="225"/>
      <c r="N810" s="225"/>
      <c r="O810" s="19"/>
      <c r="P810" s="19"/>
      <c r="Q810" s="19"/>
      <c r="R810" s="19"/>
      <c r="S810" s="103"/>
      <c r="T810" s="103"/>
      <c r="U810" s="18" t="s">
        <v>2</v>
      </c>
      <c r="V810" s="103"/>
      <c r="W810" s="103"/>
      <c r="X810" s="17" t="str">
        <f>VLOOKUP(A810,'[1]Sales Data Table'!$A:$AF,4,FALSE)</f>
        <v>67331 JA000</v>
      </c>
      <c r="Y810" s="17" t="str">
        <f>VLOOKUP(A810,'[1]Sales Data Table'!$A:$I,2,FALSE)</f>
        <v>NISSAN</v>
      </c>
      <c r="Z810" s="17"/>
      <c r="AA810" s="17" t="str">
        <f>VLOOKUP(A810,'[1]Sales Data Table'!$A:$I,4,FALSE)</f>
        <v>67331 JA000</v>
      </c>
      <c r="AB810" s="17" t="str">
        <f>VLOOKUP(A810,'[1]Sales Data Table'!$A:$I,9,FALSE)</f>
        <v>L42L + '14 L42N</v>
      </c>
      <c r="AC810" s="17"/>
      <c r="AD810" s="99">
        <f>VLOOKUP(A810,'[1]Sales Data Table'!$A:$Z,16,FALSE)</f>
        <v>44166</v>
      </c>
      <c r="AE810" s="18" t="str">
        <f>VLOOKUP(C810,'Equipment Listing'!A:E,3,FALSE)</f>
        <v>KY</v>
      </c>
      <c r="AF810" s="19" t="str">
        <f>VLOOKUP(C810,'Equipment Listing'!A:E,4,FALSE)</f>
        <v>150T</v>
      </c>
      <c r="AG810" s="73" t="str">
        <f>VLOOKUP(C810,'Equipment Listing'!A:E,5,FALSE)</f>
        <v>60-200</v>
      </c>
      <c r="AH810" s="19">
        <f t="shared" si="99"/>
        <v>1</v>
      </c>
      <c r="AI810" s="43">
        <f t="shared" si="100"/>
        <v>1800</v>
      </c>
      <c r="AJ810" s="102">
        <f t="shared" si="101"/>
        <v>493500</v>
      </c>
      <c r="AK810" s="20">
        <f t="shared" si="102"/>
        <v>41125</v>
      </c>
      <c r="AL810" s="21">
        <f t="shared" si="103"/>
        <v>31.796296296296294</v>
      </c>
      <c r="AM810" s="21"/>
      <c r="AN810" s="103"/>
      <c r="AO810" s="103"/>
      <c r="AP810" s="17">
        <v>105552</v>
      </c>
    </row>
    <row r="811" spans="1:42" s="15" customFormat="1" ht="10.5" customHeight="1">
      <c r="A811" s="16">
        <v>105699</v>
      </c>
      <c r="B811" s="220" t="str">
        <f t="shared" si="96"/>
        <v>SOP</v>
      </c>
      <c r="C811" s="25" t="s">
        <v>95</v>
      </c>
      <c r="D811" s="19">
        <v>1</v>
      </c>
      <c r="E811" s="20">
        <v>2700</v>
      </c>
      <c r="F811" s="19">
        <v>0.5</v>
      </c>
      <c r="G811" s="19">
        <v>2</v>
      </c>
      <c r="H811" s="221" t="str">
        <f t="shared" si="97"/>
        <v>2015.01</v>
      </c>
      <c r="I811" s="221" t="str">
        <f t="shared" si="98"/>
        <v>2018.06</v>
      </c>
      <c r="J811" s="50">
        <v>222391</v>
      </c>
      <c r="K811" s="224"/>
      <c r="L811" s="224"/>
      <c r="M811" s="224"/>
      <c r="N811" s="224"/>
      <c r="O811" s="19"/>
      <c r="P811" s="19"/>
      <c r="Q811" s="19"/>
      <c r="R811" s="19"/>
      <c r="S811" s="103"/>
      <c r="T811" s="103"/>
      <c r="U811" s="18" t="s">
        <v>2</v>
      </c>
      <c r="V811" s="103"/>
      <c r="W811" s="103"/>
      <c r="X811" s="17" t="str">
        <f>VLOOKUP(A811,'[1]Sales Data Table'!$A:$AF,4,FALSE)</f>
        <v>86868 JB100</v>
      </c>
      <c r="Y811" s="17" t="str">
        <f>VLOOKUP(A811,'[1]Sales Data Table'!$A:$I,2,FALSE)</f>
        <v>NISSAN</v>
      </c>
      <c r="Z811" s="17"/>
      <c r="AA811" s="17" t="str">
        <f>VLOOKUP(A811,'[1]Sales Data Table'!$A:$I,4,FALSE)</f>
        <v>86868 JB100</v>
      </c>
      <c r="AB811" s="67" t="str">
        <f>VLOOKUP(A811,'[1]Sales Data Table'!$A:$I,9,FALSE)</f>
        <v>L42L Altima + P42M</v>
      </c>
      <c r="AC811" s="67"/>
      <c r="AD811" s="99">
        <f>VLOOKUP(A811,'[1]Sales Data Table'!$A:$Z,16,FALSE)</f>
        <v>43252</v>
      </c>
      <c r="AE811" s="18" t="str">
        <f>VLOOKUP(C811,'Equipment Listing'!A:E,3,FALSE)</f>
        <v>KY</v>
      </c>
      <c r="AF811" s="19" t="str">
        <f>VLOOKUP(C811,'Equipment Listing'!A:E,4,FALSE)</f>
        <v>150T</v>
      </c>
      <c r="AG811" s="73" t="str">
        <f>VLOOKUP(C811,'Equipment Listing'!A:E,5,FALSE)</f>
        <v>60-200</v>
      </c>
      <c r="AH811" s="19">
        <f t="shared" si="99"/>
        <v>1</v>
      </c>
      <c r="AI811" s="43">
        <f t="shared" si="100"/>
        <v>2700</v>
      </c>
      <c r="AJ811" s="102">
        <f t="shared" si="101"/>
        <v>222391</v>
      </c>
      <c r="AK811" s="20">
        <f t="shared" si="102"/>
        <v>18532.583333333332</v>
      </c>
      <c r="AL811" s="21">
        <f t="shared" si="103"/>
        <v>10.485226337448559</v>
      </c>
      <c r="AM811" s="21"/>
      <c r="AN811" s="103"/>
      <c r="AO811" s="103"/>
      <c r="AP811" s="17">
        <v>105699</v>
      </c>
    </row>
    <row r="812" spans="1:42" s="15" customFormat="1" ht="10.5" customHeight="1">
      <c r="A812" s="16">
        <v>105709</v>
      </c>
      <c r="B812" s="220" t="str">
        <f t="shared" si="96"/>
        <v>SOP</v>
      </c>
      <c r="C812" s="25" t="s">
        <v>95</v>
      </c>
      <c r="D812" s="19">
        <v>1</v>
      </c>
      <c r="E812" s="20">
        <v>1350</v>
      </c>
      <c r="F812" s="19">
        <v>0.5</v>
      </c>
      <c r="G812" s="19">
        <v>2</v>
      </c>
      <c r="H812" s="221" t="str">
        <f t="shared" si="97"/>
        <v>2015.01</v>
      </c>
      <c r="I812" s="221" t="str">
        <f t="shared" si="98"/>
        <v>2018.06</v>
      </c>
      <c r="J812" s="69">
        <v>425000</v>
      </c>
      <c r="K812" s="226"/>
      <c r="L812" s="226"/>
      <c r="M812" s="226"/>
      <c r="N812" s="226"/>
      <c r="O812" s="19"/>
      <c r="P812" s="19"/>
      <c r="Q812" s="19"/>
      <c r="R812" s="19"/>
      <c r="S812" s="103"/>
      <c r="T812" s="103"/>
      <c r="U812" s="18" t="s">
        <v>2</v>
      </c>
      <c r="V812" s="103"/>
      <c r="W812" s="103"/>
      <c r="X812" s="17" t="str">
        <f>VLOOKUP(A812,'[1]Sales Data Table'!$A:$AF,4,FALSE)</f>
        <v>17407 JA00A</v>
      </c>
      <c r="Y812" s="17" t="str">
        <f>VLOOKUP(A812,'[1]Sales Data Table'!$A:$I,2,FALSE)</f>
        <v>NISSAN</v>
      </c>
      <c r="Z812" s="17"/>
      <c r="AA812" s="17" t="str">
        <f>VLOOKUP(A812,'[1]Sales Data Table'!$A:$I,4,FALSE)</f>
        <v>17407 JA00A</v>
      </c>
      <c r="AB812" s="17" t="str">
        <f>VLOOKUP(A812,'[1]Sales Data Table'!$A:$I,9,FALSE)</f>
        <v>L42L</v>
      </c>
      <c r="AC812" s="17"/>
      <c r="AD812" s="99">
        <f>VLOOKUP(A812,'[1]Sales Data Table'!$A:$Z,16,FALSE)</f>
        <v>43252</v>
      </c>
      <c r="AE812" s="18" t="str">
        <f>VLOOKUP(C812,'Equipment Listing'!A:E,3,FALSE)</f>
        <v>KY</v>
      </c>
      <c r="AF812" s="19" t="str">
        <f>VLOOKUP(C812,'Equipment Listing'!A:E,4,FALSE)</f>
        <v>150T</v>
      </c>
      <c r="AG812" s="73" t="str">
        <f>VLOOKUP(C812,'Equipment Listing'!A:E,5,FALSE)</f>
        <v>60-200</v>
      </c>
      <c r="AH812" s="19">
        <f t="shared" si="99"/>
        <v>1</v>
      </c>
      <c r="AI812" s="43">
        <f t="shared" si="100"/>
        <v>1350</v>
      </c>
      <c r="AJ812" s="102">
        <f t="shared" si="101"/>
        <v>425000</v>
      </c>
      <c r="AK812" s="20">
        <f t="shared" si="102"/>
        <v>35416.666666666664</v>
      </c>
      <c r="AL812" s="21">
        <f t="shared" si="103"/>
        <v>36.312757201646086</v>
      </c>
      <c r="AM812" s="21"/>
      <c r="AN812" s="103"/>
      <c r="AO812" s="103"/>
      <c r="AP812" s="17" t="s">
        <v>89</v>
      </c>
    </row>
    <row r="813" spans="1:42" s="15" customFormat="1" ht="10.5" customHeight="1">
      <c r="A813" s="16">
        <v>106025</v>
      </c>
      <c r="B813" s="220" t="str">
        <f t="shared" si="96"/>
        <v>SOP</v>
      </c>
      <c r="C813" s="25" t="s">
        <v>95</v>
      </c>
      <c r="D813" s="19">
        <v>1</v>
      </c>
      <c r="E813" s="20">
        <v>1200</v>
      </c>
      <c r="F813" s="19">
        <v>0.5</v>
      </c>
      <c r="G813" s="19">
        <v>2</v>
      </c>
      <c r="H813" s="221" t="str">
        <f t="shared" si="97"/>
        <v>2015.01</v>
      </c>
      <c r="I813" s="221" t="str">
        <f t="shared" si="98"/>
        <v>2015.02</v>
      </c>
      <c r="J813" s="69">
        <v>68512.5</v>
      </c>
      <c r="K813" s="226"/>
      <c r="L813" s="226"/>
      <c r="M813" s="226"/>
      <c r="N813" s="226"/>
      <c r="O813" s="19"/>
      <c r="P813" s="19"/>
      <c r="Q813" s="19"/>
      <c r="R813" s="19"/>
      <c r="S813" s="103"/>
      <c r="T813" s="103"/>
      <c r="U813" s="18" t="s">
        <v>2</v>
      </c>
      <c r="V813" s="103"/>
      <c r="W813" s="103"/>
      <c r="X813" s="17" t="str">
        <f>VLOOKUP(A813,'[1]Sales Data Table'!$A:$AF,4,FALSE)</f>
        <v>63142 9N00A</v>
      </c>
      <c r="Y813" s="17" t="str">
        <f>VLOOKUP(A813,'[1]Sales Data Table'!$A:$I,2,FALSE)</f>
        <v>NISSAN</v>
      </c>
      <c r="Z813" s="17"/>
      <c r="AA813" s="17" t="str">
        <f>VLOOKUP(A813,'[1]Sales Data Table'!$A:$I,4,FALSE)</f>
        <v>63142 9N00A</v>
      </c>
      <c r="AB813" s="17" t="str">
        <f>VLOOKUP(A813,'[1]Sales Data Table'!$A:$I,9,FALSE)</f>
        <v>L42C</v>
      </c>
      <c r="AC813" s="17"/>
      <c r="AD813" s="99">
        <f>VLOOKUP(A813,'[1]Sales Data Table'!$A:$Z,16,FALSE)</f>
        <v>42036</v>
      </c>
      <c r="AE813" s="18" t="str">
        <f>VLOOKUP(C813,'Equipment Listing'!A:E,3,FALSE)</f>
        <v>KY</v>
      </c>
      <c r="AF813" s="19" t="str">
        <f>VLOOKUP(C813,'Equipment Listing'!A:E,4,FALSE)</f>
        <v>150T</v>
      </c>
      <c r="AG813" s="73" t="str">
        <f>VLOOKUP(C813,'Equipment Listing'!A:E,5,FALSE)</f>
        <v>60-200</v>
      </c>
      <c r="AH813" s="19">
        <f t="shared" si="99"/>
        <v>1</v>
      </c>
      <c r="AI813" s="43">
        <f t="shared" si="100"/>
        <v>1200</v>
      </c>
      <c r="AJ813" s="102">
        <f t="shared" si="101"/>
        <v>68512.5</v>
      </c>
      <c r="AK813" s="20">
        <f t="shared" si="102"/>
        <v>5709.375</v>
      </c>
      <c r="AL813" s="21">
        <f t="shared" si="103"/>
        <v>7.677083333333333</v>
      </c>
      <c r="AM813" s="21"/>
      <c r="AN813" s="103"/>
      <c r="AO813" s="103"/>
      <c r="AP813" s="17" t="s">
        <v>88</v>
      </c>
    </row>
    <row r="814" spans="1:42" s="15" customFormat="1" ht="10.5" customHeight="1">
      <c r="A814" s="16">
        <v>106042</v>
      </c>
      <c r="B814" s="220" t="str">
        <f t="shared" si="96"/>
        <v>SOP</v>
      </c>
      <c r="C814" s="25" t="s">
        <v>95</v>
      </c>
      <c r="D814" s="19">
        <v>1</v>
      </c>
      <c r="E814" s="20">
        <v>1800</v>
      </c>
      <c r="F814" s="19">
        <v>0.5</v>
      </c>
      <c r="G814" s="19">
        <v>2</v>
      </c>
      <c r="H814" s="221" t="str">
        <f t="shared" si="97"/>
        <v>2015.01</v>
      </c>
      <c r="I814" s="221" t="str">
        <f t="shared" si="98"/>
        <v>2017.05</v>
      </c>
      <c r="J814" s="69">
        <v>425000</v>
      </c>
      <c r="K814" s="226"/>
      <c r="L814" s="226"/>
      <c r="M814" s="226"/>
      <c r="N814" s="226"/>
      <c r="O814" s="19"/>
      <c r="P814" s="19"/>
      <c r="Q814" s="19"/>
      <c r="R814" s="19"/>
      <c r="S814" s="103"/>
      <c r="T814" s="103"/>
      <c r="U814" s="18" t="s">
        <v>2</v>
      </c>
      <c r="V814" s="103"/>
      <c r="W814" s="103"/>
      <c r="X814" s="17" t="str">
        <f>VLOOKUP(A814,'[1]Sales Data Table'!$A:$AF,4,FALSE)</f>
        <v>76778 9N60A</v>
      </c>
      <c r="Y814" s="17" t="str">
        <f>VLOOKUP(A814,'[1]Sales Data Table'!$A:$I,2,FALSE)</f>
        <v>NISSAN</v>
      </c>
      <c r="Z814" s="17"/>
      <c r="AA814" s="17" t="str">
        <f>VLOOKUP(A814,'[1]Sales Data Table'!$A:$I,4,FALSE)</f>
        <v>76778 9N60A</v>
      </c>
      <c r="AB814" s="17" t="str">
        <f>VLOOKUP(A814,'[1]Sales Data Table'!$A:$I,9,FALSE)</f>
        <v>L42L</v>
      </c>
      <c r="AC814" s="17"/>
      <c r="AD814" s="99">
        <f>VLOOKUP(A814,'[1]Sales Data Table'!$A:$Z,16,FALSE)</f>
        <v>42856</v>
      </c>
      <c r="AE814" s="18" t="str">
        <f>VLOOKUP(C814,'Equipment Listing'!A:E,3,FALSE)</f>
        <v>KY</v>
      </c>
      <c r="AF814" s="19" t="str">
        <f>VLOOKUP(C814,'Equipment Listing'!A:E,4,FALSE)</f>
        <v>150T</v>
      </c>
      <c r="AG814" s="73" t="str">
        <f>VLOOKUP(C814,'Equipment Listing'!A:E,5,FALSE)</f>
        <v>60-200</v>
      </c>
      <c r="AH814" s="19">
        <f t="shared" si="99"/>
        <v>1</v>
      </c>
      <c r="AI814" s="43">
        <f t="shared" si="100"/>
        <v>1800</v>
      </c>
      <c r="AJ814" s="102">
        <f t="shared" si="101"/>
        <v>425000</v>
      </c>
      <c r="AK814" s="20">
        <f t="shared" si="102"/>
        <v>35416.666666666664</v>
      </c>
      <c r="AL814" s="21">
        <f t="shared" si="103"/>
        <v>27.567901234567898</v>
      </c>
      <c r="AM814" s="21"/>
      <c r="AN814" s="103"/>
      <c r="AO814" s="103"/>
      <c r="AP814" s="17">
        <v>106042</v>
      </c>
    </row>
    <row r="815" spans="1:42" s="15" customFormat="1" ht="10.5" customHeight="1">
      <c r="A815" s="16">
        <v>106043</v>
      </c>
      <c r="B815" s="220" t="str">
        <f t="shared" si="96"/>
        <v>SOP</v>
      </c>
      <c r="C815" s="25" t="s">
        <v>95</v>
      </c>
      <c r="D815" s="19">
        <v>1</v>
      </c>
      <c r="E815" s="20">
        <v>2025</v>
      </c>
      <c r="F815" s="19">
        <v>0.5</v>
      </c>
      <c r="G815" s="19">
        <v>2</v>
      </c>
      <c r="H815" s="221" t="str">
        <f t="shared" si="97"/>
        <v>2015.01</v>
      </c>
      <c r="I815" s="221" t="str">
        <f t="shared" si="98"/>
        <v>2017.05</v>
      </c>
      <c r="J815" s="69">
        <v>425000</v>
      </c>
      <c r="K815" s="226"/>
      <c r="L815" s="226"/>
      <c r="M815" s="226"/>
      <c r="N815" s="226"/>
      <c r="O815" s="19"/>
      <c r="P815" s="19"/>
      <c r="Q815" s="19"/>
      <c r="R815" s="19"/>
      <c r="S815" s="103"/>
      <c r="T815" s="103"/>
      <c r="U815" s="18" t="s">
        <v>2</v>
      </c>
      <c r="V815" s="103"/>
      <c r="W815" s="103"/>
      <c r="X815" s="17" t="str">
        <f>VLOOKUP(A815,'[1]Sales Data Table'!$A:$AF,4,FALSE)</f>
        <v>76779 9N60A</v>
      </c>
      <c r="Y815" s="17" t="str">
        <f>VLOOKUP(A815,'[1]Sales Data Table'!$A:$I,2,FALSE)</f>
        <v>NISSAN</v>
      </c>
      <c r="Z815" s="17"/>
      <c r="AA815" s="17" t="str">
        <f>VLOOKUP(A815,'[1]Sales Data Table'!$A:$I,4,FALSE)</f>
        <v>76779 9N60A</v>
      </c>
      <c r="AB815" s="17" t="str">
        <f>VLOOKUP(A815,'[1]Sales Data Table'!$A:$I,9,FALSE)</f>
        <v>L42L</v>
      </c>
      <c r="AC815" s="17"/>
      <c r="AD815" s="99">
        <f>VLOOKUP(A815,'[1]Sales Data Table'!$A:$Z,16,FALSE)</f>
        <v>42856</v>
      </c>
      <c r="AE815" s="18" t="str">
        <f>VLOOKUP(C815,'Equipment Listing'!A:E,3,FALSE)</f>
        <v>KY</v>
      </c>
      <c r="AF815" s="19" t="str">
        <f>VLOOKUP(C815,'Equipment Listing'!A:E,4,FALSE)</f>
        <v>150T</v>
      </c>
      <c r="AG815" s="73" t="str">
        <f>VLOOKUP(C815,'Equipment Listing'!A:E,5,FALSE)</f>
        <v>60-200</v>
      </c>
      <c r="AH815" s="19">
        <f t="shared" si="99"/>
        <v>1</v>
      </c>
      <c r="AI815" s="43">
        <f t="shared" si="100"/>
        <v>2025</v>
      </c>
      <c r="AJ815" s="102">
        <f t="shared" si="101"/>
        <v>425000</v>
      </c>
      <c r="AK815" s="20">
        <f t="shared" si="102"/>
        <v>35416.666666666664</v>
      </c>
      <c r="AL815" s="21">
        <f t="shared" si="103"/>
        <v>24.652949245541837</v>
      </c>
      <c r="AM815" s="21"/>
      <c r="AN815" s="103"/>
      <c r="AO815" s="103"/>
      <c r="AP815" s="17">
        <v>106043</v>
      </c>
    </row>
    <row r="816" spans="1:42" s="15" customFormat="1" ht="10.5" customHeight="1">
      <c r="A816" s="16">
        <v>106111</v>
      </c>
      <c r="B816" s="220" t="str">
        <f t="shared" si="96"/>
        <v>SOP</v>
      </c>
      <c r="C816" s="25" t="s">
        <v>95</v>
      </c>
      <c r="D816" s="19">
        <v>1</v>
      </c>
      <c r="E816" s="20">
        <v>3150</v>
      </c>
      <c r="F816" s="19">
        <v>0.5</v>
      </c>
      <c r="G816" s="19">
        <v>2</v>
      </c>
      <c r="H816" s="221" t="str">
        <f t="shared" si="97"/>
        <v>2015.01</v>
      </c>
      <c r="I816" s="221" t="str">
        <f t="shared" si="98"/>
        <v>2017.07</v>
      </c>
      <c r="J816" s="69">
        <v>77598.377999999997</v>
      </c>
      <c r="K816" s="226"/>
      <c r="L816" s="226"/>
      <c r="M816" s="226"/>
      <c r="N816" s="226"/>
      <c r="O816" s="19"/>
      <c r="P816" s="19"/>
      <c r="Q816" s="19"/>
      <c r="R816" s="19"/>
      <c r="S816" s="103"/>
      <c r="T816" s="103"/>
      <c r="U816" s="18" t="s">
        <v>2</v>
      </c>
      <c r="V816" s="103"/>
      <c r="W816" s="103"/>
      <c r="X816" s="17" t="str">
        <f>VLOOKUP(A816,'[1]Sales Data Table'!$A:$AF,4,FALSE)</f>
        <v>21644 EA20A</v>
      </c>
      <c r="Y816" s="17" t="str">
        <f>VLOOKUP(A816,'[1]Sales Data Table'!$A:$I,2,FALSE)</f>
        <v>NISSAN</v>
      </c>
      <c r="Z816" s="17"/>
      <c r="AA816" s="17" t="str">
        <f>VLOOKUP(A816,'[1]Sales Data Table'!$A:$I,4,FALSE)</f>
        <v>21644 EA20A</v>
      </c>
      <c r="AB816" s="17" t="str">
        <f>VLOOKUP(A816,'[1]Sales Data Table'!$A:$I,9,FALSE)</f>
        <v xml:space="preserve">Nissan        | Frontier | H61B/D40        </v>
      </c>
      <c r="AC816" s="17"/>
      <c r="AD816" s="99">
        <f>VLOOKUP(A816,'[1]Sales Data Table'!$A:$Z,16,FALSE)</f>
        <v>42917</v>
      </c>
      <c r="AE816" s="18" t="str">
        <f>VLOOKUP(C816,'Equipment Listing'!A:E,3,FALSE)</f>
        <v>KY</v>
      </c>
      <c r="AF816" s="19" t="str">
        <f>VLOOKUP(C816,'Equipment Listing'!A:E,4,FALSE)</f>
        <v>150T</v>
      </c>
      <c r="AG816" s="73" t="str">
        <f>VLOOKUP(C816,'Equipment Listing'!A:E,5,FALSE)</f>
        <v>60-200</v>
      </c>
      <c r="AH816" s="19">
        <f t="shared" si="99"/>
        <v>1</v>
      </c>
      <c r="AI816" s="43">
        <f t="shared" si="100"/>
        <v>3150</v>
      </c>
      <c r="AJ816" s="102">
        <f t="shared" si="101"/>
        <v>77598.377999999997</v>
      </c>
      <c r="AK816" s="20">
        <f t="shared" si="102"/>
        <v>6466.5315000000001</v>
      </c>
      <c r="AL816" s="21">
        <f t="shared" si="103"/>
        <v>4.070489523809524</v>
      </c>
      <c r="AM816" s="21"/>
      <c r="AN816" s="103"/>
      <c r="AO816" s="103"/>
      <c r="AP816" s="17">
        <v>106111</v>
      </c>
    </row>
    <row r="817" spans="1:42" s="15" customFormat="1" ht="10.5" customHeight="1">
      <c r="A817" s="16">
        <v>106191</v>
      </c>
      <c r="B817" s="220" t="str">
        <f t="shared" si="96"/>
        <v>EOP</v>
      </c>
      <c r="C817" s="25" t="s">
        <v>95</v>
      </c>
      <c r="D817" s="19">
        <v>1</v>
      </c>
      <c r="E817" s="20">
        <v>1800</v>
      </c>
      <c r="F817" s="19">
        <v>0.5</v>
      </c>
      <c r="G817" s="19">
        <v>2</v>
      </c>
      <c r="H817" s="221" t="str">
        <f t="shared" si="97"/>
        <v>2015.01</v>
      </c>
      <c r="I817" s="221" t="str">
        <f t="shared" si="98"/>
        <v>3000</v>
      </c>
      <c r="J817" s="69">
        <v>37326</v>
      </c>
      <c r="K817" s="226"/>
      <c r="L817" s="226"/>
      <c r="M817" s="226"/>
      <c r="N817" s="226"/>
      <c r="O817" s="19"/>
      <c r="P817" s="19"/>
      <c r="Q817" s="19"/>
      <c r="R817" s="19"/>
      <c r="S817" s="103"/>
      <c r="T817" s="103"/>
      <c r="U817" s="18" t="s">
        <v>2</v>
      </c>
      <c r="V817" s="103"/>
      <c r="W817" s="103"/>
      <c r="X817" s="17" t="str">
        <f>VLOOKUP(A817,'[1]Sales Data Table'!$A:$AF,4,FALSE)</f>
        <v>123270V010</v>
      </c>
      <c r="Y817" s="17" t="str">
        <f>VLOOKUP(A817,'[1]Sales Data Table'!$A:$I,2,FALSE)</f>
        <v>TOYOTA</v>
      </c>
      <c r="Z817" s="17"/>
      <c r="AA817" s="17" t="str">
        <f>VLOOKUP(A817,'[1]Sales Data Table'!$A:$I,4,FALSE)</f>
        <v>123270V010</v>
      </c>
      <c r="AB817" s="17" t="str">
        <f>VLOOKUP(A817,'[1]Sales Data Table'!$A:$I,9,FALSE)</f>
        <v xml:space="preserve">Toyota | Venza | 470L            </v>
      </c>
      <c r="AC817" s="17"/>
      <c r="AD817" s="99">
        <f>VLOOKUP(A817,'[1]Sales Data Table'!$A:$Z,16,FALSE)</f>
        <v>41912</v>
      </c>
      <c r="AE817" s="18" t="str">
        <f>VLOOKUP(C817,'Equipment Listing'!A:E,3,FALSE)</f>
        <v>KY</v>
      </c>
      <c r="AF817" s="19" t="str">
        <f>VLOOKUP(C817,'Equipment Listing'!A:E,4,FALSE)</f>
        <v>150T</v>
      </c>
      <c r="AG817" s="73" t="str">
        <f>VLOOKUP(C817,'Equipment Listing'!A:E,5,FALSE)</f>
        <v>60-200</v>
      </c>
      <c r="AH817" s="19">
        <f t="shared" si="99"/>
        <v>1</v>
      </c>
      <c r="AI817" s="43">
        <f t="shared" si="100"/>
        <v>1800</v>
      </c>
      <c r="AJ817" s="102">
        <f t="shared" si="101"/>
        <v>37326</v>
      </c>
      <c r="AK817" s="20">
        <f t="shared" si="102"/>
        <v>3110.5</v>
      </c>
      <c r="AL817" s="21">
        <f t="shared" si="103"/>
        <v>3.6374074074074074</v>
      </c>
      <c r="AM817" s="21"/>
      <c r="AN817" s="103"/>
      <c r="AO817" s="103"/>
      <c r="AP817" s="17">
        <v>106191</v>
      </c>
    </row>
    <row r="818" spans="1:42" s="15" customFormat="1" ht="10.5" customHeight="1">
      <c r="A818" s="16">
        <v>106192</v>
      </c>
      <c r="B818" s="220" t="str">
        <f t="shared" si="96"/>
        <v>EOP</v>
      </c>
      <c r="C818" s="25" t="s">
        <v>95</v>
      </c>
      <c r="D818" s="19">
        <v>1</v>
      </c>
      <c r="E818" s="20">
        <v>1250</v>
      </c>
      <c r="F818" s="19">
        <v>0.5</v>
      </c>
      <c r="G818" s="19">
        <v>2</v>
      </c>
      <c r="H818" s="221" t="str">
        <f t="shared" si="97"/>
        <v>2015.01</v>
      </c>
      <c r="I818" s="221" t="str">
        <f t="shared" si="98"/>
        <v>3000</v>
      </c>
      <c r="J818" s="69">
        <v>49275</v>
      </c>
      <c r="K818" s="226"/>
      <c r="L818" s="226"/>
      <c r="M818" s="226"/>
      <c r="N818" s="226"/>
      <c r="O818" s="19"/>
      <c r="P818" s="19"/>
      <c r="Q818" s="19"/>
      <c r="R818" s="19"/>
      <c r="S818" s="103"/>
      <c r="T818" s="103"/>
      <c r="U818" s="18" t="s">
        <v>2</v>
      </c>
      <c r="V818" s="103"/>
      <c r="W818" s="103"/>
      <c r="X818" s="17" t="str">
        <f>VLOOKUP(A818,'[1]Sales Data Table'!$A:$AF,4,FALSE)</f>
        <v>827150T180</v>
      </c>
      <c r="Y818" s="17" t="str">
        <f>VLOOKUP(A818,'[1]Sales Data Table'!$A:$I,2,FALSE)</f>
        <v>TOYOTA</v>
      </c>
      <c r="Z818" s="17"/>
      <c r="AA818" s="17" t="str">
        <f>VLOOKUP(A818,'[1]Sales Data Table'!$A:$I,4,FALSE)</f>
        <v>827150T180</v>
      </c>
      <c r="AB818" s="17" t="str">
        <f>VLOOKUP(A818,'[1]Sales Data Table'!$A:$I,9,FALSE)</f>
        <v xml:space="preserve">Toyota | Venza | 470L            </v>
      </c>
      <c r="AC818" s="17"/>
      <c r="AD818" s="99">
        <f>VLOOKUP(A818,'[1]Sales Data Table'!$A:$Z,16,FALSE)</f>
        <v>41912</v>
      </c>
      <c r="AE818" s="18" t="str">
        <f>VLOOKUP(C818,'Equipment Listing'!A:E,3,FALSE)</f>
        <v>KY</v>
      </c>
      <c r="AF818" s="19" t="str">
        <f>VLOOKUP(C818,'Equipment Listing'!A:E,4,FALSE)</f>
        <v>150T</v>
      </c>
      <c r="AG818" s="73" t="str">
        <f>VLOOKUP(C818,'Equipment Listing'!A:E,5,FALSE)</f>
        <v>60-200</v>
      </c>
      <c r="AH818" s="19">
        <f t="shared" si="99"/>
        <v>1</v>
      </c>
      <c r="AI818" s="43">
        <f t="shared" si="100"/>
        <v>1250</v>
      </c>
      <c r="AJ818" s="102">
        <f t="shared" si="101"/>
        <v>49275</v>
      </c>
      <c r="AK818" s="20">
        <f t="shared" si="102"/>
        <v>4106.25</v>
      </c>
      <c r="AL818" s="21">
        <f t="shared" si="103"/>
        <v>5.7133333333333338</v>
      </c>
      <c r="AM818" s="21"/>
      <c r="AN818" s="103"/>
      <c r="AO818" s="103"/>
      <c r="AP818" s="17" t="s">
        <v>87</v>
      </c>
    </row>
    <row r="819" spans="1:42" s="15" customFormat="1" ht="10.5" customHeight="1">
      <c r="A819" s="16">
        <v>106241</v>
      </c>
      <c r="B819" s="220" t="str">
        <f t="shared" si="96"/>
        <v>SOP</v>
      </c>
      <c r="C819" s="25" t="s">
        <v>95</v>
      </c>
      <c r="D819" s="19">
        <v>1</v>
      </c>
      <c r="E819" s="20">
        <v>2200</v>
      </c>
      <c r="F819" s="19">
        <v>0.5</v>
      </c>
      <c r="G819" s="19">
        <v>2</v>
      </c>
      <c r="H819" s="221" t="str">
        <f t="shared" si="97"/>
        <v>2015.01</v>
      </c>
      <c r="I819" s="221" t="str">
        <f t="shared" si="98"/>
        <v>2015.02</v>
      </c>
      <c r="J819" s="69">
        <v>64650</v>
      </c>
      <c r="K819" s="226"/>
      <c r="L819" s="226"/>
      <c r="M819" s="226"/>
      <c r="N819" s="226"/>
      <c r="O819" s="19"/>
      <c r="P819" s="19"/>
      <c r="Q819" s="19"/>
      <c r="R819" s="19"/>
      <c r="S819" s="103"/>
      <c r="T819" s="103"/>
      <c r="U819" s="18" t="s">
        <v>2</v>
      </c>
      <c r="V819" s="103"/>
      <c r="W819" s="103"/>
      <c r="X819" s="17" t="str">
        <f>VLOOKUP(A819,'[1]Sales Data Table'!$A:$AF,4,FALSE)</f>
        <v>76690 9N00A</v>
      </c>
      <c r="Y819" s="17" t="str">
        <f>VLOOKUP(A819,'[1]Sales Data Table'!$A:$I,2,FALSE)</f>
        <v>NISSAN</v>
      </c>
      <c r="Z819" s="17"/>
      <c r="AA819" s="17" t="str">
        <f>VLOOKUP(A819,'[1]Sales Data Table'!$A:$I,4,FALSE)</f>
        <v>76690 9N00A</v>
      </c>
      <c r="AB819" s="17" t="str">
        <f>VLOOKUP(A819,'[1]Sales Data Table'!$A:$I,9,FALSE)</f>
        <v>L42C</v>
      </c>
      <c r="AC819" s="17"/>
      <c r="AD819" s="99">
        <f>VLOOKUP(A819,'[1]Sales Data Table'!$A:$Z,16,FALSE)</f>
        <v>42036</v>
      </c>
      <c r="AE819" s="18" t="str">
        <f>VLOOKUP(C819,'Equipment Listing'!A:E,3,FALSE)</f>
        <v>KY</v>
      </c>
      <c r="AF819" s="19" t="str">
        <f>VLOOKUP(C819,'Equipment Listing'!A:E,4,FALSE)</f>
        <v>150T</v>
      </c>
      <c r="AG819" s="73" t="str">
        <f>VLOOKUP(C819,'Equipment Listing'!A:E,5,FALSE)</f>
        <v>60-200</v>
      </c>
      <c r="AH819" s="19">
        <f t="shared" si="99"/>
        <v>1</v>
      </c>
      <c r="AI819" s="43">
        <f t="shared" si="100"/>
        <v>2200</v>
      </c>
      <c r="AJ819" s="102">
        <f t="shared" si="101"/>
        <v>64650</v>
      </c>
      <c r="AK819" s="20">
        <f t="shared" si="102"/>
        <v>5387.5</v>
      </c>
      <c r="AL819" s="21">
        <f t="shared" si="103"/>
        <v>4.5984848484848486</v>
      </c>
      <c r="AM819" s="21"/>
      <c r="AN819" s="103"/>
      <c r="AO819" s="103"/>
      <c r="AP819" s="17" t="s">
        <v>86</v>
      </c>
    </row>
    <row r="820" spans="1:42" s="15" customFormat="1" ht="10.5" customHeight="1">
      <c r="A820" s="16">
        <v>106455</v>
      </c>
      <c r="B820" s="220" t="str">
        <f t="shared" si="96"/>
        <v>SOP</v>
      </c>
      <c r="C820" s="25" t="s">
        <v>95</v>
      </c>
      <c r="D820" s="19">
        <v>1</v>
      </c>
      <c r="E820" s="20">
        <v>3150</v>
      </c>
      <c r="F820" s="19">
        <v>0.5</v>
      </c>
      <c r="G820" s="19">
        <v>2</v>
      </c>
      <c r="H820" s="221" t="str">
        <f t="shared" si="97"/>
        <v>2015.01</v>
      </c>
      <c r="I820" s="221" t="str">
        <f t="shared" si="98"/>
        <v>2018.06</v>
      </c>
      <c r="J820" s="69">
        <v>50880</v>
      </c>
      <c r="K820" s="226"/>
      <c r="L820" s="226"/>
      <c r="M820" s="226"/>
      <c r="N820" s="226"/>
      <c r="O820" s="19"/>
      <c r="P820" s="19"/>
      <c r="Q820" s="19"/>
      <c r="R820" s="19"/>
      <c r="S820" s="103"/>
      <c r="T820" s="103"/>
      <c r="U820" s="18" t="s">
        <v>2</v>
      </c>
      <c r="V820" s="103"/>
      <c r="W820" s="103"/>
      <c r="X820" s="17" t="str">
        <f>VLOOKUP(A820,'[1]Sales Data Table'!$A:$AF,4,FALSE)</f>
        <v>14953 ZN50A</v>
      </c>
      <c r="Y820" s="17" t="str">
        <f>VLOOKUP(A820,'[1]Sales Data Table'!$A:$I,2,FALSE)</f>
        <v>NISSAN</v>
      </c>
      <c r="Z820" s="17"/>
      <c r="AA820" s="17" t="str">
        <f>VLOOKUP(A820,'[1]Sales Data Table'!$A:$I,4,FALSE)</f>
        <v>14953 ZN50A</v>
      </c>
      <c r="AB820" s="17" t="str">
        <f>VLOOKUP(A820,'[1]Sales Data Table'!$A:$I,9,FALSE)</f>
        <v>L42L</v>
      </c>
      <c r="AC820" s="17"/>
      <c r="AD820" s="99">
        <f>VLOOKUP(A820,'[1]Sales Data Table'!$A:$Z,16,FALSE)</f>
        <v>43252</v>
      </c>
      <c r="AE820" s="18" t="str">
        <f>VLOOKUP(C820,'Equipment Listing'!A:E,3,FALSE)</f>
        <v>KY</v>
      </c>
      <c r="AF820" s="19" t="str">
        <f>VLOOKUP(C820,'Equipment Listing'!A:E,4,FALSE)</f>
        <v>150T</v>
      </c>
      <c r="AG820" s="73" t="str">
        <f>VLOOKUP(C820,'Equipment Listing'!A:E,5,FALSE)</f>
        <v>60-200</v>
      </c>
      <c r="AH820" s="19">
        <f t="shared" si="99"/>
        <v>1</v>
      </c>
      <c r="AI820" s="43">
        <f t="shared" si="100"/>
        <v>3150</v>
      </c>
      <c r="AJ820" s="102">
        <f t="shared" si="101"/>
        <v>50880</v>
      </c>
      <c r="AK820" s="20">
        <f t="shared" si="102"/>
        <v>4240</v>
      </c>
      <c r="AL820" s="21">
        <f t="shared" si="103"/>
        <v>3.1280423280423282</v>
      </c>
      <c r="AM820" s="21"/>
      <c r="AN820" s="103"/>
      <c r="AO820" s="103"/>
      <c r="AP820" s="17">
        <v>106455</v>
      </c>
    </row>
    <row r="821" spans="1:42" s="15" customFormat="1" ht="10.5" customHeight="1">
      <c r="A821" s="16">
        <v>106510</v>
      </c>
      <c r="B821" s="220" t="str">
        <f t="shared" si="96"/>
        <v>SOP</v>
      </c>
      <c r="C821" s="25" t="s">
        <v>95</v>
      </c>
      <c r="D821" s="19">
        <v>1</v>
      </c>
      <c r="E821" s="20">
        <v>2700</v>
      </c>
      <c r="F821" s="19">
        <v>0.5</v>
      </c>
      <c r="G821" s="19">
        <v>2</v>
      </c>
      <c r="H821" s="221" t="str">
        <f t="shared" si="97"/>
        <v>2015.01</v>
      </c>
      <c r="I821" s="221" t="str">
        <f t="shared" si="98"/>
        <v>2015.12</v>
      </c>
      <c r="J821" s="50">
        <v>270864</v>
      </c>
      <c r="K821" s="224"/>
      <c r="L821" s="224"/>
      <c r="M821" s="224"/>
      <c r="N821" s="224"/>
      <c r="O821" s="19"/>
      <c r="P821" s="19"/>
      <c r="Q821" s="19"/>
      <c r="R821" s="19"/>
      <c r="S821" s="103"/>
      <c r="T821" s="103"/>
      <c r="U821" s="18" t="s">
        <v>2</v>
      </c>
      <c r="V821" s="103"/>
      <c r="W821" s="103"/>
      <c r="X821" s="17" t="str">
        <f>VLOOKUP(A821,'[1]Sales Data Table'!$A:$AF,4,FALSE)</f>
        <v>11M124AA</v>
      </c>
      <c r="Y821" s="17" t="str">
        <f>VLOOKUP(A821,'[1]Sales Data Table'!$A:$I,2,FALSE)</f>
        <v>Bowling Green Metalforming</v>
      </c>
      <c r="Z821" s="17"/>
      <c r="AA821" s="17" t="str">
        <f>VLOOKUP(A821,'[1]Sales Data Table'!$A:$I,4,FALSE)</f>
        <v>11M124AA</v>
      </c>
      <c r="AB821" s="17" t="str">
        <f>VLOOKUP(A821,'[1]Sales Data Table'!$A:$I,9,FALSE)</f>
        <v>Highlander 397 + Sienna 580L</v>
      </c>
      <c r="AC821" s="17"/>
      <c r="AD821" s="99">
        <f>VLOOKUP(A821,'[1]Sales Data Table'!$A:$Z,16,FALSE)</f>
        <v>42339</v>
      </c>
      <c r="AE821" s="18" t="str">
        <f>VLOOKUP(C821,'Equipment Listing'!A:E,3,FALSE)</f>
        <v>KY</v>
      </c>
      <c r="AF821" s="19" t="str">
        <f>VLOOKUP(C821,'Equipment Listing'!A:E,4,FALSE)</f>
        <v>150T</v>
      </c>
      <c r="AG821" s="73" t="str">
        <f>VLOOKUP(C821,'Equipment Listing'!A:E,5,FALSE)</f>
        <v>60-200</v>
      </c>
      <c r="AH821" s="19">
        <f t="shared" si="99"/>
        <v>1</v>
      </c>
      <c r="AI821" s="43">
        <f t="shared" si="100"/>
        <v>2700</v>
      </c>
      <c r="AJ821" s="102">
        <f t="shared" si="101"/>
        <v>270864</v>
      </c>
      <c r="AK821" s="20">
        <f t="shared" si="102"/>
        <v>22572</v>
      </c>
      <c r="AL821" s="21">
        <f t="shared" si="103"/>
        <v>12.479999999999999</v>
      </c>
      <c r="AM821" s="21"/>
      <c r="AN821" s="103"/>
      <c r="AO821" s="103"/>
      <c r="AP821" s="17">
        <v>106510</v>
      </c>
    </row>
    <row r="822" spans="1:42" s="15" customFormat="1" ht="10.5" customHeight="1">
      <c r="A822" s="16">
        <v>106518</v>
      </c>
      <c r="B822" s="220" t="str">
        <f t="shared" si="96"/>
        <v>SOP</v>
      </c>
      <c r="C822" s="25" t="s">
        <v>95</v>
      </c>
      <c r="D822" s="19">
        <v>1</v>
      </c>
      <c r="E822" s="20">
        <v>1400</v>
      </c>
      <c r="F822" s="19">
        <v>0.5</v>
      </c>
      <c r="G822" s="19">
        <v>2</v>
      </c>
      <c r="H822" s="221" t="str">
        <f t="shared" si="97"/>
        <v>2015.01</v>
      </c>
      <c r="I822" s="221" t="str">
        <f t="shared" si="98"/>
        <v>2015.12</v>
      </c>
      <c r="J822" s="50">
        <v>169560</v>
      </c>
      <c r="K822" s="224"/>
      <c r="L822" s="224"/>
      <c r="M822" s="224"/>
      <c r="N822" s="224"/>
      <c r="O822" s="19"/>
      <c r="P822" s="19"/>
      <c r="Q822" s="19"/>
      <c r="R822" s="19"/>
      <c r="S822" s="103"/>
      <c r="T822" s="103"/>
      <c r="U822" s="18" t="s">
        <v>2</v>
      </c>
      <c r="V822" s="103"/>
      <c r="W822" s="103"/>
      <c r="X822" s="17" t="str">
        <f>VLOOKUP(A822,'[1]Sales Data Table'!$A:$AF,4,FALSE)</f>
        <v>11M114AA</v>
      </c>
      <c r="Y822" s="17" t="str">
        <f>VLOOKUP(A822,'[1]Sales Data Table'!$A:$I,2,FALSE)</f>
        <v>Bowling Green Metalforming</v>
      </c>
      <c r="Z822" s="17"/>
      <c r="AA822" s="17" t="str">
        <f>VLOOKUP(A822,'[1]Sales Data Table'!$A:$I,4,FALSE)</f>
        <v>11M114AA</v>
      </c>
      <c r="AB822" s="17" t="str">
        <f>VLOOKUP(A822,'[1]Sales Data Table'!$A:$I,9,FALSE)</f>
        <v>Highlander 397 + Sienna 580L</v>
      </c>
      <c r="AC822" s="17"/>
      <c r="AD822" s="99">
        <f>VLOOKUP(A822,'[1]Sales Data Table'!$A:$Z,16,FALSE)</f>
        <v>42339</v>
      </c>
      <c r="AE822" s="18" t="str">
        <f>VLOOKUP(C822,'Equipment Listing'!A:E,3,FALSE)</f>
        <v>KY</v>
      </c>
      <c r="AF822" s="19" t="str">
        <f>VLOOKUP(C822,'Equipment Listing'!A:E,4,FALSE)</f>
        <v>150T</v>
      </c>
      <c r="AG822" s="73" t="str">
        <f>VLOOKUP(C822,'Equipment Listing'!A:E,5,FALSE)</f>
        <v>60-200</v>
      </c>
      <c r="AH822" s="19">
        <f t="shared" si="99"/>
        <v>1</v>
      </c>
      <c r="AI822" s="43">
        <f t="shared" si="100"/>
        <v>1400</v>
      </c>
      <c r="AJ822" s="102">
        <f t="shared" si="101"/>
        <v>169560</v>
      </c>
      <c r="AK822" s="20">
        <f t="shared" si="102"/>
        <v>14130</v>
      </c>
      <c r="AL822" s="21">
        <f t="shared" si="103"/>
        <v>14.790476190476191</v>
      </c>
      <c r="AM822" s="21"/>
      <c r="AN822" s="103"/>
      <c r="AO822" s="103"/>
      <c r="AP822" s="17" t="s">
        <v>85</v>
      </c>
    </row>
    <row r="823" spans="1:42" s="15" customFormat="1" ht="10.5" customHeight="1">
      <c r="A823" s="16">
        <v>106564</v>
      </c>
      <c r="B823" s="220" t="str">
        <f t="shared" si="96"/>
        <v>SOP</v>
      </c>
      <c r="C823" s="25" t="s">
        <v>95</v>
      </c>
      <c r="D823" s="19">
        <v>1</v>
      </c>
      <c r="E823" s="20">
        <v>2250</v>
      </c>
      <c r="F823" s="19">
        <v>0.5</v>
      </c>
      <c r="G823" s="19">
        <v>2</v>
      </c>
      <c r="H823" s="221" t="str">
        <f t="shared" si="97"/>
        <v>2015.01</v>
      </c>
      <c r="I823" s="221" t="str">
        <f t="shared" si="98"/>
        <v>2018.03</v>
      </c>
      <c r="J823" s="69">
        <v>345000</v>
      </c>
      <c r="K823" s="226"/>
      <c r="L823" s="226"/>
      <c r="M823" s="226"/>
      <c r="N823" s="226"/>
      <c r="O823" s="19"/>
      <c r="P823" s="19"/>
      <c r="Q823" s="19"/>
      <c r="R823" s="19"/>
      <c r="S823" s="103"/>
      <c r="T823" s="103"/>
      <c r="U823" s="18" t="s">
        <v>2</v>
      </c>
      <c r="V823" s="103"/>
      <c r="W823" s="103"/>
      <c r="X823" s="17" t="str">
        <f>VLOOKUP(A823,'[1]Sales Data Table'!$A:$AF,4,FALSE)</f>
        <v>171380T010</v>
      </c>
      <c r="Y823" s="17" t="str">
        <f>VLOOKUP(A823,'[1]Sales Data Table'!$A:$I,2,FALSE)</f>
        <v>TOYOTA</v>
      </c>
      <c r="Z823" s="17"/>
      <c r="AA823" s="17" t="str">
        <f>VLOOKUP(A823,'[1]Sales Data Table'!$A:$I,4,FALSE)</f>
        <v>171380T010</v>
      </c>
      <c r="AB823" s="17" t="str">
        <f>VLOOKUP(A823,'[1]Sales Data Table'!$A:$I,9,FALSE)</f>
        <v>Corolla 150A</v>
      </c>
      <c r="AC823" s="17"/>
      <c r="AD823" s="99">
        <f>VLOOKUP(A823,'[1]Sales Data Table'!$A:$Z,16,FALSE)</f>
        <v>43160</v>
      </c>
      <c r="AE823" s="18" t="str">
        <f>VLOOKUP(C823,'Equipment Listing'!A:E,3,FALSE)</f>
        <v>KY</v>
      </c>
      <c r="AF823" s="19" t="str">
        <f>VLOOKUP(C823,'Equipment Listing'!A:E,4,FALSE)</f>
        <v>150T</v>
      </c>
      <c r="AG823" s="73" t="str">
        <f>VLOOKUP(C823,'Equipment Listing'!A:E,5,FALSE)</f>
        <v>60-200</v>
      </c>
      <c r="AH823" s="19">
        <f t="shared" si="99"/>
        <v>1</v>
      </c>
      <c r="AI823" s="43">
        <f t="shared" si="100"/>
        <v>2250</v>
      </c>
      <c r="AJ823" s="102">
        <f t="shared" si="101"/>
        <v>345000</v>
      </c>
      <c r="AK823" s="20">
        <f t="shared" si="102"/>
        <v>28750</v>
      </c>
      <c r="AL823" s="21">
        <f t="shared" si="103"/>
        <v>18.37037037037037</v>
      </c>
      <c r="AM823" s="21"/>
      <c r="AN823" s="103"/>
      <c r="AO823" s="103"/>
      <c r="AP823" s="17">
        <v>106564</v>
      </c>
    </row>
    <row r="824" spans="1:42" s="15" customFormat="1" ht="10.5" customHeight="1">
      <c r="A824" s="16">
        <v>106847</v>
      </c>
      <c r="B824" s="220" t="str">
        <f t="shared" si="96"/>
        <v>SOP</v>
      </c>
      <c r="C824" s="25" t="s">
        <v>95</v>
      </c>
      <c r="D824" s="19">
        <v>1</v>
      </c>
      <c r="E824" s="20">
        <v>2100</v>
      </c>
      <c r="F824" s="19">
        <v>0.5</v>
      </c>
      <c r="G824" s="19">
        <v>2</v>
      </c>
      <c r="H824" s="221" t="str">
        <f t="shared" si="97"/>
        <v>2015.01</v>
      </c>
      <c r="I824" s="221" t="str">
        <f t="shared" si="98"/>
        <v>2016.06</v>
      </c>
      <c r="J824" s="69">
        <v>614982.43080137437</v>
      </c>
      <c r="K824" s="226"/>
      <c r="L824" s="226"/>
      <c r="M824" s="226"/>
      <c r="N824" s="226"/>
      <c r="O824" s="19"/>
      <c r="P824" s="19"/>
      <c r="Q824" s="19"/>
      <c r="R824" s="19"/>
      <c r="S824" s="103"/>
      <c r="T824" s="103"/>
      <c r="U824" s="18" t="s">
        <v>2</v>
      </c>
      <c r="V824" s="103"/>
      <c r="W824" s="103"/>
      <c r="X824" s="17" t="str">
        <f>VLOOKUP(A824,'[1]Sales Data Table'!$A:$AF,4,FALSE)</f>
        <v>89667-06120</v>
      </c>
      <c r="Y824" s="17" t="str">
        <f>VLOOKUP(A824,'[1]Sales Data Table'!$A:$I,2,FALSE)</f>
        <v>TOYOTA</v>
      </c>
      <c r="Z824" s="17"/>
      <c r="AA824" s="17" t="str">
        <f>VLOOKUP(A824,'[1]Sales Data Table'!$A:$I,4,FALSE)</f>
        <v>89667-06120</v>
      </c>
      <c r="AB824" s="17" t="str">
        <f>VLOOKUP(A824,'[1]Sales Data Table'!$A:$I,9,FALSE)</f>
        <v>11 CAMRY (051A)</v>
      </c>
      <c r="AC824" s="17"/>
      <c r="AD824" s="99">
        <f>VLOOKUP(A824,'[1]Sales Data Table'!$A:$Z,16,FALSE)</f>
        <v>42522</v>
      </c>
      <c r="AE824" s="18" t="str">
        <f>VLOOKUP(C824,'Equipment Listing'!A:E,3,FALSE)</f>
        <v>KY</v>
      </c>
      <c r="AF824" s="19" t="str">
        <f>VLOOKUP(C824,'Equipment Listing'!A:E,4,FALSE)</f>
        <v>150T</v>
      </c>
      <c r="AG824" s="73" t="str">
        <f>VLOOKUP(C824,'Equipment Listing'!A:E,5,FALSE)</f>
        <v>60-200</v>
      </c>
      <c r="AH824" s="19">
        <f t="shared" si="99"/>
        <v>1</v>
      </c>
      <c r="AI824" s="43">
        <f t="shared" si="100"/>
        <v>2100</v>
      </c>
      <c r="AJ824" s="102">
        <f t="shared" si="101"/>
        <v>614982.43080137437</v>
      </c>
      <c r="AK824" s="20">
        <f t="shared" si="102"/>
        <v>51248.535900114533</v>
      </c>
      <c r="AL824" s="21">
        <f t="shared" si="103"/>
        <v>33.872086285787006</v>
      </c>
      <c r="AM824" s="21"/>
      <c r="AN824" s="103"/>
      <c r="AO824" s="103"/>
      <c r="AP824" s="17">
        <v>106847</v>
      </c>
    </row>
    <row r="825" spans="1:42" s="15" customFormat="1" ht="10.5" customHeight="1">
      <c r="A825" s="23">
        <v>106848</v>
      </c>
      <c r="B825" s="220" t="str">
        <f t="shared" si="96"/>
        <v>SOP</v>
      </c>
      <c r="C825" s="23" t="s">
        <v>95</v>
      </c>
      <c r="D825" s="19">
        <v>1</v>
      </c>
      <c r="E825" s="23">
        <v>2280</v>
      </c>
      <c r="F825" s="19">
        <v>0.5</v>
      </c>
      <c r="G825" s="19">
        <v>2</v>
      </c>
      <c r="H825" s="221" t="str">
        <f t="shared" si="97"/>
        <v>2015.01</v>
      </c>
      <c r="I825" s="221" t="str">
        <f t="shared" si="98"/>
        <v>2016.06</v>
      </c>
      <c r="J825" s="69">
        <v>618731.91722372174</v>
      </c>
      <c r="K825" s="226"/>
      <c r="L825" s="226"/>
      <c r="M825" s="226"/>
      <c r="N825" s="226"/>
      <c r="O825" s="19"/>
      <c r="P825" s="19"/>
      <c r="Q825" s="19"/>
      <c r="R825" s="19"/>
      <c r="S825" s="103"/>
      <c r="T825" s="103"/>
      <c r="U825" s="18" t="s">
        <v>2</v>
      </c>
      <c r="V825" s="103"/>
      <c r="W825" s="103"/>
      <c r="X825" s="17" t="str">
        <f>VLOOKUP(A825,'[1]Sales Data Table'!$A:$AF,4,FALSE)</f>
        <v>89668-06120</v>
      </c>
      <c r="Y825" s="17" t="str">
        <f>VLOOKUP(A825,'[1]Sales Data Table'!$A:$I,2,FALSE)</f>
        <v>TOYOTA</v>
      </c>
      <c r="Z825" s="17"/>
      <c r="AA825" s="17" t="str">
        <f>VLOOKUP(A825,'[1]Sales Data Table'!$A:$I,4,FALSE)</f>
        <v>89668-06120</v>
      </c>
      <c r="AB825" s="17" t="str">
        <f>VLOOKUP(A825,'[1]Sales Data Table'!$A:$I,9,FALSE)</f>
        <v>11 CAMRY (051A)</v>
      </c>
      <c r="AC825" s="17"/>
      <c r="AD825" s="99">
        <f>VLOOKUP(A825,'[1]Sales Data Table'!$A:$Z,16,FALSE)</f>
        <v>42522</v>
      </c>
      <c r="AE825" s="18" t="str">
        <f>VLOOKUP(C825,'Equipment Listing'!A:E,3,FALSE)</f>
        <v>KY</v>
      </c>
      <c r="AF825" s="19" t="str">
        <f>VLOOKUP(C825,'Equipment Listing'!A:E,4,FALSE)</f>
        <v>150T</v>
      </c>
      <c r="AG825" s="73" t="str">
        <f>VLOOKUP(C825,'Equipment Listing'!A:E,5,FALSE)</f>
        <v>60-200</v>
      </c>
      <c r="AH825" s="19">
        <f t="shared" si="99"/>
        <v>1</v>
      </c>
      <c r="AI825" s="43">
        <f t="shared" si="100"/>
        <v>2280</v>
      </c>
      <c r="AJ825" s="102">
        <f t="shared" si="101"/>
        <v>618731.91722372174</v>
      </c>
      <c r="AK825" s="20">
        <f t="shared" si="102"/>
        <v>51560.993101976812</v>
      </c>
      <c r="AL825" s="21">
        <f t="shared" si="103"/>
        <v>31.485960878349015</v>
      </c>
      <c r="AM825" s="21"/>
      <c r="AN825" s="103"/>
      <c r="AO825" s="103"/>
      <c r="AP825" s="23" t="s">
        <v>386</v>
      </c>
    </row>
    <row r="826" spans="1:42" s="15" customFormat="1" ht="10.5" customHeight="1">
      <c r="A826" s="16">
        <v>106861</v>
      </c>
      <c r="B826" s="220" t="str">
        <f t="shared" si="96"/>
        <v>SOP</v>
      </c>
      <c r="C826" s="25" t="s">
        <v>95</v>
      </c>
      <c r="D826" s="19">
        <v>1</v>
      </c>
      <c r="E826" s="20">
        <v>2475</v>
      </c>
      <c r="F826" s="19">
        <v>0.5</v>
      </c>
      <c r="G826" s="19">
        <v>2</v>
      </c>
      <c r="H826" s="221" t="str">
        <f t="shared" si="97"/>
        <v>2015.01</v>
      </c>
      <c r="I826" s="221" t="str">
        <f t="shared" si="98"/>
        <v>2019</v>
      </c>
      <c r="J826" s="68">
        <v>798500</v>
      </c>
      <c r="K826" s="225"/>
      <c r="L826" s="225"/>
      <c r="M826" s="225"/>
      <c r="N826" s="225"/>
      <c r="O826" s="19"/>
      <c r="P826" s="19"/>
      <c r="Q826" s="19"/>
      <c r="R826" s="19"/>
      <c r="S826" s="103"/>
      <c r="T826" s="103"/>
      <c r="U826" s="18" t="s">
        <v>2</v>
      </c>
      <c r="V826" s="103"/>
      <c r="W826" s="103"/>
      <c r="X826" s="17" t="str">
        <f>VLOOKUP(A826,'[1]Sales Data Table'!$A:$AF,4,FALSE)</f>
        <v>66369 3TA0A</v>
      </c>
      <c r="Y826" s="17" t="str">
        <f>VLOOKUP(A826,'[1]Sales Data Table'!$A:$I,2,FALSE)</f>
        <v>NISSAN</v>
      </c>
      <c r="Z826" s="17"/>
      <c r="AA826" s="17" t="str">
        <f>VLOOKUP(A826,'[1]Sales Data Table'!$A:$I,4,FALSE)</f>
        <v>66369 3TA0A</v>
      </c>
      <c r="AB826" s="17" t="str">
        <f>VLOOKUP(A826,'[1]Sales Data Table'!$A:$I,9,FALSE)</f>
        <v>L42L + '14 L42N</v>
      </c>
      <c r="AC826" s="17"/>
      <c r="AD826" s="99">
        <f>VLOOKUP(A826,'[1]Sales Data Table'!$A:$Z,16,FALSE)</f>
        <v>44166</v>
      </c>
      <c r="AE826" s="18" t="str">
        <f>VLOOKUP(C826,'Equipment Listing'!A:E,3,FALSE)</f>
        <v>KY</v>
      </c>
      <c r="AF826" s="19" t="str">
        <f>VLOOKUP(C826,'Equipment Listing'!A:E,4,FALSE)</f>
        <v>150T</v>
      </c>
      <c r="AG826" s="73" t="str">
        <f>VLOOKUP(C826,'Equipment Listing'!A:E,5,FALSE)</f>
        <v>60-200</v>
      </c>
      <c r="AH826" s="19">
        <f t="shared" si="99"/>
        <v>1</v>
      </c>
      <c r="AI826" s="43">
        <f t="shared" si="100"/>
        <v>2475</v>
      </c>
      <c r="AJ826" s="102">
        <f t="shared" si="101"/>
        <v>798500</v>
      </c>
      <c r="AK826" s="20">
        <f t="shared" si="102"/>
        <v>66541.666666666672</v>
      </c>
      <c r="AL826" s="21">
        <f t="shared" si="103"/>
        <v>37.180695847362514</v>
      </c>
      <c r="AM826" s="21"/>
      <c r="AN826" s="103"/>
      <c r="AO826" s="103"/>
      <c r="AP826" s="17">
        <v>106861</v>
      </c>
    </row>
    <row r="827" spans="1:42" s="15" customFormat="1" ht="10.5" customHeight="1">
      <c r="A827" s="16">
        <v>106865</v>
      </c>
      <c r="B827" s="220" t="str">
        <f t="shared" si="96"/>
        <v>SOP</v>
      </c>
      <c r="C827" s="25" t="s">
        <v>95</v>
      </c>
      <c r="D827" s="19">
        <v>1</v>
      </c>
      <c r="E827" s="20">
        <v>1500</v>
      </c>
      <c r="F827" s="19">
        <v>0.5</v>
      </c>
      <c r="G827" s="19">
        <v>2</v>
      </c>
      <c r="H827" s="221" t="str">
        <f t="shared" si="97"/>
        <v>2015.01</v>
      </c>
      <c r="I827" s="221" t="str">
        <f t="shared" si="98"/>
        <v>2016.06</v>
      </c>
      <c r="J827" s="69">
        <v>73700.706000000006</v>
      </c>
      <c r="K827" s="226"/>
      <c r="L827" s="226"/>
      <c r="M827" s="226"/>
      <c r="N827" s="226"/>
      <c r="O827" s="19"/>
      <c r="P827" s="19"/>
      <c r="Q827" s="19"/>
      <c r="R827" s="19"/>
      <c r="S827" s="103"/>
      <c r="T827" s="103"/>
      <c r="U827" s="18" t="s">
        <v>2</v>
      </c>
      <c r="V827" s="103"/>
      <c r="W827" s="103"/>
      <c r="X827" s="17" t="str">
        <f>VLOOKUP(A827,'[1]Sales Data Table'!$A:$AF,4,FALSE)</f>
        <v>G920B06010</v>
      </c>
      <c r="Y827" s="17" t="str">
        <f>VLOOKUP(A827,'[1]Sales Data Table'!$A:$I,2,FALSE)</f>
        <v>TOYOTA</v>
      </c>
      <c r="Z827" s="17"/>
      <c r="AA827" s="17" t="str">
        <f>VLOOKUP(A827,'[1]Sales Data Table'!$A:$I,4,FALSE)</f>
        <v>G920B06010</v>
      </c>
      <c r="AB827" s="17" t="str">
        <f>VLOOKUP(A827,'[1]Sales Data Table'!$A:$I,9,FALSE)</f>
        <v>Camry 051a</v>
      </c>
      <c r="AC827" s="17"/>
      <c r="AD827" s="99">
        <f>VLOOKUP(A827,'[1]Sales Data Table'!$A:$Z,16,FALSE)</f>
        <v>42522</v>
      </c>
      <c r="AE827" s="18" t="str">
        <f>VLOOKUP(C827,'Equipment Listing'!A:E,3,FALSE)</f>
        <v>KY</v>
      </c>
      <c r="AF827" s="19" t="str">
        <f>VLOOKUP(C827,'Equipment Listing'!A:E,4,FALSE)</f>
        <v>150T</v>
      </c>
      <c r="AG827" s="73" t="str">
        <f>VLOOKUP(C827,'Equipment Listing'!A:E,5,FALSE)</f>
        <v>60-200</v>
      </c>
      <c r="AH827" s="19">
        <f t="shared" si="99"/>
        <v>1</v>
      </c>
      <c r="AI827" s="43">
        <f t="shared" si="100"/>
        <v>1500</v>
      </c>
      <c r="AJ827" s="102">
        <f t="shared" si="101"/>
        <v>73700.706000000006</v>
      </c>
      <c r="AK827" s="20">
        <f t="shared" si="102"/>
        <v>6141.7255000000005</v>
      </c>
      <c r="AL827" s="21">
        <f t="shared" si="103"/>
        <v>6.7926448888888897</v>
      </c>
      <c r="AM827" s="21"/>
      <c r="AN827" s="103"/>
      <c r="AO827" s="103"/>
      <c r="AP827" s="17" t="s">
        <v>100</v>
      </c>
    </row>
    <row r="828" spans="1:42" s="15" customFormat="1" ht="10.5" customHeight="1">
      <c r="A828" s="16">
        <v>106866</v>
      </c>
      <c r="B828" s="220" t="str">
        <f t="shared" si="96"/>
        <v>SOP</v>
      </c>
      <c r="C828" s="25" t="s">
        <v>95</v>
      </c>
      <c r="D828" s="19">
        <v>1</v>
      </c>
      <c r="E828" s="20">
        <v>1500</v>
      </c>
      <c r="F828" s="19">
        <v>0.5</v>
      </c>
      <c r="G828" s="19">
        <v>2</v>
      </c>
      <c r="H828" s="221" t="str">
        <f t="shared" si="97"/>
        <v>2015.01</v>
      </c>
      <c r="I828" s="221" t="str">
        <f t="shared" si="98"/>
        <v>2016.06</v>
      </c>
      <c r="J828" s="69">
        <v>73700.706000000006</v>
      </c>
      <c r="K828" s="226"/>
      <c r="L828" s="226"/>
      <c r="M828" s="226"/>
      <c r="N828" s="226"/>
      <c r="O828" s="19"/>
      <c r="P828" s="19"/>
      <c r="Q828" s="19"/>
      <c r="R828" s="19"/>
      <c r="S828" s="103"/>
      <c r="T828" s="103"/>
      <c r="U828" s="18" t="s">
        <v>2</v>
      </c>
      <c r="V828" s="103"/>
      <c r="W828" s="103"/>
      <c r="X828" s="17" t="str">
        <f>VLOOKUP(A828,'[1]Sales Data Table'!$A:$AF,4,FALSE)</f>
        <v>G920C06010</v>
      </c>
      <c r="Y828" s="17" t="str">
        <f>VLOOKUP(A828,'[1]Sales Data Table'!$A:$I,2,FALSE)</f>
        <v>TOYOTA</v>
      </c>
      <c r="Z828" s="17"/>
      <c r="AA828" s="17" t="str">
        <f>VLOOKUP(A828,'[1]Sales Data Table'!$A:$I,4,FALSE)</f>
        <v>G920C06010</v>
      </c>
      <c r="AB828" s="17" t="str">
        <f>VLOOKUP(A828,'[1]Sales Data Table'!$A:$I,9,FALSE)</f>
        <v>Camry 051a</v>
      </c>
      <c r="AC828" s="17"/>
      <c r="AD828" s="99">
        <f>VLOOKUP(A828,'[1]Sales Data Table'!$A:$Z,16,FALSE)</f>
        <v>42522</v>
      </c>
      <c r="AE828" s="18" t="str">
        <f>VLOOKUP(C828,'Equipment Listing'!A:E,3,FALSE)</f>
        <v>KY</v>
      </c>
      <c r="AF828" s="19" t="str">
        <f>VLOOKUP(C828,'Equipment Listing'!A:E,4,FALSE)</f>
        <v>150T</v>
      </c>
      <c r="AG828" s="73" t="str">
        <f>VLOOKUP(C828,'Equipment Listing'!A:E,5,FALSE)</f>
        <v>60-200</v>
      </c>
      <c r="AH828" s="19">
        <f t="shared" si="99"/>
        <v>1</v>
      </c>
      <c r="AI828" s="43">
        <f t="shared" si="100"/>
        <v>1500</v>
      </c>
      <c r="AJ828" s="102">
        <f t="shared" si="101"/>
        <v>73700.706000000006</v>
      </c>
      <c r="AK828" s="20">
        <f t="shared" si="102"/>
        <v>6141.7255000000005</v>
      </c>
      <c r="AL828" s="21">
        <f t="shared" si="103"/>
        <v>6.7926448888888897</v>
      </c>
      <c r="AM828" s="21"/>
      <c r="AN828" s="103"/>
      <c r="AO828" s="103"/>
      <c r="AP828" s="17" t="s">
        <v>99</v>
      </c>
    </row>
    <row r="829" spans="1:42" s="15" customFormat="1" ht="10.5" customHeight="1">
      <c r="A829" s="16">
        <v>106872</v>
      </c>
      <c r="B829" s="220" t="str">
        <f t="shared" si="96"/>
        <v>SOP</v>
      </c>
      <c r="C829" s="25" t="s">
        <v>95</v>
      </c>
      <c r="D829" s="19">
        <v>1</v>
      </c>
      <c r="E829" s="20">
        <v>1500</v>
      </c>
      <c r="F829" s="19">
        <v>0.5</v>
      </c>
      <c r="G829" s="19">
        <v>2</v>
      </c>
      <c r="H829" s="221" t="str">
        <f t="shared" si="97"/>
        <v>2015.01</v>
      </c>
      <c r="I829" s="221" t="str">
        <f t="shared" si="98"/>
        <v>2016.06</v>
      </c>
      <c r="J829" s="69">
        <v>73442.023773723908</v>
      </c>
      <c r="K829" s="226"/>
      <c r="L829" s="226"/>
      <c r="M829" s="226"/>
      <c r="N829" s="226"/>
      <c r="O829" s="19"/>
      <c r="P829" s="19"/>
      <c r="Q829" s="19"/>
      <c r="R829" s="19"/>
      <c r="S829" s="103"/>
      <c r="T829" s="103"/>
      <c r="U829" s="18" t="s">
        <v>2</v>
      </c>
      <c r="V829" s="103"/>
      <c r="W829" s="103"/>
      <c r="X829" s="17" t="str">
        <f>VLOOKUP(A829,'[1]Sales Data Table'!$A:$AF,4,FALSE)</f>
        <v>G114306030</v>
      </c>
      <c r="Y829" s="17" t="str">
        <f>VLOOKUP(A829,'[1]Sales Data Table'!$A:$I,2,FALSE)</f>
        <v>TOYOTA</v>
      </c>
      <c r="Z829" s="17"/>
      <c r="AA829" s="17" t="str">
        <f>VLOOKUP(A829,'[1]Sales Data Table'!$A:$I,4,FALSE)</f>
        <v>G114306030</v>
      </c>
      <c r="AB829" s="17" t="str">
        <f>VLOOKUP(A829,'[1]Sales Data Table'!$A:$I,9,FALSE)</f>
        <v>'11 Camry HB 071A</v>
      </c>
      <c r="AC829" s="17"/>
      <c r="AD829" s="99">
        <f>VLOOKUP(A829,'[1]Sales Data Table'!$A:$Z,16,FALSE)</f>
        <v>42522</v>
      </c>
      <c r="AE829" s="18" t="str">
        <f>VLOOKUP(C829,'Equipment Listing'!A:E,3,FALSE)</f>
        <v>KY</v>
      </c>
      <c r="AF829" s="19" t="str">
        <f>VLOOKUP(C829,'Equipment Listing'!A:E,4,FALSE)</f>
        <v>150T</v>
      </c>
      <c r="AG829" s="73" t="str">
        <f>VLOOKUP(C829,'Equipment Listing'!A:E,5,FALSE)</f>
        <v>60-200</v>
      </c>
      <c r="AH829" s="19">
        <f t="shared" si="99"/>
        <v>1</v>
      </c>
      <c r="AI829" s="43">
        <f t="shared" si="100"/>
        <v>1500</v>
      </c>
      <c r="AJ829" s="102">
        <f t="shared" si="101"/>
        <v>73442.023773723908</v>
      </c>
      <c r="AK829" s="20">
        <f t="shared" si="102"/>
        <v>6120.1686478103256</v>
      </c>
      <c r="AL829" s="21">
        <f t="shared" si="103"/>
        <v>6.7734832424980667</v>
      </c>
      <c r="AM829" s="21"/>
      <c r="AN829" s="103"/>
      <c r="AO829" s="103"/>
      <c r="AP829" s="17" t="s">
        <v>98</v>
      </c>
    </row>
    <row r="830" spans="1:42" s="15" customFormat="1" ht="10.5" customHeight="1">
      <c r="A830" s="16">
        <v>106872</v>
      </c>
      <c r="B830" s="220" t="str">
        <f t="shared" si="96"/>
        <v>SOP</v>
      </c>
      <c r="C830" s="25" t="s">
        <v>95</v>
      </c>
      <c r="D830" s="19">
        <v>1</v>
      </c>
      <c r="E830" s="20">
        <v>1800</v>
      </c>
      <c r="F830" s="19">
        <v>0.5</v>
      </c>
      <c r="G830" s="19">
        <v>2</v>
      </c>
      <c r="H830" s="221" t="str">
        <f t="shared" si="97"/>
        <v>2015.01</v>
      </c>
      <c r="I830" s="221" t="str">
        <f t="shared" si="98"/>
        <v>2016.06</v>
      </c>
      <c r="J830" s="69">
        <v>73442.023773723908</v>
      </c>
      <c r="K830" s="226"/>
      <c r="L830" s="226"/>
      <c r="M830" s="226"/>
      <c r="N830" s="226"/>
      <c r="O830" s="19"/>
      <c r="P830" s="19"/>
      <c r="Q830" s="19"/>
      <c r="R830" s="19"/>
      <c r="S830" s="103"/>
      <c r="T830" s="103"/>
      <c r="U830" s="18" t="s">
        <v>2</v>
      </c>
      <c r="V830" s="103"/>
      <c r="W830" s="103"/>
      <c r="X830" s="17" t="str">
        <f>VLOOKUP(A830,'[1]Sales Data Table'!$A:$AF,4,FALSE)</f>
        <v>G114306030</v>
      </c>
      <c r="Y830" s="17" t="str">
        <f>VLOOKUP(A830,'[1]Sales Data Table'!$A:$I,2,FALSE)</f>
        <v>TOYOTA</v>
      </c>
      <c r="Z830" s="17"/>
      <c r="AA830" s="17" t="str">
        <f>VLOOKUP(A830,'[1]Sales Data Table'!$A:$I,4,FALSE)</f>
        <v>G114306030</v>
      </c>
      <c r="AB830" s="17" t="str">
        <f>VLOOKUP(A830,'[1]Sales Data Table'!$A:$I,9,FALSE)</f>
        <v>'11 Camry HB 071A</v>
      </c>
      <c r="AC830" s="17"/>
      <c r="AD830" s="99">
        <f>VLOOKUP(A830,'[1]Sales Data Table'!$A:$Z,16,FALSE)</f>
        <v>42522</v>
      </c>
      <c r="AE830" s="18" t="str">
        <f>VLOOKUP(C830,'Equipment Listing'!A:E,3,FALSE)</f>
        <v>KY</v>
      </c>
      <c r="AF830" s="19" t="str">
        <f>VLOOKUP(C830,'Equipment Listing'!A:E,4,FALSE)</f>
        <v>150T</v>
      </c>
      <c r="AG830" s="73" t="str">
        <f>VLOOKUP(C830,'Equipment Listing'!A:E,5,FALSE)</f>
        <v>60-200</v>
      </c>
      <c r="AH830" s="19">
        <f t="shared" si="99"/>
        <v>1</v>
      </c>
      <c r="AI830" s="43">
        <f t="shared" si="100"/>
        <v>1800</v>
      </c>
      <c r="AJ830" s="102">
        <f t="shared" si="101"/>
        <v>73442.023773723908</v>
      </c>
      <c r="AK830" s="20">
        <f t="shared" si="102"/>
        <v>6120.1686478103256</v>
      </c>
      <c r="AL830" s="21">
        <f t="shared" si="103"/>
        <v>5.8667915909706112</v>
      </c>
      <c r="AM830" s="21"/>
      <c r="AN830" s="103"/>
      <c r="AO830" s="103"/>
      <c r="AP830" s="17" t="s">
        <v>97</v>
      </c>
    </row>
    <row r="831" spans="1:42" s="15" customFormat="1" ht="10.5" customHeight="1">
      <c r="A831" s="56">
        <v>106920</v>
      </c>
      <c r="B831" s="220" t="str">
        <f t="shared" si="96"/>
        <v>SOP</v>
      </c>
      <c r="C831" s="51" t="s">
        <v>95</v>
      </c>
      <c r="D831" s="19">
        <v>1</v>
      </c>
      <c r="E831" s="55">
        <v>1000</v>
      </c>
      <c r="F831" s="19">
        <v>0.5</v>
      </c>
      <c r="G831" s="19">
        <v>2</v>
      </c>
      <c r="H831" s="221" t="str">
        <f t="shared" si="97"/>
        <v>2015.01</v>
      </c>
      <c r="I831" s="221" t="str">
        <f t="shared" si="98"/>
        <v>2015.02</v>
      </c>
      <c r="J831" s="69">
        <v>64800</v>
      </c>
      <c r="K831" s="226"/>
      <c r="L831" s="226"/>
      <c r="M831" s="226"/>
      <c r="N831" s="226"/>
      <c r="O831" s="54"/>
      <c r="P831" s="54"/>
      <c r="Q831" s="54"/>
      <c r="R831" s="54"/>
      <c r="S831" s="53"/>
      <c r="T831" s="104"/>
      <c r="U831" s="18" t="s">
        <v>2</v>
      </c>
      <c r="V831" s="104"/>
      <c r="W831" s="103"/>
      <c r="X831" s="17" t="str">
        <f>VLOOKUP(A831,'[1]Sales Data Table'!$A:$AF,4,FALSE)</f>
        <v>801D5 ZY70A</v>
      </c>
      <c r="Y831" s="17" t="str">
        <f>VLOOKUP(A831,'[1]Sales Data Table'!$A:$I,2,FALSE)</f>
        <v>NISSAN</v>
      </c>
      <c r="Z831" s="17"/>
      <c r="AA831" s="17" t="str">
        <f>VLOOKUP(A831,'[1]Sales Data Table'!$A:$I,4,FALSE)</f>
        <v>801D5 ZY70A</v>
      </c>
      <c r="AB831" s="17" t="str">
        <f>VLOOKUP(A831,'[1]Sales Data Table'!$A:$I,9,FALSE)</f>
        <v>L42C</v>
      </c>
      <c r="AC831" s="17"/>
      <c r="AD831" s="99">
        <f>VLOOKUP(A831,'[1]Sales Data Table'!$A:$Z,16,FALSE)</f>
        <v>42036</v>
      </c>
      <c r="AE831" s="18" t="str">
        <f>VLOOKUP(C831,'Equipment Listing'!A:E,3,FALSE)</f>
        <v>KY</v>
      </c>
      <c r="AF831" s="19" t="str">
        <f>VLOOKUP(C831,'Equipment Listing'!A:E,4,FALSE)</f>
        <v>150T</v>
      </c>
      <c r="AG831" s="73" t="str">
        <f>VLOOKUP(C831,'Equipment Listing'!A:E,5,FALSE)</f>
        <v>60-200</v>
      </c>
      <c r="AH831" s="19">
        <f t="shared" si="99"/>
        <v>1</v>
      </c>
      <c r="AI831" s="43">
        <f t="shared" si="100"/>
        <v>1000</v>
      </c>
      <c r="AJ831" s="102">
        <f t="shared" si="101"/>
        <v>64800</v>
      </c>
      <c r="AK831" s="20">
        <f t="shared" si="102"/>
        <v>5400</v>
      </c>
      <c r="AL831" s="21">
        <f t="shared" si="103"/>
        <v>8.5333333333333332</v>
      </c>
      <c r="AM831" s="21"/>
      <c r="AN831" s="103"/>
      <c r="AO831" s="103"/>
      <c r="AP831" s="51" t="e">
        <f>VLOOKUP(A831,#REF!,2,FALSE)</f>
        <v>#REF!</v>
      </c>
    </row>
    <row r="832" spans="1:42" s="15" customFormat="1" ht="10.5" customHeight="1">
      <c r="A832" s="23">
        <v>106959</v>
      </c>
      <c r="B832" s="220" t="str">
        <f t="shared" si="96"/>
        <v>SOP</v>
      </c>
      <c r="C832" s="23" t="s">
        <v>95</v>
      </c>
      <c r="D832" s="19">
        <v>1</v>
      </c>
      <c r="E832" s="23">
        <v>2000</v>
      </c>
      <c r="F832" s="19">
        <v>0.5</v>
      </c>
      <c r="G832" s="19">
        <v>2</v>
      </c>
      <c r="H832" s="221" t="str">
        <f t="shared" si="97"/>
        <v>2015.01</v>
      </c>
      <c r="I832" s="221" t="str">
        <f t="shared" si="98"/>
        <v>2018.12</v>
      </c>
      <c r="J832" s="69">
        <v>40425.612000000001</v>
      </c>
      <c r="K832" s="226"/>
      <c r="L832" s="226"/>
      <c r="M832" s="226"/>
      <c r="N832" s="226"/>
      <c r="O832" s="19"/>
      <c r="P832" s="19"/>
      <c r="Q832" s="19"/>
      <c r="R832" s="19"/>
      <c r="S832" s="103"/>
      <c r="T832" s="103"/>
      <c r="U832" s="18" t="s">
        <v>2</v>
      </c>
      <c r="V832" s="103"/>
      <c r="W832" s="103"/>
      <c r="X832" s="17" t="str">
        <f>VLOOKUP(A832,'[1]Sales Data Table'!$A:$AF,4,FALSE)</f>
        <v>90528 3JA0A</v>
      </c>
      <c r="Y832" s="17" t="str">
        <f>VLOOKUP(A832,'[1]Sales Data Table'!$A:$I,2,FALSE)</f>
        <v>NISSAN</v>
      </c>
      <c r="Z832" s="17"/>
      <c r="AA832" s="17" t="str">
        <f>VLOOKUP(A832,'[1]Sales Data Table'!$A:$I,4,FALSE)</f>
        <v>90528 3JA0A</v>
      </c>
      <c r="AB832" s="17" t="str">
        <f>VLOOKUP(A832,'[1]Sales Data Table'!$A:$I,9,FALSE)</f>
        <v>P42J</v>
      </c>
      <c r="AC832" s="17"/>
      <c r="AD832" s="99">
        <f>VLOOKUP(A832,'[1]Sales Data Table'!$A:$Z,16,FALSE)</f>
        <v>43435</v>
      </c>
      <c r="AE832" s="18" t="str">
        <f>VLOOKUP(C832,'Equipment Listing'!A:E,3,FALSE)</f>
        <v>KY</v>
      </c>
      <c r="AF832" s="19" t="str">
        <f>VLOOKUP(C832,'Equipment Listing'!A:E,4,FALSE)</f>
        <v>150T</v>
      </c>
      <c r="AG832" s="73" t="str">
        <f>VLOOKUP(C832,'Equipment Listing'!A:E,5,FALSE)</f>
        <v>60-200</v>
      </c>
      <c r="AH832" s="19">
        <f t="shared" si="99"/>
        <v>1</v>
      </c>
      <c r="AI832" s="43">
        <f t="shared" si="100"/>
        <v>2000</v>
      </c>
      <c r="AJ832" s="102">
        <f t="shared" si="101"/>
        <v>40425.612000000001</v>
      </c>
      <c r="AK832" s="20">
        <f t="shared" si="102"/>
        <v>3368.8009999999999</v>
      </c>
      <c r="AL832" s="21">
        <f t="shared" si="103"/>
        <v>3.5792006666666665</v>
      </c>
      <c r="AM832" s="21"/>
      <c r="AN832" s="103"/>
      <c r="AO832" s="103"/>
      <c r="AP832" s="23" t="s">
        <v>368</v>
      </c>
    </row>
    <row r="833" spans="1:42" s="15" customFormat="1" ht="10.5" customHeight="1">
      <c r="A833" s="16">
        <v>107021</v>
      </c>
      <c r="B833" s="220" t="str">
        <f t="shared" si="96"/>
        <v>SOP</v>
      </c>
      <c r="C833" s="25" t="s">
        <v>95</v>
      </c>
      <c r="D833" s="19">
        <v>1</v>
      </c>
      <c r="E833" s="20">
        <v>2475</v>
      </c>
      <c r="F833" s="19">
        <v>0.5</v>
      </c>
      <c r="G833" s="19">
        <v>2</v>
      </c>
      <c r="H833" s="221" t="str">
        <f t="shared" si="97"/>
        <v>2015.01</v>
      </c>
      <c r="I833" s="221" t="str">
        <f t="shared" si="98"/>
        <v>2016.06</v>
      </c>
      <c r="J833" s="69">
        <v>73654.494670990258</v>
      </c>
      <c r="K833" s="226"/>
      <c r="L833" s="226"/>
      <c r="M833" s="226"/>
      <c r="N833" s="226"/>
      <c r="O833" s="19"/>
      <c r="P833" s="19"/>
      <c r="Q833" s="19"/>
      <c r="R833" s="19"/>
      <c r="S833" s="103"/>
      <c r="T833" s="103"/>
      <c r="U833" s="18" t="s">
        <v>2</v>
      </c>
      <c r="V833" s="103"/>
      <c r="W833" s="103"/>
      <c r="X833" s="17" t="str">
        <f>VLOOKUP(A833,'[1]Sales Data Table'!$A:$AF,4,FALSE)</f>
        <v>G9257-06010</v>
      </c>
      <c r="Y833" s="17" t="str">
        <f>VLOOKUP(A833,'[1]Sales Data Table'!$A:$I,2,FALSE)</f>
        <v>TOYOTA</v>
      </c>
      <c r="Z833" s="17"/>
      <c r="AA833" s="17" t="str">
        <f>VLOOKUP(A833,'[1]Sales Data Table'!$A:$I,4,FALSE)</f>
        <v>G9257-06010</v>
      </c>
      <c r="AB833" s="17" t="str">
        <f>VLOOKUP(A833,'[1]Sales Data Table'!$A:$I,9,FALSE)</f>
        <v>'12 051A Camry</v>
      </c>
      <c r="AC833" s="17"/>
      <c r="AD833" s="99">
        <f>VLOOKUP(A833,'[1]Sales Data Table'!$A:$Z,16,FALSE)</f>
        <v>42522</v>
      </c>
      <c r="AE833" s="18" t="str">
        <f>VLOOKUP(C833,'Equipment Listing'!A:E,3,FALSE)</f>
        <v>KY</v>
      </c>
      <c r="AF833" s="19" t="str">
        <f>VLOOKUP(C833,'Equipment Listing'!A:E,4,FALSE)</f>
        <v>150T</v>
      </c>
      <c r="AG833" s="73" t="str">
        <f>VLOOKUP(C833,'Equipment Listing'!A:E,5,FALSE)</f>
        <v>60-200</v>
      </c>
      <c r="AH833" s="19">
        <f t="shared" si="99"/>
        <v>1</v>
      </c>
      <c r="AI833" s="43">
        <f t="shared" si="100"/>
        <v>2475</v>
      </c>
      <c r="AJ833" s="102">
        <f t="shared" si="101"/>
        <v>73654.494670990258</v>
      </c>
      <c r="AK833" s="20">
        <f t="shared" si="102"/>
        <v>6137.8745559158551</v>
      </c>
      <c r="AL833" s="21">
        <f t="shared" si="103"/>
        <v>4.63993242069541</v>
      </c>
      <c r="AM833" s="21"/>
      <c r="AN833" s="103"/>
      <c r="AO833" s="103"/>
      <c r="AP833" s="17">
        <v>107021</v>
      </c>
    </row>
    <row r="834" spans="1:42" s="15" customFormat="1" ht="10.5" customHeight="1">
      <c r="A834" s="16">
        <v>107038</v>
      </c>
      <c r="B834" s="220" t="str">
        <f t="shared" si="96"/>
        <v>SOP</v>
      </c>
      <c r="C834" s="25" t="s">
        <v>95</v>
      </c>
      <c r="D834" s="19">
        <v>1</v>
      </c>
      <c r="E834" s="20">
        <v>1500</v>
      </c>
      <c r="F834" s="19">
        <v>0.5</v>
      </c>
      <c r="G834" s="19">
        <v>2</v>
      </c>
      <c r="H834" s="221" t="str">
        <f t="shared" si="97"/>
        <v>2015.01</v>
      </c>
      <c r="I834" s="221" t="str">
        <f t="shared" si="98"/>
        <v>2019.09</v>
      </c>
      <c r="J834" s="50">
        <v>589639.68000000005</v>
      </c>
      <c r="K834" s="224"/>
      <c r="L834" s="224"/>
      <c r="M834" s="224"/>
      <c r="N834" s="224"/>
      <c r="O834" s="19"/>
      <c r="P834" s="19"/>
      <c r="Q834" s="19"/>
      <c r="R834" s="19"/>
      <c r="S834" s="103"/>
      <c r="T834" s="103"/>
      <c r="U834" s="18" t="s">
        <v>2</v>
      </c>
      <c r="V834" s="103"/>
      <c r="W834" s="103"/>
      <c r="X834" s="17" t="str">
        <f>VLOOKUP(A834,'[1]Sales Data Table'!$A:$AF,4,FALSE)</f>
        <v>23-4621112-2-00</v>
      </c>
      <c r="Y834" s="17" t="str">
        <f>VLOOKUP(A834,'[1]Sales Data Table'!$A:$I,2,FALSE)</f>
        <v>IB TECH</v>
      </c>
      <c r="Z834" s="17"/>
      <c r="AA834" s="17" t="str">
        <f>VLOOKUP(A834,'[1]Sales Data Table'!$A:$I,4,FALSE)</f>
        <v>23-4621112-2-00</v>
      </c>
      <c r="AB834" s="17" t="str">
        <f>VLOOKUP(A834,'[1]Sales Data Table'!$A:$I,9,FALSE)</f>
        <v>P42J + P42K</v>
      </c>
      <c r="AC834" s="17"/>
      <c r="AD834" s="99">
        <f>VLOOKUP(A834,'[1]Sales Data Table'!$A:$Z,16,FALSE)</f>
        <v>43717</v>
      </c>
      <c r="AE834" s="18" t="str">
        <f>VLOOKUP(C834,'Equipment Listing'!A:E,3,FALSE)</f>
        <v>KY</v>
      </c>
      <c r="AF834" s="19" t="str">
        <f>VLOOKUP(C834,'Equipment Listing'!A:E,4,FALSE)</f>
        <v>150T</v>
      </c>
      <c r="AG834" s="73" t="str">
        <f>VLOOKUP(C834,'Equipment Listing'!A:E,5,FALSE)</f>
        <v>60-200</v>
      </c>
      <c r="AH834" s="19">
        <f t="shared" si="99"/>
        <v>1</v>
      </c>
      <c r="AI834" s="43">
        <f t="shared" si="100"/>
        <v>1500</v>
      </c>
      <c r="AJ834" s="102">
        <f t="shared" si="101"/>
        <v>589639.68000000005</v>
      </c>
      <c r="AK834" s="20">
        <f t="shared" si="102"/>
        <v>49136.640000000007</v>
      </c>
      <c r="AL834" s="21">
        <f t="shared" si="103"/>
        <v>45.010346666666671</v>
      </c>
      <c r="AM834" s="21"/>
      <c r="AN834" s="103"/>
      <c r="AO834" s="103"/>
      <c r="AP834" s="17" t="s">
        <v>84</v>
      </c>
    </row>
    <row r="835" spans="1:42" s="15" customFormat="1" ht="10.5" customHeight="1">
      <c r="A835" s="16">
        <v>107096</v>
      </c>
      <c r="B835" s="220" t="str">
        <f t="shared" si="96"/>
        <v>SOP</v>
      </c>
      <c r="C835" s="25" t="s">
        <v>95</v>
      </c>
      <c r="D835" s="19">
        <v>1</v>
      </c>
      <c r="E835" s="20">
        <v>1900</v>
      </c>
      <c r="F835" s="19">
        <v>0.5</v>
      </c>
      <c r="G835" s="19">
        <v>2</v>
      </c>
      <c r="H835" s="221" t="str">
        <f t="shared" si="97"/>
        <v>2015.01</v>
      </c>
      <c r="I835" s="221" t="str">
        <f t="shared" si="98"/>
        <v>2019.09</v>
      </c>
      <c r="J835" s="69">
        <v>2773.7073802330597</v>
      </c>
      <c r="K835" s="226"/>
      <c r="L835" s="226"/>
      <c r="M835" s="226"/>
      <c r="N835" s="226"/>
      <c r="O835" s="19"/>
      <c r="P835" s="19"/>
      <c r="Q835" s="19"/>
      <c r="R835" s="19"/>
      <c r="S835" s="103"/>
      <c r="T835" s="103"/>
      <c r="U835" s="18" t="s">
        <v>2</v>
      </c>
      <c r="V835" s="103"/>
      <c r="W835" s="103"/>
      <c r="X835" s="17" t="str">
        <f>VLOOKUP(A835,'[1]Sales Data Table'!$A:$AF,4,FALSE)</f>
        <v>27355 1paia</v>
      </c>
      <c r="Y835" s="17" t="str">
        <f>VLOOKUP(A835,'[1]Sales Data Table'!$A:$I,2,FALSE)</f>
        <v>Calsonic</v>
      </c>
      <c r="Z835" s="17"/>
      <c r="AA835" s="17" t="str">
        <f>VLOOKUP(A835,'[1]Sales Data Table'!$A:$I,4,FALSE)</f>
        <v>27355 1paia</v>
      </c>
      <c r="AB835" s="17" t="str">
        <f>VLOOKUP(A835,'[1]Sales Data Table'!$A:$I,9,FALSE)</f>
        <v>X61F</v>
      </c>
      <c r="AC835" s="17"/>
      <c r="AD835" s="99">
        <f>VLOOKUP(A835,'[1]Sales Data Table'!$A:$Z,16,FALSE)</f>
        <v>43717</v>
      </c>
      <c r="AE835" s="18" t="str">
        <f>VLOOKUP(C835,'Equipment Listing'!A:E,3,FALSE)</f>
        <v>KY</v>
      </c>
      <c r="AF835" s="19" t="str">
        <f>VLOOKUP(C835,'Equipment Listing'!A:E,4,FALSE)</f>
        <v>150T</v>
      </c>
      <c r="AG835" s="73" t="str">
        <f>VLOOKUP(C835,'Equipment Listing'!A:E,5,FALSE)</f>
        <v>60-200</v>
      </c>
      <c r="AH835" s="19">
        <f t="shared" si="99"/>
        <v>1</v>
      </c>
      <c r="AI835" s="43">
        <f t="shared" si="100"/>
        <v>1900</v>
      </c>
      <c r="AJ835" s="102">
        <f t="shared" si="101"/>
        <v>2773.7073802330597</v>
      </c>
      <c r="AK835" s="20">
        <f t="shared" si="102"/>
        <v>231.1422816860883</v>
      </c>
      <c r="AL835" s="21">
        <f t="shared" si="103"/>
        <v>1.4955384432884831</v>
      </c>
      <c r="AM835" s="21"/>
      <c r="AN835" s="103"/>
      <c r="AO835" s="103"/>
      <c r="AP835" s="17" t="s">
        <v>96</v>
      </c>
    </row>
    <row r="836" spans="1:42" s="15" customFormat="1" ht="10.5" customHeight="1">
      <c r="A836" s="16">
        <v>107129</v>
      </c>
      <c r="B836" s="220" t="str">
        <f t="shared" si="96"/>
        <v>SOP</v>
      </c>
      <c r="C836" s="25" t="s">
        <v>95</v>
      </c>
      <c r="D836" s="19">
        <v>1</v>
      </c>
      <c r="E836" s="20">
        <v>3375</v>
      </c>
      <c r="F836" s="19">
        <v>0.5</v>
      </c>
      <c r="G836" s="19">
        <v>2</v>
      </c>
      <c r="H836" s="221" t="str">
        <f t="shared" si="97"/>
        <v>2015.01</v>
      </c>
      <c r="I836" s="221" t="str">
        <f t="shared" si="98"/>
        <v>2018.06</v>
      </c>
      <c r="J836" s="69">
        <v>242952</v>
      </c>
      <c r="K836" s="226"/>
      <c r="L836" s="226"/>
      <c r="M836" s="226"/>
      <c r="N836" s="226"/>
      <c r="O836" s="19"/>
      <c r="P836" s="19"/>
      <c r="Q836" s="19"/>
      <c r="R836" s="19"/>
      <c r="S836" s="103"/>
      <c r="T836" s="103"/>
      <c r="U836" s="18" t="s">
        <v>2</v>
      </c>
      <c r="V836" s="103"/>
      <c r="W836" s="103"/>
      <c r="X836" s="17" t="str">
        <f>VLOOKUP(A836,'[1]Sales Data Table'!$A:$AF,4,FALSE)</f>
        <v>24236 3ta0a</v>
      </c>
      <c r="Y836" s="17" t="str">
        <f>VLOOKUP(A836,'[1]Sales Data Table'!$A:$I,2,FALSE)</f>
        <v>Calsonic</v>
      </c>
      <c r="Z836" s="17"/>
      <c r="AA836" s="17" t="str">
        <f>VLOOKUP(A836,'[1]Sales Data Table'!$A:$I,4,FALSE)</f>
        <v>24236 3ta0a</v>
      </c>
      <c r="AB836" s="17" t="str">
        <f>VLOOKUP(A836,'[1]Sales Data Table'!$A:$I,9,FALSE)</f>
        <v>L42L Altima</v>
      </c>
      <c r="AC836" s="17"/>
      <c r="AD836" s="99">
        <f>VLOOKUP(A836,'[1]Sales Data Table'!$A:$Z,16,FALSE)</f>
        <v>43252</v>
      </c>
      <c r="AE836" s="18" t="str">
        <f>VLOOKUP(C836,'Equipment Listing'!A:E,3,FALSE)</f>
        <v>KY</v>
      </c>
      <c r="AF836" s="19" t="str">
        <f>VLOOKUP(C836,'Equipment Listing'!A:E,4,FALSE)</f>
        <v>150T</v>
      </c>
      <c r="AG836" s="73" t="str">
        <f>VLOOKUP(C836,'Equipment Listing'!A:E,5,FALSE)</f>
        <v>60-200</v>
      </c>
      <c r="AH836" s="19">
        <f t="shared" si="99"/>
        <v>1</v>
      </c>
      <c r="AI836" s="43">
        <f t="shared" si="100"/>
        <v>3375</v>
      </c>
      <c r="AJ836" s="102">
        <f t="shared" si="101"/>
        <v>242952</v>
      </c>
      <c r="AK836" s="20">
        <f t="shared" si="102"/>
        <v>20246</v>
      </c>
      <c r="AL836" s="21">
        <f t="shared" si="103"/>
        <v>9.331753086419754</v>
      </c>
      <c r="AM836" s="21"/>
      <c r="AN836" s="103"/>
      <c r="AO836" s="103"/>
      <c r="AP836" s="17">
        <v>107129</v>
      </c>
    </row>
    <row r="837" spans="1:42" s="15" customFormat="1" ht="10.5" customHeight="1">
      <c r="A837" s="23">
        <v>107157</v>
      </c>
      <c r="B837" s="220" t="str">
        <f t="shared" ref="B837:B900" si="104">IF(I837="3000","EOP",IF(ISBLANK(AC837),"SOP",""))</f>
        <v>SOP</v>
      </c>
      <c r="C837" s="23" t="s">
        <v>95</v>
      </c>
      <c r="D837" s="19">
        <v>1</v>
      </c>
      <c r="E837" s="23">
        <v>3150</v>
      </c>
      <c r="F837" s="19">
        <v>0.5</v>
      </c>
      <c r="G837" s="19">
        <v>2</v>
      </c>
      <c r="H837" s="221" t="str">
        <f t="shared" ref="H837:H900" si="105">IF(AND(AC837&gt;=$AT$2,AC837&lt;=$AT$3), TEXT(AC837,"YYYY.MM"), IF(AC837&gt;=$AT$3, "2019", "2015.01"))</f>
        <v>2015.01</v>
      </c>
      <c r="I837" s="221" t="str">
        <f t="shared" ref="I837:I900" si="106">IF(AND(AD837&gt;=$AT$2,AD837&lt;=$AT$3), TEXT(AD837,"YYYY.MM"), IF(AD837&gt;=$AT$3, "2019", "3000"))</f>
        <v>2018.06</v>
      </c>
      <c r="J837" s="69">
        <v>164724</v>
      </c>
      <c r="K837" s="226"/>
      <c r="L837" s="226"/>
      <c r="M837" s="226"/>
      <c r="N837" s="226"/>
      <c r="O837" s="19"/>
      <c r="P837" s="19"/>
      <c r="Q837" s="19"/>
      <c r="R837" s="19"/>
      <c r="S837" s="103"/>
      <c r="T837" s="103"/>
      <c r="U837" s="18" t="s">
        <v>2</v>
      </c>
      <c r="V837" s="103"/>
      <c r="W837" s="103"/>
      <c r="X837" s="17" t="str">
        <f>VLOOKUP(A837,'[1]Sales Data Table'!$A:$AF,4,FALSE)</f>
        <v>23-4643210-2-00</v>
      </c>
      <c r="Y837" s="17" t="str">
        <f>VLOOKUP(A837,'[1]Sales Data Table'!$A:$I,2,FALSE)</f>
        <v>IB TECH</v>
      </c>
      <c r="Z837" s="17"/>
      <c r="AA837" s="17" t="str">
        <f>VLOOKUP(A837,'[1]Sales Data Table'!$A:$I,4,FALSE)</f>
        <v>23-4643210-2-00</v>
      </c>
      <c r="AB837" s="17" t="str">
        <f>VLOOKUP(A837,'[1]Sales Data Table'!$A:$I,9,FALSE)</f>
        <v>L42L Altima</v>
      </c>
      <c r="AC837" s="17"/>
      <c r="AD837" s="99">
        <f>VLOOKUP(A837,'[1]Sales Data Table'!$A:$Z,16,FALSE)</f>
        <v>43252</v>
      </c>
      <c r="AE837" s="18" t="str">
        <f>VLOOKUP(C837,'Equipment Listing'!A:E,3,FALSE)</f>
        <v>KY</v>
      </c>
      <c r="AF837" s="19" t="str">
        <f>VLOOKUP(C837,'Equipment Listing'!A:E,4,FALSE)</f>
        <v>150T</v>
      </c>
      <c r="AG837" s="73" t="str">
        <f>VLOOKUP(C837,'Equipment Listing'!A:E,5,FALSE)</f>
        <v>60-200</v>
      </c>
      <c r="AH837" s="19">
        <f t="shared" ref="AH837:AH900" si="107">G837*F837</f>
        <v>1</v>
      </c>
      <c r="AI837" s="43">
        <f t="shared" ref="AI837:AI900" si="108">E837*D837</f>
        <v>3150</v>
      </c>
      <c r="AJ837" s="102">
        <f t="shared" ref="AJ837:AJ900" si="109">J837</f>
        <v>164724</v>
      </c>
      <c r="AK837" s="20">
        <f t="shared" ref="AK837:AK900" si="110">J837/12</f>
        <v>13727</v>
      </c>
      <c r="AL837" s="21">
        <f t="shared" ref="AL837:AL900" si="111">(AK837/AI837+(AH837))/0.75</f>
        <v>7.1437037037037037</v>
      </c>
      <c r="AM837" s="21"/>
      <c r="AN837" s="103"/>
      <c r="AO837" s="103"/>
      <c r="AP837" s="23" t="s">
        <v>387</v>
      </c>
    </row>
    <row r="838" spans="1:42" s="15" customFormat="1" ht="10.5" customHeight="1">
      <c r="A838" s="16">
        <v>107209</v>
      </c>
      <c r="B838" s="220" t="str">
        <f t="shared" si="104"/>
        <v>SOP</v>
      </c>
      <c r="C838" s="25" t="s">
        <v>95</v>
      </c>
      <c r="D838" s="19">
        <v>1</v>
      </c>
      <c r="E838" s="20">
        <v>1250</v>
      </c>
      <c r="F838" s="19">
        <v>0.5</v>
      </c>
      <c r="G838" s="19">
        <v>2</v>
      </c>
      <c r="H838" s="221" t="str">
        <f t="shared" si="105"/>
        <v>2015.01</v>
      </c>
      <c r="I838" s="221" t="str">
        <f t="shared" si="106"/>
        <v>2017.09</v>
      </c>
      <c r="J838" s="69">
        <v>28620</v>
      </c>
      <c r="K838" s="226"/>
      <c r="L838" s="226"/>
      <c r="M838" s="226"/>
      <c r="N838" s="226"/>
      <c r="O838" s="19"/>
      <c r="P838" s="19"/>
      <c r="Q838" s="19"/>
      <c r="R838" s="19"/>
      <c r="S838" s="103"/>
      <c r="T838" s="103"/>
      <c r="U838" s="18" t="s">
        <v>2</v>
      </c>
      <c r="V838" s="103"/>
      <c r="W838" s="103"/>
      <c r="X838" s="17" t="str">
        <f>VLOOKUP(A838,'[1]Sales Data Table'!$A:$AF,4,FALSE)</f>
        <v>90146 3FN0A</v>
      </c>
      <c r="Y838" s="17" t="str">
        <f>VLOOKUP(A838,'[1]Sales Data Table'!$A:$I,2,FALSE)</f>
        <v>NISSAN</v>
      </c>
      <c r="Z838" s="17"/>
      <c r="AA838" s="17" t="str">
        <f>VLOOKUP(A838,'[1]Sales Data Table'!$A:$I,4,FALSE)</f>
        <v>90146 3FN0A</v>
      </c>
      <c r="AB838" s="17" t="str">
        <f>VLOOKUP(A838,'[1]Sales Data Table'!$A:$I,9,FALSE)</f>
        <v>'13 LEAF B12G</v>
      </c>
      <c r="AC838" s="17"/>
      <c r="AD838" s="99">
        <f>VLOOKUP(A838,'[1]Sales Data Table'!$A:$Z,16,FALSE)</f>
        <v>42979</v>
      </c>
      <c r="AE838" s="18" t="str">
        <f>VLOOKUP(C838,'Equipment Listing'!A:E,3,FALSE)</f>
        <v>KY</v>
      </c>
      <c r="AF838" s="19" t="str">
        <f>VLOOKUP(C838,'Equipment Listing'!A:E,4,FALSE)</f>
        <v>150T</v>
      </c>
      <c r="AG838" s="73" t="str">
        <f>VLOOKUP(C838,'Equipment Listing'!A:E,5,FALSE)</f>
        <v>60-200</v>
      </c>
      <c r="AH838" s="19">
        <f t="shared" si="107"/>
        <v>1</v>
      </c>
      <c r="AI838" s="43">
        <f t="shared" si="108"/>
        <v>1250</v>
      </c>
      <c r="AJ838" s="102">
        <f t="shared" si="109"/>
        <v>28620</v>
      </c>
      <c r="AK838" s="20">
        <f t="shared" si="110"/>
        <v>2385</v>
      </c>
      <c r="AL838" s="21">
        <f t="shared" si="111"/>
        <v>3.8773333333333331</v>
      </c>
      <c r="AM838" s="21"/>
      <c r="AN838" s="103"/>
      <c r="AO838" s="103"/>
      <c r="AP838" s="17" t="s">
        <v>83</v>
      </c>
    </row>
    <row r="839" spans="1:42" s="15" customFormat="1" ht="10.5" customHeight="1">
      <c r="A839" s="16">
        <v>107214</v>
      </c>
      <c r="B839" s="220" t="str">
        <f t="shared" si="104"/>
        <v>SOP</v>
      </c>
      <c r="C839" s="25" t="s">
        <v>95</v>
      </c>
      <c r="D839" s="19">
        <v>1</v>
      </c>
      <c r="E839" s="20">
        <v>2250</v>
      </c>
      <c r="F839" s="19">
        <v>0.5</v>
      </c>
      <c r="G839" s="19">
        <v>2</v>
      </c>
      <c r="H839" s="221" t="str">
        <f t="shared" si="105"/>
        <v>2015.01</v>
      </c>
      <c r="I839" s="221" t="str">
        <f t="shared" si="106"/>
        <v>2017.09</v>
      </c>
      <c r="J839" s="69">
        <v>55350</v>
      </c>
      <c r="K839" s="226"/>
      <c r="L839" s="226"/>
      <c r="M839" s="226"/>
      <c r="N839" s="226"/>
      <c r="O839" s="19"/>
      <c r="P839" s="19"/>
      <c r="Q839" s="19"/>
      <c r="R839" s="19"/>
      <c r="S839" s="103"/>
      <c r="T839" s="103"/>
      <c r="U839" s="18" t="s">
        <v>2</v>
      </c>
      <c r="V839" s="103"/>
      <c r="W839" s="103"/>
      <c r="X839" s="17" t="str">
        <f>VLOOKUP(A839,'[1]Sales Data Table'!$A:$AF,4,FALSE)</f>
        <v>744J7 3NF0A</v>
      </c>
      <c r="Y839" s="17" t="str">
        <f>VLOOKUP(A839,'[1]Sales Data Table'!$A:$I,2,FALSE)</f>
        <v>NISSAN</v>
      </c>
      <c r="Z839" s="17"/>
      <c r="AA839" s="17" t="str">
        <f>VLOOKUP(A839,'[1]Sales Data Table'!$A:$I,4,FALSE)</f>
        <v>744J7 3NF0A</v>
      </c>
      <c r="AB839" s="17" t="str">
        <f>VLOOKUP(A839,'[1]Sales Data Table'!$A:$I,9,FALSE)</f>
        <v>'13 LEAF B12G</v>
      </c>
      <c r="AC839" s="17"/>
      <c r="AD839" s="99">
        <f>VLOOKUP(A839,'[1]Sales Data Table'!$A:$Z,16,FALSE)</f>
        <v>42979</v>
      </c>
      <c r="AE839" s="18" t="str">
        <f>VLOOKUP(C839,'Equipment Listing'!A:E,3,FALSE)</f>
        <v>KY</v>
      </c>
      <c r="AF839" s="19" t="str">
        <f>VLOOKUP(C839,'Equipment Listing'!A:E,4,FALSE)</f>
        <v>150T</v>
      </c>
      <c r="AG839" s="73" t="str">
        <f>VLOOKUP(C839,'Equipment Listing'!A:E,5,FALSE)</f>
        <v>60-200</v>
      </c>
      <c r="AH839" s="19">
        <f t="shared" si="107"/>
        <v>1</v>
      </c>
      <c r="AI839" s="43">
        <f t="shared" si="108"/>
        <v>2250</v>
      </c>
      <c r="AJ839" s="102">
        <f t="shared" si="109"/>
        <v>55350</v>
      </c>
      <c r="AK839" s="20">
        <f t="shared" si="110"/>
        <v>4612.5</v>
      </c>
      <c r="AL839" s="21">
        <f t="shared" si="111"/>
        <v>4.0666666666666664</v>
      </c>
      <c r="AM839" s="21"/>
      <c r="AN839" s="103"/>
      <c r="AO839" s="103"/>
      <c r="AP839" s="17">
        <v>107214</v>
      </c>
    </row>
    <row r="840" spans="1:42" s="15" customFormat="1" ht="10.5" customHeight="1">
      <c r="A840" s="16">
        <v>107219</v>
      </c>
      <c r="B840" s="220" t="str">
        <f t="shared" si="104"/>
        <v>SOP</v>
      </c>
      <c r="C840" s="25" t="s">
        <v>95</v>
      </c>
      <c r="D840" s="19">
        <v>1</v>
      </c>
      <c r="E840" s="20">
        <v>1500</v>
      </c>
      <c r="F840" s="19">
        <v>0.5</v>
      </c>
      <c r="G840" s="19">
        <v>2</v>
      </c>
      <c r="H840" s="221" t="str">
        <f t="shared" si="105"/>
        <v>2015.01</v>
      </c>
      <c r="I840" s="221" t="str">
        <f t="shared" si="106"/>
        <v>2017.09</v>
      </c>
      <c r="J840" s="69">
        <v>28686</v>
      </c>
      <c r="K840" s="226"/>
      <c r="L840" s="226"/>
      <c r="M840" s="226"/>
      <c r="N840" s="226"/>
      <c r="O840" s="19"/>
      <c r="P840" s="19"/>
      <c r="Q840" s="19"/>
      <c r="R840" s="19"/>
      <c r="S840" s="103"/>
      <c r="T840" s="103"/>
      <c r="U840" s="18" t="s">
        <v>2</v>
      </c>
      <c r="V840" s="103"/>
      <c r="W840" s="103"/>
      <c r="X840" s="17" t="str">
        <f>VLOOKUP(A840,'[1]Sales Data Table'!$A:$AF,4,FALSE)</f>
        <v>82146 3NF0A</v>
      </c>
      <c r="Y840" s="17" t="str">
        <f>VLOOKUP(A840,'[1]Sales Data Table'!$A:$I,2,FALSE)</f>
        <v>NISSAN</v>
      </c>
      <c r="Z840" s="17"/>
      <c r="AA840" s="17" t="str">
        <f>VLOOKUP(A840,'[1]Sales Data Table'!$A:$I,4,FALSE)</f>
        <v>82146 3NF0A</v>
      </c>
      <c r="AB840" s="17" t="str">
        <f>VLOOKUP(A840,'[1]Sales Data Table'!$A:$I,9,FALSE)</f>
        <v>'13 LEAF B12G</v>
      </c>
      <c r="AC840" s="17"/>
      <c r="AD840" s="99">
        <f>VLOOKUP(A840,'[1]Sales Data Table'!$A:$Z,16,FALSE)</f>
        <v>42979</v>
      </c>
      <c r="AE840" s="18" t="str">
        <f>VLOOKUP(C840,'Equipment Listing'!A:E,3,FALSE)</f>
        <v>KY</v>
      </c>
      <c r="AF840" s="19" t="str">
        <f>VLOOKUP(C840,'Equipment Listing'!A:E,4,FALSE)</f>
        <v>150T</v>
      </c>
      <c r="AG840" s="73" t="str">
        <f>VLOOKUP(C840,'Equipment Listing'!A:E,5,FALSE)</f>
        <v>60-200</v>
      </c>
      <c r="AH840" s="19">
        <f t="shared" si="107"/>
        <v>1</v>
      </c>
      <c r="AI840" s="43">
        <f t="shared" si="108"/>
        <v>1500</v>
      </c>
      <c r="AJ840" s="102">
        <f t="shared" si="109"/>
        <v>28686</v>
      </c>
      <c r="AK840" s="20">
        <f t="shared" si="110"/>
        <v>2390.5</v>
      </c>
      <c r="AL840" s="21">
        <f t="shared" si="111"/>
        <v>3.4582222222222221</v>
      </c>
      <c r="AM840" s="21"/>
      <c r="AN840" s="103"/>
      <c r="AO840" s="103"/>
      <c r="AP840" s="17" t="s">
        <v>82</v>
      </c>
    </row>
    <row r="841" spans="1:42" s="15" customFormat="1" ht="10.5" customHeight="1">
      <c r="A841" s="16">
        <v>107221</v>
      </c>
      <c r="B841" s="220" t="str">
        <f t="shared" si="104"/>
        <v>SOP</v>
      </c>
      <c r="C841" s="25" t="s">
        <v>95</v>
      </c>
      <c r="D841" s="19">
        <v>1</v>
      </c>
      <c r="E841" s="20">
        <v>1500</v>
      </c>
      <c r="F841" s="19">
        <v>0.5</v>
      </c>
      <c r="G841" s="19">
        <v>2</v>
      </c>
      <c r="H841" s="221" t="str">
        <f t="shared" si="105"/>
        <v>2015.01</v>
      </c>
      <c r="I841" s="221" t="str">
        <f t="shared" si="106"/>
        <v>2017.09</v>
      </c>
      <c r="J841" s="69">
        <v>31125</v>
      </c>
      <c r="K841" s="226"/>
      <c r="L841" s="226"/>
      <c r="M841" s="226"/>
      <c r="N841" s="226"/>
      <c r="O841" s="19"/>
      <c r="P841" s="19"/>
      <c r="Q841" s="19"/>
      <c r="R841" s="19"/>
      <c r="S841" s="103"/>
      <c r="T841" s="103"/>
      <c r="U841" s="18" t="s">
        <v>2</v>
      </c>
      <c r="V841" s="103"/>
      <c r="W841" s="103"/>
      <c r="X841" s="17" t="str">
        <f>VLOOKUP(A841,'[1]Sales Data Table'!$A:$AF,4,FALSE)</f>
        <v>80142 3NF0A</v>
      </c>
      <c r="Y841" s="17" t="str">
        <f>VLOOKUP(A841,'[1]Sales Data Table'!$A:$I,2,FALSE)</f>
        <v>NISSAN</v>
      </c>
      <c r="Z841" s="17"/>
      <c r="AA841" s="17" t="str">
        <f>VLOOKUP(A841,'[1]Sales Data Table'!$A:$I,4,FALSE)</f>
        <v>80142 3NF0A</v>
      </c>
      <c r="AB841" s="17" t="str">
        <f>VLOOKUP(A841,'[1]Sales Data Table'!$A:$I,9,FALSE)</f>
        <v>'13 LEAF B12G</v>
      </c>
      <c r="AC841" s="17"/>
      <c r="AD841" s="99">
        <f>VLOOKUP(A841,'[1]Sales Data Table'!$A:$Z,16,FALSE)</f>
        <v>42979</v>
      </c>
      <c r="AE841" s="18" t="str">
        <f>VLOOKUP(C841,'Equipment Listing'!A:E,3,FALSE)</f>
        <v>KY</v>
      </c>
      <c r="AF841" s="19" t="str">
        <f>VLOOKUP(C841,'Equipment Listing'!A:E,4,FALSE)</f>
        <v>150T</v>
      </c>
      <c r="AG841" s="73" t="str">
        <f>VLOOKUP(C841,'Equipment Listing'!A:E,5,FALSE)</f>
        <v>60-200</v>
      </c>
      <c r="AH841" s="19">
        <f t="shared" si="107"/>
        <v>1</v>
      </c>
      <c r="AI841" s="43">
        <f t="shared" si="108"/>
        <v>1500</v>
      </c>
      <c r="AJ841" s="102">
        <f t="shared" si="109"/>
        <v>31125</v>
      </c>
      <c r="AK841" s="20">
        <f t="shared" si="110"/>
        <v>2593.75</v>
      </c>
      <c r="AL841" s="21">
        <f t="shared" si="111"/>
        <v>3.6388888888888893</v>
      </c>
      <c r="AM841" s="21"/>
      <c r="AN841" s="103"/>
      <c r="AO841" s="103"/>
      <c r="AP841" s="17" t="s">
        <v>81</v>
      </c>
    </row>
    <row r="842" spans="1:42" ht="10.5" customHeight="1">
      <c r="A842" s="23">
        <v>107325</v>
      </c>
      <c r="B842" s="220" t="str">
        <f t="shared" si="104"/>
        <v>SOP</v>
      </c>
      <c r="C842" s="23" t="s">
        <v>95</v>
      </c>
      <c r="D842" s="19">
        <v>1</v>
      </c>
      <c r="E842" s="23">
        <v>3000</v>
      </c>
      <c r="F842" s="19">
        <v>0.5</v>
      </c>
      <c r="G842" s="19">
        <v>2</v>
      </c>
      <c r="H842" s="221" t="str">
        <f t="shared" si="105"/>
        <v>2015.01</v>
      </c>
      <c r="I842" s="221" t="str">
        <f t="shared" si="106"/>
        <v>2017.09</v>
      </c>
      <c r="J842" s="69">
        <v>31005</v>
      </c>
      <c r="K842" s="226"/>
      <c r="L842" s="226"/>
      <c r="M842" s="226"/>
      <c r="N842" s="226"/>
      <c r="O842" s="19"/>
      <c r="P842" s="19"/>
      <c r="Q842" s="19"/>
      <c r="R842" s="19"/>
      <c r="S842" s="103"/>
      <c r="T842" s="103"/>
      <c r="U842" s="18" t="s">
        <v>2</v>
      </c>
      <c r="V842" s="103"/>
      <c r="W842" s="103"/>
      <c r="X842" s="17" t="str">
        <f>VLOOKUP(A842,'[1]Sales Data Table'!$A:$AF,4,FALSE)</f>
        <v>68925 3NF0A</v>
      </c>
      <c r="Y842" s="17" t="str">
        <f>VLOOKUP(A842,'[1]Sales Data Table'!$A:$I,2,FALSE)</f>
        <v>Calsonic</v>
      </c>
      <c r="Z842" s="17"/>
      <c r="AA842" s="17" t="str">
        <f>VLOOKUP(A842,'[1]Sales Data Table'!$A:$I,4,FALSE)</f>
        <v>68925 3NF0A</v>
      </c>
      <c r="AB842" s="17" t="str">
        <f>VLOOKUP(A842,'[1]Sales Data Table'!$A:$I,9,FALSE)</f>
        <v>'13 X12G LEAF</v>
      </c>
      <c r="AC842" s="17"/>
      <c r="AD842" s="99">
        <f>VLOOKUP(A842,'[1]Sales Data Table'!$A:$Z,16,FALSE)</f>
        <v>42979</v>
      </c>
      <c r="AE842" s="18" t="str">
        <f>VLOOKUP(C842,'Equipment Listing'!A:E,3,FALSE)</f>
        <v>KY</v>
      </c>
      <c r="AF842" s="19" t="str">
        <f>VLOOKUP(C842,'Equipment Listing'!A:E,4,FALSE)</f>
        <v>150T</v>
      </c>
      <c r="AG842" s="73" t="str">
        <f>VLOOKUP(C842,'Equipment Listing'!A:E,5,FALSE)</f>
        <v>60-200</v>
      </c>
      <c r="AH842" s="19">
        <f t="shared" si="107"/>
        <v>1</v>
      </c>
      <c r="AI842" s="43">
        <f t="shared" si="108"/>
        <v>3000</v>
      </c>
      <c r="AJ842" s="102">
        <f t="shared" si="109"/>
        <v>31005</v>
      </c>
      <c r="AK842" s="20">
        <f t="shared" si="110"/>
        <v>2583.75</v>
      </c>
      <c r="AL842" s="21">
        <f t="shared" si="111"/>
        <v>2.4816666666666669</v>
      </c>
      <c r="AM842" s="21"/>
      <c r="AN842" s="103"/>
      <c r="AO842" s="103"/>
      <c r="AP842" s="23" t="s">
        <v>405</v>
      </c>
    </row>
    <row r="843" spans="1:42" ht="10.5" customHeight="1">
      <c r="A843" s="16">
        <v>107341</v>
      </c>
      <c r="B843" s="220" t="str">
        <f t="shared" si="104"/>
        <v>SOP</v>
      </c>
      <c r="C843" s="25" t="s">
        <v>95</v>
      </c>
      <c r="D843" s="19">
        <v>1</v>
      </c>
      <c r="E843" s="20">
        <v>2400</v>
      </c>
      <c r="F843" s="19">
        <v>0.5</v>
      </c>
      <c r="G843" s="19">
        <v>2</v>
      </c>
      <c r="H843" s="221" t="str">
        <f t="shared" si="105"/>
        <v>2015.01</v>
      </c>
      <c r="I843" s="221" t="str">
        <f t="shared" si="106"/>
        <v>2017.09</v>
      </c>
      <c r="J843" s="69">
        <v>55882.5</v>
      </c>
      <c r="K843" s="226"/>
      <c r="L843" s="226"/>
      <c r="M843" s="226"/>
      <c r="N843" s="226"/>
      <c r="O843" s="19"/>
      <c r="P843" s="19"/>
      <c r="Q843" s="19"/>
      <c r="R843" s="19"/>
      <c r="S843" s="103"/>
      <c r="T843" s="103"/>
      <c r="U843" s="18" t="s">
        <v>2</v>
      </c>
      <c r="V843" s="103"/>
      <c r="W843" s="103"/>
      <c r="X843" s="17" t="str">
        <f>VLOOKUP(A843,'[1]Sales Data Table'!$A:$AF,4,FALSE)</f>
        <v>681PS 3NF0A</v>
      </c>
      <c r="Y843" s="17" t="str">
        <f>VLOOKUP(A843,'[1]Sales Data Table'!$A:$I,2,FALSE)</f>
        <v>Calsonic</v>
      </c>
      <c r="Z843" s="17"/>
      <c r="AA843" s="17" t="str">
        <f>VLOOKUP(A843,'[1]Sales Data Table'!$A:$I,4,FALSE)</f>
        <v>681PS 3NF0A</v>
      </c>
      <c r="AB843" s="17" t="str">
        <f>VLOOKUP(A843,'[1]Sales Data Table'!$A:$I,9,FALSE)</f>
        <v>'13 LEAF X12G</v>
      </c>
      <c r="AC843" s="17"/>
      <c r="AD843" s="99">
        <f>VLOOKUP(A843,'[1]Sales Data Table'!$A:$Z,16,FALSE)</f>
        <v>42979</v>
      </c>
      <c r="AE843" s="18" t="str">
        <f>VLOOKUP(C843,'Equipment Listing'!A:E,3,FALSE)</f>
        <v>KY</v>
      </c>
      <c r="AF843" s="19" t="str">
        <f>VLOOKUP(C843,'Equipment Listing'!A:E,4,FALSE)</f>
        <v>150T</v>
      </c>
      <c r="AG843" s="73" t="str">
        <f>VLOOKUP(C843,'Equipment Listing'!A:E,5,FALSE)</f>
        <v>60-200</v>
      </c>
      <c r="AH843" s="19">
        <f t="shared" si="107"/>
        <v>1</v>
      </c>
      <c r="AI843" s="43">
        <f t="shared" si="108"/>
        <v>2400</v>
      </c>
      <c r="AJ843" s="102">
        <f t="shared" si="109"/>
        <v>55882.5</v>
      </c>
      <c r="AK843" s="20">
        <f t="shared" si="110"/>
        <v>4656.875</v>
      </c>
      <c r="AL843" s="21">
        <f t="shared" si="111"/>
        <v>3.9204861111111113</v>
      </c>
      <c r="AM843" s="21"/>
      <c r="AN843" s="103"/>
      <c r="AO843" s="103"/>
      <c r="AP843" s="17">
        <v>107341</v>
      </c>
    </row>
    <row r="844" spans="1:42" s="15" customFormat="1" ht="10.5" customHeight="1">
      <c r="A844" s="16">
        <v>107405</v>
      </c>
      <c r="B844" s="220" t="str">
        <f t="shared" si="104"/>
        <v>SOP</v>
      </c>
      <c r="C844" s="25" t="s">
        <v>95</v>
      </c>
      <c r="D844" s="19">
        <v>1</v>
      </c>
      <c r="E844" s="20">
        <v>1500</v>
      </c>
      <c r="F844" s="19">
        <v>0.5</v>
      </c>
      <c r="G844" s="19">
        <v>2</v>
      </c>
      <c r="H844" s="221" t="str">
        <f t="shared" si="105"/>
        <v>2015.01</v>
      </c>
      <c r="I844" s="221" t="str">
        <f t="shared" si="106"/>
        <v>2019.09</v>
      </c>
      <c r="J844" s="69">
        <v>164209.85999999999</v>
      </c>
      <c r="K844" s="226"/>
      <c r="L844" s="226"/>
      <c r="M844" s="226"/>
      <c r="N844" s="226"/>
      <c r="O844" s="19"/>
      <c r="P844" s="19"/>
      <c r="Q844" s="19"/>
      <c r="R844" s="19"/>
      <c r="S844" s="103"/>
      <c r="T844" s="103"/>
      <c r="U844" s="18" t="s">
        <v>2</v>
      </c>
      <c r="V844" s="103"/>
      <c r="W844" s="103"/>
      <c r="X844" s="17" t="str">
        <f>VLOOKUP(A844,'[1]Sales Data Table'!$A:$AF,4,FALSE)</f>
        <v>24239 3JA5A</v>
      </c>
      <c r="Y844" s="17" t="str">
        <f>VLOOKUP(A844,'[1]Sales Data Table'!$A:$I,2,FALSE)</f>
        <v>NISSAN</v>
      </c>
      <c r="Z844" s="17"/>
      <c r="AA844" s="17" t="str">
        <f>VLOOKUP(A844,'[1]Sales Data Table'!$A:$I,4,FALSE)</f>
        <v>24239 3JA5A</v>
      </c>
      <c r="AB844" s="17" t="str">
        <f>VLOOKUP(A844,'[1]Sales Data Table'!$A:$I,9,FALSE)</f>
        <v>P42J Infiniti</v>
      </c>
      <c r="AC844" s="17"/>
      <c r="AD844" s="99">
        <f>VLOOKUP(A844,'[1]Sales Data Table'!$A:$Z,16,FALSE)</f>
        <v>43717</v>
      </c>
      <c r="AE844" s="18" t="str">
        <f>VLOOKUP(C844,'Equipment Listing'!A:E,3,FALSE)</f>
        <v>KY</v>
      </c>
      <c r="AF844" s="19" t="str">
        <f>VLOOKUP(C844,'Equipment Listing'!A:E,4,FALSE)</f>
        <v>150T</v>
      </c>
      <c r="AG844" s="73" t="str">
        <f>VLOOKUP(C844,'Equipment Listing'!A:E,5,FALSE)</f>
        <v>60-200</v>
      </c>
      <c r="AH844" s="19">
        <f t="shared" si="107"/>
        <v>1</v>
      </c>
      <c r="AI844" s="43">
        <f t="shared" si="108"/>
        <v>1500</v>
      </c>
      <c r="AJ844" s="102">
        <f t="shared" si="109"/>
        <v>164209.85999999999</v>
      </c>
      <c r="AK844" s="20">
        <f t="shared" si="110"/>
        <v>13684.154999999999</v>
      </c>
      <c r="AL844" s="21">
        <f t="shared" si="111"/>
        <v>13.497026666666665</v>
      </c>
      <c r="AM844" s="21"/>
      <c r="AN844" s="103"/>
      <c r="AO844" s="103"/>
      <c r="AP844" s="17">
        <v>107405</v>
      </c>
    </row>
    <row r="845" spans="1:42" s="15" customFormat="1" ht="10.5" customHeight="1">
      <c r="A845" s="16">
        <v>107411</v>
      </c>
      <c r="B845" s="220" t="str">
        <f t="shared" si="104"/>
        <v>SOP</v>
      </c>
      <c r="C845" s="25" t="s">
        <v>95</v>
      </c>
      <c r="D845" s="19">
        <v>1</v>
      </c>
      <c r="E845" s="20">
        <v>1500</v>
      </c>
      <c r="F845" s="19">
        <v>0.5</v>
      </c>
      <c r="G845" s="19">
        <v>2</v>
      </c>
      <c r="H845" s="221" t="str">
        <f t="shared" si="105"/>
        <v>2015.01</v>
      </c>
      <c r="I845" s="221" t="str">
        <f t="shared" si="106"/>
        <v>2018.08</v>
      </c>
      <c r="J845" s="50">
        <v>10500</v>
      </c>
      <c r="K845" s="224"/>
      <c r="L845" s="224"/>
      <c r="M845" s="224"/>
      <c r="N845" s="224"/>
      <c r="O845" s="19"/>
      <c r="P845" s="19"/>
      <c r="Q845" s="19"/>
      <c r="R845" s="19"/>
      <c r="S845" s="103"/>
      <c r="T845" s="103"/>
      <c r="U845" s="18" t="s">
        <v>2</v>
      </c>
      <c r="V845" s="103"/>
      <c r="W845" s="103"/>
      <c r="X845" s="17" t="str">
        <f>VLOOKUP(A845,'[1]Sales Data Table'!$A:$AF,4,FALSE)</f>
        <v>203RH 3JV0A</v>
      </c>
      <c r="Y845" s="17" t="str">
        <f>VLOOKUP(A845,'[1]Sales Data Table'!$A:$I,2,FALSE)</f>
        <v>CALSONIC KANSEI</v>
      </c>
      <c r="Z845" s="17"/>
      <c r="AA845" s="17" t="str">
        <f>VLOOKUP(A845,'[1]Sales Data Table'!$A:$I,4,FALSE)</f>
        <v>203RH 3JV0A</v>
      </c>
      <c r="AB845" s="17" t="str">
        <f>VLOOKUP(A845,'[1]Sales Data Table'!$A:$I,9,FALSE)</f>
        <v>P42J+K  HEV</v>
      </c>
      <c r="AC845" s="17"/>
      <c r="AD845" s="99">
        <f>VLOOKUP(A845,'[1]Sales Data Table'!$A:$Z,16,FALSE)</f>
        <v>43313</v>
      </c>
      <c r="AE845" s="18" t="str">
        <f>VLOOKUP(C845,'Equipment Listing'!A:E,3,FALSE)</f>
        <v>KY</v>
      </c>
      <c r="AF845" s="19" t="str">
        <f>VLOOKUP(C845,'Equipment Listing'!A:E,4,FALSE)</f>
        <v>150T</v>
      </c>
      <c r="AG845" s="73" t="str">
        <f>VLOOKUP(C845,'Equipment Listing'!A:E,5,FALSE)</f>
        <v>60-200</v>
      </c>
      <c r="AH845" s="19">
        <f t="shared" si="107"/>
        <v>1</v>
      </c>
      <c r="AI845" s="43">
        <f t="shared" si="108"/>
        <v>1500</v>
      </c>
      <c r="AJ845" s="102">
        <f t="shared" si="109"/>
        <v>10500</v>
      </c>
      <c r="AK845" s="20">
        <f t="shared" si="110"/>
        <v>875</v>
      </c>
      <c r="AL845" s="21">
        <f t="shared" si="111"/>
        <v>2.1111111111111112</v>
      </c>
      <c r="AM845" s="21"/>
      <c r="AN845" s="103"/>
      <c r="AO845" s="103"/>
      <c r="AP845" s="17">
        <v>107411</v>
      </c>
    </row>
    <row r="846" spans="1:42" s="15" customFormat="1" ht="10.5" customHeight="1">
      <c r="A846" s="56">
        <v>107685</v>
      </c>
      <c r="B846" s="220" t="str">
        <f t="shared" si="104"/>
        <v>SOP</v>
      </c>
      <c r="C846" s="51" t="s">
        <v>95</v>
      </c>
      <c r="D846" s="19">
        <v>1</v>
      </c>
      <c r="E846" s="55">
        <v>2100</v>
      </c>
      <c r="F846" s="19">
        <v>0.5</v>
      </c>
      <c r="G846" s="19">
        <v>2</v>
      </c>
      <c r="H846" s="221" t="str">
        <f t="shared" si="105"/>
        <v>2015.01</v>
      </c>
      <c r="I846" s="221" t="str">
        <f t="shared" si="106"/>
        <v>2018.07</v>
      </c>
      <c r="J846" s="69">
        <v>20300</v>
      </c>
      <c r="K846" s="226"/>
      <c r="L846" s="226"/>
      <c r="M846" s="226"/>
      <c r="N846" s="226"/>
      <c r="O846" s="54"/>
      <c r="P846" s="54"/>
      <c r="Q846" s="54"/>
      <c r="R846" s="54"/>
      <c r="S846" s="53"/>
      <c r="T846" s="104"/>
      <c r="U846" s="18" t="s">
        <v>2</v>
      </c>
      <c r="V846" s="104"/>
      <c r="W846" s="103"/>
      <c r="X846" s="17" t="str">
        <f>VLOOKUP(A846,'[1]Sales Data Table'!$A:$AF,4,FALSE)</f>
        <v>985Q2 9GE0A</v>
      </c>
      <c r="Y846" s="17" t="str">
        <f>VLOOKUP(A846,'[1]Sales Data Table'!$A:$I,2,FALSE)</f>
        <v>NISSAN</v>
      </c>
      <c r="Z846" s="17"/>
      <c r="AA846" s="17" t="str">
        <f>VLOOKUP(A846,'[1]Sales Data Table'!$A:$I,4,FALSE)</f>
        <v>985Q2 9GE0A</v>
      </c>
      <c r="AB846" s="17" t="str">
        <f>VLOOKUP(A846,'[1]Sales Data Table'!$A:$I,9,FALSE)</f>
        <v>ARMADA P61A</v>
      </c>
      <c r="AC846" s="17"/>
      <c r="AD846" s="99">
        <f>VLOOKUP(A846,'[1]Sales Data Table'!$A:$Z,16,FALSE)</f>
        <v>43282</v>
      </c>
      <c r="AE846" s="18" t="str">
        <f>VLOOKUP(C846,'Equipment Listing'!A:E,3,FALSE)</f>
        <v>KY</v>
      </c>
      <c r="AF846" s="19" t="str">
        <f>VLOOKUP(C846,'Equipment Listing'!A:E,4,FALSE)</f>
        <v>150T</v>
      </c>
      <c r="AG846" s="73" t="str">
        <f>VLOOKUP(C846,'Equipment Listing'!A:E,5,FALSE)</f>
        <v>60-200</v>
      </c>
      <c r="AH846" s="19">
        <f t="shared" si="107"/>
        <v>1</v>
      </c>
      <c r="AI846" s="43">
        <f t="shared" si="108"/>
        <v>2100</v>
      </c>
      <c r="AJ846" s="102">
        <f t="shared" si="109"/>
        <v>20300</v>
      </c>
      <c r="AK846" s="20">
        <f t="shared" si="110"/>
        <v>1691.6666666666667</v>
      </c>
      <c r="AL846" s="21">
        <f t="shared" si="111"/>
        <v>2.4074074074074074</v>
      </c>
      <c r="AM846" s="21"/>
      <c r="AN846" s="103"/>
      <c r="AO846" s="103"/>
      <c r="AP846" s="51" t="e">
        <f>VLOOKUP(A846,#REF!,2,FALSE)</f>
        <v>#REF!</v>
      </c>
    </row>
    <row r="847" spans="1:42" s="15" customFormat="1" ht="10.5" customHeight="1">
      <c r="A847" s="56">
        <v>104862</v>
      </c>
      <c r="B847" s="220" t="str">
        <f t="shared" si="104"/>
        <v>SOP</v>
      </c>
      <c r="C847" s="51" t="s">
        <v>509</v>
      </c>
      <c r="D847" s="19">
        <v>1</v>
      </c>
      <c r="E847" s="53">
        <v>1500</v>
      </c>
      <c r="F847" s="51">
        <v>0.5</v>
      </c>
      <c r="G847" s="74">
        <v>2</v>
      </c>
      <c r="H847" s="221" t="str">
        <f t="shared" si="105"/>
        <v>2015.01</v>
      </c>
      <c r="I847" s="221" t="str">
        <f t="shared" si="106"/>
        <v>2015.09</v>
      </c>
      <c r="J847" s="69">
        <v>400</v>
      </c>
      <c r="K847" s="226"/>
      <c r="L847" s="226"/>
      <c r="M847" s="226"/>
      <c r="N847" s="226"/>
      <c r="O847" s="54"/>
      <c r="P847" s="54"/>
      <c r="Q847" s="54"/>
      <c r="R847" s="54"/>
      <c r="S847" s="53"/>
      <c r="T847" s="104"/>
      <c r="U847" s="51" t="s">
        <v>2</v>
      </c>
      <c r="V847" s="104"/>
      <c r="W847" s="106"/>
      <c r="X847" s="17" t="str">
        <f>VLOOKUP(A847,'[1]Sales Data Table'!$A:$AF,4,FALSE)</f>
        <v>76648 EA500</v>
      </c>
      <c r="Y847" s="17" t="str">
        <f>VLOOKUP(A847,'[1]Sales Data Table'!$A:$I,2,FALSE)</f>
        <v>NISSAN</v>
      </c>
      <c r="Z847" s="17"/>
      <c r="AA847" s="17" t="str">
        <f>VLOOKUP(A847,'[1]Sales Data Table'!$A:$I,4,FALSE)</f>
        <v>76648 EA500</v>
      </c>
      <c r="AB847" s="17" t="str">
        <f>VLOOKUP(A847,'[1]Sales Data Table'!$A:$I,9,FALSE)</f>
        <v xml:space="preserve">Nissan        | Frontier | H61B/D40        </v>
      </c>
      <c r="AC847" s="17"/>
      <c r="AD847" s="99">
        <f>VLOOKUP(A847,'[1]Sales Data Table'!$A:$Z,16,FALSE)</f>
        <v>42248</v>
      </c>
      <c r="AE847" s="18" t="str">
        <f>VLOOKUP(C847,'Equipment Listing'!A:E,3,FALSE)</f>
        <v>KY</v>
      </c>
      <c r="AF847" s="19" t="str">
        <f>VLOOKUP(C847,'Equipment Listing'!A:E,4,FALSE)</f>
        <v>150T</v>
      </c>
      <c r="AG847" s="73" t="str">
        <f>VLOOKUP(C847,'Equipment Listing'!A:E,5,FALSE)</f>
        <v>60-200</v>
      </c>
      <c r="AH847" s="19">
        <f t="shared" si="107"/>
        <v>1</v>
      </c>
      <c r="AI847" s="43">
        <f t="shared" si="108"/>
        <v>1500</v>
      </c>
      <c r="AJ847" s="102">
        <f t="shared" si="109"/>
        <v>400</v>
      </c>
      <c r="AK847" s="20">
        <f t="shared" si="110"/>
        <v>33.333333333333336</v>
      </c>
      <c r="AL847" s="21">
        <f t="shared" si="111"/>
        <v>1.3629629629629629</v>
      </c>
      <c r="AM847" s="21"/>
      <c r="AN847" s="106"/>
      <c r="AO847" s="106"/>
      <c r="AP847" s="51">
        <v>104862</v>
      </c>
    </row>
    <row r="848" spans="1:42" s="15" customFormat="1" ht="10.5" customHeight="1">
      <c r="A848" s="56">
        <v>105533</v>
      </c>
      <c r="B848" s="220" t="str">
        <f t="shared" si="104"/>
        <v>SOP</v>
      </c>
      <c r="C848" s="51" t="s">
        <v>509</v>
      </c>
      <c r="D848" s="19">
        <v>1</v>
      </c>
      <c r="E848" s="53">
        <v>4000</v>
      </c>
      <c r="F848" s="51">
        <v>0.5</v>
      </c>
      <c r="G848" s="74">
        <v>2</v>
      </c>
      <c r="H848" s="221" t="str">
        <f t="shared" si="105"/>
        <v>2015.01</v>
      </c>
      <c r="I848" s="221" t="str">
        <f t="shared" si="106"/>
        <v>2018.06</v>
      </c>
      <c r="J848" s="69">
        <v>50880</v>
      </c>
      <c r="K848" s="226"/>
      <c r="L848" s="226"/>
      <c r="M848" s="226"/>
      <c r="N848" s="226"/>
      <c r="O848" s="54"/>
      <c r="P848" s="54"/>
      <c r="Q848" s="54"/>
      <c r="R848" s="54"/>
      <c r="S848" s="53"/>
      <c r="T848" s="104"/>
      <c r="U848" s="51" t="s">
        <v>2</v>
      </c>
      <c r="V848" s="104"/>
      <c r="W848" s="106"/>
      <c r="X848" s="17" t="str">
        <f>VLOOKUP(A848,'[1]Sales Data Table'!$A:$AF,4,FALSE)</f>
        <v>66370 JA000</v>
      </c>
      <c r="Y848" s="17" t="str">
        <f>VLOOKUP(A848,'[1]Sales Data Table'!$A:$I,2,FALSE)</f>
        <v>NISSAN</v>
      </c>
      <c r="Z848" s="17"/>
      <c r="AA848" s="17" t="str">
        <f>VLOOKUP(A848,'[1]Sales Data Table'!$A:$I,4,FALSE)</f>
        <v>66370 JA000</v>
      </c>
      <c r="AB848" s="17" t="str">
        <f>VLOOKUP(A848,'[1]Sales Data Table'!$A:$I,9,FALSE)</f>
        <v>L42L</v>
      </c>
      <c r="AC848" s="17"/>
      <c r="AD848" s="99">
        <f>VLOOKUP(A848,'[1]Sales Data Table'!$A:$Z,16,FALSE)</f>
        <v>43252</v>
      </c>
      <c r="AE848" s="18" t="str">
        <f>VLOOKUP(C848,'Equipment Listing'!A:E,3,FALSE)</f>
        <v>KY</v>
      </c>
      <c r="AF848" s="19" t="str">
        <f>VLOOKUP(C848,'Equipment Listing'!A:E,4,FALSE)</f>
        <v>150T</v>
      </c>
      <c r="AG848" s="73" t="str">
        <f>VLOOKUP(C848,'Equipment Listing'!A:E,5,FALSE)</f>
        <v>60-200</v>
      </c>
      <c r="AH848" s="19">
        <f t="shared" si="107"/>
        <v>1</v>
      </c>
      <c r="AI848" s="43">
        <f t="shared" si="108"/>
        <v>4000</v>
      </c>
      <c r="AJ848" s="102">
        <f t="shared" si="109"/>
        <v>50880</v>
      </c>
      <c r="AK848" s="20">
        <f t="shared" si="110"/>
        <v>4240</v>
      </c>
      <c r="AL848" s="21">
        <f t="shared" si="111"/>
        <v>2.7466666666666666</v>
      </c>
      <c r="AM848" s="21"/>
      <c r="AN848" s="106"/>
      <c r="AO848" s="106"/>
      <c r="AP848" s="51" t="e">
        <f>VLOOKUP(A848,#REF!,2,FALSE)</f>
        <v>#REF!</v>
      </c>
    </row>
    <row r="849" spans="1:42" s="15" customFormat="1" ht="10.5" customHeight="1">
      <c r="A849" s="56">
        <v>106934</v>
      </c>
      <c r="B849" s="220" t="str">
        <f t="shared" si="104"/>
        <v>SOP</v>
      </c>
      <c r="C849" s="51" t="s">
        <v>509</v>
      </c>
      <c r="D849" s="19">
        <v>1</v>
      </c>
      <c r="E849" s="53">
        <v>2500</v>
      </c>
      <c r="F849" s="51">
        <v>0.5</v>
      </c>
      <c r="G849" s="74">
        <v>2</v>
      </c>
      <c r="H849" s="221" t="str">
        <f t="shared" si="105"/>
        <v>2015.01</v>
      </c>
      <c r="I849" s="221" t="str">
        <f t="shared" si="106"/>
        <v>2019.09</v>
      </c>
      <c r="J849" s="69">
        <v>28872.000000000007</v>
      </c>
      <c r="K849" s="226"/>
      <c r="L849" s="226"/>
      <c r="M849" s="226"/>
      <c r="N849" s="226"/>
      <c r="O849" s="54"/>
      <c r="P849" s="54"/>
      <c r="Q849" s="54"/>
      <c r="R849" s="54"/>
      <c r="S849" s="53"/>
      <c r="T849" s="104"/>
      <c r="U849" s="51" t="s">
        <v>2</v>
      </c>
      <c r="V849" s="104"/>
      <c r="W849" s="106"/>
      <c r="X849" s="17" t="str">
        <f>VLOOKUP(A849,'[1]Sales Data Table'!$A:$AF,4,FALSE)</f>
        <v>25233 3ja0c</v>
      </c>
      <c r="Y849" s="17" t="str">
        <f>VLOOKUP(A849,'[1]Sales Data Table'!$A:$I,2,FALSE)</f>
        <v>NISSAN</v>
      </c>
      <c r="Z849" s="17"/>
      <c r="AA849" s="17" t="str">
        <f>VLOOKUP(A849,'[1]Sales Data Table'!$A:$I,4,FALSE)</f>
        <v>25233 3ja0c</v>
      </c>
      <c r="AB849" s="17" t="str">
        <f>VLOOKUP(A849,'[1]Sales Data Table'!$A:$I,9,FALSE)</f>
        <v>P42J</v>
      </c>
      <c r="AC849" s="17"/>
      <c r="AD849" s="99">
        <f>VLOOKUP(A849,'[1]Sales Data Table'!$A:$Z,16,FALSE)</f>
        <v>43717</v>
      </c>
      <c r="AE849" s="18" t="str">
        <f>VLOOKUP(C849,'Equipment Listing'!A:E,3,FALSE)</f>
        <v>KY</v>
      </c>
      <c r="AF849" s="19" t="str">
        <f>VLOOKUP(C849,'Equipment Listing'!A:E,4,FALSE)</f>
        <v>150T</v>
      </c>
      <c r="AG849" s="73" t="str">
        <f>VLOOKUP(C849,'Equipment Listing'!A:E,5,FALSE)</f>
        <v>60-200</v>
      </c>
      <c r="AH849" s="19">
        <f t="shared" si="107"/>
        <v>1</v>
      </c>
      <c r="AI849" s="43">
        <f t="shared" si="108"/>
        <v>2500</v>
      </c>
      <c r="AJ849" s="102">
        <f t="shared" si="109"/>
        <v>28872.000000000007</v>
      </c>
      <c r="AK849" s="20">
        <f t="shared" si="110"/>
        <v>2406.0000000000005</v>
      </c>
      <c r="AL849" s="21">
        <f t="shared" si="111"/>
        <v>2.6165333333333334</v>
      </c>
      <c r="AM849" s="21"/>
      <c r="AN849" s="106"/>
      <c r="AO849" s="106"/>
      <c r="AP849" s="51" t="e">
        <f>VLOOKUP(A849,#REF!,2,FALSE)</f>
        <v>#REF!</v>
      </c>
    </row>
    <row r="850" spans="1:42" s="15" customFormat="1" ht="10.5" customHeight="1">
      <c r="A850" s="56">
        <v>105544</v>
      </c>
      <c r="B850" s="220" t="str">
        <f t="shared" si="104"/>
        <v>SOP</v>
      </c>
      <c r="C850" s="51" t="s">
        <v>107</v>
      </c>
      <c r="D850" s="19">
        <v>1</v>
      </c>
      <c r="E850" s="55">
        <v>1800</v>
      </c>
      <c r="F850" s="19">
        <v>0.5</v>
      </c>
      <c r="G850" s="19">
        <v>2</v>
      </c>
      <c r="H850" s="221" t="str">
        <f t="shared" si="105"/>
        <v>2015.01</v>
      </c>
      <c r="I850" s="221" t="str">
        <f t="shared" si="106"/>
        <v>2019.09</v>
      </c>
      <c r="J850" s="69">
        <v>891</v>
      </c>
      <c r="K850" s="226"/>
      <c r="L850" s="226"/>
      <c r="M850" s="226"/>
      <c r="N850" s="226"/>
      <c r="O850" s="54"/>
      <c r="P850" s="54"/>
      <c r="Q850" s="54"/>
      <c r="R850" s="54"/>
      <c r="S850" s="53"/>
      <c r="T850" s="104"/>
      <c r="U850" s="18" t="s">
        <v>2</v>
      </c>
      <c r="V850" s="104"/>
      <c r="W850" s="103"/>
      <c r="X850" s="17" t="str">
        <f>VLOOKUP(A850,'[1]Sales Data Table'!$A:$AF,4,FALSE)</f>
        <v>AA047782-7871</v>
      </c>
      <c r="Y850" s="17" t="str">
        <f>VLOOKUP(A850,'[1]Sales Data Table'!$A:$I,2,FALSE)</f>
        <v>Denso</v>
      </c>
      <c r="Z850" s="17"/>
      <c r="AA850" s="17" t="str">
        <f>VLOOKUP(A850,'[1]Sales Data Table'!$A:$I,4,FALSE)</f>
        <v>AA047782-7871</v>
      </c>
      <c r="AB850" s="17" t="str">
        <f>VLOOKUP(A850,'[1]Sales Data Table'!$A:$I,9,FALSE)</f>
        <v>AUTO INDUSTRY</v>
      </c>
      <c r="AC850" s="17"/>
      <c r="AD850" s="99">
        <f>VLOOKUP(A850,'[1]Sales Data Table'!$A:$Z,16,FALSE)</f>
        <v>43717</v>
      </c>
      <c r="AE850" s="18" t="str">
        <f>VLOOKUP(C850,'Equipment Listing'!A:E,3,FALSE)</f>
        <v>KY</v>
      </c>
      <c r="AF850" s="19" t="str">
        <f>VLOOKUP(C850,'Equipment Listing'!A:E,4,FALSE)</f>
        <v>180T (in-die)</v>
      </c>
      <c r="AG850" s="73" t="str">
        <f>VLOOKUP(C850,'Equipment Listing'!A:E,5,FALSE)</f>
        <v>60-200</v>
      </c>
      <c r="AH850" s="19">
        <f t="shared" si="107"/>
        <v>1</v>
      </c>
      <c r="AI850" s="43">
        <f t="shared" si="108"/>
        <v>1800</v>
      </c>
      <c r="AJ850" s="102">
        <f t="shared" si="109"/>
        <v>891</v>
      </c>
      <c r="AK850" s="20">
        <f t="shared" si="110"/>
        <v>74.25</v>
      </c>
      <c r="AL850" s="21">
        <f t="shared" si="111"/>
        <v>1.3883333333333334</v>
      </c>
      <c r="AM850" s="21"/>
      <c r="AN850" s="103"/>
      <c r="AO850" s="103"/>
      <c r="AP850" s="51" t="e">
        <f>VLOOKUP(A850,#REF!,2,FALSE)</f>
        <v>#REF!</v>
      </c>
    </row>
    <row r="851" spans="1:42" s="15" customFormat="1" ht="10.5" customHeight="1">
      <c r="A851" s="56">
        <v>105545</v>
      </c>
      <c r="B851" s="220" t="str">
        <f t="shared" si="104"/>
        <v>SOP</v>
      </c>
      <c r="C851" s="51" t="s">
        <v>107</v>
      </c>
      <c r="D851" s="19">
        <v>1</v>
      </c>
      <c r="E851" s="55">
        <v>1800</v>
      </c>
      <c r="F851" s="19">
        <v>0.5</v>
      </c>
      <c r="G851" s="19">
        <v>2</v>
      </c>
      <c r="H851" s="221" t="str">
        <f t="shared" si="105"/>
        <v>2015.01</v>
      </c>
      <c r="I851" s="221" t="str">
        <f t="shared" si="106"/>
        <v>2019.09</v>
      </c>
      <c r="J851" s="69">
        <v>1440</v>
      </c>
      <c r="K851" s="226"/>
      <c r="L851" s="226"/>
      <c r="M851" s="226"/>
      <c r="N851" s="226"/>
      <c r="O851" s="54"/>
      <c r="P851" s="54"/>
      <c r="Q851" s="54"/>
      <c r="R851" s="54"/>
      <c r="S851" s="53"/>
      <c r="T851" s="104"/>
      <c r="U851" s="18" t="s">
        <v>2</v>
      </c>
      <c r="V851" s="104"/>
      <c r="W851" s="103"/>
      <c r="X851" s="17" t="str">
        <f>VLOOKUP(A851,'[1]Sales Data Table'!$A:$AF,4,FALSE)</f>
        <v>AA047782-7881</v>
      </c>
      <c r="Y851" s="17" t="str">
        <f>VLOOKUP(A851,'[1]Sales Data Table'!$A:$I,2,FALSE)</f>
        <v>Denso</v>
      </c>
      <c r="Z851" s="17"/>
      <c r="AA851" s="17" t="str">
        <f>VLOOKUP(A851,'[1]Sales Data Table'!$A:$I,4,FALSE)</f>
        <v>AA047782-7881</v>
      </c>
      <c r="AB851" s="17" t="str">
        <f>VLOOKUP(A851,'[1]Sales Data Table'!$A:$I,9,FALSE)</f>
        <v>ChryslerGroup</v>
      </c>
      <c r="AC851" s="17"/>
      <c r="AD851" s="99">
        <f>VLOOKUP(A851,'[1]Sales Data Table'!$A:$Z,16,FALSE)</f>
        <v>43717</v>
      </c>
      <c r="AE851" s="18" t="str">
        <f>VLOOKUP(C851,'Equipment Listing'!A:E,3,FALSE)</f>
        <v>KY</v>
      </c>
      <c r="AF851" s="19" t="str">
        <f>VLOOKUP(C851,'Equipment Listing'!A:E,4,FALSE)</f>
        <v>180T (in-die)</v>
      </c>
      <c r="AG851" s="73" t="str">
        <f>VLOOKUP(C851,'Equipment Listing'!A:E,5,FALSE)</f>
        <v>60-200</v>
      </c>
      <c r="AH851" s="19">
        <f t="shared" si="107"/>
        <v>1</v>
      </c>
      <c r="AI851" s="43">
        <f t="shared" si="108"/>
        <v>1800</v>
      </c>
      <c r="AJ851" s="102">
        <f t="shared" si="109"/>
        <v>1440</v>
      </c>
      <c r="AK851" s="20">
        <f t="shared" si="110"/>
        <v>120</v>
      </c>
      <c r="AL851" s="21">
        <f t="shared" si="111"/>
        <v>1.4222222222222223</v>
      </c>
      <c r="AM851" s="21"/>
      <c r="AN851" s="103"/>
      <c r="AO851" s="103"/>
      <c r="AP851" s="51" t="e">
        <f>VLOOKUP(A851,#REF!,2,FALSE)</f>
        <v>#REF!</v>
      </c>
    </row>
    <row r="852" spans="1:42" s="15" customFormat="1" ht="10.5" customHeight="1">
      <c r="A852" s="16">
        <v>105556</v>
      </c>
      <c r="B852" s="220" t="str">
        <f t="shared" si="104"/>
        <v>SOP</v>
      </c>
      <c r="C852" s="25" t="s">
        <v>107</v>
      </c>
      <c r="D852" s="19">
        <v>1</v>
      </c>
      <c r="E852" s="20">
        <v>1305</v>
      </c>
      <c r="F852" s="19">
        <v>0.5</v>
      </c>
      <c r="G852" s="19">
        <v>2</v>
      </c>
      <c r="H852" s="221" t="str">
        <f t="shared" si="105"/>
        <v>2015.01</v>
      </c>
      <c r="I852" s="221" t="str">
        <f t="shared" si="106"/>
        <v>2018.06</v>
      </c>
      <c r="J852" s="69">
        <v>79875</v>
      </c>
      <c r="K852" s="226"/>
      <c r="L852" s="226"/>
      <c r="M852" s="226"/>
      <c r="N852" s="226"/>
      <c r="O852" s="19"/>
      <c r="P852" s="19"/>
      <c r="Q852" s="19"/>
      <c r="R852" s="19"/>
      <c r="S852" s="103"/>
      <c r="T852" s="103"/>
      <c r="U852" s="18" t="s">
        <v>2</v>
      </c>
      <c r="V852" s="103"/>
      <c r="W852" s="103"/>
      <c r="X852" s="17" t="str">
        <f>VLOOKUP(A852,'[1]Sales Data Table'!$A:$AF,4,FALSE)</f>
        <v>79130 JA010</v>
      </c>
      <c r="Y852" s="17" t="str">
        <f>VLOOKUP(A852,'[1]Sales Data Table'!$A:$I,2,FALSE)</f>
        <v>NISSAN</v>
      </c>
      <c r="Z852" s="17"/>
      <c r="AA852" s="17" t="str">
        <f>VLOOKUP(A852,'[1]Sales Data Table'!$A:$I,4,FALSE)</f>
        <v>79130 JA010</v>
      </c>
      <c r="AB852" s="17" t="str">
        <f>VLOOKUP(A852,'[1]Sales Data Table'!$A:$I,9,FALSE)</f>
        <v>L42L</v>
      </c>
      <c r="AC852" s="17"/>
      <c r="AD852" s="99">
        <f>VLOOKUP(A852,'[1]Sales Data Table'!$A:$Z,16,FALSE)</f>
        <v>43252</v>
      </c>
      <c r="AE852" s="18" t="str">
        <f>VLOOKUP(C852,'Equipment Listing'!A:E,3,FALSE)</f>
        <v>KY</v>
      </c>
      <c r="AF852" s="19" t="str">
        <f>VLOOKUP(C852,'Equipment Listing'!A:E,4,FALSE)</f>
        <v>180T (in-die)</v>
      </c>
      <c r="AG852" s="73" t="str">
        <f>VLOOKUP(C852,'Equipment Listing'!A:E,5,FALSE)</f>
        <v>60-200</v>
      </c>
      <c r="AH852" s="19">
        <f t="shared" si="107"/>
        <v>1</v>
      </c>
      <c r="AI852" s="43">
        <f t="shared" si="108"/>
        <v>1305</v>
      </c>
      <c r="AJ852" s="102">
        <f t="shared" si="109"/>
        <v>79875</v>
      </c>
      <c r="AK852" s="20">
        <f t="shared" si="110"/>
        <v>6656.25</v>
      </c>
      <c r="AL852" s="21">
        <f t="shared" si="111"/>
        <v>8.1340996168582382</v>
      </c>
      <c r="AM852" s="21"/>
      <c r="AN852" s="103"/>
      <c r="AO852" s="103"/>
      <c r="AP852" s="17">
        <v>105556</v>
      </c>
    </row>
    <row r="853" spans="1:42" s="15" customFormat="1" ht="10.5" customHeight="1">
      <c r="A853" s="16">
        <v>105996</v>
      </c>
      <c r="B853" s="220" t="str">
        <f t="shared" si="104"/>
        <v>SOP</v>
      </c>
      <c r="C853" s="25" t="s">
        <v>107</v>
      </c>
      <c r="D853" s="19">
        <v>1</v>
      </c>
      <c r="E853" s="20">
        <v>1215</v>
      </c>
      <c r="F853" s="19">
        <v>0.5</v>
      </c>
      <c r="G853" s="19">
        <v>2</v>
      </c>
      <c r="H853" s="221" t="str">
        <f t="shared" si="105"/>
        <v>2015.01</v>
      </c>
      <c r="I853" s="221" t="str">
        <f t="shared" si="106"/>
        <v>2019</v>
      </c>
      <c r="J853" s="68">
        <v>493500</v>
      </c>
      <c r="K853" s="225"/>
      <c r="L853" s="225"/>
      <c r="M853" s="225"/>
      <c r="N853" s="225"/>
      <c r="O853" s="19"/>
      <c r="P853" s="19"/>
      <c r="Q853" s="19"/>
      <c r="R853" s="19"/>
      <c r="S853" s="103"/>
      <c r="T853" s="103"/>
      <c r="U853" s="18" t="s">
        <v>2</v>
      </c>
      <c r="V853" s="103"/>
      <c r="W853" s="103"/>
      <c r="X853" s="17" t="str">
        <f>VLOOKUP(A853,'[1]Sales Data Table'!$A:$AF,4,FALSE)</f>
        <v>74588 9N00A</v>
      </c>
      <c r="Y853" s="17" t="str">
        <f>VLOOKUP(A853,'[1]Sales Data Table'!$A:$I,2,FALSE)</f>
        <v>NISSAN</v>
      </c>
      <c r="Z853" s="17"/>
      <c r="AA853" s="17" t="str">
        <f>VLOOKUP(A853,'[1]Sales Data Table'!$A:$I,4,FALSE)</f>
        <v>74588 9N00A</v>
      </c>
      <c r="AB853" s="17" t="str">
        <f>VLOOKUP(A853,'[1]Sales Data Table'!$A:$I,9,FALSE)</f>
        <v>L42L + '14 L42N</v>
      </c>
      <c r="AC853" s="17"/>
      <c r="AD853" s="99">
        <f>VLOOKUP(A853,'[1]Sales Data Table'!$A:$Z,16,FALSE)</f>
        <v>44166</v>
      </c>
      <c r="AE853" s="18" t="str">
        <f>VLOOKUP(C853,'Equipment Listing'!A:E,3,FALSE)</f>
        <v>KY</v>
      </c>
      <c r="AF853" s="19" t="str">
        <f>VLOOKUP(C853,'Equipment Listing'!A:E,4,FALSE)</f>
        <v>180T (in-die)</v>
      </c>
      <c r="AG853" s="73" t="str">
        <f>VLOOKUP(C853,'Equipment Listing'!A:E,5,FALSE)</f>
        <v>60-200</v>
      </c>
      <c r="AH853" s="19">
        <f t="shared" si="107"/>
        <v>1</v>
      </c>
      <c r="AI853" s="43">
        <f t="shared" si="108"/>
        <v>1215</v>
      </c>
      <c r="AJ853" s="102">
        <f t="shared" si="109"/>
        <v>493500</v>
      </c>
      <c r="AK853" s="20">
        <f t="shared" si="110"/>
        <v>41125</v>
      </c>
      <c r="AL853" s="21">
        <f t="shared" si="111"/>
        <v>46.463648834019203</v>
      </c>
      <c r="AM853" s="21"/>
      <c r="AN853" s="103"/>
      <c r="AO853" s="103"/>
      <c r="AP853" s="17">
        <v>105996</v>
      </c>
    </row>
    <row r="854" spans="1:42" s="15" customFormat="1" ht="10.5" customHeight="1">
      <c r="A854" s="16">
        <v>106085</v>
      </c>
      <c r="B854" s="220" t="str">
        <f t="shared" si="104"/>
        <v>SOP</v>
      </c>
      <c r="C854" s="25" t="s">
        <v>107</v>
      </c>
      <c r="D854" s="19">
        <v>1</v>
      </c>
      <c r="E854" s="20">
        <v>1215</v>
      </c>
      <c r="F854" s="19">
        <v>0.5</v>
      </c>
      <c r="G854" s="19">
        <v>2</v>
      </c>
      <c r="H854" s="221" t="str">
        <f t="shared" si="105"/>
        <v>2015.01</v>
      </c>
      <c r="I854" s="221" t="str">
        <f t="shared" si="106"/>
        <v>2015.02</v>
      </c>
      <c r="J854" s="69">
        <v>70434</v>
      </c>
      <c r="K854" s="226"/>
      <c r="L854" s="226"/>
      <c r="M854" s="226"/>
      <c r="N854" s="226"/>
      <c r="O854" s="19"/>
      <c r="P854" s="19"/>
      <c r="Q854" s="19"/>
      <c r="R854" s="19"/>
      <c r="S854" s="103"/>
      <c r="T854" s="103"/>
      <c r="U854" s="18" t="s">
        <v>2</v>
      </c>
      <c r="V854" s="103"/>
      <c r="W854" s="103"/>
      <c r="X854" s="17" t="str">
        <f>VLOOKUP(A854,'[1]Sales Data Table'!$A:$AF,4,FALSE)</f>
        <v>84324 9N00A</v>
      </c>
      <c r="Y854" s="17" t="str">
        <f>VLOOKUP(A854,'[1]Sales Data Table'!$A:$I,2,FALSE)</f>
        <v>NISSAN</v>
      </c>
      <c r="Z854" s="17"/>
      <c r="AA854" s="17" t="str">
        <f>VLOOKUP(A854,'[1]Sales Data Table'!$A:$I,4,FALSE)</f>
        <v>84324 9N00A</v>
      </c>
      <c r="AB854" s="17" t="str">
        <f>VLOOKUP(A854,'[1]Sales Data Table'!$A:$I,9,FALSE)</f>
        <v>L42C</v>
      </c>
      <c r="AC854" s="17"/>
      <c r="AD854" s="99">
        <f>VLOOKUP(A854,'[1]Sales Data Table'!$A:$Z,16,FALSE)</f>
        <v>42036</v>
      </c>
      <c r="AE854" s="18" t="str">
        <f>VLOOKUP(C854,'Equipment Listing'!A:E,3,FALSE)</f>
        <v>KY</v>
      </c>
      <c r="AF854" s="19" t="str">
        <f>VLOOKUP(C854,'Equipment Listing'!A:E,4,FALSE)</f>
        <v>180T (in-die)</v>
      </c>
      <c r="AG854" s="73" t="str">
        <f>VLOOKUP(C854,'Equipment Listing'!A:E,5,FALSE)</f>
        <v>60-200</v>
      </c>
      <c r="AH854" s="19">
        <f t="shared" si="107"/>
        <v>1</v>
      </c>
      <c r="AI854" s="43">
        <f t="shared" si="108"/>
        <v>1215</v>
      </c>
      <c r="AJ854" s="102">
        <f t="shared" si="109"/>
        <v>70434</v>
      </c>
      <c r="AK854" s="20">
        <f t="shared" si="110"/>
        <v>5869.5</v>
      </c>
      <c r="AL854" s="21">
        <f t="shared" si="111"/>
        <v>7.7744855967078195</v>
      </c>
      <c r="AM854" s="21"/>
      <c r="AN854" s="103"/>
      <c r="AO854" s="103"/>
      <c r="AP854" s="17">
        <v>106085</v>
      </c>
    </row>
    <row r="855" spans="1:42" s="15" customFormat="1" ht="10.5" customHeight="1">
      <c r="A855" s="16">
        <v>106769</v>
      </c>
      <c r="B855" s="220" t="str">
        <f t="shared" si="104"/>
        <v>SOP</v>
      </c>
      <c r="C855" s="25" t="s">
        <v>107</v>
      </c>
      <c r="D855" s="19">
        <v>1</v>
      </c>
      <c r="E855" s="20">
        <v>1215</v>
      </c>
      <c r="F855" s="19">
        <v>0.5</v>
      </c>
      <c r="G855" s="19">
        <v>2</v>
      </c>
      <c r="H855" s="221" t="str">
        <f t="shared" si="105"/>
        <v>2015.01</v>
      </c>
      <c r="I855" s="221" t="str">
        <f t="shared" si="106"/>
        <v>2019.09</v>
      </c>
      <c r="J855" s="69">
        <v>450000</v>
      </c>
      <c r="K855" s="226"/>
      <c r="L855" s="226"/>
      <c r="M855" s="226"/>
      <c r="N855" s="226"/>
      <c r="O855" s="19"/>
      <c r="P855" s="19"/>
      <c r="Q855" s="19"/>
      <c r="R855" s="19"/>
      <c r="S855" s="103"/>
      <c r="T855" s="103"/>
      <c r="U855" s="18" t="s">
        <v>2</v>
      </c>
      <c r="V855" s="103"/>
      <c r="W855" s="103"/>
      <c r="X855" s="17" t="str">
        <f>VLOOKUP(A855,'[1]Sales Data Table'!$A:$AF,4,FALSE)</f>
        <v>76592 ZX00A (in-die)</v>
      </c>
      <c r="Y855" s="17" t="str">
        <f>VLOOKUP(A855,'[1]Sales Data Table'!$A:$I,2,FALSE)</f>
        <v>PEMSA</v>
      </c>
      <c r="Z855" s="17"/>
      <c r="AA855" s="17" t="str">
        <f>VLOOKUP(A855,'[1]Sales Data Table'!$A:$I,4,FALSE)</f>
        <v>76592 ZX00A (in-die)</v>
      </c>
      <c r="AB855" s="17" t="str">
        <f>VLOOKUP(A855,'[1]Sales Data Table'!$A:$I,9,FALSE)</f>
        <v>IN-DIE WELD MULTIPLE</v>
      </c>
      <c r="AC855" s="17"/>
      <c r="AD855" s="99">
        <f>VLOOKUP(A855,'[1]Sales Data Table'!$A:$Z,16,FALSE)</f>
        <v>43717</v>
      </c>
      <c r="AE855" s="18" t="str">
        <f>VLOOKUP(C855,'Equipment Listing'!A:E,3,FALSE)</f>
        <v>KY</v>
      </c>
      <c r="AF855" s="19" t="str">
        <f>VLOOKUP(C855,'Equipment Listing'!A:E,4,FALSE)</f>
        <v>180T (in-die)</v>
      </c>
      <c r="AG855" s="73" t="str">
        <f>VLOOKUP(C855,'Equipment Listing'!A:E,5,FALSE)</f>
        <v>60-200</v>
      </c>
      <c r="AH855" s="19">
        <f t="shared" si="107"/>
        <v>1</v>
      </c>
      <c r="AI855" s="43">
        <f t="shared" si="108"/>
        <v>1215</v>
      </c>
      <c r="AJ855" s="102">
        <f t="shared" si="109"/>
        <v>450000</v>
      </c>
      <c r="AK855" s="20">
        <f t="shared" si="110"/>
        <v>37500</v>
      </c>
      <c r="AL855" s="21">
        <f t="shared" si="111"/>
        <v>42.485596707818928</v>
      </c>
      <c r="AM855" s="21"/>
      <c r="AN855" s="103"/>
      <c r="AO855" s="103"/>
      <c r="AP855" s="17">
        <v>106769</v>
      </c>
    </row>
    <row r="856" spans="1:42" s="15" customFormat="1" ht="10.5" customHeight="1">
      <c r="A856" s="23">
        <v>106774</v>
      </c>
      <c r="B856" s="220" t="str">
        <f t="shared" si="104"/>
        <v>SOP</v>
      </c>
      <c r="C856" s="23" t="s">
        <v>107</v>
      </c>
      <c r="D856" s="19">
        <v>1</v>
      </c>
      <c r="E856" s="23">
        <v>1600</v>
      </c>
      <c r="F856" s="19">
        <v>0.5</v>
      </c>
      <c r="G856" s="19">
        <v>2</v>
      </c>
      <c r="H856" s="221" t="str">
        <f t="shared" si="105"/>
        <v>2015.01</v>
      </c>
      <c r="I856" s="221" t="str">
        <f t="shared" si="106"/>
        <v>2018.11</v>
      </c>
      <c r="J856" s="69">
        <v>181335</v>
      </c>
      <c r="K856" s="226"/>
      <c r="L856" s="226"/>
      <c r="M856" s="226"/>
      <c r="N856" s="226"/>
      <c r="O856" s="19"/>
      <c r="P856" s="19"/>
      <c r="Q856" s="19"/>
      <c r="R856" s="19"/>
      <c r="S856" s="103"/>
      <c r="T856" s="103"/>
      <c r="U856" s="18" t="s">
        <v>2</v>
      </c>
      <c r="V856" s="103"/>
      <c r="W856" s="103"/>
      <c r="X856" s="17">
        <f>VLOOKUP(A856,'[1]Sales Data Table'!$A:$AF,4,FALSE)</f>
        <v>13003080</v>
      </c>
      <c r="Y856" s="17" t="str">
        <f>VLOOKUP(A856,'[1]Sales Data Table'!$A:$I,2,FALSE)</f>
        <v>Benteler</v>
      </c>
      <c r="Z856" s="17"/>
      <c r="AA856" s="17">
        <f>VLOOKUP(A856,'[1]Sales Data Table'!$A:$I,4,FALSE)</f>
        <v>13003080</v>
      </c>
      <c r="AB856" s="17" t="str">
        <f>VLOOKUP(A856,'[1]Sales Data Table'!$A:$I,9,FALSE)</f>
        <v>Chrysler V6 Engine (PHOENIX)</v>
      </c>
      <c r="AC856" s="17"/>
      <c r="AD856" s="99">
        <f>VLOOKUP(A856,'[1]Sales Data Table'!$A:$Z,16,FALSE)</f>
        <v>43405</v>
      </c>
      <c r="AE856" s="18" t="str">
        <f>VLOOKUP(C856,'Equipment Listing'!A:E,3,FALSE)</f>
        <v>KY</v>
      </c>
      <c r="AF856" s="19" t="str">
        <f>VLOOKUP(C856,'Equipment Listing'!A:E,4,FALSE)</f>
        <v>180T (in-die)</v>
      </c>
      <c r="AG856" s="73" t="str">
        <f>VLOOKUP(C856,'Equipment Listing'!A:E,5,FALSE)</f>
        <v>60-200</v>
      </c>
      <c r="AH856" s="19">
        <f t="shared" si="107"/>
        <v>1</v>
      </c>
      <c r="AI856" s="43">
        <f t="shared" si="108"/>
        <v>1600</v>
      </c>
      <c r="AJ856" s="102">
        <f t="shared" si="109"/>
        <v>181335</v>
      </c>
      <c r="AK856" s="20">
        <f t="shared" si="110"/>
        <v>15111.25</v>
      </c>
      <c r="AL856" s="21">
        <f t="shared" si="111"/>
        <v>13.926041666666668</v>
      </c>
      <c r="AM856" s="21"/>
      <c r="AN856" s="103"/>
      <c r="AO856" s="103"/>
      <c r="AP856" s="23" t="s">
        <v>383</v>
      </c>
    </row>
    <row r="857" spans="1:42" s="15" customFormat="1" ht="10.5" customHeight="1">
      <c r="A857" s="16">
        <v>107092</v>
      </c>
      <c r="B857" s="220" t="str">
        <f t="shared" si="104"/>
        <v>SOP</v>
      </c>
      <c r="C857" s="25" t="s">
        <v>107</v>
      </c>
      <c r="D857" s="19">
        <v>1</v>
      </c>
      <c r="E857" s="20">
        <v>1125</v>
      </c>
      <c r="F857" s="19">
        <v>0.5</v>
      </c>
      <c r="G857" s="19">
        <v>2</v>
      </c>
      <c r="H857" s="221" t="str">
        <f t="shared" si="105"/>
        <v>2015.01</v>
      </c>
      <c r="I857" s="221" t="str">
        <f t="shared" si="106"/>
        <v>2018.06</v>
      </c>
      <c r="J857" s="69">
        <v>380000</v>
      </c>
      <c r="K857" s="226"/>
      <c r="L857" s="226"/>
      <c r="M857" s="226"/>
      <c r="N857" s="226"/>
      <c r="O857" s="19"/>
      <c r="P857" s="19"/>
      <c r="Q857" s="19"/>
      <c r="R857" s="19"/>
      <c r="S857" s="103"/>
      <c r="T857" s="103"/>
      <c r="U857" s="18" t="s">
        <v>2</v>
      </c>
      <c r="V857" s="103"/>
      <c r="W857" s="103"/>
      <c r="X857" s="17" t="str">
        <f>VLOOKUP(A857,'[1]Sales Data Table'!$A:$AF,4,FALSE)</f>
        <v>14049 XXXXX</v>
      </c>
      <c r="Y857" s="17" t="str">
        <f>VLOOKUP(A857,'[1]Sales Data Table'!$A:$I,2,FALSE)</f>
        <v>NISSAN</v>
      </c>
      <c r="Z857" s="17"/>
      <c r="AA857" s="17" t="str">
        <f>VLOOKUP(A857,'[1]Sales Data Table'!$A:$I,4,FALSE)</f>
        <v>14049 XXXXX</v>
      </c>
      <c r="AB857" s="17" t="str">
        <f>VLOOKUP(A857,'[1]Sales Data Table'!$A:$I,9,FALSE)</f>
        <v>L42L Altima</v>
      </c>
      <c r="AC857" s="17"/>
      <c r="AD857" s="99">
        <f>VLOOKUP(A857,'[1]Sales Data Table'!$A:$Z,16,FALSE)</f>
        <v>43252</v>
      </c>
      <c r="AE857" s="18" t="str">
        <f>VLOOKUP(C857,'Equipment Listing'!A:E,3,FALSE)</f>
        <v>KY</v>
      </c>
      <c r="AF857" s="19" t="str">
        <f>VLOOKUP(C857,'Equipment Listing'!A:E,4,FALSE)</f>
        <v>180T (in-die)</v>
      </c>
      <c r="AG857" s="73" t="str">
        <f>VLOOKUP(C857,'Equipment Listing'!A:E,5,FALSE)</f>
        <v>60-200</v>
      </c>
      <c r="AH857" s="19">
        <f t="shared" si="107"/>
        <v>1</v>
      </c>
      <c r="AI857" s="43">
        <f t="shared" si="108"/>
        <v>1125</v>
      </c>
      <c r="AJ857" s="102">
        <f t="shared" si="109"/>
        <v>380000</v>
      </c>
      <c r="AK857" s="20">
        <f t="shared" si="110"/>
        <v>31666.666666666668</v>
      </c>
      <c r="AL857" s="21">
        <f t="shared" si="111"/>
        <v>38.864197530864196</v>
      </c>
      <c r="AM857" s="21"/>
      <c r="AN857" s="103"/>
      <c r="AO857" s="103"/>
      <c r="AP857" s="17">
        <v>107092</v>
      </c>
    </row>
    <row r="858" spans="1:42" s="15" customFormat="1" ht="10.5" customHeight="1">
      <c r="A858" s="23">
        <v>107419</v>
      </c>
      <c r="B858" s="220" t="str">
        <f t="shared" si="104"/>
        <v>SOP</v>
      </c>
      <c r="C858" s="23" t="s">
        <v>107</v>
      </c>
      <c r="D858" s="19">
        <v>1</v>
      </c>
      <c r="E858" s="23">
        <v>1000</v>
      </c>
      <c r="F858" s="19">
        <v>0.5</v>
      </c>
      <c r="G858" s="19">
        <v>2</v>
      </c>
      <c r="H858" s="221" t="str">
        <f t="shared" si="105"/>
        <v>2015.01</v>
      </c>
      <c r="I858" s="221" t="str">
        <f t="shared" si="106"/>
        <v>2018.08</v>
      </c>
      <c r="J858" s="69">
        <v>163000</v>
      </c>
      <c r="K858" s="226"/>
      <c r="L858" s="226"/>
      <c r="M858" s="226"/>
      <c r="N858" s="226"/>
      <c r="O858" s="19"/>
      <c r="P858" s="19"/>
      <c r="Q858" s="19"/>
      <c r="R858" s="19"/>
      <c r="S858" s="103"/>
      <c r="T858" s="103"/>
      <c r="U858" s="18" t="s">
        <v>2</v>
      </c>
      <c r="V858" s="103"/>
      <c r="W858" s="103"/>
      <c r="X858" s="17" t="str">
        <f>VLOOKUP(A858,'[1]Sales Data Table'!$A:$AF,4,FALSE)</f>
        <v>in-die</v>
      </c>
      <c r="Y858" s="17" t="str">
        <f>VLOOKUP(A858,'[1]Sales Data Table'!$A:$I,2,FALSE)</f>
        <v>Calsonic</v>
      </c>
      <c r="Z858" s="17"/>
      <c r="AA858" s="17" t="str">
        <f>VLOOKUP(A858,'[1]Sales Data Table'!$A:$I,4,FALSE)</f>
        <v>in-die</v>
      </c>
      <c r="AB858" s="17">
        <f>VLOOKUP(A858,'[1]Sales Data Table'!$A:$I,9,FALSE)</f>
        <v>0</v>
      </c>
      <c r="AC858" s="17"/>
      <c r="AD858" s="99">
        <f>VLOOKUP(A858,'[1]Sales Data Table'!$A:$Z,16,FALSE)</f>
        <v>43313</v>
      </c>
      <c r="AE858" s="18" t="str">
        <f>VLOOKUP(C858,'Equipment Listing'!A:E,3,FALSE)</f>
        <v>KY</v>
      </c>
      <c r="AF858" s="19" t="str">
        <f>VLOOKUP(C858,'Equipment Listing'!A:E,4,FALSE)</f>
        <v>180T (in-die)</v>
      </c>
      <c r="AG858" s="73" t="str">
        <f>VLOOKUP(C858,'Equipment Listing'!A:E,5,FALSE)</f>
        <v>60-200</v>
      </c>
      <c r="AH858" s="19">
        <f t="shared" si="107"/>
        <v>1</v>
      </c>
      <c r="AI858" s="43">
        <f t="shared" si="108"/>
        <v>1000</v>
      </c>
      <c r="AJ858" s="102">
        <f t="shared" si="109"/>
        <v>163000</v>
      </c>
      <c r="AK858" s="20">
        <f t="shared" si="110"/>
        <v>13583.333333333334</v>
      </c>
      <c r="AL858" s="21">
        <f t="shared" si="111"/>
        <v>19.444444444444446</v>
      </c>
      <c r="AM858" s="21"/>
      <c r="AN858" s="103"/>
      <c r="AO858" s="103"/>
      <c r="AP858" s="23" t="s">
        <v>371</v>
      </c>
    </row>
    <row r="859" spans="1:42" s="15" customFormat="1" ht="10.5" customHeight="1">
      <c r="A859" s="23">
        <v>107420</v>
      </c>
      <c r="B859" s="220" t="str">
        <f t="shared" si="104"/>
        <v>SOP</v>
      </c>
      <c r="C859" s="23" t="s">
        <v>107</v>
      </c>
      <c r="D859" s="19">
        <v>1</v>
      </c>
      <c r="E859" s="23">
        <v>1000</v>
      </c>
      <c r="F859" s="19">
        <v>0.5</v>
      </c>
      <c r="G859" s="19">
        <v>2</v>
      </c>
      <c r="H859" s="221" t="str">
        <f t="shared" si="105"/>
        <v>2015.01</v>
      </c>
      <c r="I859" s="221" t="str">
        <f t="shared" si="106"/>
        <v>2018.08</v>
      </c>
      <c r="J859" s="69">
        <v>163000</v>
      </c>
      <c r="K859" s="226"/>
      <c r="L859" s="226"/>
      <c r="M859" s="226"/>
      <c r="N859" s="226"/>
      <c r="O859" s="19"/>
      <c r="P859" s="19"/>
      <c r="Q859" s="19"/>
      <c r="R859" s="19"/>
      <c r="S859" s="103"/>
      <c r="T859" s="103"/>
      <c r="U859" s="18" t="s">
        <v>2</v>
      </c>
      <c r="V859" s="103"/>
      <c r="W859" s="103"/>
      <c r="X859" s="17" t="str">
        <f>VLOOKUP(A859,'[1]Sales Data Table'!$A:$AF,4,FALSE)</f>
        <v>in-die</v>
      </c>
      <c r="Y859" s="17" t="str">
        <f>VLOOKUP(A859,'[1]Sales Data Table'!$A:$I,2,FALSE)</f>
        <v>Calsonic</v>
      </c>
      <c r="Z859" s="17"/>
      <c r="AA859" s="17" t="str">
        <f>VLOOKUP(A859,'[1]Sales Data Table'!$A:$I,4,FALSE)</f>
        <v>in-die</v>
      </c>
      <c r="AB859" s="17">
        <f>VLOOKUP(A859,'[1]Sales Data Table'!$A:$I,9,FALSE)</f>
        <v>0</v>
      </c>
      <c r="AC859" s="17"/>
      <c r="AD859" s="99">
        <f>VLOOKUP(A859,'[1]Sales Data Table'!$A:$Z,16,FALSE)</f>
        <v>43313</v>
      </c>
      <c r="AE859" s="18" t="str">
        <f>VLOOKUP(C859,'Equipment Listing'!A:E,3,FALSE)</f>
        <v>KY</v>
      </c>
      <c r="AF859" s="19" t="str">
        <f>VLOOKUP(C859,'Equipment Listing'!A:E,4,FALSE)</f>
        <v>180T (in-die)</v>
      </c>
      <c r="AG859" s="73" t="str">
        <f>VLOOKUP(C859,'Equipment Listing'!A:E,5,FALSE)</f>
        <v>60-200</v>
      </c>
      <c r="AH859" s="19">
        <f t="shared" si="107"/>
        <v>1</v>
      </c>
      <c r="AI859" s="43">
        <f t="shared" si="108"/>
        <v>1000</v>
      </c>
      <c r="AJ859" s="102">
        <f t="shared" si="109"/>
        <v>163000</v>
      </c>
      <c r="AK859" s="20">
        <f t="shared" si="110"/>
        <v>13583.333333333334</v>
      </c>
      <c r="AL859" s="21">
        <f t="shared" si="111"/>
        <v>19.444444444444446</v>
      </c>
      <c r="AM859" s="21"/>
      <c r="AN859" s="103"/>
      <c r="AO859" s="103"/>
      <c r="AP859" s="23" t="s">
        <v>384</v>
      </c>
    </row>
    <row r="860" spans="1:42" s="15" customFormat="1" ht="10.5" customHeight="1">
      <c r="A860" s="16">
        <v>105594</v>
      </c>
      <c r="B860" s="220" t="str">
        <f t="shared" si="104"/>
        <v>SOP</v>
      </c>
      <c r="C860" s="18" t="s">
        <v>133</v>
      </c>
      <c r="D860" s="19">
        <v>1</v>
      </c>
      <c r="E860" s="20">
        <v>1710</v>
      </c>
      <c r="F860" s="19">
        <v>0.5</v>
      </c>
      <c r="G860" s="19">
        <v>2</v>
      </c>
      <c r="H860" s="221" t="str">
        <f t="shared" si="105"/>
        <v>2015.01</v>
      </c>
      <c r="I860" s="221" t="str">
        <f t="shared" si="106"/>
        <v>2019</v>
      </c>
      <c r="J860" s="68">
        <v>730115.96000000008</v>
      </c>
      <c r="K860" s="225"/>
      <c r="L860" s="225"/>
      <c r="M860" s="225"/>
      <c r="N860" s="225"/>
      <c r="O860" s="19"/>
      <c r="P860" s="19"/>
      <c r="Q860" s="19"/>
      <c r="R860" s="19"/>
      <c r="S860" s="103"/>
      <c r="T860" s="103"/>
      <c r="U860" s="18" t="s">
        <v>2</v>
      </c>
      <c r="V860" s="103"/>
      <c r="W860" s="103"/>
      <c r="X860" s="17" t="str">
        <f>VLOOKUP(A860,'[1]Sales Data Table'!$A:$AF,4,FALSE)</f>
        <v>46261 JA000</v>
      </c>
      <c r="Y860" s="17" t="str">
        <f>VLOOKUP(A860,'[1]Sales Data Table'!$A:$I,2,FALSE)</f>
        <v>NISSAN</v>
      </c>
      <c r="Z860" s="17"/>
      <c r="AA860" s="17" t="str">
        <f>VLOOKUP(A860,'[1]Sales Data Table'!$A:$I,4,FALSE)</f>
        <v>46261 JA000</v>
      </c>
      <c r="AB860" s="17" t="str">
        <f>VLOOKUP(A860,'[1]Sales Data Table'!$A:$I,9,FALSE)</f>
        <v>L42L + '14 L42N</v>
      </c>
      <c r="AC860" s="17"/>
      <c r="AD860" s="99">
        <f>VLOOKUP(A860,'[1]Sales Data Table'!$A:$Z,16,FALSE)</f>
        <v>44166</v>
      </c>
      <c r="AE860" s="18" t="str">
        <f>VLOOKUP(C860,'Equipment Listing'!A:E,3,FALSE)</f>
        <v>KY</v>
      </c>
      <c r="AF860" s="19" t="str">
        <f>VLOOKUP(C860,'Equipment Listing'!A:E,4,FALSE)</f>
        <v>200T</v>
      </c>
      <c r="AG860" s="73" t="str">
        <f>VLOOKUP(C860,'Equipment Listing'!A:E,5,FALSE)</f>
        <v>60-200</v>
      </c>
      <c r="AH860" s="19">
        <f t="shared" si="107"/>
        <v>1</v>
      </c>
      <c r="AI860" s="43">
        <f t="shared" si="108"/>
        <v>1710</v>
      </c>
      <c r="AJ860" s="102">
        <f t="shared" si="109"/>
        <v>730115.96000000008</v>
      </c>
      <c r="AK860" s="20">
        <f t="shared" si="110"/>
        <v>60842.996666666673</v>
      </c>
      <c r="AL860" s="21">
        <f t="shared" si="111"/>
        <v>48.77426640675764</v>
      </c>
      <c r="AM860" s="21"/>
      <c r="AN860" s="103"/>
      <c r="AO860" s="103"/>
      <c r="AP860" s="17">
        <v>105594</v>
      </c>
    </row>
    <row r="861" spans="1:42" s="15" customFormat="1" ht="10.5" customHeight="1">
      <c r="A861" s="16">
        <v>105708</v>
      </c>
      <c r="B861" s="220" t="str">
        <f t="shared" si="104"/>
        <v>SOP</v>
      </c>
      <c r="C861" s="18" t="s">
        <v>133</v>
      </c>
      <c r="D861" s="19">
        <v>1</v>
      </c>
      <c r="E861" s="20">
        <v>3600</v>
      </c>
      <c r="F861" s="19">
        <v>0.5</v>
      </c>
      <c r="G861" s="19">
        <v>2</v>
      </c>
      <c r="H861" s="221" t="str">
        <f t="shared" si="105"/>
        <v>2015.01</v>
      </c>
      <c r="I861" s="221" t="str">
        <f t="shared" si="106"/>
        <v>2018.06</v>
      </c>
      <c r="J861" s="69">
        <v>425000</v>
      </c>
      <c r="K861" s="226"/>
      <c r="L861" s="226"/>
      <c r="M861" s="226"/>
      <c r="N861" s="226"/>
      <c r="O861" s="19"/>
      <c r="P861" s="19"/>
      <c r="Q861" s="19"/>
      <c r="R861" s="19"/>
      <c r="S861" s="103"/>
      <c r="T861" s="103"/>
      <c r="U861" s="18" t="s">
        <v>2</v>
      </c>
      <c r="V861" s="103"/>
      <c r="W861" s="103"/>
      <c r="X861" s="17" t="str">
        <f>VLOOKUP(A861,'[1]Sales Data Table'!$A:$AF,4,FALSE)</f>
        <v>17406 JA00A</v>
      </c>
      <c r="Y861" s="17" t="str">
        <f>VLOOKUP(A861,'[1]Sales Data Table'!$A:$I,2,FALSE)</f>
        <v>NISSAN</v>
      </c>
      <c r="Z861" s="17"/>
      <c r="AA861" s="17" t="str">
        <f>VLOOKUP(A861,'[1]Sales Data Table'!$A:$I,4,FALSE)</f>
        <v>17406 JA00A</v>
      </c>
      <c r="AB861" s="17" t="str">
        <f>VLOOKUP(A861,'[1]Sales Data Table'!$A:$I,9,FALSE)</f>
        <v>L42L</v>
      </c>
      <c r="AC861" s="17"/>
      <c r="AD861" s="99">
        <f>VLOOKUP(A861,'[1]Sales Data Table'!$A:$Z,16,FALSE)</f>
        <v>43252</v>
      </c>
      <c r="AE861" s="18" t="str">
        <f>VLOOKUP(C861,'Equipment Listing'!A:E,3,FALSE)</f>
        <v>KY</v>
      </c>
      <c r="AF861" s="19" t="str">
        <f>VLOOKUP(C861,'Equipment Listing'!A:E,4,FALSE)</f>
        <v>200T</v>
      </c>
      <c r="AG861" s="73" t="str">
        <f>VLOOKUP(C861,'Equipment Listing'!A:E,5,FALSE)</f>
        <v>60-200</v>
      </c>
      <c r="AH861" s="19">
        <f t="shared" si="107"/>
        <v>1</v>
      </c>
      <c r="AI861" s="43">
        <f t="shared" si="108"/>
        <v>3600</v>
      </c>
      <c r="AJ861" s="102">
        <f t="shared" si="109"/>
        <v>425000</v>
      </c>
      <c r="AK861" s="20">
        <f t="shared" si="110"/>
        <v>35416.666666666664</v>
      </c>
      <c r="AL861" s="21">
        <f t="shared" si="111"/>
        <v>14.450617283950615</v>
      </c>
      <c r="AM861" s="21"/>
      <c r="AN861" s="103"/>
      <c r="AO861" s="103"/>
      <c r="AP861" s="17" t="s">
        <v>143</v>
      </c>
    </row>
    <row r="862" spans="1:42" s="15" customFormat="1" ht="10.5" customHeight="1">
      <c r="A862" s="16">
        <v>106143</v>
      </c>
      <c r="B862" s="220" t="str">
        <f t="shared" si="104"/>
        <v>EOP</v>
      </c>
      <c r="C862" s="18" t="s">
        <v>133</v>
      </c>
      <c r="D862" s="19">
        <v>1</v>
      </c>
      <c r="E862" s="20">
        <v>1710</v>
      </c>
      <c r="F862" s="19">
        <v>0.5</v>
      </c>
      <c r="G862" s="19">
        <v>2</v>
      </c>
      <c r="H862" s="221" t="str">
        <f t="shared" si="105"/>
        <v>2015.01</v>
      </c>
      <c r="I862" s="221" t="str">
        <f t="shared" si="106"/>
        <v>3000</v>
      </c>
      <c r="J862" s="69">
        <v>49950</v>
      </c>
      <c r="K862" s="226"/>
      <c r="L862" s="226"/>
      <c r="M862" s="226"/>
      <c r="N862" s="226"/>
      <c r="O862" s="19"/>
      <c r="P862" s="19"/>
      <c r="Q862" s="19"/>
      <c r="R862" s="19"/>
      <c r="S862" s="103"/>
      <c r="T862" s="103"/>
      <c r="U862" s="18" t="s">
        <v>2</v>
      </c>
      <c r="V862" s="103"/>
      <c r="W862" s="103"/>
      <c r="X862" s="17" t="str">
        <f>VLOOKUP(A862,'[1]Sales Data Table'!$A:$AF,4,FALSE)</f>
        <v>771210T010</v>
      </c>
      <c r="Y862" s="17" t="str">
        <f>VLOOKUP(A862,'[1]Sales Data Table'!$A:$I,2,FALSE)</f>
        <v>TOYOTA</v>
      </c>
      <c r="Z862" s="17"/>
      <c r="AA862" s="17" t="str">
        <f>VLOOKUP(A862,'[1]Sales Data Table'!$A:$I,4,FALSE)</f>
        <v>771210T010</v>
      </c>
      <c r="AB862" s="17" t="str">
        <f>VLOOKUP(A862,'[1]Sales Data Table'!$A:$I,9,FALSE)</f>
        <v xml:space="preserve">Toyota | Venza | 470L            </v>
      </c>
      <c r="AC862" s="17"/>
      <c r="AD862" s="99">
        <f>VLOOKUP(A862,'[1]Sales Data Table'!$A:$Z,16,FALSE)</f>
        <v>41912</v>
      </c>
      <c r="AE862" s="18" t="str">
        <f>VLOOKUP(C862,'Equipment Listing'!A:E,3,FALSE)</f>
        <v>KY</v>
      </c>
      <c r="AF862" s="19" t="str">
        <f>VLOOKUP(C862,'Equipment Listing'!A:E,4,FALSE)</f>
        <v>200T</v>
      </c>
      <c r="AG862" s="73" t="str">
        <f>VLOOKUP(C862,'Equipment Listing'!A:E,5,FALSE)</f>
        <v>60-200</v>
      </c>
      <c r="AH862" s="19">
        <f t="shared" si="107"/>
        <v>1</v>
      </c>
      <c r="AI862" s="43">
        <f t="shared" si="108"/>
        <v>1710</v>
      </c>
      <c r="AJ862" s="102">
        <f t="shared" si="109"/>
        <v>49950</v>
      </c>
      <c r="AK862" s="20">
        <f t="shared" si="110"/>
        <v>4162.5</v>
      </c>
      <c r="AL862" s="21">
        <f t="shared" si="111"/>
        <v>4.5789473684210522</v>
      </c>
      <c r="AM862" s="21"/>
      <c r="AN862" s="103"/>
      <c r="AO862" s="103"/>
      <c r="AP862" s="17">
        <v>106143</v>
      </c>
    </row>
    <row r="863" spans="1:42" s="15" customFormat="1" ht="10.5" customHeight="1">
      <c r="A863" s="16">
        <v>106145</v>
      </c>
      <c r="B863" s="220" t="str">
        <f t="shared" si="104"/>
        <v>EOP</v>
      </c>
      <c r="C863" s="18" t="s">
        <v>133</v>
      </c>
      <c r="D863" s="19">
        <v>1</v>
      </c>
      <c r="E863" s="20">
        <v>1710</v>
      </c>
      <c r="F863" s="19">
        <v>0.5</v>
      </c>
      <c r="G863" s="19">
        <v>2</v>
      </c>
      <c r="H863" s="221" t="str">
        <f t="shared" si="105"/>
        <v>2015.01</v>
      </c>
      <c r="I863" s="221" t="str">
        <f t="shared" si="106"/>
        <v>3000</v>
      </c>
      <c r="J863" s="69">
        <v>50085</v>
      </c>
      <c r="K863" s="226"/>
      <c r="L863" s="226"/>
      <c r="M863" s="226"/>
      <c r="N863" s="226"/>
      <c r="O863" s="19"/>
      <c r="P863" s="19"/>
      <c r="Q863" s="19"/>
      <c r="R863" s="19"/>
      <c r="S863" s="103"/>
      <c r="T863" s="103"/>
      <c r="U863" s="18" t="s">
        <v>2</v>
      </c>
      <c r="V863" s="103"/>
      <c r="W863" s="103"/>
      <c r="X863" s="17" t="str">
        <f>VLOOKUP(A863,'[1]Sales Data Table'!$A:$AF,4,FALSE)</f>
        <v>771230T010</v>
      </c>
      <c r="Y863" s="17" t="str">
        <f>VLOOKUP(A863,'[1]Sales Data Table'!$A:$I,2,FALSE)</f>
        <v>TOYOTA</v>
      </c>
      <c r="Z863" s="17"/>
      <c r="AA863" s="17" t="str">
        <f>VLOOKUP(A863,'[1]Sales Data Table'!$A:$I,4,FALSE)</f>
        <v>771230T010</v>
      </c>
      <c r="AB863" s="17" t="str">
        <f>VLOOKUP(A863,'[1]Sales Data Table'!$A:$I,9,FALSE)</f>
        <v xml:space="preserve">Toyota | Venza | 470L            </v>
      </c>
      <c r="AC863" s="17"/>
      <c r="AD863" s="99">
        <f>VLOOKUP(A863,'[1]Sales Data Table'!$A:$Z,16,FALSE)</f>
        <v>41912</v>
      </c>
      <c r="AE863" s="18" t="str">
        <f>VLOOKUP(C863,'Equipment Listing'!A:E,3,FALSE)</f>
        <v>KY</v>
      </c>
      <c r="AF863" s="19" t="str">
        <f>VLOOKUP(C863,'Equipment Listing'!A:E,4,FALSE)</f>
        <v>200T</v>
      </c>
      <c r="AG863" s="73" t="str">
        <f>VLOOKUP(C863,'Equipment Listing'!A:E,5,FALSE)</f>
        <v>60-200</v>
      </c>
      <c r="AH863" s="19">
        <f t="shared" si="107"/>
        <v>1</v>
      </c>
      <c r="AI863" s="43">
        <f t="shared" si="108"/>
        <v>1710</v>
      </c>
      <c r="AJ863" s="102">
        <f t="shared" si="109"/>
        <v>50085</v>
      </c>
      <c r="AK863" s="20">
        <f t="shared" si="110"/>
        <v>4173.75</v>
      </c>
      <c r="AL863" s="21">
        <f t="shared" si="111"/>
        <v>4.5877192982456139</v>
      </c>
      <c r="AM863" s="21"/>
      <c r="AN863" s="103"/>
      <c r="AO863" s="103"/>
      <c r="AP863" s="17">
        <v>106145</v>
      </c>
    </row>
    <row r="864" spans="1:42" s="15" customFormat="1" ht="10.5" customHeight="1">
      <c r="A864" s="16">
        <v>106179</v>
      </c>
      <c r="B864" s="220" t="str">
        <f t="shared" si="104"/>
        <v>EOP</v>
      </c>
      <c r="C864" s="25" t="s">
        <v>133</v>
      </c>
      <c r="D864" s="19">
        <v>1</v>
      </c>
      <c r="E864" s="20">
        <v>2250</v>
      </c>
      <c r="F864" s="19">
        <v>0.5</v>
      </c>
      <c r="G864" s="19">
        <v>2</v>
      </c>
      <c r="H864" s="221" t="str">
        <f t="shared" si="105"/>
        <v>2015.01</v>
      </c>
      <c r="I864" s="221" t="str">
        <f t="shared" si="106"/>
        <v>3000</v>
      </c>
      <c r="J864" s="69">
        <v>48937.5</v>
      </c>
      <c r="K864" s="226"/>
      <c r="L864" s="226"/>
      <c r="M864" s="226"/>
      <c r="N864" s="226"/>
      <c r="O864" s="19"/>
      <c r="P864" s="19"/>
      <c r="Q864" s="19"/>
      <c r="R864" s="19"/>
      <c r="S864" s="103"/>
      <c r="T864" s="103"/>
      <c r="U864" s="18" t="s">
        <v>2</v>
      </c>
      <c r="V864" s="103"/>
      <c r="W864" s="103"/>
      <c r="X864" s="17" t="str">
        <f>VLOOKUP(A864,'[1]Sales Data Table'!$A:$AF,4,FALSE)</f>
        <v>583290T010</v>
      </c>
      <c r="Y864" s="17" t="str">
        <f>VLOOKUP(A864,'[1]Sales Data Table'!$A:$I,2,FALSE)</f>
        <v>TOYOTA</v>
      </c>
      <c r="Z864" s="17"/>
      <c r="AA864" s="17" t="str">
        <f>VLOOKUP(A864,'[1]Sales Data Table'!$A:$I,4,FALSE)</f>
        <v>583290T010</v>
      </c>
      <c r="AB864" s="17" t="str">
        <f>VLOOKUP(A864,'[1]Sales Data Table'!$A:$I,9,FALSE)</f>
        <v xml:space="preserve">Toyota | Venza | 470L            </v>
      </c>
      <c r="AC864" s="17"/>
      <c r="AD864" s="99">
        <f>VLOOKUP(A864,'[1]Sales Data Table'!$A:$Z,16,FALSE)</f>
        <v>41912</v>
      </c>
      <c r="AE864" s="18" t="str">
        <f>VLOOKUP(C864,'Equipment Listing'!A:E,3,FALSE)</f>
        <v>KY</v>
      </c>
      <c r="AF864" s="19" t="str">
        <f>VLOOKUP(C864,'Equipment Listing'!A:E,4,FALSE)</f>
        <v>200T</v>
      </c>
      <c r="AG864" s="73" t="str">
        <f>VLOOKUP(C864,'Equipment Listing'!A:E,5,FALSE)</f>
        <v>60-200</v>
      </c>
      <c r="AH864" s="19">
        <f t="shared" si="107"/>
        <v>1</v>
      </c>
      <c r="AI864" s="43">
        <f t="shared" si="108"/>
        <v>2250</v>
      </c>
      <c r="AJ864" s="102">
        <f t="shared" si="109"/>
        <v>48937.5</v>
      </c>
      <c r="AK864" s="20">
        <f t="shared" si="110"/>
        <v>4078.125</v>
      </c>
      <c r="AL864" s="21">
        <f t="shared" si="111"/>
        <v>3.75</v>
      </c>
      <c r="AM864" s="21"/>
      <c r="AN864" s="103"/>
      <c r="AO864" s="103"/>
      <c r="AP864" s="17">
        <v>106179</v>
      </c>
    </row>
    <row r="865" spans="1:42" s="15" customFormat="1" ht="10.5" customHeight="1">
      <c r="A865" s="16">
        <v>106180</v>
      </c>
      <c r="B865" s="220" t="str">
        <f t="shared" si="104"/>
        <v>EOP</v>
      </c>
      <c r="C865" s="25" t="s">
        <v>133</v>
      </c>
      <c r="D865" s="19">
        <v>1</v>
      </c>
      <c r="E865" s="20">
        <v>1800</v>
      </c>
      <c r="F865" s="19">
        <v>0.5</v>
      </c>
      <c r="G865" s="19">
        <v>2</v>
      </c>
      <c r="H865" s="221" t="str">
        <f t="shared" si="105"/>
        <v>2015.01</v>
      </c>
      <c r="I865" s="221" t="str">
        <f t="shared" si="106"/>
        <v>3000</v>
      </c>
      <c r="J865" s="69">
        <v>48870</v>
      </c>
      <c r="K865" s="226"/>
      <c r="L865" s="226"/>
      <c r="M865" s="226"/>
      <c r="N865" s="226"/>
      <c r="O865" s="19"/>
      <c r="P865" s="19"/>
      <c r="Q865" s="19"/>
      <c r="R865" s="19"/>
      <c r="S865" s="103"/>
      <c r="T865" s="103"/>
      <c r="U865" s="18" t="s">
        <v>2</v>
      </c>
      <c r="V865" s="103"/>
      <c r="W865" s="103"/>
      <c r="X865" s="17" t="str">
        <f>VLOOKUP(A865,'[1]Sales Data Table'!$A:$AF,4,FALSE)</f>
        <v>583250T010</v>
      </c>
      <c r="Y865" s="17" t="str">
        <f>VLOOKUP(A865,'[1]Sales Data Table'!$A:$I,2,FALSE)</f>
        <v>TOYOTA</v>
      </c>
      <c r="Z865" s="17"/>
      <c r="AA865" s="17" t="str">
        <f>VLOOKUP(A865,'[1]Sales Data Table'!$A:$I,4,FALSE)</f>
        <v>583250T010</v>
      </c>
      <c r="AB865" s="17" t="str">
        <f>VLOOKUP(A865,'[1]Sales Data Table'!$A:$I,9,FALSE)</f>
        <v xml:space="preserve">Toyota | Venza | 470L            </v>
      </c>
      <c r="AC865" s="17"/>
      <c r="AD865" s="99">
        <f>VLOOKUP(A865,'[1]Sales Data Table'!$A:$Z,16,FALSE)</f>
        <v>41912</v>
      </c>
      <c r="AE865" s="18" t="str">
        <f>VLOOKUP(C865,'Equipment Listing'!A:E,3,FALSE)</f>
        <v>KY</v>
      </c>
      <c r="AF865" s="19" t="str">
        <f>VLOOKUP(C865,'Equipment Listing'!A:E,4,FALSE)</f>
        <v>200T</v>
      </c>
      <c r="AG865" s="73" t="str">
        <f>VLOOKUP(C865,'Equipment Listing'!A:E,5,FALSE)</f>
        <v>60-200</v>
      </c>
      <c r="AH865" s="19">
        <f t="shared" si="107"/>
        <v>1</v>
      </c>
      <c r="AI865" s="43">
        <f t="shared" si="108"/>
        <v>1800</v>
      </c>
      <c r="AJ865" s="102">
        <f t="shared" si="109"/>
        <v>48870</v>
      </c>
      <c r="AK865" s="20">
        <f t="shared" si="110"/>
        <v>4072.5</v>
      </c>
      <c r="AL865" s="21">
        <f t="shared" si="111"/>
        <v>4.3500000000000005</v>
      </c>
      <c r="AM865" s="21"/>
      <c r="AN865" s="103"/>
      <c r="AO865" s="103"/>
      <c r="AP865" s="17">
        <v>106180</v>
      </c>
    </row>
    <row r="866" spans="1:42" s="15" customFormat="1" ht="10.5" customHeight="1">
      <c r="A866" s="16">
        <v>106531</v>
      </c>
      <c r="B866" s="220" t="str">
        <f t="shared" si="104"/>
        <v>SOP</v>
      </c>
      <c r="C866" s="25" t="s">
        <v>133</v>
      </c>
      <c r="D866" s="19">
        <v>1</v>
      </c>
      <c r="E866" s="20">
        <v>1800</v>
      </c>
      <c r="F866" s="19">
        <v>0.5</v>
      </c>
      <c r="G866" s="19">
        <v>2</v>
      </c>
      <c r="H866" s="221" t="str">
        <f t="shared" si="105"/>
        <v>2015.01</v>
      </c>
      <c r="I866" s="221" t="str">
        <f t="shared" si="106"/>
        <v>2015.12</v>
      </c>
      <c r="J866" s="50">
        <v>151668</v>
      </c>
      <c r="K866" s="224"/>
      <c r="L866" s="224"/>
      <c r="M866" s="224"/>
      <c r="N866" s="224"/>
      <c r="O866" s="19"/>
      <c r="P866" s="19"/>
      <c r="Q866" s="19"/>
      <c r="R866" s="19"/>
      <c r="S866" s="103"/>
      <c r="T866" s="103"/>
      <c r="U866" s="18" t="s">
        <v>2</v>
      </c>
      <c r="V866" s="103"/>
      <c r="W866" s="103"/>
      <c r="X866" s="17" t="str">
        <f>VLOOKUP(A866,'[1]Sales Data Table'!$A:$AF,4,FALSE)</f>
        <v>11M127AA</v>
      </c>
      <c r="Y866" s="17" t="str">
        <f>VLOOKUP(A866,'[1]Sales Data Table'!$A:$I,2,FALSE)</f>
        <v>Bowling Green Metalforming</v>
      </c>
      <c r="Z866" s="17"/>
      <c r="AA866" s="17" t="str">
        <f>VLOOKUP(A866,'[1]Sales Data Table'!$A:$I,4,FALSE)</f>
        <v>11M127AA</v>
      </c>
      <c r="AB866" s="17" t="str">
        <f>VLOOKUP(A866,'[1]Sales Data Table'!$A:$I,9,FALSE)</f>
        <v>Highlander 397 + Sienna 580L</v>
      </c>
      <c r="AC866" s="17"/>
      <c r="AD866" s="99">
        <f>VLOOKUP(A866,'[1]Sales Data Table'!$A:$Z,16,FALSE)</f>
        <v>42339</v>
      </c>
      <c r="AE866" s="18" t="str">
        <f>VLOOKUP(C866,'Equipment Listing'!A:E,3,FALSE)</f>
        <v>KY</v>
      </c>
      <c r="AF866" s="19" t="str">
        <f>VLOOKUP(C866,'Equipment Listing'!A:E,4,FALSE)</f>
        <v>200T</v>
      </c>
      <c r="AG866" s="73" t="str">
        <f>VLOOKUP(C866,'Equipment Listing'!A:E,5,FALSE)</f>
        <v>60-200</v>
      </c>
      <c r="AH866" s="19">
        <f t="shared" si="107"/>
        <v>1</v>
      </c>
      <c r="AI866" s="43">
        <f t="shared" si="108"/>
        <v>1800</v>
      </c>
      <c r="AJ866" s="102">
        <f t="shared" si="109"/>
        <v>151668</v>
      </c>
      <c r="AK866" s="20">
        <f t="shared" si="110"/>
        <v>12639</v>
      </c>
      <c r="AL866" s="21">
        <f t="shared" si="111"/>
        <v>10.695555555555556</v>
      </c>
      <c r="AM866" s="21"/>
      <c r="AN866" s="103"/>
      <c r="AO866" s="103"/>
      <c r="AP866" s="17">
        <v>106531</v>
      </c>
    </row>
    <row r="867" spans="1:42" s="15" customFormat="1" ht="10.5" customHeight="1">
      <c r="A867" s="16">
        <v>106572</v>
      </c>
      <c r="B867" s="220" t="str">
        <f t="shared" si="104"/>
        <v>SOP</v>
      </c>
      <c r="C867" s="18" t="s">
        <v>133</v>
      </c>
      <c r="D867" s="19">
        <v>1</v>
      </c>
      <c r="E867" s="20">
        <v>1200</v>
      </c>
      <c r="F867" s="19">
        <v>0.5</v>
      </c>
      <c r="G867" s="19">
        <v>2</v>
      </c>
      <c r="H867" s="221" t="str">
        <f t="shared" si="105"/>
        <v>2015.01</v>
      </c>
      <c r="I867" s="221" t="str">
        <f t="shared" si="106"/>
        <v>2019.09</v>
      </c>
      <c r="J867" s="69">
        <v>18135.779024600775</v>
      </c>
      <c r="K867" s="226"/>
      <c r="L867" s="226"/>
      <c r="M867" s="226"/>
      <c r="N867" s="226"/>
      <c r="O867" s="19"/>
      <c r="P867" s="19"/>
      <c r="Q867" s="19"/>
      <c r="R867" s="19"/>
      <c r="S867" s="103"/>
      <c r="T867" s="103"/>
      <c r="U867" s="18" t="s">
        <v>2</v>
      </c>
      <c r="V867" s="103"/>
      <c r="W867" s="103"/>
      <c r="X867" s="17" t="str">
        <f>VLOOKUP(A867,'[1]Sales Data Table'!$A:$AF,4,FALSE)</f>
        <v>28038 1PA0A</v>
      </c>
      <c r="Y867" s="17" t="str">
        <f>VLOOKUP(A867,'[1]Sales Data Table'!$A:$I,2,FALSE)</f>
        <v>Calsonic</v>
      </c>
      <c r="Z867" s="17"/>
      <c r="AA867" s="17" t="str">
        <f>VLOOKUP(A867,'[1]Sales Data Table'!$A:$I,4,FALSE)</f>
        <v>28038 1PA0A</v>
      </c>
      <c r="AB867" s="17" t="str">
        <f>VLOOKUP(A867,'[1]Sales Data Table'!$A:$I,9,FALSE)</f>
        <v>X61F</v>
      </c>
      <c r="AC867" s="17"/>
      <c r="AD867" s="99">
        <f>VLOOKUP(A867,'[1]Sales Data Table'!$A:$Z,16,FALSE)</f>
        <v>43717</v>
      </c>
      <c r="AE867" s="18" t="str">
        <f>VLOOKUP(C867,'Equipment Listing'!A:E,3,FALSE)</f>
        <v>KY</v>
      </c>
      <c r="AF867" s="19" t="str">
        <f>VLOOKUP(C867,'Equipment Listing'!A:E,4,FALSE)</f>
        <v>200T</v>
      </c>
      <c r="AG867" s="73" t="str">
        <f>VLOOKUP(C867,'Equipment Listing'!A:E,5,FALSE)</f>
        <v>60-200</v>
      </c>
      <c r="AH867" s="19">
        <f t="shared" si="107"/>
        <v>1</v>
      </c>
      <c r="AI867" s="43">
        <f t="shared" si="108"/>
        <v>1200</v>
      </c>
      <c r="AJ867" s="102">
        <f t="shared" si="109"/>
        <v>18135.779024600775</v>
      </c>
      <c r="AK867" s="20">
        <f t="shared" si="110"/>
        <v>1511.3149187167312</v>
      </c>
      <c r="AL867" s="21">
        <f t="shared" si="111"/>
        <v>3.0125721319074792</v>
      </c>
      <c r="AM867" s="21"/>
      <c r="AN867" s="103"/>
      <c r="AO867" s="103"/>
      <c r="AP867" s="17" t="s">
        <v>142</v>
      </c>
    </row>
    <row r="868" spans="1:42" s="15" customFormat="1" ht="10.5" customHeight="1">
      <c r="A868" s="16">
        <v>106750</v>
      </c>
      <c r="B868" s="220" t="str">
        <f t="shared" si="104"/>
        <v>SOP</v>
      </c>
      <c r="C868" s="25" t="s">
        <v>133</v>
      </c>
      <c r="D868" s="19">
        <v>1</v>
      </c>
      <c r="E868" s="20">
        <v>2250</v>
      </c>
      <c r="F868" s="19">
        <v>0.5</v>
      </c>
      <c r="G868" s="19">
        <v>2</v>
      </c>
      <c r="H868" s="221" t="str">
        <f t="shared" si="105"/>
        <v>2015.01</v>
      </c>
      <c r="I868" s="221" t="str">
        <f t="shared" si="106"/>
        <v>2015.02</v>
      </c>
      <c r="J868" s="69">
        <v>66750</v>
      </c>
      <c r="K868" s="226"/>
      <c r="L868" s="226"/>
      <c r="M868" s="226"/>
      <c r="N868" s="226"/>
      <c r="O868" s="19"/>
      <c r="P868" s="19"/>
      <c r="Q868" s="19"/>
      <c r="R868" s="19"/>
      <c r="S868" s="103"/>
      <c r="T868" s="103"/>
      <c r="U868" s="18" t="s">
        <v>2</v>
      </c>
      <c r="V868" s="103"/>
      <c r="W868" s="103"/>
      <c r="X868" s="17" t="str">
        <f>VLOOKUP(A868,'[1]Sales Data Table'!$A:$AF,4,FALSE)</f>
        <v>769G8 ZX70A</v>
      </c>
      <c r="Y868" s="17" t="str">
        <f>VLOOKUP(A868,'[1]Sales Data Table'!$A:$I,2,FALSE)</f>
        <v>NISSAN</v>
      </c>
      <c r="Z868" s="17"/>
      <c r="AA868" s="17" t="str">
        <f>VLOOKUP(A868,'[1]Sales Data Table'!$A:$I,4,FALSE)</f>
        <v>769G8 ZX70A</v>
      </c>
      <c r="AB868" s="17" t="str">
        <f>VLOOKUP(A868,'[1]Sales Data Table'!$A:$I,9,FALSE)</f>
        <v>L42C</v>
      </c>
      <c r="AC868" s="17"/>
      <c r="AD868" s="99">
        <f>VLOOKUP(A868,'[1]Sales Data Table'!$A:$Z,16,FALSE)</f>
        <v>42036</v>
      </c>
      <c r="AE868" s="18" t="str">
        <f>VLOOKUP(C868,'Equipment Listing'!A:E,3,FALSE)</f>
        <v>KY</v>
      </c>
      <c r="AF868" s="19" t="str">
        <f>VLOOKUP(C868,'Equipment Listing'!A:E,4,FALSE)</f>
        <v>200T</v>
      </c>
      <c r="AG868" s="73" t="str">
        <f>VLOOKUP(C868,'Equipment Listing'!A:E,5,FALSE)</f>
        <v>60-200</v>
      </c>
      <c r="AH868" s="19">
        <f t="shared" si="107"/>
        <v>1</v>
      </c>
      <c r="AI868" s="43">
        <f t="shared" si="108"/>
        <v>2250</v>
      </c>
      <c r="AJ868" s="102">
        <f t="shared" si="109"/>
        <v>66750</v>
      </c>
      <c r="AK868" s="20">
        <f t="shared" si="110"/>
        <v>5562.5</v>
      </c>
      <c r="AL868" s="21">
        <f t="shared" si="111"/>
        <v>4.6296296296296298</v>
      </c>
      <c r="AM868" s="21"/>
      <c r="AN868" s="103"/>
      <c r="AO868" s="103"/>
      <c r="AP868" s="17" t="s">
        <v>141</v>
      </c>
    </row>
    <row r="869" spans="1:42" s="15" customFormat="1" ht="10.5" customHeight="1">
      <c r="A869" s="16">
        <v>106801</v>
      </c>
      <c r="B869" s="220" t="str">
        <f t="shared" si="104"/>
        <v>SOP</v>
      </c>
      <c r="C869" s="25" t="s">
        <v>133</v>
      </c>
      <c r="D869" s="19">
        <v>1</v>
      </c>
      <c r="E869" s="20">
        <v>1575</v>
      </c>
      <c r="F869" s="19">
        <v>0.5</v>
      </c>
      <c r="G869" s="19">
        <v>2</v>
      </c>
      <c r="H869" s="221" t="str">
        <f t="shared" si="105"/>
        <v>2015.01</v>
      </c>
      <c r="I869" s="221" t="str">
        <f t="shared" si="106"/>
        <v>2018.09</v>
      </c>
      <c r="J869" s="69">
        <v>400000</v>
      </c>
      <c r="K869" s="226"/>
      <c r="L869" s="226"/>
      <c r="M869" s="226"/>
      <c r="N869" s="226"/>
      <c r="O869" s="19"/>
      <c r="P869" s="19"/>
      <c r="Q869" s="19"/>
      <c r="R869" s="19"/>
      <c r="S869" s="103"/>
      <c r="T869" s="103"/>
      <c r="U869" s="18" t="s">
        <v>2</v>
      </c>
      <c r="V869" s="103"/>
      <c r="W869" s="103"/>
      <c r="X869" s="17" t="str">
        <f>VLOOKUP(A869,'[1]Sales Data Table'!$A:$AF,4,FALSE)</f>
        <v>13411AA</v>
      </c>
      <c r="Y869" s="17" t="str">
        <f>VLOOKUP(A869,'[1]Sales Data Table'!$A:$I,2,FALSE)</f>
        <v>Bowling Green Metalforming</v>
      </c>
      <c r="Z869" s="17"/>
      <c r="AA869" s="17" t="str">
        <f>VLOOKUP(A869,'[1]Sales Data Table'!$A:$I,4,FALSE)</f>
        <v>13411AA</v>
      </c>
      <c r="AB869" s="17" t="str">
        <f>VLOOKUP(A869,'[1]Sales Data Table'!$A:$I,9,FALSE)</f>
        <v xml:space="preserve"> '12 Mercedes M-Class W166</v>
      </c>
      <c r="AC869" s="17"/>
      <c r="AD869" s="99">
        <f>VLOOKUP(A869,'[1]Sales Data Table'!$A:$Z,16,FALSE)</f>
        <v>43344</v>
      </c>
      <c r="AE869" s="18" t="str">
        <f>VLOOKUP(C869,'Equipment Listing'!A:E,3,FALSE)</f>
        <v>KY</v>
      </c>
      <c r="AF869" s="19" t="str">
        <f>VLOOKUP(C869,'Equipment Listing'!A:E,4,FALSE)</f>
        <v>200T</v>
      </c>
      <c r="AG869" s="73" t="str">
        <f>VLOOKUP(C869,'Equipment Listing'!A:E,5,FALSE)</f>
        <v>60-200</v>
      </c>
      <c r="AH869" s="19">
        <f t="shared" si="107"/>
        <v>1</v>
      </c>
      <c r="AI869" s="43">
        <f t="shared" si="108"/>
        <v>1575</v>
      </c>
      <c r="AJ869" s="102">
        <f t="shared" si="109"/>
        <v>400000</v>
      </c>
      <c r="AK869" s="20">
        <f t="shared" si="110"/>
        <v>33333.333333333336</v>
      </c>
      <c r="AL869" s="21">
        <f t="shared" si="111"/>
        <v>29.552028218694886</v>
      </c>
      <c r="AM869" s="21"/>
      <c r="AN869" s="103"/>
      <c r="AO869" s="103"/>
      <c r="AP869" s="17">
        <v>106801</v>
      </c>
    </row>
    <row r="870" spans="1:42" s="15" customFormat="1" ht="10.5" customHeight="1">
      <c r="A870" s="16">
        <v>106869</v>
      </c>
      <c r="B870" s="220" t="str">
        <f t="shared" si="104"/>
        <v>SOP</v>
      </c>
      <c r="C870" s="18" t="s">
        <v>133</v>
      </c>
      <c r="D870" s="19">
        <v>1</v>
      </c>
      <c r="E870" s="20">
        <v>3570</v>
      </c>
      <c r="F870" s="19">
        <v>0.5</v>
      </c>
      <c r="G870" s="19">
        <v>2</v>
      </c>
      <c r="H870" s="221" t="str">
        <f t="shared" si="105"/>
        <v>2015.01</v>
      </c>
      <c r="I870" s="221" t="str">
        <f t="shared" si="106"/>
        <v>2016.06</v>
      </c>
      <c r="J870" s="69">
        <v>73910.709576517329</v>
      </c>
      <c r="K870" s="226"/>
      <c r="L870" s="226"/>
      <c r="M870" s="226"/>
      <c r="N870" s="226"/>
      <c r="O870" s="19"/>
      <c r="P870" s="19"/>
      <c r="Q870" s="19"/>
      <c r="R870" s="19"/>
      <c r="S870" s="103"/>
      <c r="T870" s="103"/>
      <c r="U870" s="18" t="s">
        <v>2</v>
      </c>
      <c r="V870" s="103"/>
      <c r="W870" s="103"/>
      <c r="X870" s="17" t="str">
        <f>VLOOKUP(A870,'[1]Sales Data Table'!$A:$AF,4,FALSE)</f>
        <v xml:space="preserve"> G114306010</v>
      </c>
      <c r="Y870" s="17" t="str">
        <f>VLOOKUP(A870,'[1]Sales Data Table'!$A:$I,2,FALSE)</f>
        <v>TOYOTA</v>
      </c>
      <c r="Z870" s="17"/>
      <c r="AA870" s="17" t="str">
        <f>VLOOKUP(A870,'[1]Sales Data Table'!$A:$I,4,FALSE)</f>
        <v xml:space="preserve"> G114306010</v>
      </c>
      <c r="AB870" s="17" t="str">
        <f>VLOOKUP(A870,'[1]Sales Data Table'!$A:$I,9,FALSE)</f>
        <v>'11 Camry HB 071A</v>
      </c>
      <c r="AC870" s="17"/>
      <c r="AD870" s="99">
        <f>VLOOKUP(A870,'[1]Sales Data Table'!$A:$Z,16,FALSE)</f>
        <v>42522</v>
      </c>
      <c r="AE870" s="18" t="str">
        <f>VLOOKUP(C870,'Equipment Listing'!A:E,3,FALSE)</f>
        <v>KY</v>
      </c>
      <c r="AF870" s="19" t="str">
        <f>VLOOKUP(C870,'Equipment Listing'!A:E,4,FALSE)</f>
        <v>200T</v>
      </c>
      <c r="AG870" s="73" t="str">
        <f>VLOOKUP(C870,'Equipment Listing'!A:E,5,FALSE)</f>
        <v>60-200</v>
      </c>
      <c r="AH870" s="19">
        <f t="shared" si="107"/>
        <v>1</v>
      </c>
      <c r="AI870" s="43">
        <f t="shared" si="108"/>
        <v>3570</v>
      </c>
      <c r="AJ870" s="102">
        <f t="shared" si="109"/>
        <v>73910.709576517329</v>
      </c>
      <c r="AK870" s="20">
        <f t="shared" si="110"/>
        <v>6159.2257980431104</v>
      </c>
      <c r="AL870" s="21">
        <f t="shared" si="111"/>
        <v>3.6336977770469132</v>
      </c>
      <c r="AM870" s="21"/>
      <c r="AN870" s="103"/>
      <c r="AO870" s="103"/>
      <c r="AP870" s="17" t="s">
        <v>140</v>
      </c>
    </row>
    <row r="871" spans="1:42" s="15" customFormat="1" ht="10.5" customHeight="1">
      <c r="A871" s="16">
        <v>106873</v>
      </c>
      <c r="B871" s="220" t="str">
        <f t="shared" si="104"/>
        <v>SOP</v>
      </c>
      <c r="C871" s="18" t="s">
        <v>133</v>
      </c>
      <c r="D871" s="19">
        <v>1</v>
      </c>
      <c r="E871" s="20">
        <v>2500</v>
      </c>
      <c r="F871" s="19">
        <v>0.5</v>
      </c>
      <c r="G871" s="19">
        <v>2</v>
      </c>
      <c r="H871" s="221" t="str">
        <f t="shared" si="105"/>
        <v>2015.01</v>
      </c>
      <c r="I871" s="221" t="str">
        <f t="shared" si="106"/>
        <v>2016.06</v>
      </c>
      <c r="J871" s="69">
        <v>73962.785776827717</v>
      </c>
      <c r="K871" s="226"/>
      <c r="L871" s="226"/>
      <c r="M871" s="226"/>
      <c r="N871" s="226"/>
      <c r="O871" s="19"/>
      <c r="P871" s="19"/>
      <c r="Q871" s="19"/>
      <c r="R871" s="19"/>
      <c r="S871" s="103"/>
      <c r="T871" s="103"/>
      <c r="U871" s="18" t="s">
        <v>2</v>
      </c>
      <c r="V871" s="103"/>
      <c r="W871" s="103"/>
      <c r="X871" s="17" t="str">
        <f>VLOOKUP(A871,'[1]Sales Data Table'!$A:$AF,4,FALSE)</f>
        <v>G9217-06010</v>
      </c>
      <c r="Y871" s="17" t="str">
        <f>VLOOKUP(A871,'[1]Sales Data Table'!$A:$I,2,FALSE)</f>
        <v>TOYOTA</v>
      </c>
      <c r="Z871" s="17"/>
      <c r="AA871" s="17" t="str">
        <f>VLOOKUP(A871,'[1]Sales Data Table'!$A:$I,4,FALSE)</f>
        <v>G9217-06010</v>
      </c>
      <c r="AB871" s="17" t="str">
        <f>VLOOKUP(A871,'[1]Sales Data Table'!$A:$I,9,FALSE)</f>
        <v>'11 Camry HB 071A</v>
      </c>
      <c r="AC871" s="17"/>
      <c r="AD871" s="99">
        <f>VLOOKUP(A871,'[1]Sales Data Table'!$A:$Z,16,FALSE)</f>
        <v>42522</v>
      </c>
      <c r="AE871" s="18" t="str">
        <f>VLOOKUP(C871,'Equipment Listing'!A:E,3,FALSE)</f>
        <v>KY</v>
      </c>
      <c r="AF871" s="19" t="str">
        <f>VLOOKUP(C871,'Equipment Listing'!A:E,4,FALSE)</f>
        <v>200T</v>
      </c>
      <c r="AG871" s="73" t="str">
        <f>VLOOKUP(C871,'Equipment Listing'!A:E,5,FALSE)</f>
        <v>60-200</v>
      </c>
      <c r="AH871" s="19">
        <f t="shared" si="107"/>
        <v>1</v>
      </c>
      <c r="AI871" s="43">
        <f t="shared" si="108"/>
        <v>2500</v>
      </c>
      <c r="AJ871" s="102">
        <f t="shared" si="109"/>
        <v>73962.785776827717</v>
      </c>
      <c r="AK871" s="20">
        <f t="shared" si="110"/>
        <v>6163.5654814023101</v>
      </c>
      <c r="AL871" s="21">
        <f t="shared" si="111"/>
        <v>4.6205682567478989</v>
      </c>
      <c r="AM871" s="21"/>
      <c r="AN871" s="103"/>
      <c r="AO871" s="103"/>
      <c r="AP871" s="17" t="s">
        <v>139</v>
      </c>
    </row>
    <row r="872" spans="1:42" s="15" customFormat="1" ht="10.5" customHeight="1">
      <c r="A872" s="23">
        <v>106919</v>
      </c>
      <c r="B872" s="220" t="str">
        <f t="shared" si="104"/>
        <v>SOP</v>
      </c>
      <c r="C872" s="23" t="s">
        <v>133</v>
      </c>
      <c r="D872" s="19">
        <v>1</v>
      </c>
      <c r="E872" s="23">
        <v>2000</v>
      </c>
      <c r="F872" s="19">
        <v>0.5</v>
      </c>
      <c r="G872" s="19">
        <v>2</v>
      </c>
      <c r="H872" s="221" t="str">
        <f t="shared" si="105"/>
        <v>2015.01</v>
      </c>
      <c r="I872" s="221" t="str">
        <f t="shared" si="106"/>
        <v>2015.02</v>
      </c>
      <c r="J872" s="69">
        <v>64800</v>
      </c>
      <c r="K872" s="226"/>
      <c r="L872" s="226"/>
      <c r="M872" s="226"/>
      <c r="N872" s="226"/>
      <c r="O872" s="19"/>
      <c r="P872" s="19"/>
      <c r="Q872" s="19"/>
      <c r="R872" s="19"/>
      <c r="S872" s="103"/>
      <c r="T872" s="103"/>
      <c r="U872" s="18" t="s">
        <v>2</v>
      </c>
      <c r="V872" s="103"/>
      <c r="W872" s="103"/>
      <c r="X872" s="17" t="str">
        <f>VLOOKUP(A872,'[1]Sales Data Table'!$A:$AF,4,FALSE)</f>
        <v>801D4 ZY70A</v>
      </c>
      <c r="Y872" s="17" t="str">
        <f>VLOOKUP(A872,'[1]Sales Data Table'!$A:$I,2,FALSE)</f>
        <v>NISSAN</v>
      </c>
      <c r="Z872" s="17"/>
      <c r="AA872" s="17" t="str">
        <f>VLOOKUP(A872,'[1]Sales Data Table'!$A:$I,4,FALSE)</f>
        <v>801D4 ZY70A</v>
      </c>
      <c r="AB872" s="17" t="str">
        <f>VLOOKUP(A872,'[1]Sales Data Table'!$A:$I,9,FALSE)</f>
        <v>L42C</v>
      </c>
      <c r="AC872" s="17"/>
      <c r="AD872" s="99">
        <f>VLOOKUP(A872,'[1]Sales Data Table'!$A:$Z,16,FALSE)</f>
        <v>42036</v>
      </c>
      <c r="AE872" s="18" t="str">
        <f>VLOOKUP(C872,'Equipment Listing'!A:E,3,FALSE)</f>
        <v>KY</v>
      </c>
      <c r="AF872" s="19" t="str">
        <f>VLOOKUP(C872,'Equipment Listing'!A:E,4,FALSE)</f>
        <v>200T</v>
      </c>
      <c r="AG872" s="73" t="str">
        <f>VLOOKUP(C872,'Equipment Listing'!A:E,5,FALSE)</f>
        <v>60-200</v>
      </c>
      <c r="AH872" s="19">
        <f t="shared" si="107"/>
        <v>1</v>
      </c>
      <c r="AI872" s="43">
        <f t="shared" si="108"/>
        <v>2000</v>
      </c>
      <c r="AJ872" s="102">
        <f t="shared" si="109"/>
        <v>64800</v>
      </c>
      <c r="AK872" s="20">
        <f t="shared" si="110"/>
        <v>5400</v>
      </c>
      <c r="AL872" s="21">
        <f t="shared" si="111"/>
        <v>4.9333333333333336</v>
      </c>
      <c r="AM872" s="21"/>
      <c r="AN872" s="103"/>
      <c r="AO872" s="103"/>
      <c r="AP872" s="23" t="s">
        <v>399</v>
      </c>
    </row>
    <row r="873" spans="1:42" s="15" customFormat="1" ht="10.5" customHeight="1">
      <c r="A873" s="16">
        <v>106936</v>
      </c>
      <c r="B873" s="220" t="str">
        <f t="shared" si="104"/>
        <v>SOP</v>
      </c>
      <c r="C873" s="25" t="s">
        <v>133</v>
      </c>
      <c r="D873" s="19">
        <v>1</v>
      </c>
      <c r="E873" s="20">
        <v>1800</v>
      </c>
      <c r="F873" s="19">
        <v>0.5</v>
      </c>
      <c r="G873" s="19">
        <v>2</v>
      </c>
      <c r="H873" s="221" t="str">
        <f t="shared" si="105"/>
        <v>2015.01</v>
      </c>
      <c r="I873" s="221" t="str">
        <f t="shared" si="106"/>
        <v>2019.09</v>
      </c>
      <c r="J873" s="69">
        <v>115829.64</v>
      </c>
      <c r="K873" s="226"/>
      <c r="L873" s="226"/>
      <c r="M873" s="226"/>
      <c r="N873" s="226"/>
      <c r="O873" s="19"/>
      <c r="P873" s="19"/>
      <c r="Q873" s="19"/>
      <c r="R873" s="19"/>
      <c r="S873" s="103"/>
      <c r="T873" s="103"/>
      <c r="U873" s="18" t="s">
        <v>2</v>
      </c>
      <c r="V873" s="103"/>
      <c r="W873" s="103"/>
      <c r="X873" s="17" t="str">
        <f>VLOOKUP(A873,'[1]Sales Data Table'!$A:$AF,4,FALSE)</f>
        <v>28033 3ja0a</v>
      </c>
      <c r="Y873" s="17" t="str">
        <f>VLOOKUP(A873,'[1]Sales Data Table'!$A:$I,2,FALSE)</f>
        <v>NISSAN</v>
      </c>
      <c r="Z873" s="17"/>
      <c r="AA873" s="17" t="str">
        <f>VLOOKUP(A873,'[1]Sales Data Table'!$A:$I,4,FALSE)</f>
        <v>28033 3ja0a</v>
      </c>
      <c r="AB873" s="17" t="str">
        <f>VLOOKUP(A873,'[1]Sales Data Table'!$A:$I,9,FALSE)</f>
        <v>P42K</v>
      </c>
      <c r="AC873" s="17"/>
      <c r="AD873" s="99">
        <f>VLOOKUP(A873,'[1]Sales Data Table'!$A:$Z,16,FALSE)</f>
        <v>43717</v>
      </c>
      <c r="AE873" s="18" t="str">
        <f>VLOOKUP(C873,'Equipment Listing'!A:E,3,FALSE)</f>
        <v>KY</v>
      </c>
      <c r="AF873" s="19" t="str">
        <f>VLOOKUP(C873,'Equipment Listing'!A:E,4,FALSE)</f>
        <v>200T</v>
      </c>
      <c r="AG873" s="73" t="str">
        <f>VLOOKUP(C873,'Equipment Listing'!A:E,5,FALSE)</f>
        <v>60-200</v>
      </c>
      <c r="AH873" s="19">
        <f t="shared" si="107"/>
        <v>1</v>
      </c>
      <c r="AI873" s="43">
        <f t="shared" si="108"/>
        <v>1800</v>
      </c>
      <c r="AJ873" s="102">
        <f t="shared" si="109"/>
        <v>115829.64</v>
      </c>
      <c r="AK873" s="20">
        <f t="shared" si="110"/>
        <v>9652.4699999999993</v>
      </c>
      <c r="AL873" s="21">
        <f t="shared" si="111"/>
        <v>8.4833111111111101</v>
      </c>
      <c r="AM873" s="21"/>
      <c r="AN873" s="103"/>
      <c r="AO873" s="103"/>
      <c r="AP873" s="17">
        <v>106936</v>
      </c>
    </row>
    <row r="874" spans="1:42" s="15" customFormat="1" ht="10.5" customHeight="1">
      <c r="A874" s="16">
        <v>107013</v>
      </c>
      <c r="B874" s="220" t="str">
        <f t="shared" si="104"/>
        <v>SOP</v>
      </c>
      <c r="C874" s="25" t="s">
        <v>133</v>
      </c>
      <c r="D874" s="19">
        <v>1</v>
      </c>
      <c r="E874" s="20">
        <v>1350</v>
      </c>
      <c r="F874" s="19">
        <v>0.5</v>
      </c>
      <c r="G874" s="19">
        <v>2</v>
      </c>
      <c r="H874" s="221" t="str">
        <f t="shared" si="105"/>
        <v>2015.01</v>
      </c>
      <c r="I874" s="221" t="str">
        <f t="shared" si="106"/>
        <v>2016.06</v>
      </c>
      <c r="J874" s="69">
        <v>74275.242978690003</v>
      </c>
      <c r="K874" s="226"/>
      <c r="L874" s="226"/>
      <c r="M874" s="226"/>
      <c r="N874" s="226"/>
      <c r="O874" s="19"/>
      <c r="P874" s="19"/>
      <c r="Q874" s="19"/>
      <c r="R874" s="19"/>
      <c r="S874" s="103"/>
      <c r="T874" s="103"/>
      <c r="U874" s="18" t="s">
        <v>2</v>
      </c>
      <c r="V874" s="103"/>
      <c r="W874" s="103"/>
      <c r="X874" s="17" t="str">
        <f>VLOOKUP(A874,'[1]Sales Data Table'!$A:$AF,4,FALSE)</f>
        <v>g92n4-06010</v>
      </c>
      <c r="Y874" s="17" t="str">
        <f>VLOOKUP(A874,'[1]Sales Data Table'!$A:$I,2,FALSE)</f>
        <v>TOYOTA</v>
      </c>
      <c r="Z874" s="17"/>
      <c r="AA874" s="17" t="str">
        <f>VLOOKUP(A874,'[1]Sales Data Table'!$A:$I,4,FALSE)</f>
        <v>g92n4-06010</v>
      </c>
      <c r="AB874" s="17" t="str">
        <f>VLOOKUP(A874,'[1]Sales Data Table'!$A:$I,9,FALSE)</f>
        <v>'11 Camry HB 071A</v>
      </c>
      <c r="AC874" s="17"/>
      <c r="AD874" s="99">
        <f>VLOOKUP(A874,'[1]Sales Data Table'!$A:$Z,16,FALSE)</f>
        <v>42522</v>
      </c>
      <c r="AE874" s="18" t="str">
        <f>VLOOKUP(C874,'Equipment Listing'!A:E,3,FALSE)</f>
        <v>KY</v>
      </c>
      <c r="AF874" s="19" t="str">
        <f>VLOOKUP(C874,'Equipment Listing'!A:E,4,FALSE)</f>
        <v>200T</v>
      </c>
      <c r="AG874" s="73" t="str">
        <f>VLOOKUP(C874,'Equipment Listing'!A:E,5,FALSE)</f>
        <v>60-200</v>
      </c>
      <c r="AH874" s="19">
        <f t="shared" si="107"/>
        <v>1</v>
      </c>
      <c r="AI874" s="43">
        <f t="shared" si="108"/>
        <v>1350</v>
      </c>
      <c r="AJ874" s="102">
        <f t="shared" si="109"/>
        <v>74275.242978690003</v>
      </c>
      <c r="AK874" s="20">
        <f t="shared" si="110"/>
        <v>6189.6035815575005</v>
      </c>
      <c r="AL874" s="21">
        <f t="shared" si="111"/>
        <v>7.4465220558592593</v>
      </c>
      <c r="AM874" s="21"/>
      <c r="AN874" s="103"/>
      <c r="AO874" s="103"/>
      <c r="AP874" s="17">
        <v>107013</v>
      </c>
    </row>
    <row r="875" spans="1:42" s="15" customFormat="1" ht="10.5" customHeight="1">
      <c r="A875" s="16">
        <v>107020</v>
      </c>
      <c r="B875" s="220" t="str">
        <f t="shared" si="104"/>
        <v>SOP</v>
      </c>
      <c r="C875" s="25" t="s">
        <v>133</v>
      </c>
      <c r="D875" s="19">
        <v>1</v>
      </c>
      <c r="E875" s="20">
        <v>1800</v>
      </c>
      <c r="F875" s="19">
        <v>0.5</v>
      </c>
      <c r="G875" s="19">
        <v>2</v>
      </c>
      <c r="H875" s="221" t="str">
        <f t="shared" si="105"/>
        <v>2015.01</v>
      </c>
      <c r="I875" s="221" t="str">
        <f t="shared" si="106"/>
        <v>2018.12</v>
      </c>
      <c r="J875" s="50">
        <v>270000</v>
      </c>
      <c r="K875" s="224"/>
      <c r="L875" s="224"/>
      <c r="M875" s="224"/>
      <c r="N875" s="224"/>
      <c r="O875" s="19"/>
      <c r="P875" s="19"/>
      <c r="Q875" s="19"/>
      <c r="R875" s="19"/>
      <c r="S875" s="103"/>
      <c r="T875" s="103"/>
      <c r="U875" s="18" t="s">
        <v>2</v>
      </c>
      <c r="V875" s="103"/>
      <c r="W875" s="103"/>
      <c r="X875" s="17" t="str">
        <f>VLOOKUP(A875,'[1]Sales Data Table'!$A:$AF,4,FALSE)</f>
        <v>98874 3JA0A</v>
      </c>
      <c r="Y875" s="17" t="str">
        <f>VLOOKUP(A875,'[1]Sales Data Table'!$A:$I,2,FALSE)</f>
        <v>NISSAN</v>
      </c>
      <c r="Z875" s="17"/>
      <c r="AA875" s="17" t="str">
        <f>VLOOKUP(A875,'[1]Sales Data Table'!$A:$I,4,FALSE)</f>
        <v>98874 3JA0A</v>
      </c>
      <c r="AB875" s="17" t="str">
        <f>VLOOKUP(A875,'[1]Sales Data Table'!$A:$I,9,FALSE)</f>
        <v>P42J + P42K</v>
      </c>
      <c r="AC875" s="17"/>
      <c r="AD875" s="99">
        <f>VLOOKUP(A875,'[1]Sales Data Table'!$A:$Z,16,FALSE)</f>
        <v>43435</v>
      </c>
      <c r="AE875" s="18" t="str">
        <f>VLOOKUP(C875,'Equipment Listing'!A:E,3,FALSE)</f>
        <v>KY</v>
      </c>
      <c r="AF875" s="19" t="str">
        <f>VLOOKUP(C875,'Equipment Listing'!A:E,4,FALSE)</f>
        <v>200T</v>
      </c>
      <c r="AG875" s="73" t="str">
        <f>VLOOKUP(C875,'Equipment Listing'!A:E,5,FALSE)</f>
        <v>60-200</v>
      </c>
      <c r="AH875" s="19">
        <f t="shared" si="107"/>
        <v>1</v>
      </c>
      <c r="AI875" s="43">
        <f t="shared" si="108"/>
        <v>1800</v>
      </c>
      <c r="AJ875" s="102">
        <f t="shared" si="109"/>
        <v>270000</v>
      </c>
      <c r="AK875" s="20">
        <f t="shared" si="110"/>
        <v>22500</v>
      </c>
      <c r="AL875" s="21">
        <f t="shared" si="111"/>
        <v>18</v>
      </c>
      <c r="AM875" s="21"/>
      <c r="AN875" s="103"/>
      <c r="AO875" s="103"/>
      <c r="AP875" s="17">
        <v>107020</v>
      </c>
    </row>
    <row r="876" spans="1:42" s="15" customFormat="1" ht="10.5" customHeight="1">
      <c r="A876" s="16">
        <v>107039</v>
      </c>
      <c r="B876" s="220" t="str">
        <f t="shared" si="104"/>
        <v>SOP</v>
      </c>
      <c r="C876" s="18" t="s">
        <v>133</v>
      </c>
      <c r="D876" s="19">
        <v>1</v>
      </c>
      <c r="E876" s="20">
        <v>2500</v>
      </c>
      <c r="F876" s="19">
        <v>0.5</v>
      </c>
      <c r="G876" s="19">
        <v>2</v>
      </c>
      <c r="H876" s="221" t="str">
        <f t="shared" si="105"/>
        <v>2015.01</v>
      </c>
      <c r="I876" s="221" t="str">
        <f t="shared" si="106"/>
        <v>2019.09</v>
      </c>
      <c r="J876" s="69">
        <v>229537.28</v>
      </c>
      <c r="K876" s="226"/>
      <c r="L876" s="226"/>
      <c r="M876" s="226"/>
      <c r="N876" s="226"/>
      <c r="O876" s="19"/>
      <c r="P876" s="19"/>
      <c r="Q876" s="19"/>
      <c r="R876" s="19"/>
      <c r="S876" s="103"/>
      <c r="T876" s="103"/>
      <c r="U876" s="18" t="s">
        <v>2</v>
      </c>
      <c r="V876" s="103"/>
      <c r="W876" s="103"/>
      <c r="X876" s="17" t="str">
        <f>VLOOKUP(A876,'[1]Sales Data Table'!$A:$AF,4,FALSE)</f>
        <v>23-4599712-2-00</v>
      </c>
      <c r="Y876" s="17" t="str">
        <f>VLOOKUP(A876,'[1]Sales Data Table'!$A:$I,2,FALSE)</f>
        <v>IB TECH</v>
      </c>
      <c r="Z876" s="17"/>
      <c r="AA876" s="17" t="str">
        <f>VLOOKUP(A876,'[1]Sales Data Table'!$A:$I,4,FALSE)</f>
        <v>23-4599712-2-00</v>
      </c>
      <c r="AB876" s="17" t="str">
        <f>VLOOKUP(A876,'[1]Sales Data Table'!$A:$I,9,FALSE)</f>
        <v xml:space="preserve"> '12 P42K/J (Infiniti &amp; Pathfinder)</v>
      </c>
      <c r="AC876" s="17"/>
      <c r="AD876" s="99">
        <f>VLOOKUP(A876,'[1]Sales Data Table'!$A:$Z,16,FALSE)</f>
        <v>43717</v>
      </c>
      <c r="AE876" s="18" t="str">
        <f>VLOOKUP(C876,'Equipment Listing'!A:E,3,FALSE)</f>
        <v>KY</v>
      </c>
      <c r="AF876" s="19" t="str">
        <f>VLOOKUP(C876,'Equipment Listing'!A:E,4,FALSE)</f>
        <v>200T</v>
      </c>
      <c r="AG876" s="73" t="str">
        <f>VLOOKUP(C876,'Equipment Listing'!A:E,5,FALSE)</f>
        <v>60-200</v>
      </c>
      <c r="AH876" s="19">
        <f t="shared" si="107"/>
        <v>1</v>
      </c>
      <c r="AI876" s="43">
        <f t="shared" si="108"/>
        <v>2500</v>
      </c>
      <c r="AJ876" s="102">
        <f t="shared" si="109"/>
        <v>229537.28</v>
      </c>
      <c r="AK876" s="20">
        <f t="shared" si="110"/>
        <v>19128.106666666667</v>
      </c>
      <c r="AL876" s="21">
        <f t="shared" si="111"/>
        <v>11.534990222222222</v>
      </c>
      <c r="AM876" s="21"/>
      <c r="AN876" s="103"/>
      <c r="AO876" s="103"/>
      <c r="AP876" s="17" t="s">
        <v>138</v>
      </c>
    </row>
    <row r="877" spans="1:42" s="15" customFormat="1" ht="10.5" customHeight="1">
      <c r="A877" s="16">
        <v>107042</v>
      </c>
      <c r="B877" s="220" t="str">
        <f t="shared" si="104"/>
        <v>SOP</v>
      </c>
      <c r="C877" s="18" t="s">
        <v>133</v>
      </c>
      <c r="D877" s="19">
        <v>1</v>
      </c>
      <c r="E877" s="20">
        <v>2500</v>
      </c>
      <c r="F877" s="19">
        <v>0.5</v>
      </c>
      <c r="G877" s="19">
        <v>2</v>
      </c>
      <c r="H877" s="221" t="str">
        <f t="shared" si="105"/>
        <v>2015.01</v>
      </c>
      <c r="I877" s="221" t="str">
        <f t="shared" si="106"/>
        <v>2018.12</v>
      </c>
      <c r="J877" s="50">
        <v>155056.38399999999</v>
      </c>
      <c r="K877" s="224"/>
      <c r="L877" s="224"/>
      <c r="M877" s="224"/>
      <c r="N877" s="224"/>
      <c r="O877" s="19"/>
      <c r="P877" s="19"/>
      <c r="Q877" s="19"/>
      <c r="R877" s="19"/>
      <c r="S877" s="103"/>
      <c r="T877" s="103"/>
      <c r="U877" s="18" t="s">
        <v>2</v>
      </c>
      <c r="V877" s="103"/>
      <c r="W877" s="103"/>
      <c r="X877" s="17" t="str">
        <f>VLOOKUP(A877,'[1]Sales Data Table'!$A:$AF,4,FALSE)</f>
        <v>767b8 3ja0a</v>
      </c>
      <c r="Y877" s="17" t="str">
        <f>VLOOKUP(A877,'[1]Sales Data Table'!$A:$I,2,FALSE)</f>
        <v>NISSAN</v>
      </c>
      <c r="Z877" s="17"/>
      <c r="AA877" s="17" t="str">
        <f>VLOOKUP(A877,'[1]Sales Data Table'!$A:$I,4,FALSE)</f>
        <v>767b8 3ja0a</v>
      </c>
      <c r="AB877" s="17" t="str">
        <f>VLOOKUP(A877,'[1]Sales Data Table'!$A:$I,9,FALSE)</f>
        <v>P42J + P42K</v>
      </c>
      <c r="AC877" s="17"/>
      <c r="AD877" s="99">
        <f>VLOOKUP(A877,'[1]Sales Data Table'!$A:$Z,16,FALSE)</f>
        <v>43435</v>
      </c>
      <c r="AE877" s="18" t="str">
        <f>VLOOKUP(C877,'Equipment Listing'!A:E,3,FALSE)</f>
        <v>KY</v>
      </c>
      <c r="AF877" s="19" t="str">
        <f>VLOOKUP(C877,'Equipment Listing'!A:E,4,FALSE)</f>
        <v>200T</v>
      </c>
      <c r="AG877" s="73" t="str">
        <f>VLOOKUP(C877,'Equipment Listing'!A:E,5,FALSE)</f>
        <v>60-200</v>
      </c>
      <c r="AH877" s="19">
        <f t="shared" si="107"/>
        <v>1</v>
      </c>
      <c r="AI877" s="43">
        <f t="shared" si="108"/>
        <v>2500</v>
      </c>
      <c r="AJ877" s="102">
        <f t="shared" si="109"/>
        <v>155056.38399999999</v>
      </c>
      <c r="AK877" s="20">
        <f t="shared" si="110"/>
        <v>12921.365333333333</v>
      </c>
      <c r="AL877" s="21">
        <f t="shared" si="111"/>
        <v>8.2247281777777772</v>
      </c>
      <c r="AM877" s="21"/>
      <c r="AN877" s="103"/>
      <c r="AO877" s="103"/>
      <c r="AP877" s="17" t="s">
        <v>137</v>
      </c>
    </row>
    <row r="878" spans="1:42" s="15" customFormat="1" ht="10.5" customHeight="1">
      <c r="A878" s="16">
        <v>107048</v>
      </c>
      <c r="B878" s="220" t="str">
        <f t="shared" si="104"/>
        <v>SOP</v>
      </c>
      <c r="C878" s="25" t="s">
        <v>133</v>
      </c>
      <c r="D878" s="19">
        <v>1</v>
      </c>
      <c r="E878" s="20">
        <v>1575</v>
      </c>
      <c r="F878" s="19">
        <v>0.5</v>
      </c>
      <c r="G878" s="19">
        <v>2</v>
      </c>
      <c r="H878" s="221" t="str">
        <f t="shared" si="105"/>
        <v>2015.01</v>
      </c>
      <c r="I878" s="221" t="str">
        <f t="shared" si="106"/>
        <v>2018.06</v>
      </c>
      <c r="J878" s="69">
        <v>360000</v>
      </c>
      <c r="K878" s="226"/>
      <c r="L878" s="226"/>
      <c r="M878" s="226"/>
      <c r="N878" s="226"/>
      <c r="O878" s="19"/>
      <c r="P878" s="19"/>
      <c r="Q878" s="19"/>
      <c r="R878" s="19"/>
      <c r="S878" s="103"/>
      <c r="T878" s="103"/>
      <c r="U878" s="18" t="s">
        <v>2</v>
      </c>
      <c r="V878" s="103"/>
      <c r="W878" s="103"/>
      <c r="X878" s="17" t="str">
        <f>VLOOKUP(A878,'[1]Sales Data Table'!$A:$AF,4,FALSE)</f>
        <v>21745 3TA0A</v>
      </c>
      <c r="Y878" s="17" t="str">
        <f>VLOOKUP(A878,'[1]Sales Data Table'!$A:$I,2,FALSE)</f>
        <v>NISSAN</v>
      </c>
      <c r="Z878" s="17"/>
      <c r="AA878" s="17" t="str">
        <f>VLOOKUP(A878,'[1]Sales Data Table'!$A:$I,4,FALSE)</f>
        <v>21745 3TA0A</v>
      </c>
      <c r="AB878" s="17" t="str">
        <f>VLOOKUP(A878,'[1]Sales Data Table'!$A:$I,9,FALSE)</f>
        <v>L42L Altima</v>
      </c>
      <c r="AC878" s="17"/>
      <c r="AD878" s="99">
        <f>VLOOKUP(A878,'[1]Sales Data Table'!$A:$Z,16,FALSE)</f>
        <v>43252</v>
      </c>
      <c r="AE878" s="18" t="str">
        <f>VLOOKUP(C878,'Equipment Listing'!A:E,3,FALSE)</f>
        <v>KY</v>
      </c>
      <c r="AF878" s="19" t="str">
        <f>VLOOKUP(C878,'Equipment Listing'!A:E,4,FALSE)</f>
        <v>200T</v>
      </c>
      <c r="AG878" s="73" t="str">
        <f>VLOOKUP(C878,'Equipment Listing'!A:E,5,FALSE)</f>
        <v>60-200</v>
      </c>
      <c r="AH878" s="19">
        <f t="shared" si="107"/>
        <v>1</v>
      </c>
      <c r="AI878" s="43">
        <f t="shared" si="108"/>
        <v>1575</v>
      </c>
      <c r="AJ878" s="102">
        <f t="shared" si="109"/>
        <v>360000</v>
      </c>
      <c r="AK878" s="20">
        <f t="shared" si="110"/>
        <v>30000</v>
      </c>
      <c r="AL878" s="21">
        <f t="shared" si="111"/>
        <v>26.730158730158731</v>
      </c>
      <c r="AM878" s="21"/>
      <c r="AN878" s="103"/>
      <c r="AO878" s="103"/>
      <c r="AP878" s="17">
        <v>107048</v>
      </c>
    </row>
    <row r="879" spans="1:42" s="15" customFormat="1" ht="10.5" customHeight="1">
      <c r="A879" s="16">
        <v>107051</v>
      </c>
      <c r="B879" s="220" t="str">
        <f t="shared" si="104"/>
        <v>SOP</v>
      </c>
      <c r="C879" s="18" t="s">
        <v>133</v>
      </c>
      <c r="D879" s="19">
        <v>1</v>
      </c>
      <c r="E879" s="20">
        <v>2000</v>
      </c>
      <c r="F879" s="19">
        <v>0.5</v>
      </c>
      <c r="G879" s="19">
        <v>2</v>
      </c>
      <c r="H879" s="221" t="str">
        <f t="shared" si="105"/>
        <v>2015.01</v>
      </c>
      <c r="I879" s="221" t="str">
        <f t="shared" si="106"/>
        <v>2019.09</v>
      </c>
      <c r="J879" s="69">
        <v>230504</v>
      </c>
      <c r="K879" s="226"/>
      <c r="L879" s="226"/>
      <c r="M879" s="226"/>
      <c r="N879" s="226"/>
      <c r="O879" s="19"/>
      <c r="P879" s="19"/>
      <c r="Q879" s="19"/>
      <c r="R879" s="19"/>
      <c r="S879" s="103"/>
      <c r="T879" s="103"/>
      <c r="U879" s="18" t="s">
        <v>2</v>
      </c>
      <c r="V879" s="103"/>
      <c r="W879" s="103"/>
      <c r="X879" s="17" t="str">
        <f>VLOOKUP(A879,'[1]Sales Data Table'!$A:$AF,4,FALSE)</f>
        <v>22650 JA10E</v>
      </c>
      <c r="Y879" s="17" t="str">
        <f>VLOOKUP(A879,'[1]Sales Data Table'!$A:$I,2,FALSE)</f>
        <v>NISSAN</v>
      </c>
      <c r="Z879" s="17"/>
      <c r="AA879" s="17" t="str">
        <f>VLOOKUP(A879,'[1]Sales Data Table'!$A:$I,4,FALSE)</f>
        <v>22650 JA10E</v>
      </c>
      <c r="AB879" s="17" t="str">
        <f>VLOOKUP(A879,'[1]Sales Data Table'!$A:$I,9,FALSE)</f>
        <v>'12 Engine zv7</v>
      </c>
      <c r="AC879" s="17"/>
      <c r="AD879" s="99">
        <f>VLOOKUP(A879,'[1]Sales Data Table'!$A:$Z,16,FALSE)</f>
        <v>43717</v>
      </c>
      <c r="AE879" s="18" t="str">
        <f>VLOOKUP(C879,'Equipment Listing'!A:E,3,FALSE)</f>
        <v>KY</v>
      </c>
      <c r="AF879" s="19" t="str">
        <f>VLOOKUP(C879,'Equipment Listing'!A:E,4,FALSE)</f>
        <v>200T</v>
      </c>
      <c r="AG879" s="73" t="str">
        <f>VLOOKUP(C879,'Equipment Listing'!A:E,5,FALSE)</f>
        <v>60-200</v>
      </c>
      <c r="AH879" s="19">
        <f t="shared" si="107"/>
        <v>1</v>
      </c>
      <c r="AI879" s="43">
        <f t="shared" si="108"/>
        <v>2000</v>
      </c>
      <c r="AJ879" s="102">
        <f t="shared" si="109"/>
        <v>230504</v>
      </c>
      <c r="AK879" s="20">
        <f t="shared" si="110"/>
        <v>19208.666666666668</v>
      </c>
      <c r="AL879" s="21">
        <f t="shared" si="111"/>
        <v>14.139111111111113</v>
      </c>
      <c r="AM879" s="21"/>
      <c r="AN879" s="103"/>
      <c r="AO879" s="103"/>
      <c r="AP879" s="17" t="s">
        <v>136</v>
      </c>
    </row>
    <row r="880" spans="1:42" s="15" customFormat="1" ht="10.5" customHeight="1">
      <c r="A880" s="16">
        <v>107059</v>
      </c>
      <c r="B880" s="220" t="str">
        <f t="shared" si="104"/>
        <v>SOP</v>
      </c>
      <c r="C880" s="25" t="s">
        <v>133</v>
      </c>
      <c r="D880" s="19">
        <v>1</v>
      </c>
      <c r="E880" s="20">
        <v>1500</v>
      </c>
      <c r="F880" s="19">
        <v>0.5</v>
      </c>
      <c r="G880" s="19">
        <v>2</v>
      </c>
      <c r="H880" s="221" t="str">
        <f t="shared" si="105"/>
        <v>2015.01</v>
      </c>
      <c r="I880" s="221" t="str">
        <f t="shared" si="106"/>
        <v>2018.12</v>
      </c>
      <c r="J880" s="50">
        <v>207140.60800000004</v>
      </c>
      <c r="K880" s="224"/>
      <c r="L880" s="224"/>
      <c r="M880" s="224"/>
      <c r="N880" s="224"/>
      <c r="O880" s="19"/>
      <c r="P880" s="19"/>
      <c r="Q880" s="19"/>
      <c r="R880" s="19"/>
      <c r="S880" s="103"/>
      <c r="T880" s="103"/>
      <c r="U880" s="18" t="s">
        <v>2</v>
      </c>
      <c r="V880" s="103"/>
      <c r="W880" s="103"/>
      <c r="X880" s="17" t="str">
        <f>VLOOKUP(A880,'[1]Sales Data Table'!$A:$AF,4,FALSE)</f>
        <v>24239 3JA1B</v>
      </c>
      <c r="Y880" s="17" t="str">
        <f>VLOOKUP(A880,'[1]Sales Data Table'!$A:$I,2,FALSE)</f>
        <v>NISSAN</v>
      </c>
      <c r="Z880" s="17"/>
      <c r="AA880" s="17" t="str">
        <f>VLOOKUP(A880,'[1]Sales Data Table'!$A:$I,4,FALSE)</f>
        <v>24239 3JA1B</v>
      </c>
      <c r="AB880" s="67" t="str">
        <f>VLOOKUP(A880,'[1]Sales Data Table'!$A:$I,9,FALSE)</f>
        <v>P42J + P42K + P42M</v>
      </c>
      <c r="AC880" s="67"/>
      <c r="AD880" s="99">
        <f>VLOOKUP(A880,'[1]Sales Data Table'!$A:$Z,16,FALSE)</f>
        <v>43435</v>
      </c>
      <c r="AE880" s="18" t="str">
        <f>VLOOKUP(C880,'Equipment Listing'!A:E,3,FALSE)</f>
        <v>KY</v>
      </c>
      <c r="AF880" s="19" t="str">
        <f>VLOOKUP(C880,'Equipment Listing'!A:E,4,FALSE)</f>
        <v>200T</v>
      </c>
      <c r="AG880" s="73" t="str">
        <f>VLOOKUP(C880,'Equipment Listing'!A:E,5,FALSE)</f>
        <v>60-200</v>
      </c>
      <c r="AH880" s="19">
        <f t="shared" si="107"/>
        <v>1</v>
      </c>
      <c r="AI880" s="43">
        <f t="shared" si="108"/>
        <v>1500</v>
      </c>
      <c r="AJ880" s="102">
        <f t="shared" si="109"/>
        <v>207140.60800000004</v>
      </c>
      <c r="AK880" s="20">
        <f t="shared" si="110"/>
        <v>17261.717333333338</v>
      </c>
      <c r="AL880" s="21">
        <f t="shared" si="111"/>
        <v>16.677082074074079</v>
      </c>
      <c r="AM880" s="21"/>
      <c r="AN880" s="103"/>
      <c r="AO880" s="103"/>
      <c r="AP880" s="17" t="s">
        <v>135</v>
      </c>
    </row>
    <row r="881" spans="1:42" s="15" customFormat="1" ht="10.5" customHeight="1">
      <c r="A881" s="16">
        <v>107067</v>
      </c>
      <c r="B881" s="220" t="str">
        <f t="shared" si="104"/>
        <v>SOP</v>
      </c>
      <c r="C881" s="18" t="s">
        <v>133</v>
      </c>
      <c r="D881" s="19">
        <v>1</v>
      </c>
      <c r="E881" s="20">
        <v>2250</v>
      </c>
      <c r="F881" s="19">
        <v>0.5</v>
      </c>
      <c r="G881" s="19">
        <v>2</v>
      </c>
      <c r="H881" s="221" t="str">
        <f t="shared" si="105"/>
        <v>2015.01</v>
      </c>
      <c r="I881" s="221" t="str">
        <f t="shared" si="106"/>
        <v>2018.06</v>
      </c>
      <c r="J881" s="69">
        <v>445000</v>
      </c>
      <c r="K881" s="226"/>
      <c r="L881" s="226"/>
      <c r="M881" s="226"/>
      <c r="N881" s="226"/>
      <c r="O881" s="19"/>
      <c r="P881" s="19"/>
      <c r="Q881" s="19"/>
      <c r="R881" s="19"/>
      <c r="S881" s="103"/>
      <c r="T881" s="103"/>
      <c r="U881" s="18" t="s">
        <v>2</v>
      </c>
      <c r="V881" s="103"/>
      <c r="W881" s="103"/>
      <c r="X881" s="17" t="str">
        <f>VLOOKUP(A881,'[1]Sales Data Table'!$A:$AF,4,FALSE)</f>
        <v>24239 3TA0C</v>
      </c>
      <c r="Y881" s="17" t="str">
        <f>VLOOKUP(A881,'[1]Sales Data Table'!$A:$I,2,FALSE)</f>
        <v>NISSAN</v>
      </c>
      <c r="Z881" s="17"/>
      <c r="AA881" s="17" t="str">
        <f>VLOOKUP(A881,'[1]Sales Data Table'!$A:$I,4,FALSE)</f>
        <v>24239 3TA0C</v>
      </c>
      <c r="AB881" s="17" t="str">
        <f>VLOOKUP(A881,'[1]Sales Data Table'!$A:$I,9,FALSE)</f>
        <v>L42L Altima</v>
      </c>
      <c r="AC881" s="17"/>
      <c r="AD881" s="99">
        <f>VLOOKUP(A881,'[1]Sales Data Table'!$A:$Z,16,FALSE)</f>
        <v>43252</v>
      </c>
      <c r="AE881" s="18" t="str">
        <f>VLOOKUP(C881,'Equipment Listing'!A:E,3,FALSE)</f>
        <v>KY</v>
      </c>
      <c r="AF881" s="19" t="str">
        <f>VLOOKUP(C881,'Equipment Listing'!A:E,4,FALSE)</f>
        <v>200T</v>
      </c>
      <c r="AG881" s="73" t="str">
        <f>VLOOKUP(C881,'Equipment Listing'!A:E,5,FALSE)</f>
        <v>60-200</v>
      </c>
      <c r="AH881" s="19">
        <f t="shared" si="107"/>
        <v>1</v>
      </c>
      <c r="AI881" s="43">
        <f t="shared" si="108"/>
        <v>2250</v>
      </c>
      <c r="AJ881" s="102">
        <f t="shared" si="109"/>
        <v>445000</v>
      </c>
      <c r="AK881" s="20">
        <f t="shared" si="110"/>
        <v>37083.333333333336</v>
      </c>
      <c r="AL881" s="21">
        <f t="shared" si="111"/>
        <v>23.308641975308642</v>
      </c>
      <c r="AM881" s="21"/>
      <c r="AN881" s="103"/>
      <c r="AO881" s="103"/>
      <c r="AP881" s="17">
        <v>107067</v>
      </c>
    </row>
    <row r="882" spans="1:42" s="15" customFormat="1" ht="10.5" customHeight="1">
      <c r="A882" s="16">
        <v>107068</v>
      </c>
      <c r="B882" s="220" t="str">
        <f t="shared" si="104"/>
        <v>SOP</v>
      </c>
      <c r="C882" s="18" t="s">
        <v>133</v>
      </c>
      <c r="D882" s="19">
        <v>1</v>
      </c>
      <c r="E882" s="20">
        <v>1800</v>
      </c>
      <c r="F882" s="19">
        <v>0.5</v>
      </c>
      <c r="G882" s="19">
        <v>2</v>
      </c>
      <c r="H882" s="221" t="str">
        <f t="shared" si="105"/>
        <v>2015.01</v>
      </c>
      <c r="I882" s="221" t="str">
        <f t="shared" si="106"/>
        <v>2018.06</v>
      </c>
      <c r="J882" s="69">
        <v>360000</v>
      </c>
      <c r="K882" s="226"/>
      <c r="L882" s="226"/>
      <c r="M882" s="226"/>
      <c r="N882" s="226"/>
      <c r="O882" s="19"/>
      <c r="P882" s="19"/>
      <c r="Q882" s="19"/>
      <c r="R882" s="19"/>
      <c r="S882" s="103"/>
      <c r="T882" s="103"/>
      <c r="U882" s="18" t="s">
        <v>2</v>
      </c>
      <c r="V882" s="103"/>
      <c r="W882" s="103"/>
      <c r="X882" s="17" t="str">
        <f>VLOOKUP(A882,'[1]Sales Data Table'!$A:$AF,4,FALSE)</f>
        <v>24239 3TA1A</v>
      </c>
      <c r="Y882" s="17" t="str">
        <f>VLOOKUP(A882,'[1]Sales Data Table'!$A:$I,2,FALSE)</f>
        <v>NISSAN</v>
      </c>
      <c r="Z882" s="17"/>
      <c r="AA882" s="17" t="str">
        <f>VLOOKUP(A882,'[1]Sales Data Table'!$A:$I,4,FALSE)</f>
        <v>24239 3TA1A</v>
      </c>
      <c r="AB882" s="17" t="str">
        <f>VLOOKUP(A882,'[1]Sales Data Table'!$A:$I,9,FALSE)</f>
        <v>L42L Altima</v>
      </c>
      <c r="AC882" s="17"/>
      <c r="AD882" s="99">
        <f>VLOOKUP(A882,'[1]Sales Data Table'!$A:$Z,16,FALSE)</f>
        <v>43252</v>
      </c>
      <c r="AE882" s="18" t="str">
        <f>VLOOKUP(C882,'Equipment Listing'!A:E,3,FALSE)</f>
        <v>KY</v>
      </c>
      <c r="AF882" s="19" t="str">
        <f>VLOOKUP(C882,'Equipment Listing'!A:E,4,FALSE)</f>
        <v>200T</v>
      </c>
      <c r="AG882" s="73" t="str">
        <f>VLOOKUP(C882,'Equipment Listing'!A:E,5,FALSE)</f>
        <v>60-200</v>
      </c>
      <c r="AH882" s="19">
        <f t="shared" si="107"/>
        <v>1</v>
      </c>
      <c r="AI882" s="43">
        <f t="shared" si="108"/>
        <v>1800</v>
      </c>
      <c r="AJ882" s="102">
        <f t="shared" si="109"/>
        <v>360000</v>
      </c>
      <c r="AK882" s="20">
        <f t="shared" si="110"/>
        <v>30000</v>
      </c>
      <c r="AL882" s="21">
        <f t="shared" si="111"/>
        <v>23.555555555555557</v>
      </c>
      <c r="AM882" s="21"/>
      <c r="AN882" s="103"/>
      <c r="AO882" s="103"/>
      <c r="AP882" s="17">
        <v>107068</v>
      </c>
    </row>
    <row r="883" spans="1:42" s="15" customFormat="1" ht="10.5" customHeight="1">
      <c r="A883" s="16">
        <v>107069</v>
      </c>
      <c r="B883" s="220" t="str">
        <f t="shared" si="104"/>
        <v>SOP</v>
      </c>
      <c r="C883" s="18" t="s">
        <v>133</v>
      </c>
      <c r="D883" s="19">
        <v>1</v>
      </c>
      <c r="E883" s="20">
        <v>2475</v>
      </c>
      <c r="F883" s="19">
        <v>0.5</v>
      </c>
      <c r="G883" s="19">
        <v>2</v>
      </c>
      <c r="H883" s="221" t="str">
        <f t="shared" si="105"/>
        <v>2015.01</v>
      </c>
      <c r="I883" s="221" t="str">
        <f t="shared" si="106"/>
        <v>2018.06</v>
      </c>
      <c r="J883" s="50">
        <v>79903</v>
      </c>
      <c r="K883" s="224"/>
      <c r="L883" s="224"/>
      <c r="M883" s="224"/>
      <c r="N883" s="224"/>
      <c r="O883" s="19"/>
      <c r="P883" s="19"/>
      <c r="Q883" s="19"/>
      <c r="R883" s="19"/>
      <c r="S883" s="103"/>
      <c r="T883" s="103"/>
      <c r="U883" s="18" t="s">
        <v>2</v>
      </c>
      <c r="V883" s="103"/>
      <c r="W883" s="103"/>
      <c r="X883" s="17" t="str">
        <f>VLOOKUP(A883,'[1]Sales Data Table'!$A:$AF,4,FALSE)</f>
        <v>24239 3m0ta</v>
      </c>
      <c r="Y883" s="17" t="str">
        <f>VLOOKUP(A883,'[1]Sales Data Table'!$A:$I,2,FALSE)</f>
        <v>NISSAN</v>
      </c>
      <c r="Z883" s="17"/>
      <c r="AA883" s="17" t="str">
        <f>VLOOKUP(A883,'[1]Sales Data Table'!$A:$I,4,FALSE)</f>
        <v>24239 3m0ta</v>
      </c>
      <c r="AB883" s="67" t="str">
        <f>VLOOKUP(A883,'[1]Sales Data Table'!$A:$I,9,FALSE)</f>
        <v>L42L Altima + P42M</v>
      </c>
      <c r="AC883" s="67"/>
      <c r="AD883" s="99">
        <f>VLOOKUP(A883,'[1]Sales Data Table'!$A:$Z,16,FALSE)</f>
        <v>43252</v>
      </c>
      <c r="AE883" s="18" t="str">
        <f>VLOOKUP(C883,'Equipment Listing'!A:E,3,FALSE)</f>
        <v>KY</v>
      </c>
      <c r="AF883" s="19" t="str">
        <f>VLOOKUP(C883,'Equipment Listing'!A:E,4,FALSE)</f>
        <v>200T</v>
      </c>
      <c r="AG883" s="73" t="str">
        <f>VLOOKUP(C883,'Equipment Listing'!A:E,5,FALSE)</f>
        <v>60-200</v>
      </c>
      <c r="AH883" s="19">
        <f t="shared" si="107"/>
        <v>1</v>
      </c>
      <c r="AI883" s="43">
        <f t="shared" si="108"/>
        <v>2475</v>
      </c>
      <c r="AJ883" s="102">
        <f t="shared" si="109"/>
        <v>79903</v>
      </c>
      <c r="AK883" s="20">
        <f t="shared" si="110"/>
        <v>6658.583333333333</v>
      </c>
      <c r="AL883" s="21">
        <f t="shared" si="111"/>
        <v>4.920448933782267</v>
      </c>
      <c r="AM883" s="21"/>
      <c r="AN883" s="103"/>
      <c r="AO883" s="103"/>
      <c r="AP883" s="17">
        <v>107069</v>
      </c>
    </row>
    <row r="884" spans="1:42" s="15" customFormat="1" ht="10.5" customHeight="1">
      <c r="A884" s="16">
        <v>107077</v>
      </c>
      <c r="B884" s="220" t="str">
        <f t="shared" si="104"/>
        <v>SOP</v>
      </c>
      <c r="C884" s="25" t="s">
        <v>133</v>
      </c>
      <c r="D884" s="19">
        <v>1</v>
      </c>
      <c r="E884" s="20">
        <v>1800</v>
      </c>
      <c r="F884" s="19">
        <v>0.5</v>
      </c>
      <c r="G884" s="19">
        <v>2</v>
      </c>
      <c r="H884" s="221" t="str">
        <f t="shared" si="105"/>
        <v>2015.01</v>
      </c>
      <c r="I884" s="221" t="str">
        <f t="shared" si="106"/>
        <v>2019.09</v>
      </c>
      <c r="J884" s="69">
        <v>36635.360000000001</v>
      </c>
      <c r="K884" s="226"/>
      <c r="L884" s="226"/>
      <c r="M884" s="226"/>
      <c r="N884" s="226"/>
      <c r="O884" s="19"/>
      <c r="P884" s="19"/>
      <c r="Q884" s="19"/>
      <c r="R884" s="19"/>
      <c r="S884" s="103"/>
      <c r="T884" s="103"/>
      <c r="U884" s="18" t="s">
        <v>2</v>
      </c>
      <c r="V884" s="103"/>
      <c r="W884" s="103"/>
      <c r="X884" s="17" t="str">
        <f>VLOOKUP(A884,'[1]Sales Data Table'!$A:$AF,4,FALSE)</f>
        <v>68122 3JA0A</v>
      </c>
      <c r="Y884" s="17" t="str">
        <f>VLOOKUP(A884,'[1]Sales Data Table'!$A:$I,2,FALSE)</f>
        <v>Calsonic</v>
      </c>
      <c r="Z884" s="17"/>
      <c r="AA884" s="17" t="str">
        <f>VLOOKUP(A884,'[1]Sales Data Table'!$A:$I,4,FALSE)</f>
        <v>68122 3JA0A</v>
      </c>
      <c r="AB884" s="17" t="str">
        <f>VLOOKUP(A884,'[1]Sales Data Table'!$A:$I,9,FALSE)</f>
        <v>P42J</v>
      </c>
      <c r="AC884" s="17"/>
      <c r="AD884" s="99">
        <f>VLOOKUP(A884,'[1]Sales Data Table'!$A:$Z,16,FALSE)</f>
        <v>43717</v>
      </c>
      <c r="AE884" s="18" t="str">
        <f>VLOOKUP(C884,'Equipment Listing'!A:E,3,FALSE)</f>
        <v>KY</v>
      </c>
      <c r="AF884" s="19" t="str">
        <f>VLOOKUP(C884,'Equipment Listing'!A:E,4,FALSE)</f>
        <v>200T</v>
      </c>
      <c r="AG884" s="73" t="str">
        <f>VLOOKUP(C884,'Equipment Listing'!A:E,5,FALSE)</f>
        <v>60-200</v>
      </c>
      <c r="AH884" s="19">
        <f t="shared" si="107"/>
        <v>1</v>
      </c>
      <c r="AI884" s="43">
        <f t="shared" si="108"/>
        <v>1800</v>
      </c>
      <c r="AJ884" s="102">
        <f t="shared" si="109"/>
        <v>36635.360000000001</v>
      </c>
      <c r="AK884" s="20">
        <f t="shared" si="110"/>
        <v>3052.9466666666667</v>
      </c>
      <c r="AL884" s="21">
        <f t="shared" si="111"/>
        <v>3.5947753086419758</v>
      </c>
      <c r="AM884" s="21"/>
      <c r="AN884" s="103"/>
      <c r="AO884" s="103"/>
      <c r="AP884" s="17">
        <v>107077</v>
      </c>
    </row>
    <row r="885" spans="1:42" s="15" customFormat="1" ht="10.5" customHeight="1">
      <c r="A885" s="16">
        <v>107095</v>
      </c>
      <c r="B885" s="220" t="str">
        <f t="shared" si="104"/>
        <v>SOP</v>
      </c>
      <c r="C885" s="25" t="s">
        <v>133</v>
      </c>
      <c r="D885" s="19">
        <v>1</v>
      </c>
      <c r="E885" s="20">
        <v>2100</v>
      </c>
      <c r="F885" s="19">
        <v>0.5</v>
      </c>
      <c r="G885" s="19">
        <v>2</v>
      </c>
      <c r="H885" s="221" t="str">
        <f t="shared" si="105"/>
        <v>2015.01</v>
      </c>
      <c r="I885" s="221" t="str">
        <f t="shared" si="106"/>
        <v>2019.09</v>
      </c>
      <c r="J885" s="69">
        <v>2773.7073802330597</v>
      </c>
      <c r="K885" s="226"/>
      <c r="L885" s="226"/>
      <c r="M885" s="226"/>
      <c r="N885" s="226"/>
      <c r="O885" s="19"/>
      <c r="P885" s="19"/>
      <c r="Q885" s="19"/>
      <c r="R885" s="19"/>
      <c r="S885" s="103"/>
      <c r="T885" s="103"/>
      <c r="U885" s="18" t="s">
        <v>2</v>
      </c>
      <c r="V885" s="103"/>
      <c r="W885" s="103"/>
      <c r="X885" s="17" t="str">
        <f>VLOOKUP(A885,'[1]Sales Data Table'!$A:$AF,4,FALSE)</f>
        <v>27355 1PA0A</v>
      </c>
      <c r="Y885" s="17" t="str">
        <f>VLOOKUP(A885,'[1]Sales Data Table'!$A:$I,2,FALSE)</f>
        <v>Calsonic</v>
      </c>
      <c r="Z885" s="17"/>
      <c r="AA885" s="17" t="str">
        <f>VLOOKUP(A885,'[1]Sales Data Table'!$A:$I,4,FALSE)</f>
        <v>27355 1PA0A</v>
      </c>
      <c r="AB885" s="17" t="str">
        <f>VLOOKUP(A885,'[1]Sales Data Table'!$A:$I,9,FALSE)</f>
        <v>X61F</v>
      </c>
      <c r="AC885" s="17"/>
      <c r="AD885" s="99">
        <f>VLOOKUP(A885,'[1]Sales Data Table'!$A:$Z,16,FALSE)</f>
        <v>43717</v>
      </c>
      <c r="AE885" s="18" t="str">
        <f>VLOOKUP(C885,'Equipment Listing'!A:E,3,FALSE)</f>
        <v>KY</v>
      </c>
      <c r="AF885" s="19" t="str">
        <f>VLOOKUP(C885,'Equipment Listing'!A:E,4,FALSE)</f>
        <v>200T</v>
      </c>
      <c r="AG885" s="73" t="str">
        <f>VLOOKUP(C885,'Equipment Listing'!A:E,5,FALSE)</f>
        <v>60-200</v>
      </c>
      <c r="AH885" s="19">
        <f t="shared" si="107"/>
        <v>1</v>
      </c>
      <c r="AI885" s="43">
        <f t="shared" si="108"/>
        <v>2100</v>
      </c>
      <c r="AJ885" s="102">
        <f t="shared" si="109"/>
        <v>2773.7073802330597</v>
      </c>
      <c r="AK885" s="20">
        <f t="shared" si="110"/>
        <v>231.1422816860883</v>
      </c>
      <c r="AL885" s="21">
        <f t="shared" si="111"/>
        <v>1.4800903375784689</v>
      </c>
      <c r="AM885" s="21"/>
      <c r="AN885" s="103"/>
      <c r="AO885" s="103"/>
      <c r="AP885" s="17">
        <v>107095</v>
      </c>
    </row>
    <row r="886" spans="1:42" s="15" customFormat="1" ht="10.5" customHeight="1">
      <c r="A886" s="16">
        <v>107102</v>
      </c>
      <c r="B886" s="220" t="str">
        <f t="shared" si="104"/>
        <v>SOP</v>
      </c>
      <c r="C886" s="25" t="s">
        <v>133</v>
      </c>
      <c r="D886" s="19">
        <v>1</v>
      </c>
      <c r="E886" s="20">
        <v>1800</v>
      </c>
      <c r="F886" s="19">
        <v>0.5</v>
      </c>
      <c r="G886" s="19">
        <v>2</v>
      </c>
      <c r="H886" s="221" t="str">
        <f t="shared" si="105"/>
        <v>2015.01</v>
      </c>
      <c r="I886" s="221" t="str">
        <f t="shared" si="106"/>
        <v>2019</v>
      </c>
      <c r="J886" s="68">
        <v>504333.84</v>
      </c>
      <c r="K886" s="225"/>
      <c r="L886" s="225"/>
      <c r="M886" s="225"/>
      <c r="N886" s="225"/>
      <c r="O886" s="19"/>
      <c r="P886" s="19"/>
      <c r="Q886" s="19"/>
      <c r="R886" s="19"/>
      <c r="S886" s="103"/>
      <c r="T886" s="103"/>
      <c r="U886" s="18" t="s">
        <v>2</v>
      </c>
      <c r="V886" s="103"/>
      <c r="W886" s="103"/>
      <c r="X886" s="17" t="str">
        <f>VLOOKUP(A886,'[1]Sales Data Table'!$A:$AF,4,FALSE)</f>
        <v>671BO 3TA0A</v>
      </c>
      <c r="Y886" s="17" t="str">
        <f>VLOOKUP(A886,'[1]Sales Data Table'!$A:$I,2,FALSE)</f>
        <v>NISSAN</v>
      </c>
      <c r="Z886" s="17"/>
      <c r="AA886" s="17" t="str">
        <f>VLOOKUP(A886,'[1]Sales Data Table'!$A:$I,4,FALSE)</f>
        <v>671BO 3TA0A</v>
      </c>
      <c r="AB886" s="17" t="str">
        <f>VLOOKUP(A886,'[1]Sales Data Table'!$A:$I,9,FALSE)</f>
        <v>L42L + '14 L42N</v>
      </c>
      <c r="AC886" s="17"/>
      <c r="AD886" s="99">
        <f>VLOOKUP(A886,'[1]Sales Data Table'!$A:$Z,16,FALSE)</f>
        <v>44166</v>
      </c>
      <c r="AE886" s="18" t="str">
        <f>VLOOKUP(C886,'Equipment Listing'!A:E,3,FALSE)</f>
        <v>KY</v>
      </c>
      <c r="AF886" s="19" t="str">
        <f>VLOOKUP(C886,'Equipment Listing'!A:E,4,FALSE)</f>
        <v>200T</v>
      </c>
      <c r="AG886" s="73" t="str">
        <f>VLOOKUP(C886,'Equipment Listing'!A:E,5,FALSE)</f>
        <v>60-200</v>
      </c>
      <c r="AH886" s="19">
        <f t="shared" si="107"/>
        <v>1</v>
      </c>
      <c r="AI886" s="43">
        <f t="shared" si="108"/>
        <v>1800</v>
      </c>
      <c r="AJ886" s="102">
        <f t="shared" si="109"/>
        <v>504333.84</v>
      </c>
      <c r="AK886" s="20">
        <f t="shared" si="110"/>
        <v>42027.82</v>
      </c>
      <c r="AL886" s="21">
        <f t="shared" si="111"/>
        <v>32.465051851851854</v>
      </c>
      <c r="AM886" s="21"/>
      <c r="AN886" s="103"/>
      <c r="AO886" s="103"/>
      <c r="AP886" s="17">
        <v>107102</v>
      </c>
    </row>
    <row r="887" spans="1:42" s="15" customFormat="1" ht="10.5" customHeight="1">
      <c r="A887" s="16">
        <v>107112</v>
      </c>
      <c r="B887" s="220" t="str">
        <f t="shared" si="104"/>
        <v>SOP</v>
      </c>
      <c r="C887" s="18" t="s">
        <v>133</v>
      </c>
      <c r="D887" s="19">
        <v>1</v>
      </c>
      <c r="E887" s="20">
        <v>2250</v>
      </c>
      <c r="F887" s="19">
        <v>0.5</v>
      </c>
      <c r="G887" s="19">
        <v>2</v>
      </c>
      <c r="H887" s="221" t="str">
        <f t="shared" si="105"/>
        <v>2015.01</v>
      </c>
      <c r="I887" s="221" t="str">
        <f t="shared" si="106"/>
        <v>2019.09</v>
      </c>
      <c r="J887" s="50">
        <v>162837.24799999999</v>
      </c>
      <c r="K887" s="224"/>
      <c r="L887" s="224"/>
      <c r="M887" s="224"/>
      <c r="N887" s="224"/>
      <c r="O887" s="19"/>
      <c r="P887" s="19"/>
      <c r="Q887" s="19"/>
      <c r="R887" s="19"/>
      <c r="S887" s="103"/>
      <c r="T887" s="103"/>
      <c r="U887" s="18" t="s">
        <v>2</v>
      </c>
      <c r="V887" s="103"/>
      <c r="W887" s="103"/>
      <c r="X887" s="17" t="str">
        <f>VLOOKUP(A887,'[1]Sales Data Table'!$A:$AF,4,FALSE)</f>
        <v>25238 3ja0a</v>
      </c>
      <c r="Y887" s="17" t="str">
        <f>VLOOKUP(A887,'[1]Sales Data Table'!$A:$I,2,FALSE)</f>
        <v>Calsonic</v>
      </c>
      <c r="Z887" s="17"/>
      <c r="AA887" s="17" t="str">
        <f>VLOOKUP(A887,'[1]Sales Data Table'!$A:$I,4,FALSE)</f>
        <v>25238 3ja0a</v>
      </c>
      <c r="AB887" s="17" t="str">
        <f>VLOOKUP(A887,'[1]Sales Data Table'!$A:$I,9,FALSE)</f>
        <v>P42J + P42K</v>
      </c>
      <c r="AC887" s="17"/>
      <c r="AD887" s="99">
        <f>VLOOKUP(A887,'[1]Sales Data Table'!$A:$Z,16,FALSE)</f>
        <v>43717</v>
      </c>
      <c r="AE887" s="18" t="str">
        <f>VLOOKUP(C887,'Equipment Listing'!A:E,3,FALSE)</f>
        <v>KY</v>
      </c>
      <c r="AF887" s="19" t="str">
        <f>VLOOKUP(C887,'Equipment Listing'!A:E,4,FALSE)</f>
        <v>200T</v>
      </c>
      <c r="AG887" s="73" t="str">
        <f>VLOOKUP(C887,'Equipment Listing'!A:E,5,FALSE)</f>
        <v>60-200</v>
      </c>
      <c r="AH887" s="19">
        <f t="shared" si="107"/>
        <v>1</v>
      </c>
      <c r="AI887" s="43">
        <f t="shared" si="108"/>
        <v>2250</v>
      </c>
      <c r="AJ887" s="102">
        <f t="shared" si="109"/>
        <v>162837.24799999999</v>
      </c>
      <c r="AK887" s="20">
        <f t="shared" si="110"/>
        <v>13569.770666666665</v>
      </c>
      <c r="AL887" s="21">
        <f t="shared" si="111"/>
        <v>9.3746789135802455</v>
      </c>
      <c r="AM887" s="21"/>
      <c r="AN887" s="103"/>
      <c r="AO887" s="103"/>
      <c r="AP887" s="17">
        <v>107112</v>
      </c>
    </row>
    <row r="888" spans="1:42" s="15" customFormat="1" ht="10.5" customHeight="1">
      <c r="A888" s="16">
        <v>107183</v>
      </c>
      <c r="B888" s="220" t="str">
        <f t="shared" si="104"/>
        <v>SOP</v>
      </c>
      <c r="C888" s="18" t="s">
        <v>133</v>
      </c>
      <c r="D888" s="19">
        <v>1</v>
      </c>
      <c r="E888" s="20">
        <v>1250</v>
      </c>
      <c r="F888" s="19">
        <v>0.5</v>
      </c>
      <c r="G888" s="19">
        <v>2</v>
      </c>
      <c r="H888" s="221" t="str">
        <f t="shared" si="105"/>
        <v>2015.01</v>
      </c>
      <c r="I888" s="221" t="str">
        <f t="shared" si="106"/>
        <v>2015.10</v>
      </c>
      <c r="J888" s="69">
        <v>2844</v>
      </c>
      <c r="K888" s="226"/>
      <c r="L888" s="226"/>
      <c r="M888" s="226"/>
      <c r="N888" s="226"/>
      <c r="O888" s="19"/>
      <c r="P888" s="19"/>
      <c r="Q888" s="19"/>
      <c r="R888" s="19"/>
      <c r="S888" s="103"/>
      <c r="T888" s="103"/>
      <c r="U888" s="18" t="s">
        <v>2</v>
      </c>
      <c r="V888" s="103"/>
      <c r="W888" s="103"/>
      <c r="X888" s="17" t="str">
        <f>VLOOKUP(A888,'[1]Sales Data Table'!$A:$AF,4,FALSE)</f>
        <v>24389 1PB0A</v>
      </c>
      <c r="Y888" s="17" t="str">
        <f>VLOOKUP(A888,'[1]Sales Data Table'!$A:$I,2,FALSE)</f>
        <v>NISSAN</v>
      </c>
      <c r="Z888" s="17"/>
      <c r="AA888" s="17" t="str">
        <f>VLOOKUP(A888,'[1]Sales Data Table'!$A:$I,4,FALSE)</f>
        <v>24389 1PB0A</v>
      </c>
      <c r="AB888" s="17" t="str">
        <f>VLOOKUP(A888,'[1]Sales Data Table'!$A:$I,9,FALSE)</f>
        <v xml:space="preserve">10 Nissan Commerical Van X61F 
</v>
      </c>
      <c r="AC888" s="17"/>
      <c r="AD888" s="99">
        <f>VLOOKUP(A888,'[1]Sales Data Table'!$A:$Z,16,FALSE)</f>
        <v>42278</v>
      </c>
      <c r="AE888" s="18" t="str">
        <f>VLOOKUP(C888,'Equipment Listing'!A:E,3,FALSE)</f>
        <v>KY</v>
      </c>
      <c r="AF888" s="19" t="str">
        <f>VLOOKUP(C888,'Equipment Listing'!A:E,4,FALSE)</f>
        <v>200T</v>
      </c>
      <c r="AG888" s="73" t="str">
        <f>VLOOKUP(C888,'Equipment Listing'!A:E,5,FALSE)</f>
        <v>60-200</v>
      </c>
      <c r="AH888" s="19">
        <f t="shared" si="107"/>
        <v>1</v>
      </c>
      <c r="AI888" s="43">
        <f t="shared" si="108"/>
        <v>1250</v>
      </c>
      <c r="AJ888" s="102">
        <f t="shared" si="109"/>
        <v>2844</v>
      </c>
      <c r="AK888" s="20">
        <f t="shared" si="110"/>
        <v>237</v>
      </c>
      <c r="AL888" s="21">
        <f t="shared" si="111"/>
        <v>1.5861333333333334</v>
      </c>
      <c r="AM888" s="21"/>
      <c r="AN888" s="103"/>
      <c r="AO888" s="103"/>
      <c r="AP888" s="17" t="s">
        <v>134</v>
      </c>
    </row>
    <row r="889" spans="1:42" s="15" customFormat="1" ht="10.5" customHeight="1">
      <c r="A889" s="16">
        <v>107231</v>
      </c>
      <c r="B889" s="220" t="str">
        <f t="shared" si="104"/>
        <v>SOP</v>
      </c>
      <c r="C889" s="25" t="s">
        <v>133</v>
      </c>
      <c r="D889" s="19">
        <v>1</v>
      </c>
      <c r="E889" s="20">
        <v>2250</v>
      </c>
      <c r="F889" s="19">
        <v>0.5</v>
      </c>
      <c r="G889" s="19">
        <v>2</v>
      </c>
      <c r="H889" s="221" t="str">
        <f t="shared" si="105"/>
        <v>2015.01</v>
      </c>
      <c r="I889" s="221" t="str">
        <f t="shared" si="106"/>
        <v>2019.09</v>
      </c>
      <c r="J889" s="50">
        <v>129848.31999999999</v>
      </c>
      <c r="K889" s="224"/>
      <c r="L889" s="224"/>
      <c r="M889" s="224"/>
      <c r="N889" s="224"/>
      <c r="O889" s="19"/>
      <c r="P889" s="19"/>
      <c r="Q889" s="19"/>
      <c r="R889" s="19"/>
      <c r="S889" s="103"/>
      <c r="T889" s="103"/>
      <c r="U889" s="18" t="s">
        <v>2</v>
      </c>
      <c r="V889" s="103"/>
      <c r="W889" s="103"/>
      <c r="X889" s="17" t="str">
        <f>VLOOKUP(A889,'[1]Sales Data Table'!$A:$AF,4,FALSE)</f>
        <v>25238 3KE0A</v>
      </c>
      <c r="Y889" s="17" t="str">
        <f>VLOOKUP(A889,'[1]Sales Data Table'!$A:$I,2,FALSE)</f>
        <v>NISSAN</v>
      </c>
      <c r="Z889" s="17"/>
      <c r="AA889" s="17" t="str">
        <f>VLOOKUP(A889,'[1]Sales Data Table'!$A:$I,4,FALSE)</f>
        <v>25238 3KE0A</v>
      </c>
      <c r="AB889" s="17" t="str">
        <f>VLOOKUP(A889,'[1]Sales Data Table'!$A:$I,9,FALSE)</f>
        <v>P42J + P42K</v>
      </c>
      <c r="AC889" s="17"/>
      <c r="AD889" s="99">
        <f>VLOOKUP(A889,'[1]Sales Data Table'!$A:$Z,16,FALSE)</f>
        <v>43717</v>
      </c>
      <c r="AE889" s="18" t="str">
        <f>VLOOKUP(C889,'Equipment Listing'!A:E,3,FALSE)</f>
        <v>KY</v>
      </c>
      <c r="AF889" s="19" t="str">
        <f>VLOOKUP(C889,'Equipment Listing'!A:E,4,FALSE)</f>
        <v>200T</v>
      </c>
      <c r="AG889" s="73" t="str">
        <f>VLOOKUP(C889,'Equipment Listing'!A:E,5,FALSE)</f>
        <v>60-200</v>
      </c>
      <c r="AH889" s="19">
        <f t="shared" si="107"/>
        <v>1</v>
      </c>
      <c r="AI889" s="43">
        <f t="shared" si="108"/>
        <v>2250</v>
      </c>
      <c r="AJ889" s="102">
        <f t="shared" si="109"/>
        <v>129848.31999999999</v>
      </c>
      <c r="AK889" s="20">
        <f t="shared" si="110"/>
        <v>10820.693333333333</v>
      </c>
      <c r="AL889" s="21">
        <f t="shared" si="111"/>
        <v>7.7455960493827156</v>
      </c>
      <c r="AM889" s="21"/>
      <c r="AN889" s="103"/>
      <c r="AO889" s="103"/>
      <c r="AP889" s="17">
        <v>107231</v>
      </c>
    </row>
    <row r="890" spans="1:42" s="15" customFormat="1" ht="10.5" customHeight="1">
      <c r="A890" s="23">
        <v>107246</v>
      </c>
      <c r="B890" s="220" t="str">
        <f t="shared" si="104"/>
        <v>SOP</v>
      </c>
      <c r="C890" s="23" t="s">
        <v>133</v>
      </c>
      <c r="D890" s="19">
        <v>1</v>
      </c>
      <c r="E890" s="23">
        <v>2025</v>
      </c>
      <c r="F890" s="19">
        <v>0.5</v>
      </c>
      <c r="G890" s="19">
        <v>2</v>
      </c>
      <c r="H890" s="221" t="str">
        <f t="shared" si="105"/>
        <v>2015.01</v>
      </c>
      <c r="I890" s="221" t="str">
        <f t="shared" si="106"/>
        <v>2019.09</v>
      </c>
      <c r="J890" s="69">
        <v>53568</v>
      </c>
      <c r="K890" s="226"/>
      <c r="L890" s="226"/>
      <c r="M890" s="226"/>
      <c r="N890" s="226"/>
      <c r="O890" s="19"/>
      <c r="P890" s="19"/>
      <c r="Q890" s="19"/>
      <c r="R890" s="19"/>
      <c r="S890" s="103"/>
      <c r="T890" s="103"/>
      <c r="U890" s="18" t="s">
        <v>2</v>
      </c>
      <c r="V890" s="103"/>
      <c r="W890" s="103"/>
      <c r="X890" s="17" t="str">
        <f>VLOOKUP(A890,'[1]Sales Data Table'!$A:$AF,4,FALSE)</f>
        <v>23-4668711-2</v>
      </c>
      <c r="Y890" s="17" t="str">
        <f>VLOOKUP(A890,'[1]Sales Data Table'!$A:$I,2,FALSE)</f>
        <v>IB TECH</v>
      </c>
      <c r="Z890" s="17"/>
      <c r="AA890" s="17" t="str">
        <f>VLOOKUP(A890,'[1]Sales Data Table'!$A:$I,4,FALSE)</f>
        <v>23-4668711-2</v>
      </c>
      <c r="AB890" s="17" t="str">
        <f>VLOOKUP(A890,'[1]Sales Data Table'!$A:$I,9,FALSE)</f>
        <v>P42K (2 per)</v>
      </c>
      <c r="AC890" s="17"/>
      <c r="AD890" s="99">
        <f>VLOOKUP(A890,'[1]Sales Data Table'!$A:$Z,16,FALSE)</f>
        <v>43717</v>
      </c>
      <c r="AE890" s="18" t="str">
        <f>VLOOKUP(C890,'Equipment Listing'!A:E,3,FALSE)</f>
        <v>KY</v>
      </c>
      <c r="AF890" s="19" t="str">
        <f>VLOOKUP(C890,'Equipment Listing'!A:E,4,FALSE)</f>
        <v>200T</v>
      </c>
      <c r="AG890" s="73" t="str">
        <f>VLOOKUP(C890,'Equipment Listing'!A:E,5,FALSE)</f>
        <v>60-200</v>
      </c>
      <c r="AH890" s="19">
        <f t="shared" si="107"/>
        <v>1</v>
      </c>
      <c r="AI890" s="43">
        <f t="shared" si="108"/>
        <v>2025</v>
      </c>
      <c r="AJ890" s="102">
        <f t="shared" si="109"/>
        <v>53568</v>
      </c>
      <c r="AK890" s="20">
        <f t="shared" si="110"/>
        <v>4464</v>
      </c>
      <c r="AL890" s="21">
        <f t="shared" si="111"/>
        <v>4.2725925925925923</v>
      </c>
      <c r="AM890" s="21"/>
      <c r="AN890" s="103"/>
      <c r="AO890" s="103"/>
      <c r="AP890" s="23" t="s">
        <v>376</v>
      </c>
    </row>
    <row r="891" spans="1:42" s="15" customFormat="1" ht="10.5" customHeight="1">
      <c r="A891" s="16">
        <v>107255</v>
      </c>
      <c r="B891" s="220" t="str">
        <f t="shared" si="104"/>
        <v>SOP</v>
      </c>
      <c r="C891" s="25" t="s">
        <v>133</v>
      </c>
      <c r="D891" s="19">
        <v>1</v>
      </c>
      <c r="E891" s="20">
        <v>2025</v>
      </c>
      <c r="F891" s="19">
        <v>0.5</v>
      </c>
      <c r="G891" s="19">
        <v>2</v>
      </c>
      <c r="H891" s="221" t="str">
        <f t="shared" si="105"/>
        <v>2015.01</v>
      </c>
      <c r="I891" s="221" t="str">
        <f t="shared" si="106"/>
        <v>2018.04</v>
      </c>
      <c r="J891" s="69">
        <v>197507.59999999998</v>
      </c>
      <c r="K891" s="226"/>
      <c r="L891" s="226"/>
      <c r="M891" s="226"/>
      <c r="N891" s="226"/>
      <c r="O891" s="19"/>
      <c r="P891" s="19"/>
      <c r="Q891" s="19"/>
      <c r="R891" s="19"/>
      <c r="S891" s="103"/>
      <c r="T891" s="103"/>
      <c r="U891" s="18" t="s">
        <v>2</v>
      </c>
      <c r="V891" s="103"/>
      <c r="W891" s="103"/>
      <c r="X891" s="17" t="str">
        <f>VLOOKUP(A891,'[1]Sales Data Table'!$A:$AF,4,FALSE)</f>
        <v>67625-07010</v>
      </c>
      <c r="Y891" s="17" t="str">
        <f>VLOOKUP(A891,'[1]Sales Data Table'!$A:$I,2,FALSE)</f>
        <v>TOYOTA</v>
      </c>
      <c r="Z891" s="17"/>
      <c r="AA891" s="17" t="str">
        <f>VLOOKUP(A891,'[1]Sales Data Table'!$A:$I,4,FALSE)</f>
        <v>67625-07010</v>
      </c>
      <c r="AB891" s="17" t="str">
        <f>VLOOKUP(A891,'[1]Sales Data Table'!$A:$I,9,FALSE)</f>
        <v>'12 AVALON 170A</v>
      </c>
      <c r="AC891" s="17"/>
      <c r="AD891" s="99">
        <f>VLOOKUP(A891,'[1]Sales Data Table'!$A:$Z,16,FALSE)</f>
        <v>43191</v>
      </c>
      <c r="AE891" s="18" t="str">
        <f>VLOOKUP(C891,'Equipment Listing'!A:E,3,FALSE)</f>
        <v>KY</v>
      </c>
      <c r="AF891" s="19" t="str">
        <f>VLOOKUP(C891,'Equipment Listing'!A:E,4,FALSE)</f>
        <v>200T</v>
      </c>
      <c r="AG891" s="73" t="str">
        <f>VLOOKUP(C891,'Equipment Listing'!A:E,5,FALSE)</f>
        <v>60-200</v>
      </c>
      <c r="AH891" s="19">
        <f t="shared" si="107"/>
        <v>1</v>
      </c>
      <c r="AI891" s="43">
        <f t="shared" si="108"/>
        <v>2025</v>
      </c>
      <c r="AJ891" s="102">
        <f t="shared" si="109"/>
        <v>197507.59999999998</v>
      </c>
      <c r="AK891" s="20">
        <f t="shared" si="110"/>
        <v>16458.966666666664</v>
      </c>
      <c r="AL891" s="21">
        <f t="shared" si="111"/>
        <v>12.170513031550065</v>
      </c>
      <c r="AM891" s="21"/>
      <c r="AN891" s="103"/>
      <c r="AO891" s="103"/>
      <c r="AP891" s="17">
        <v>107255</v>
      </c>
    </row>
    <row r="892" spans="1:42" s="15" customFormat="1" ht="10.5" customHeight="1">
      <c r="A892" s="16">
        <v>107256</v>
      </c>
      <c r="B892" s="220" t="str">
        <f t="shared" si="104"/>
        <v>SOP</v>
      </c>
      <c r="C892" s="25" t="s">
        <v>133</v>
      </c>
      <c r="D892" s="19">
        <v>1</v>
      </c>
      <c r="E892" s="20">
        <v>2250</v>
      </c>
      <c r="F892" s="19">
        <v>0.5</v>
      </c>
      <c r="G892" s="19">
        <v>2</v>
      </c>
      <c r="H892" s="221" t="str">
        <f t="shared" si="105"/>
        <v>2015.01</v>
      </c>
      <c r="I892" s="221" t="str">
        <f t="shared" si="106"/>
        <v>2017.09</v>
      </c>
      <c r="J892" s="69">
        <v>76503</v>
      </c>
      <c r="K892" s="226"/>
      <c r="L892" s="226"/>
      <c r="M892" s="226"/>
      <c r="N892" s="226"/>
      <c r="O892" s="19"/>
      <c r="P892" s="19"/>
      <c r="Q892" s="19"/>
      <c r="R892" s="19"/>
      <c r="S892" s="103"/>
      <c r="T892" s="103"/>
      <c r="U892" s="18" t="s">
        <v>2</v>
      </c>
      <c r="V892" s="103"/>
      <c r="W892" s="103"/>
      <c r="X892" s="17" t="str">
        <f>VLOOKUP(A892,'[1]Sales Data Table'!$A:$AF,4,FALSE)</f>
        <v>47895 3NF0A</v>
      </c>
      <c r="Y892" s="17" t="str">
        <f>VLOOKUP(A892,'[1]Sales Data Table'!$A:$I,2,FALSE)</f>
        <v>NISSAN</v>
      </c>
      <c r="Z892" s="17"/>
      <c r="AA892" s="17" t="str">
        <f>VLOOKUP(A892,'[1]Sales Data Table'!$A:$I,4,FALSE)</f>
        <v>47895 3NF0A</v>
      </c>
      <c r="AB892" s="17" t="str">
        <f>VLOOKUP(A892,'[1]Sales Data Table'!$A:$I,9,FALSE)</f>
        <v>'13 LEAF B12G</v>
      </c>
      <c r="AC892" s="17"/>
      <c r="AD892" s="99">
        <f>VLOOKUP(A892,'[1]Sales Data Table'!$A:$Z,16,FALSE)</f>
        <v>42979</v>
      </c>
      <c r="AE892" s="18" t="str">
        <f>VLOOKUP(C892,'Equipment Listing'!A:E,3,FALSE)</f>
        <v>KY</v>
      </c>
      <c r="AF892" s="19" t="str">
        <f>VLOOKUP(C892,'Equipment Listing'!A:E,4,FALSE)</f>
        <v>200T</v>
      </c>
      <c r="AG892" s="73" t="str">
        <f>VLOOKUP(C892,'Equipment Listing'!A:E,5,FALSE)</f>
        <v>60-200</v>
      </c>
      <c r="AH892" s="19">
        <f t="shared" si="107"/>
        <v>1</v>
      </c>
      <c r="AI892" s="43">
        <f t="shared" si="108"/>
        <v>2250</v>
      </c>
      <c r="AJ892" s="102">
        <f t="shared" si="109"/>
        <v>76503</v>
      </c>
      <c r="AK892" s="20">
        <f t="shared" si="110"/>
        <v>6375.25</v>
      </c>
      <c r="AL892" s="21">
        <f t="shared" si="111"/>
        <v>5.1112592592592589</v>
      </c>
      <c r="AM892" s="21"/>
      <c r="AN892" s="103"/>
      <c r="AO892" s="103"/>
      <c r="AP892" s="17">
        <v>107256</v>
      </c>
    </row>
    <row r="893" spans="1:42" s="15" customFormat="1" ht="10.5" customHeight="1">
      <c r="A893" s="23">
        <v>107590</v>
      </c>
      <c r="B893" s="220" t="str">
        <f t="shared" si="104"/>
        <v>SOP</v>
      </c>
      <c r="C893" s="23" t="s">
        <v>133</v>
      </c>
      <c r="D893" s="22">
        <v>2</v>
      </c>
      <c r="E893" s="23">
        <v>1500</v>
      </c>
      <c r="F893" s="19">
        <v>0.5</v>
      </c>
      <c r="G893" s="19">
        <v>2</v>
      </c>
      <c r="H893" s="221" t="str">
        <f t="shared" si="105"/>
        <v>2015.01</v>
      </c>
      <c r="I893" s="221" t="str">
        <f t="shared" si="106"/>
        <v>2019</v>
      </c>
      <c r="J893" s="50">
        <v>256600</v>
      </c>
      <c r="K893" s="224"/>
      <c r="L893" s="224"/>
      <c r="M893" s="224"/>
      <c r="N893" s="224"/>
      <c r="O893" s="19"/>
      <c r="P893" s="19"/>
      <c r="Q893" s="19"/>
      <c r="R893" s="19"/>
      <c r="S893" s="103"/>
      <c r="T893" s="103"/>
      <c r="U893" s="18" t="s">
        <v>2</v>
      </c>
      <c r="V893" s="103"/>
      <c r="W893" s="103"/>
      <c r="X893" s="17" t="str">
        <f>VLOOKUP(A893,'[1]Sales Data Table'!$A:$AF,4,FALSE)</f>
        <v>215425AA0A</v>
      </c>
      <c r="Y893" s="17" t="str">
        <f>VLOOKUP(A893,'[1]Sales Data Table'!$A:$I,2,FALSE)</f>
        <v>Calsonic</v>
      </c>
      <c r="Z893" s="17"/>
      <c r="AA893" s="17" t="str">
        <f>VLOOKUP(A893,'[1]Sales Data Table'!$A:$I,4,FALSE)</f>
        <v>215425AA0A</v>
      </c>
      <c r="AB893" s="67" t="str">
        <f>VLOOKUP(A893,'[1]Sales Data Table'!$A:$I,9,FALSE)</f>
        <v>P42M</v>
      </c>
      <c r="AC893" s="67"/>
      <c r="AD893" s="99">
        <f>VLOOKUP(A893,'[1]Sales Data Table'!$A:$Z,16,FALSE)</f>
        <v>44105</v>
      </c>
      <c r="AE893" s="18" t="str">
        <f>VLOOKUP(C893,'Equipment Listing'!A:E,3,FALSE)</f>
        <v>KY</v>
      </c>
      <c r="AF893" s="19" t="str">
        <f>VLOOKUP(C893,'Equipment Listing'!A:E,4,FALSE)</f>
        <v>200T</v>
      </c>
      <c r="AG893" s="73" t="str">
        <f>VLOOKUP(C893,'Equipment Listing'!A:E,5,FALSE)</f>
        <v>60-200</v>
      </c>
      <c r="AH893" s="19">
        <f t="shared" si="107"/>
        <v>1</v>
      </c>
      <c r="AI893" s="43">
        <f t="shared" si="108"/>
        <v>3000</v>
      </c>
      <c r="AJ893" s="102">
        <f t="shared" si="109"/>
        <v>256600</v>
      </c>
      <c r="AK893" s="20">
        <f t="shared" si="110"/>
        <v>21383.333333333332</v>
      </c>
      <c r="AL893" s="21">
        <f t="shared" si="111"/>
        <v>10.837037037037035</v>
      </c>
      <c r="AM893" s="21"/>
      <c r="AN893" s="103"/>
      <c r="AO893" s="103"/>
      <c r="AP893" s="23" t="s">
        <v>400</v>
      </c>
    </row>
    <row r="894" spans="1:42" s="15" customFormat="1" ht="10.5" customHeight="1">
      <c r="A894" s="23">
        <v>107596</v>
      </c>
      <c r="B894" s="220" t="str">
        <f t="shared" si="104"/>
        <v>SOP</v>
      </c>
      <c r="C894" s="23" t="s">
        <v>133</v>
      </c>
      <c r="D894" s="19">
        <v>1</v>
      </c>
      <c r="E894" s="23">
        <v>1000</v>
      </c>
      <c r="F894" s="19">
        <v>0.5</v>
      </c>
      <c r="G894" s="19">
        <v>2</v>
      </c>
      <c r="H894" s="221" t="str">
        <f t="shared" si="105"/>
        <v>2015.01</v>
      </c>
      <c r="I894" s="221" t="str">
        <f t="shared" si="106"/>
        <v>2019.09</v>
      </c>
      <c r="J894" s="69">
        <v>440000</v>
      </c>
      <c r="K894" s="226"/>
      <c r="L894" s="226"/>
      <c r="M894" s="226"/>
      <c r="N894" s="226"/>
      <c r="O894" s="19"/>
      <c r="P894" s="19"/>
      <c r="Q894" s="19"/>
      <c r="R894" s="19"/>
      <c r="S894" s="103"/>
      <c r="T894" s="103"/>
      <c r="U894" s="18" t="s">
        <v>2</v>
      </c>
      <c r="V894" s="103"/>
      <c r="W894" s="103"/>
      <c r="X894" s="17" t="str">
        <f>VLOOKUP(A894,'[1]Sales Data Table'!$A:$AF,4,FALSE)</f>
        <v>58995 06160</v>
      </c>
      <c r="Y894" s="17" t="str">
        <f>VLOOKUP(A894,'[1]Sales Data Table'!$A:$I,2,FALSE)</f>
        <v>Toyota</v>
      </c>
      <c r="Z894" s="17"/>
      <c r="AA894" s="17" t="str">
        <f>VLOOKUP(A894,'[1]Sales Data Table'!$A:$I,4,FALSE)</f>
        <v>58995 06160</v>
      </c>
      <c r="AB894" s="17" t="str">
        <f>VLOOKUP(A894,'[1]Sales Data Table'!$A:$I,9,FALSE)</f>
        <v xml:space="preserve">Toyota Camry </v>
      </c>
      <c r="AC894" s="17"/>
      <c r="AD894" s="99">
        <f>VLOOKUP(A894,'[1]Sales Data Table'!$A:$Z,16,FALSE)</f>
        <v>43723</v>
      </c>
      <c r="AE894" s="18" t="str">
        <f>VLOOKUP(C894,'Equipment Listing'!A:E,3,FALSE)</f>
        <v>KY</v>
      </c>
      <c r="AF894" s="19" t="str">
        <f>VLOOKUP(C894,'Equipment Listing'!A:E,4,FALSE)</f>
        <v>200T</v>
      </c>
      <c r="AG894" s="73" t="str">
        <f>VLOOKUP(C894,'Equipment Listing'!A:E,5,FALSE)</f>
        <v>60-200</v>
      </c>
      <c r="AH894" s="19">
        <f t="shared" si="107"/>
        <v>1</v>
      </c>
      <c r="AI894" s="43">
        <f t="shared" si="108"/>
        <v>1000</v>
      </c>
      <c r="AJ894" s="102">
        <f t="shared" si="109"/>
        <v>440000</v>
      </c>
      <c r="AK894" s="20">
        <f t="shared" si="110"/>
        <v>36666.666666666664</v>
      </c>
      <c r="AL894" s="21">
        <f t="shared" si="111"/>
        <v>50.222222222222221</v>
      </c>
      <c r="AM894" s="21"/>
      <c r="AN894" s="103"/>
      <c r="AO894" s="103"/>
      <c r="AP894" s="23" t="s">
        <v>377</v>
      </c>
    </row>
    <row r="895" spans="1:42" s="15" customFormat="1" ht="10.5" customHeight="1">
      <c r="A895" s="56">
        <v>107621</v>
      </c>
      <c r="B895" s="220" t="str">
        <f t="shared" si="104"/>
        <v>SOP</v>
      </c>
      <c r="C895" s="51" t="s">
        <v>133</v>
      </c>
      <c r="D895" s="19">
        <v>1</v>
      </c>
      <c r="E895" s="55">
        <v>2600</v>
      </c>
      <c r="F895" s="19">
        <v>0.5</v>
      </c>
      <c r="G895" s="19">
        <v>2</v>
      </c>
      <c r="H895" s="221" t="str">
        <f t="shared" si="105"/>
        <v>2015.01</v>
      </c>
      <c r="I895" s="221" t="str">
        <f t="shared" si="106"/>
        <v>2019</v>
      </c>
      <c r="J895" s="69">
        <v>68500</v>
      </c>
      <c r="K895" s="226"/>
      <c r="L895" s="226"/>
      <c r="M895" s="226"/>
      <c r="N895" s="226"/>
      <c r="O895" s="54"/>
      <c r="P895" s="54"/>
      <c r="Q895" s="54"/>
      <c r="R895" s="54"/>
      <c r="S895" s="53"/>
      <c r="T895" s="104"/>
      <c r="U895" s="18" t="s">
        <v>2</v>
      </c>
      <c r="V895" s="104"/>
      <c r="W895" s="103"/>
      <c r="X895" s="17" t="str">
        <f>VLOOKUP(A895,'[1]Sales Data Table'!$A:$AF,4,FALSE)</f>
        <v>79428 4RA0A</v>
      </c>
      <c r="Y895" s="17" t="str">
        <f>VLOOKUP(A895,'[1]Sales Data Table'!$A:$I,2,FALSE)</f>
        <v>NISSAN</v>
      </c>
      <c r="Z895" s="17"/>
      <c r="AA895" s="17" t="str">
        <f>VLOOKUP(A895,'[1]Sales Data Table'!$A:$I,4,FALSE)</f>
        <v>79428 4RA0A</v>
      </c>
      <c r="AB895" s="17" t="str">
        <f>VLOOKUP(A895,'[1]Sales Data Table'!$A:$I,9,FALSE)</f>
        <v>L42N</v>
      </c>
      <c r="AC895" s="17"/>
      <c r="AD895" s="99">
        <f>VLOOKUP(A895,'[1]Sales Data Table'!$A:$Z,16,FALSE)</f>
        <v>43890</v>
      </c>
      <c r="AE895" s="18" t="str">
        <f>VLOOKUP(C895,'Equipment Listing'!A:E,3,FALSE)</f>
        <v>KY</v>
      </c>
      <c r="AF895" s="19" t="str">
        <f>VLOOKUP(C895,'Equipment Listing'!A:E,4,FALSE)</f>
        <v>200T</v>
      </c>
      <c r="AG895" s="73" t="str">
        <f>VLOOKUP(C895,'Equipment Listing'!A:E,5,FALSE)</f>
        <v>60-200</v>
      </c>
      <c r="AH895" s="19">
        <f t="shared" si="107"/>
        <v>1</v>
      </c>
      <c r="AI895" s="43">
        <f t="shared" si="108"/>
        <v>2600</v>
      </c>
      <c r="AJ895" s="102">
        <f t="shared" si="109"/>
        <v>68500</v>
      </c>
      <c r="AK895" s="20">
        <f t="shared" si="110"/>
        <v>5708.333333333333</v>
      </c>
      <c r="AL895" s="21">
        <f t="shared" si="111"/>
        <v>4.2606837606837606</v>
      </c>
      <c r="AM895" s="21"/>
      <c r="AN895" s="103"/>
      <c r="AO895" s="103"/>
      <c r="AP895" s="51" t="s">
        <v>505</v>
      </c>
    </row>
    <row r="896" spans="1:42" s="15" customFormat="1" ht="10.5" customHeight="1">
      <c r="A896" s="58">
        <v>107662</v>
      </c>
      <c r="B896" s="220" t="str">
        <f t="shared" si="104"/>
        <v>SOP</v>
      </c>
      <c r="C896" s="51" t="s">
        <v>133</v>
      </c>
      <c r="D896" s="19">
        <v>1</v>
      </c>
      <c r="E896" s="55">
        <v>1820</v>
      </c>
      <c r="F896" s="19">
        <v>0.5</v>
      </c>
      <c r="G896" s="19">
        <v>2</v>
      </c>
      <c r="H896" s="221" t="str">
        <f t="shared" si="105"/>
        <v>2015.01</v>
      </c>
      <c r="I896" s="221" t="str">
        <f t="shared" si="106"/>
        <v>2019</v>
      </c>
      <c r="J896" s="69">
        <v>253760</v>
      </c>
      <c r="K896" s="226"/>
      <c r="L896" s="226"/>
      <c r="M896" s="226"/>
      <c r="N896" s="226"/>
      <c r="O896" s="52"/>
      <c r="P896" s="52"/>
      <c r="Q896" s="52"/>
      <c r="R896" s="52"/>
      <c r="S896" s="55"/>
      <c r="T896" s="105"/>
      <c r="U896" s="18" t="s">
        <v>2</v>
      </c>
      <c r="V896" s="105"/>
      <c r="W896" s="103"/>
      <c r="X896" s="17" t="str">
        <f>VLOOKUP(A896,'[1]Sales Data Table'!$A:$AF,4,FALSE)</f>
        <v>76654 EZ10A</v>
      </c>
      <c r="Y896" s="17" t="str">
        <f>VLOOKUP(A896,'[1]Sales Data Table'!$A:$I,2,FALSE)</f>
        <v>NISSAN</v>
      </c>
      <c r="Z896" s="17"/>
      <c r="AA896" s="17" t="str">
        <f>VLOOKUP(A896,'[1]Sales Data Table'!$A:$I,4,FALSE)</f>
        <v>76654 EZ10A</v>
      </c>
      <c r="AB896" s="17" t="str">
        <f>VLOOKUP(A896,'[1]Sales Data Table'!$A:$I,9,FALSE)</f>
        <v>H61L TITAN</v>
      </c>
      <c r="AC896" s="17"/>
      <c r="AD896" s="99">
        <f>VLOOKUP(A896,'[1]Sales Data Table'!$A:$Z,16,FALSE)</f>
        <v>44501</v>
      </c>
      <c r="AE896" s="18" t="str">
        <f>VLOOKUP(C896,'Equipment Listing'!A:E,3,FALSE)</f>
        <v>KY</v>
      </c>
      <c r="AF896" s="19" t="str">
        <f>VLOOKUP(C896,'Equipment Listing'!A:E,4,FALSE)</f>
        <v>200T</v>
      </c>
      <c r="AG896" s="73" t="str">
        <f>VLOOKUP(C896,'Equipment Listing'!A:E,5,FALSE)</f>
        <v>60-200</v>
      </c>
      <c r="AH896" s="19">
        <f t="shared" si="107"/>
        <v>1</v>
      </c>
      <c r="AI896" s="43">
        <f t="shared" si="108"/>
        <v>1820</v>
      </c>
      <c r="AJ896" s="102">
        <f t="shared" si="109"/>
        <v>253760</v>
      </c>
      <c r="AK896" s="20">
        <f t="shared" si="110"/>
        <v>21146.666666666668</v>
      </c>
      <c r="AL896" s="21">
        <f t="shared" si="111"/>
        <v>16.825396825396826</v>
      </c>
      <c r="AM896" s="21"/>
      <c r="AN896" s="103"/>
      <c r="AO896" s="103"/>
      <c r="AP896" s="51" t="e">
        <f>VLOOKUP(A896,#REF!,2,FALSE)</f>
        <v>#REF!</v>
      </c>
    </row>
    <row r="897" spans="1:42" s="15" customFormat="1" ht="10.5" customHeight="1">
      <c r="A897" s="23">
        <v>107687</v>
      </c>
      <c r="B897" s="220" t="str">
        <f t="shared" si="104"/>
        <v>SOP</v>
      </c>
      <c r="C897" s="23" t="s">
        <v>133</v>
      </c>
      <c r="D897" s="19">
        <v>1</v>
      </c>
      <c r="E897" s="23">
        <v>1000</v>
      </c>
      <c r="F897" s="19">
        <v>0.5</v>
      </c>
      <c r="G897" s="19">
        <v>2</v>
      </c>
      <c r="H897" s="221" t="str">
        <f t="shared" si="105"/>
        <v>2015.01</v>
      </c>
      <c r="I897" s="221" t="str">
        <f t="shared" si="106"/>
        <v>2016.07</v>
      </c>
      <c r="J897" s="69">
        <v>126</v>
      </c>
      <c r="K897" s="226"/>
      <c r="L897" s="226"/>
      <c r="M897" s="226"/>
      <c r="N897" s="226"/>
      <c r="O897" s="19"/>
      <c r="P897" s="19"/>
      <c r="Q897" s="19"/>
      <c r="R897" s="19"/>
      <c r="S897" s="103"/>
      <c r="T897" s="103"/>
      <c r="U897" s="18" t="s">
        <v>2</v>
      </c>
      <c r="V897" s="103"/>
      <c r="W897" s="103"/>
      <c r="X897" s="17" t="str">
        <f>VLOOKUP(A897,'[1]Sales Data Table'!$A:$AF,4,FALSE)</f>
        <v>98838 9CL0A</v>
      </c>
      <c r="Y897" s="17" t="str">
        <f>VLOOKUP(A897,'[1]Sales Data Table'!$A:$I,2,FALSE)</f>
        <v>NISSAN</v>
      </c>
      <c r="Z897" s="17"/>
      <c r="AA897" s="17" t="str">
        <f>VLOOKUP(A897,'[1]Sales Data Table'!$A:$I,4,FALSE)</f>
        <v>98838 9CL0A</v>
      </c>
      <c r="AB897" s="17" t="str">
        <f>VLOOKUP(A897,'[1]Sales Data Table'!$A:$I,9,FALSE)</f>
        <v>FRONTIER/XTERRA X61B</v>
      </c>
      <c r="AC897" s="17"/>
      <c r="AD897" s="99">
        <f>VLOOKUP(A897,'[1]Sales Data Table'!$A:$Z,16,FALSE)</f>
        <v>42552</v>
      </c>
      <c r="AE897" s="18" t="str">
        <f>VLOOKUP(C897,'Equipment Listing'!A:E,3,FALSE)</f>
        <v>KY</v>
      </c>
      <c r="AF897" s="19" t="str">
        <f>VLOOKUP(C897,'Equipment Listing'!A:E,4,FALSE)</f>
        <v>200T</v>
      </c>
      <c r="AG897" s="73" t="str">
        <f>VLOOKUP(C897,'Equipment Listing'!A:E,5,FALSE)</f>
        <v>60-200</v>
      </c>
      <c r="AH897" s="19">
        <f t="shared" si="107"/>
        <v>1</v>
      </c>
      <c r="AI897" s="43">
        <f t="shared" si="108"/>
        <v>1000</v>
      </c>
      <c r="AJ897" s="102">
        <f t="shared" si="109"/>
        <v>126</v>
      </c>
      <c r="AK897" s="20">
        <f t="shared" si="110"/>
        <v>10.5</v>
      </c>
      <c r="AL897" s="21">
        <f t="shared" si="111"/>
        <v>1.3473333333333333</v>
      </c>
      <c r="AM897" s="21"/>
      <c r="AN897" s="103"/>
      <c r="AO897" s="103"/>
      <c r="AP897" s="23" t="s">
        <v>401</v>
      </c>
    </row>
    <row r="898" spans="1:42" s="15" customFormat="1" ht="10.5" customHeight="1">
      <c r="A898" s="22">
        <v>107715</v>
      </c>
      <c r="B898" s="220" t="str">
        <f t="shared" si="104"/>
        <v>SOP</v>
      </c>
      <c r="C898" s="63" t="s">
        <v>133</v>
      </c>
      <c r="D898" s="19">
        <v>1</v>
      </c>
      <c r="E898" s="66">
        <v>1440</v>
      </c>
      <c r="F898" s="19">
        <v>0.5</v>
      </c>
      <c r="G898" s="19">
        <v>2</v>
      </c>
      <c r="H898" s="221" t="str">
        <f t="shared" si="105"/>
        <v>2015.01</v>
      </c>
      <c r="I898" s="221" t="str">
        <f t="shared" si="106"/>
        <v>2019</v>
      </c>
      <c r="J898" s="69">
        <v>50000</v>
      </c>
      <c r="K898" s="226"/>
      <c r="L898" s="226"/>
      <c r="M898" s="226"/>
      <c r="N898" s="226"/>
      <c r="O898" s="19"/>
      <c r="P898" s="19"/>
      <c r="Q898" s="19"/>
      <c r="R898" s="19"/>
      <c r="S898" s="103"/>
      <c r="T898" s="103"/>
      <c r="U898" s="18" t="s">
        <v>2</v>
      </c>
      <c r="V898" s="103"/>
      <c r="W898" s="103"/>
      <c r="X898" s="61" t="str">
        <f>VLOOKUP(A898,'[1]Sales Data Table'!$A:$AF,4,FALSE)</f>
        <v>25233 9NB0A</v>
      </c>
      <c r="Y898" s="61" t="str">
        <f>VLOOKUP(A898,'[1]Sales Data Table'!$A:$I,2,FALSE)</f>
        <v>NISSAN</v>
      </c>
      <c r="Z898" s="61"/>
      <c r="AA898" s="61" t="str">
        <f>VLOOKUP(A898,'[1]Sales Data Table'!$A:$I,4,FALSE)</f>
        <v>25233 9NB0A</v>
      </c>
      <c r="AB898" s="61" t="str">
        <f>VLOOKUP(A898,'[1]Sales Data Table'!$A:$I,9,FALSE)</f>
        <v>15 NISSAN PATHIFNDER/INFINITI P42JK</v>
      </c>
      <c r="AC898" s="61"/>
      <c r="AD898" s="99">
        <f>VLOOKUP(A898,'[1]Sales Data Table'!$A:$Z,16,FALSE)</f>
        <v>43862</v>
      </c>
      <c r="AE898" s="18" t="str">
        <f>VLOOKUP(C898,'Equipment Listing'!A:E,3,FALSE)</f>
        <v>KY</v>
      </c>
      <c r="AF898" s="19" t="str">
        <f>VLOOKUP(C898,'Equipment Listing'!A:E,4,FALSE)</f>
        <v>200T</v>
      </c>
      <c r="AG898" s="73" t="str">
        <f>VLOOKUP(C898,'Equipment Listing'!A:E,5,FALSE)</f>
        <v>60-200</v>
      </c>
      <c r="AH898" s="19">
        <f t="shared" si="107"/>
        <v>1</v>
      </c>
      <c r="AI898" s="43">
        <f t="shared" si="108"/>
        <v>1440</v>
      </c>
      <c r="AJ898" s="102">
        <f t="shared" si="109"/>
        <v>50000</v>
      </c>
      <c r="AK898" s="20">
        <f t="shared" si="110"/>
        <v>4166.666666666667</v>
      </c>
      <c r="AL898" s="21">
        <f t="shared" si="111"/>
        <v>5.1913580246913584</v>
      </c>
      <c r="AM898" s="21"/>
      <c r="AN898" s="103"/>
      <c r="AO898" s="103"/>
      <c r="AP898" s="62" t="s">
        <v>480</v>
      </c>
    </row>
    <row r="899" spans="1:42" s="15" customFormat="1" ht="10.5" customHeight="1">
      <c r="A899" s="56">
        <v>107228</v>
      </c>
      <c r="B899" s="220" t="str">
        <f t="shared" si="104"/>
        <v>SOP</v>
      </c>
      <c r="C899" s="51" t="s">
        <v>133</v>
      </c>
      <c r="D899" s="19">
        <v>1</v>
      </c>
      <c r="E899" s="53">
        <v>2000</v>
      </c>
      <c r="F899" s="51">
        <v>0.5</v>
      </c>
      <c r="G899" s="74">
        <v>2</v>
      </c>
      <c r="H899" s="221" t="str">
        <f t="shared" si="105"/>
        <v>2015.01</v>
      </c>
      <c r="I899" s="221" t="str">
        <f t="shared" si="106"/>
        <v>2019.09</v>
      </c>
      <c r="J899" s="50">
        <v>2478</v>
      </c>
      <c r="K899" s="224"/>
      <c r="L899" s="224"/>
      <c r="M899" s="224"/>
      <c r="N899" s="224"/>
      <c r="O899" s="54"/>
      <c r="P899" s="54"/>
      <c r="Q899" s="54"/>
      <c r="R899" s="54"/>
      <c r="S899" s="53"/>
      <c r="T899" s="104"/>
      <c r="U899" s="51" t="s">
        <v>2</v>
      </c>
      <c r="V899" s="104"/>
      <c r="W899" s="106"/>
      <c r="X899" s="17" t="str">
        <f>VLOOKUP(A899,'[1]Sales Data Table'!$A:$AF,4,FALSE)</f>
        <v>24317 3KE0A</v>
      </c>
      <c r="Y899" s="17" t="str">
        <f>VLOOKUP(A899,'[1]Sales Data Table'!$A:$I,2,FALSE)</f>
        <v>NISSAN</v>
      </c>
      <c r="Z899" s="17"/>
      <c r="AA899" s="17" t="str">
        <f>VLOOKUP(A899,'[1]Sales Data Table'!$A:$I,4,FALSE)</f>
        <v>24317 3KE0A</v>
      </c>
      <c r="AB899" s="17" t="str">
        <f>VLOOKUP(A899,'[1]Sales Data Table'!$A:$I,9,FALSE)</f>
        <v>P42J+K  HEV / RHD</v>
      </c>
      <c r="AC899" s="17"/>
      <c r="AD899" s="99">
        <f>VLOOKUP(A899,'[1]Sales Data Table'!$A:$Z,16,FALSE)</f>
        <v>43717</v>
      </c>
      <c r="AE899" s="18" t="str">
        <f>VLOOKUP(C899,'Equipment Listing'!A:E,3,FALSE)</f>
        <v>KY</v>
      </c>
      <c r="AF899" s="19" t="str">
        <f>VLOOKUP(C899,'Equipment Listing'!A:E,4,FALSE)</f>
        <v>200T</v>
      </c>
      <c r="AG899" s="73" t="str">
        <f>VLOOKUP(C899,'Equipment Listing'!A:E,5,FALSE)</f>
        <v>60-200</v>
      </c>
      <c r="AH899" s="19">
        <f t="shared" si="107"/>
        <v>1</v>
      </c>
      <c r="AI899" s="43">
        <f t="shared" si="108"/>
        <v>2000</v>
      </c>
      <c r="AJ899" s="102">
        <f t="shared" si="109"/>
        <v>2478</v>
      </c>
      <c r="AK899" s="20">
        <f t="shared" si="110"/>
        <v>206.5</v>
      </c>
      <c r="AL899" s="21">
        <f t="shared" si="111"/>
        <v>1.4710000000000001</v>
      </c>
      <c r="AM899" s="21"/>
      <c r="AN899" s="106"/>
      <c r="AO899" s="106"/>
      <c r="AP899" s="51" t="e">
        <f>VLOOKUP(A899,#REF!,2,FALSE)</f>
        <v>#REF!</v>
      </c>
    </row>
    <row r="900" spans="1:42" s="15" customFormat="1" ht="10.5" customHeight="1">
      <c r="A900" s="16">
        <v>104955</v>
      </c>
      <c r="B900" s="220" t="str">
        <f t="shared" si="104"/>
        <v>SOP</v>
      </c>
      <c r="C900" s="25" t="s">
        <v>109</v>
      </c>
      <c r="D900" s="19">
        <v>1</v>
      </c>
      <c r="E900" s="20">
        <v>2475</v>
      </c>
      <c r="F900" s="19">
        <v>0.5</v>
      </c>
      <c r="G900" s="19">
        <v>2</v>
      </c>
      <c r="H900" s="221" t="str">
        <f t="shared" si="105"/>
        <v>2015.01</v>
      </c>
      <c r="I900" s="221" t="str">
        <f t="shared" si="106"/>
        <v>2015.09</v>
      </c>
      <c r="J900" s="69">
        <v>30825</v>
      </c>
      <c r="K900" s="226"/>
      <c r="L900" s="226"/>
      <c r="M900" s="226"/>
      <c r="N900" s="226"/>
      <c r="O900" s="19"/>
      <c r="P900" s="19"/>
      <c r="Q900" s="19"/>
      <c r="R900" s="19"/>
      <c r="S900" s="103"/>
      <c r="T900" s="103"/>
      <c r="U900" s="18" t="s">
        <v>2</v>
      </c>
      <c r="V900" s="103"/>
      <c r="W900" s="103"/>
      <c r="X900" s="17" t="str">
        <f>VLOOKUP(A900,'[1]Sales Data Table'!$A:$AF,4,FALSE)</f>
        <v>74595 EA800</v>
      </c>
      <c r="Y900" s="17" t="str">
        <f>VLOOKUP(A900,'[1]Sales Data Table'!$A:$I,2,FALSE)</f>
        <v>NISSAN</v>
      </c>
      <c r="Z900" s="17"/>
      <c r="AA900" s="17" t="str">
        <f>VLOOKUP(A900,'[1]Sales Data Table'!$A:$I,4,FALSE)</f>
        <v>74595 EA800</v>
      </c>
      <c r="AB900" s="17" t="str">
        <f>VLOOKUP(A900,'[1]Sales Data Table'!$A:$I,9,FALSE)</f>
        <v xml:space="preserve">Nissan        | Frontier | H61B/D40        </v>
      </c>
      <c r="AC900" s="17"/>
      <c r="AD900" s="99">
        <f>VLOOKUP(A900,'[1]Sales Data Table'!$A:$Z,16,FALSE)</f>
        <v>42248</v>
      </c>
      <c r="AE900" s="18" t="str">
        <f>VLOOKUP(C900,'Equipment Listing'!A:E,3,FALSE)</f>
        <v>KY</v>
      </c>
      <c r="AF900" s="19" t="str">
        <f>VLOOKUP(C900,'Equipment Listing'!A:E,4,FALSE)</f>
        <v>200T</v>
      </c>
      <c r="AG900" s="73" t="str">
        <f>VLOOKUP(C900,'Equipment Listing'!A:E,5,FALSE)</f>
        <v>60-200</v>
      </c>
      <c r="AH900" s="19">
        <f t="shared" si="107"/>
        <v>1</v>
      </c>
      <c r="AI900" s="43">
        <f t="shared" si="108"/>
        <v>2475</v>
      </c>
      <c r="AJ900" s="102">
        <f t="shared" si="109"/>
        <v>30825</v>
      </c>
      <c r="AK900" s="20">
        <f t="shared" si="110"/>
        <v>2568.75</v>
      </c>
      <c r="AL900" s="21">
        <f t="shared" si="111"/>
        <v>2.7171717171717176</v>
      </c>
      <c r="AM900" s="21"/>
      <c r="AN900" s="103"/>
      <c r="AO900" s="103"/>
      <c r="AP900" s="17" t="s">
        <v>122</v>
      </c>
    </row>
    <row r="901" spans="1:42" s="15" customFormat="1" ht="10.5" customHeight="1">
      <c r="A901" s="16">
        <v>104956</v>
      </c>
      <c r="B901" s="220" t="str">
        <f t="shared" ref="B901:B964" si="112">IF(I901="3000","EOP",IF(ISBLANK(AC901),"SOP",""))</f>
        <v>SOP</v>
      </c>
      <c r="C901" s="25" t="s">
        <v>109</v>
      </c>
      <c r="D901" s="19">
        <v>1</v>
      </c>
      <c r="E901" s="20">
        <v>2700</v>
      </c>
      <c r="F901" s="19">
        <v>0.5</v>
      </c>
      <c r="G901" s="19">
        <v>2</v>
      </c>
      <c r="H901" s="221" t="str">
        <f t="shared" ref="H901:H964" si="113">IF(AND(AC901&gt;=$AT$2,AC901&lt;=$AT$3), TEXT(AC901,"YYYY.MM"), IF(AC901&gt;=$AT$3, "2019", "2015.01"))</f>
        <v>2015.01</v>
      </c>
      <c r="I901" s="221" t="str">
        <f t="shared" ref="I901:I964" si="114">IF(AND(AD901&gt;=$AT$2,AD901&lt;=$AT$3), TEXT(AD901,"YYYY.MM"), IF(AD901&gt;=$AT$3, "2019", "3000"))</f>
        <v>2017.07</v>
      </c>
      <c r="J901" s="69">
        <v>290000</v>
      </c>
      <c r="K901" s="226"/>
      <c r="L901" s="226"/>
      <c r="M901" s="226"/>
      <c r="N901" s="226"/>
      <c r="O901" s="19"/>
      <c r="P901" s="19"/>
      <c r="Q901" s="19"/>
      <c r="R901" s="19"/>
      <c r="S901" s="103"/>
      <c r="T901" s="103"/>
      <c r="U901" s="18" t="s">
        <v>2</v>
      </c>
      <c r="V901" s="103"/>
      <c r="W901" s="103"/>
      <c r="X901" s="17" t="str">
        <f>VLOOKUP(A901,'[1]Sales Data Table'!$A:$AF,4,FALSE)</f>
        <v>74586 EB000</v>
      </c>
      <c r="Y901" s="17" t="str">
        <f>VLOOKUP(A901,'[1]Sales Data Table'!$A:$I,2,FALSE)</f>
        <v>NISSAN</v>
      </c>
      <c r="Z901" s="17"/>
      <c r="AA901" s="17" t="str">
        <f>VLOOKUP(A901,'[1]Sales Data Table'!$A:$I,4,FALSE)</f>
        <v>74586 EB000</v>
      </c>
      <c r="AB901" s="17" t="str">
        <f>VLOOKUP(A901,'[1]Sales Data Table'!$A:$I,9,FALSE)</f>
        <v xml:space="preserve">Nissan        | Frontier | H61B/D40        </v>
      </c>
      <c r="AC901" s="17"/>
      <c r="AD901" s="99">
        <f>VLOOKUP(A901,'[1]Sales Data Table'!$A:$Z,16,FALSE)</f>
        <v>42917</v>
      </c>
      <c r="AE901" s="18" t="str">
        <f>VLOOKUP(C901,'Equipment Listing'!A:E,3,FALSE)</f>
        <v>KY</v>
      </c>
      <c r="AF901" s="19" t="str">
        <f>VLOOKUP(C901,'Equipment Listing'!A:E,4,FALSE)</f>
        <v>200T</v>
      </c>
      <c r="AG901" s="73" t="str">
        <f>VLOOKUP(C901,'Equipment Listing'!A:E,5,FALSE)</f>
        <v>60-200</v>
      </c>
      <c r="AH901" s="19">
        <f t="shared" ref="AH901:AH964" si="115">G901*F901</f>
        <v>1</v>
      </c>
      <c r="AI901" s="43">
        <f t="shared" ref="AI901:AI964" si="116">E901*D901</f>
        <v>2700</v>
      </c>
      <c r="AJ901" s="102">
        <f t="shared" ref="AJ901:AJ964" si="117">J901</f>
        <v>290000</v>
      </c>
      <c r="AK901" s="20">
        <f t="shared" ref="AK901:AK964" si="118">J901/12</f>
        <v>24166.666666666668</v>
      </c>
      <c r="AL901" s="21">
        <f t="shared" ref="AL901:AL964" si="119">(AK901/AI901+(AH901))/0.75</f>
        <v>13.267489711934155</v>
      </c>
      <c r="AM901" s="21"/>
      <c r="AN901" s="103"/>
      <c r="AO901" s="103"/>
      <c r="AP901" s="17" t="s">
        <v>121</v>
      </c>
    </row>
    <row r="902" spans="1:42" s="15" customFormat="1" ht="10.5" customHeight="1">
      <c r="A902" s="16">
        <v>105557</v>
      </c>
      <c r="B902" s="220" t="str">
        <f t="shared" si="112"/>
        <v>SOP</v>
      </c>
      <c r="C902" s="25" t="s">
        <v>109</v>
      </c>
      <c r="D902" s="19">
        <v>1</v>
      </c>
      <c r="E902" s="20">
        <v>2025</v>
      </c>
      <c r="F902" s="19">
        <v>0.5</v>
      </c>
      <c r="G902" s="19">
        <v>2</v>
      </c>
      <c r="H902" s="221" t="str">
        <f t="shared" si="113"/>
        <v>2015.01</v>
      </c>
      <c r="I902" s="221" t="str">
        <f t="shared" si="114"/>
        <v>2019.09</v>
      </c>
      <c r="J902" s="69">
        <v>425000</v>
      </c>
      <c r="K902" s="226"/>
      <c r="L902" s="226"/>
      <c r="M902" s="226"/>
      <c r="N902" s="226"/>
      <c r="O902" s="19"/>
      <c r="P902" s="19"/>
      <c r="Q902" s="19"/>
      <c r="R902" s="19"/>
      <c r="S902" s="103"/>
      <c r="T902" s="103"/>
      <c r="U902" s="18" t="s">
        <v>2</v>
      </c>
      <c r="V902" s="103"/>
      <c r="W902" s="103"/>
      <c r="X902" s="17" t="str">
        <f>VLOOKUP(A902,'[1]Sales Data Table'!$A:$AF,4,FALSE)</f>
        <v>79429 JA000</v>
      </c>
      <c r="Y902" s="17" t="str">
        <f>VLOOKUP(A902,'[1]Sales Data Table'!$A:$I,2,FALSE)</f>
        <v>NISSAN</v>
      </c>
      <c r="Z902" s="17"/>
      <c r="AA902" s="17" t="str">
        <f>VLOOKUP(A902,'[1]Sales Data Table'!$A:$I,4,FALSE)</f>
        <v>79429 JA000</v>
      </c>
      <c r="AB902" s="17" t="str">
        <f>VLOOKUP(A902,'[1]Sales Data Table'!$A:$I,9,FALSE)</f>
        <v>L42L</v>
      </c>
      <c r="AC902" s="17"/>
      <c r="AD902" s="99">
        <f>VLOOKUP(A902,'[1]Sales Data Table'!$A:$Z,16,FALSE)</f>
        <v>43717</v>
      </c>
      <c r="AE902" s="18" t="str">
        <f>VLOOKUP(C902,'Equipment Listing'!A:E,3,FALSE)</f>
        <v>KY</v>
      </c>
      <c r="AF902" s="19" t="str">
        <f>VLOOKUP(C902,'Equipment Listing'!A:E,4,FALSE)</f>
        <v>200T</v>
      </c>
      <c r="AG902" s="73" t="str">
        <f>VLOOKUP(C902,'Equipment Listing'!A:E,5,FALSE)</f>
        <v>60-200</v>
      </c>
      <c r="AH902" s="19">
        <f t="shared" si="115"/>
        <v>1</v>
      </c>
      <c r="AI902" s="43">
        <f t="shared" si="116"/>
        <v>2025</v>
      </c>
      <c r="AJ902" s="102">
        <f t="shared" si="117"/>
        <v>425000</v>
      </c>
      <c r="AK902" s="20">
        <f t="shared" si="118"/>
        <v>35416.666666666664</v>
      </c>
      <c r="AL902" s="21">
        <f t="shared" si="119"/>
        <v>24.652949245541837</v>
      </c>
      <c r="AM902" s="21"/>
      <c r="AN902" s="103"/>
      <c r="AO902" s="103"/>
      <c r="AP902" s="17">
        <v>105557</v>
      </c>
    </row>
    <row r="903" spans="1:42" s="15" customFormat="1" ht="10.5" customHeight="1">
      <c r="A903" s="16">
        <v>105935</v>
      </c>
      <c r="B903" s="220" t="str">
        <f t="shared" si="112"/>
        <v>SOP</v>
      </c>
      <c r="C903" s="25" t="s">
        <v>109</v>
      </c>
      <c r="D903" s="19">
        <v>1</v>
      </c>
      <c r="E903" s="20">
        <v>3000</v>
      </c>
      <c r="F903" s="19">
        <v>0.5</v>
      </c>
      <c r="G903" s="19">
        <v>2</v>
      </c>
      <c r="H903" s="221" t="str">
        <f t="shared" si="113"/>
        <v>2015.01</v>
      </c>
      <c r="I903" s="221" t="str">
        <f t="shared" si="114"/>
        <v>2017.03</v>
      </c>
      <c r="J903" s="69">
        <v>6000</v>
      </c>
      <c r="K903" s="226"/>
      <c r="L903" s="226"/>
      <c r="M903" s="226"/>
      <c r="N903" s="226"/>
      <c r="O903" s="19"/>
      <c r="P903" s="19"/>
      <c r="Q903" s="19"/>
      <c r="R903" s="19"/>
      <c r="S903" s="103"/>
      <c r="T903" s="103"/>
      <c r="U903" s="18" t="s">
        <v>2</v>
      </c>
      <c r="V903" s="103"/>
      <c r="W903" s="103"/>
      <c r="X903" s="17" t="str">
        <f>VLOOKUP(A903,'[1]Sales Data Table'!$A:$AF,4,FALSE)</f>
        <v>P17000A29U1000</v>
      </c>
      <c r="Y903" s="17" t="str">
        <f>VLOOKUP(A903,'[1]Sales Data Table'!$A:$I,2,FALSE)</f>
        <v>Calsonic</v>
      </c>
      <c r="Z903" s="17"/>
      <c r="AA903" s="17" t="str">
        <f>VLOOKUP(A903,'[1]Sales Data Table'!$A:$I,4,FALSE)</f>
        <v>P17000A29U1000</v>
      </c>
      <c r="AB903" s="17" t="str">
        <f>VLOOKUP(A903,'[1]Sales Data Table'!$A:$I,9,FALSE)</f>
        <v>X11C EUR GS</v>
      </c>
      <c r="AC903" s="17"/>
      <c r="AD903" s="99">
        <f>VLOOKUP(A903,'[1]Sales Data Table'!$A:$Z,16,FALSE)</f>
        <v>42795</v>
      </c>
      <c r="AE903" s="18" t="str">
        <f>VLOOKUP(C903,'Equipment Listing'!A:E,3,FALSE)</f>
        <v>KY</v>
      </c>
      <c r="AF903" s="19" t="str">
        <f>VLOOKUP(C903,'Equipment Listing'!A:E,4,FALSE)</f>
        <v>200T</v>
      </c>
      <c r="AG903" s="73" t="str">
        <f>VLOOKUP(C903,'Equipment Listing'!A:E,5,FALSE)</f>
        <v>60-200</v>
      </c>
      <c r="AH903" s="19">
        <f t="shared" si="115"/>
        <v>1</v>
      </c>
      <c r="AI903" s="43">
        <f t="shared" si="116"/>
        <v>3000</v>
      </c>
      <c r="AJ903" s="102">
        <f t="shared" si="117"/>
        <v>6000</v>
      </c>
      <c r="AK903" s="20">
        <f t="shared" si="118"/>
        <v>500</v>
      </c>
      <c r="AL903" s="21">
        <f t="shared" si="119"/>
        <v>1.5555555555555556</v>
      </c>
      <c r="AM903" s="21"/>
      <c r="AN903" s="103"/>
      <c r="AO903" s="103"/>
      <c r="AP903" s="17" t="s">
        <v>120</v>
      </c>
    </row>
    <row r="904" spans="1:42" s="15" customFormat="1" ht="10.5" customHeight="1">
      <c r="A904" s="16">
        <v>106023</v>
      </c>
      <c r="B904" s="220" t="str">
        <f t="shared" si="112"/>
        <v>SOP</v>
      </c>
      <c r="C904" s="25" t="s">
        <v>109</v>
      </c>
      <c r="D904" s="19">
        <v>1</v>
      </c>
      <c r="E904" s="20">
        <v>2000</v>
      </c>
      <c r="F904" s="19">
        <v>0.5</v>
      </c>
      <c r="G904" s="19">
        <v>2</v>
      </c>
      <c r="H904" s="221" t="str">
        <f t="shared" si="113"/>
        <v>2015.01</v>
      </c>
      <c r="I904" s="221" t="str">
        <f t="shared" si="114"/>
        <v>2015.02</v>
      </c>
      <c r="J904" s="69">
        <v>64800</v>
      </c>
      <c r="K904" s="226"/>
      <c r="L904" s="226"/>
      <c r="M904" s="226"/>
      <c r="N904" s="226"/>
      <c r="O904" s="19"/>
      <c r="P904" s="19"/>
      <c r="Q904" s="19"/>
      <c r="R904" s="19"/>
      <c r="S904" s="103"/>
      <c r="T904" s="103"/>
      <c r="U904" s="18" t="s">
        <v>2</v>
      </c>
      <c r="V904" s="103"/>
      <c r="W904" s="103"/>
      <c r="X904" s="17" t="str">
        <f>VLOOKUP(A904,'[1]Sales Data Table'!$A:$AF,4,FALSE)</f>
        <v>63144 9N00B</v>
      </c>
      <c r="Y904" s="17" t="str">
        <f>VLOOKUP(A904,'[1]Sales Data Table'!$A:$I,2,FALSE)</f>
        <v>NISSAN</v>
      </c>
      <c r="Z904" s="17"/>
      <c r="AA904" s="17" t="str">
        <f>VLOOKUP(A904,'[1]Sales Data Table'!$A:$I,4,FALSE)</f>
        <v>63144 9N00B</v>
      </c>
      <c r="AB904" s="17" t="str">
        <f>VLOOKUP(A904,'[1]Sales Data Table'!$A:$I,9,FALSE)</f>
        <v>L42C</v>
      </c>
      <c r="AC904" s="17"/>
      <c r="AD904" s="99">
        <f>VLOOKUP(A904,'[1]Sales Data Table'!$A:$Z,16,FALSE)</f>
        <v>42036</v>
      </c>
      <c r="AE904" s="18" t="str">
        <f>VLOOKUP(C904,'Equipment Listing'!A:E,3,FALSE)</f>
        <v>KY</v>
      </c>
      <c r="AF904" s="19" t="str">
        <f>VLOOKUP(C904,'Equipment Listing'!A:E,4,FALSE)</f>
        <v>200T</v>
      </c>
      <c r="AG904" s="73" t="str">
        <f>VLOOKUP(C904,'Equipment Listing'!A:E,5,FALSE)</f>
        <v>60-200</v>
      </c>
      <c r="AH904" s="19">
        <f t="shared" si="115"/>
        <v>1</v>
      </c>
      <c r="AI904" s="43">
        <f t="shared" si="116"/>
        <v>2000</v>
      </c>
      <c r="AJ904" s="102">
        <f t="shared" si="117"/>
        <v>64800</v>
      </c>
      <c r="AK904" s="20">
        <f t="shared" si="118"/>
        <v>5400</v>
      </c>
      <c r="AL904" s="21">
        <f t="shared" si="119"/>
        <v>4.9333333333333336</v>
      </c>
      <c r="AM904" s="21"/>
      <c r="AN904" s="103"/>
      <c r="AO904" s="103"/>
      <c r="AP904" s="17" t="s">
        <v>119</v>
      </c>
    </row>
    <row r="905" spans="1:42" s="15" customFormat="1" ht="10.5" customHeight="1">
      <c r="A905" s="16">
        <v>106144</v>
      </c>
      <c r="B905" s="220" t="str">
        <f t="shared" si="112"/>
        <v>EOP</v>
      </c>
      <c r="C905" s="25" t="s">
        <v>109</v>
      </c>
      <c r="D905" s="19">
        <v>1</v>
      </c>
      <c r="E905" s="20">
        <v>1200</v>
      </c>
      <c r="F905" s="19">
        <v>0.5</v>
      </c>
      <c r="G905" s="19">
        <v>2</v>
      </c>
      <c r="H905" s="221" t="str">
        <f t="shared" si="113"/>
        <v>2015.01</v>
      </c>
      <c r="I905" s="221" t="str">
        <f t="shared" si="114"/>
        <v>3000</v>
      </c>
      <c r="J905" s="69">
        <v>49980</v>
      </c>
      <c r="K905" s="226"/>
      <c r="L905" s="226"/>
      <c r="M905" s="226"/>
      <c r="N905" s="226"/>
      <c r="O905" s="19"/>
      <c r="P905" s="19"/>
      <c r="Q905" s="19"/>
      <c r="R905" s="19"/>
      <c r="S905" s="103"/>
      <c r="T905" s="103"/>
      <c r="U905" s="18" t="s">
        <v>2</v>
      </c>
      <c r="V905" s="103"/>
      <c r="W905" s="103"/>
      <c r="X905" s="17" t="str">
        <f>VLOOKUP(A905,'[1]Sales Data Table'!$A:$AF,4,FALSE)</f>
        <v>771220T010</v>
      </c>
      <c r="Y905" s="17" t="str">
        <f>VLOOKUP(A905,'[1]Sales Data Table'!$A:$I,2,FALSE)</f>
        <v>TOYOTA</v>
      </c>
      <c r="Z905" s="17"/>
      <c r="AA905" s="17" t="str">
        <f>VLOOKUP(A905,'[1]Sales Data Table'!$A:$I,4,FALSE)</f>
        <v>771220T010</v>
      </c>
      <c r="AB905" s="17" t="str">
        <f>VLOOKUP(A905,'[1]Sales Data Table'!$A:$I,9,FALSE)</f>
        <v xml:space="preserve">Toyota | Venza | 470L            </v>
      </c>
      <c r="AC905" s="17"/>
      <c r="AD905" s="99">
        <f>VLOOKUP(A905,'[1]Sales Data Table'!$A:$Z,16,FALSE)</f>
        <v>41912</v>
      </c>
      <c r="AE905" s="18" t="str">
        <f>VLOOKUP(C905,'Equipment Listing'!A:E,3,FALSE)</f>
        <v>KY</v>
      </c>
      <c r="AF905" s="19" t="str">
        <f>VLOOKUP(C905,'Equipment Listing'!A:E,4,FALSE)</f>
        <v>200T</v>
      </c>
      <c r="AG905" s="73" t="str">
        <f>VLOOKUP(C905,'Equipment Listing'!A:E,5,FALSE)</f>
        <v>60-200</v>
      </c>
      <c r="AH905" s="19">
        <f t="shared" si="115"/>
        <v>1</v>
      </c>
      <c r="AI905" s="43">
        <f t="shared" si="116"/>
        <v>1200</v>
      </c>
      <c r="AJ905" s="102">
        <f t="shared" si="117"/>
        <v>49980</v>
      </c>
      <c r="AK905" s="20">
        <f t="shared" si="118"/>
        <v>4165</v>
      </c>
      <c r="AL905" s="21">
        <f t="shared" si="119"/>
        <v>5.9611111111111112</v>
      </c>
      <c r="AM905" s="21"/>
      <c r="AN905" s="103"/>
      <c r="AO905" s="103"/>
      <c r="AP905" s="17">
        <v>106144</v>
      </c>
    </row>
    <row r="906" spans="1:42" s="15" customFormat="1" ht="10.5" customHeight="1">
      <c r="A906" s="16">
        <v>106152</v>
      </c>
      <c r="B906" s="220" t="str">
        <f t="shared" si="112"/>
        <v>EOP</v>
      </c>
      <c r="C906" s="25" t="s">
        <v>109</v>
      </c>
      <c r="D906" s="19">
        <v>1</v>
      </c>
      <c r="E906" s="20">
        <v>1440</v>
      </c>
      <c r="F906" s="19">
        <v>0.5</v>
      </c>
      <c r="G906" s="19">
        <v>2</v>
      </c>
      <c r="H906" s="221" t="str">
        <f t="shared" si="113"/>
        <v>2015.01</v>
      </c>
      <c r="I906" s="221" t="str">
        <f t="shared" si="114"/>
        <v>3000</v>
      </c>
      <c r="J906" s="69">
        <v>50512.5</v>
      </c>
      <c r="K906" s="226"/>
      <c r="L906" s="226"/>
      <c r="M906" s="226"/>
      <c r="N906" s="226"/>
      <c r="O906" s="19"/>
      <c r="P906" s="19"/>
      <c r="Q906" s="19"/>
      <c r="R906" s="19"/>
      <c r="S906" s="103"/>
      <c r="T906" s="103"/>
      <c r="U906" s="18" t="s">
        <v>2</v>
      </c>
      <c r="V906" s="103"/>
      <c r="W906" s="103"/>
      <c r="X906" s="17" t="str">
        <f>VLOOKUP(A906,'[1]Sales Data Table'!$A:$AF,4,FALSE)</f>
        <v>771240T010</v>
      </c>
      <c r="Y906" s="17" t="str">
        <f>VLOOKUP(A906,'[1]Sales Data Table'!$A:$I,2,FALSE)</f>
        <v>TOYOTA</v>
      </c>
      <c r="Z906" s="17"/>
      <c r="AA906" s="17" t="str">
        <f>VLOOKUP(A906,'[1]Sales Data Table'!$A:$I,4,FALSE)</f>
        <v>771240T010</v>
      </c>
      <c r="AB906" s="17" t="str">
        <f>VLOOKUP(A906,'[1]Sales Data Table'!$A:$I,9,FALSE)</f>
        <v xml:space="preserve">Toyota | Venza | 470L            </v>
      </c>
      <c r="AC906" s="17"/>
      <c r="AD906" s="99">
        <f>VLOOKUP(A906,'[1]Sales Data Table'!$A:$Z,16,FALSE)</f>
        <v>41912</v>
      </c>
      <c r="AE906" s="18" t="str">
        <f>VLOOKUP(C906,'Equipment Listing'!A:E,3,FALSE)</f>
        <v>KY</v>
      </c>
      <c r="AF906" s="19" t="str">
        <f>VLOOKUP(C906,'Equipment Listing'!A:E,4,FALSE)</f>
        <v>200T</v>
      </c>
      <c r="AG906" s="73" t="str">
        <f>VLOOKUP(C906,'Equipment Listing'!A:E,5,FALSE)</f>
        <v>60-200</v>
      </c>
      <c r="AH906" s="19">
        <f t="shared" si="115"/>
        <v>1</v>
      </c>
      <c r="AI906" s="43">
        <f t="shared" si="116"/>
        <v>1440</v>
      </c>
      <c r="AJ906" s="102">
        <f t="shared" si="117"/>
        <v>50512.5</v>
      </c>
      <c r="AK906" s="20">
        <f t="shared" si="118"/>
        <v>4209.375</v>
      </c>
      <c r="AL906" s="21">
        <f t="shared" si="119"/>
        <v>5.2309027777777777</v>
      </c>
      <c r="AM906" s="21"/>
      <c r="AN906" s="103"/>
      <c r="AO906" s="103"/>
      <c r="AP906" s="17">
        <v>106152</v>
      </c>
    </row>
    <row r="907" spans="1:42" s="15" customFormat="1" ht="10.5" customHeight="1">
      <c r="A907" s="16">
        <v>106154</v>
      </c>
      <c r="B907" s="220" t="str">
        <f t="shared" si="112"/>
        <v>EOP</v>
      </c>
      <c r="C907" s="25" t="s">
        <v>109</v>
      </c>
      <c r="D907" s="19">
        <v>1</v>
      </c>
      <c r="E907" s="20">
        <v>2025</v>
      </c>
      <c r="F907" s="19">
        <v>0.5</v>
      </c>
      <c r="G907" s="19">
        <v>2</v>
      </c>
      <c r="H907" s="221" t="str">
        <f t="shared" si="113"/>
        <v>2015.01</v>
      </c>
      <c r="I907" s="221" t="str">
        <f t="shared" si="114"/>
        <v>3000</v>
      </c>
      <c r="J907" s="69">
        <v>50017.5</v>
      </c>
      <c r="K907" s="226"/>
      <c r="L907" s="226"/>
      <c r="M907" s="226"/>
      <c r="N907" s="226"/>
      <c r="O907" s="19"/>
      <c r="P907" s="19"/>
      <c r="Q907" s="19"/>
      <c r="R907" s="19"/>
      <c r="S907" s="103"/>
      <c r="T907" s="103"/>
      <c r="U907" s="18" t="s">
        <v>2</v>
      </c>
      <c r="V907" s="103"/>
      <c r="W907" s="103"/>
      <c r="X907" s="17" t="str">
        <f>VLOOKUP(A907,'[1]Sales Data Table'!$A:$AF,4,FALSE)</f>
        <v>771330T010</v>
      </c>
      <c r="Y907" s="17" t="str">
        <f>VLOOKUP(A907,'[1]Sales Data Table'!$A:$I,2,FALSE)</f>
        <v>TOYOTA</v>
      </c>
      <c r="Z907" s="17"/>
      <c r="AA907" s="17" t="str">
        <f>VLOOKUP(A907,'[1]Sales Data Table'!$A:$I,4,FALSE)</f>
        <v>771330T010</v>
      </c>
      <c r="AB907" s="17" t="str">
        <f>VLOOKUP(A907,'[1]Sales Data Table'!$A:$I,9,FALSE)</f>
        <v xml:space="preserve">Toyota | Venza | 470L            </v>
      </c>
      <c r="AC907" s="17"/>
      <c r="AD907" s="99">
        <f>VLOOKUP(A907,'[1]Sales Data Table'!$A:$Z,16,FALSE)</f>
        <v>41912</v>
      </c>
      <c r="AE907" s="18" t="str">
        <f>VLOOKUP(C907,'Equipment Listing'!A:E,3,FALSE)</f>
        <v>KY</v>
      </c>
      <c r="AF907" s="19" t="str">
        <f>VLOOKUP(C907,'Equipment Listing'!A:E,4,FALSE)</f>
        <v>200T</v>
      </c>
      <c r="AG907" s="73" t="str">
        <f>VLOOKUP(C907,'Equipment Listing'!A:E,5,FALSE)</f>
        <v>60-200</v>
      </c>
      <c r="AH907" s="19">
        <f t="shared" si="115"/>
        <v>1</v>
      </c>
      <c r="AI907" s="43">
        <f t="shared" si="116"/>
        <v>2025</v>
      </c>
      <c r="AJ907" s="102">
        <f t="shared" si="117"/>
        <v>50017.5</v>
      </c>
      <c r="AK907" s="20">
        <f t="shared" si="118"/>
        <v>4168.125</v>
      </c>
      <c r="AL907" s="21">
        <f t="shared" si="119"/>
        <v>4.0777777777777775</v>
      </c>
      <c r="AM907" s="21"/>
      <c r="AN907" s="103"/>
      <c r="AO907" s="103"/>
      <c r="AP907" s="17">
        <v>106154</v>
      </c>
    </row>
    <row r="908" spans="1:42" s="15" customFormat="1" ht="10.5" customHeight="1">
      <c r="A908" s="16">
        <v>106181</v>
      </c>
      <c r="B908" s="220" t="str">
        <f t="shared" si="112"/>
        <v>EOP</v>
      </c>
      <c r="C908" s="25" t="s">
        <v>109</v>
      </c>
      <c r="D908" s="19">
        <v>1</v>
      </c>
      <c r="E908" s="20">
        <v>2475</v>
      </c>
      <c r="F908" s="19">
        <v>0.5</v>
      </c>
      <c r="G908" s="19">
        <v>2</v>
      </c>
      <c r="H908" s="221" t="str">
        <f t="shared" si="113"/>
        <v>2015.01</v>
      </c>
      <c r="I908" s="221" t="str">
        <f t="shared" si="114"/>
        <v>3000</v>
      </c>
      <c r="J908" s="69">
        <v>49920</v>
      </c>
      <c r="K908" s="226"/>
      <c r="L908" s="226"/>
      <c r="M908" s="226"/>
      <c r="N908" s="226"/>
      <c r="O908" s="19"/>
      <c r="P908" s="19"/>
      <c r="Q908" s="19"/>
      <c r="R908" s="19"/>
      <c r="S908" s="103"/>
      <c r="T908" s="103"/>
      <c r="U908" s="18" t="s">
        <v>2</v>
      </c>
      <c r="V908" s="103"/>
      <c r="W908" s="103"/>
      <c r="X908" s="17" t="str">
        <f>VLOOKUP(A908,'[1]Sales Data Table'!$A:$AF,4,FALSE)</f>
        <v>771530T010</v>
      </c>
      <c r="Y908" s="17" t="str">
        <f>VLOOKUP(A908,'[1]Sales Data Table'!$A:$I,2,FALSE)</f>
        <v>TOYOTA</v>
      </c>
      <c r="Z908" s="17"/>
      <c r="AA908" s="17" t="str">
        <f>VLOOKUP(A908,'[1]Sales Data Table'!$A:$I,4,FALSE)</f>
        <v>771530T010</v>
      </c>
      <c r="AB908" s="17" t="str">
        <f>VLOOKUP(A908,'[1]Sales Data Table'!$A:$I,9,FALSE)</f>
        <v xml:space="preserve">Toyota | Venza | 470L            </v>
      </c>
      <c r="AC908" s="17"/>
      <c r="AD908" s="99">
        <f>VLOOKUP(A908,'[1]Sales Data Table'!$A:$Z,16,FALSE)</f>
        <v>41912</v>
      </c>
      <c r="AE908" s="18" t="str">
        <f>VLOOKUP(C908,'Equipment Listing'!A:E,3,FALSE)</f>
        <v>KY</v>
      </c>
      <c r="AF908" s="19" t="str">
        <f>VLOOKUP(C908,'Equipment Listing'!A:E,4,FALSE)</f>
        <v>200T</v>
      </c>
      <c r="AG908" s="73" t="str">
        <f>VLOOKUP(C908,'Equipment Listing'!A:E,5,FALSE)</f>
        <v>60-200</v>
      </c>
      <c r="AH908" s="19">
        <f t="shared" si="115"/>
        <v>1</v>
      </c>
      <c r="AI908" s="43">
        <f t="shared" si="116"/>
        <v>2475</v>
      </c>
      <c r="AJ908" s="102">
        <f t="shared" si="117"/>
        <v>49920</v>
      </c>
      <c r="AK908" s="20">
        <f t="shared" si="118"/>
        <v>4160</v>
      </c>
      <c r="AL908" s="21">
        <f t="shared" si="119"/>
        <v>3.5744107744107745</v>
      </c>
      <c r="AM908" s="21"/>
      <c r="AN908" s="103"/>
      <c r="AO908" s="103"/>
      <c r="AP908" s="17">
        <v>106181</v>
      </c>
    </row>
    <row r="909" spans="1:42" s="15" customFormat="1" ht="10.5" customHeight="1">
      <c r="A909" s="16">
        <v>106286</v>
      </c>
      <c r="B909" s="220" t="str">
        <f t="shared" si="112"/>
        <v>SOP</v>
      </c>
      <c r="C909" s="25" t="s">
        <v>109</v>
      </c>
      <c r="D909" s="19">
        <v>1</v>
      </c>
      <c r="E909" s="20">
        <v>2250</v>
      </c>
      <c r="F909" s="19">
        <v>0.5</v>
      </c>
      <c r="G909" s="19">
        <v>2</v>
      </c>
      <c r="H909" s="221" t="str">
        <f t="shared" si="113"/>
        <v>2015.01</v>
      </c>
      <c r="I909" s="221" t="str">
        <f t="shared" si="114"/>
        <v>2019.09</v>
      </c>
      <c r="J909" s="69">
        <v>45683.674904594467</v>
      </c>
      <c r="K909" s="226"/>
      <c r="L909" s="226"/>
      <c r="M909" s="226"/>
      <c r="N909" s="226"/>
      <c r="O909" s="19"/>
      <c r="P909" s="19"/>
      <c r="Q909" s="19"/>
      <c r="R909" s="19"/>
      <c r="S909" s="103"/>
      <c r="T909" s="103"/>
      <c r="U909" s="18" t="s">
        <v>2</v>
      </c>
      <c r="V909" s="103"/>
      <c r="W909" s="103"/>
      <c r="X909" s="17" t="str">
        <f>VLOOKUP(A909,'[1]Sales Data Table'!$A:$AF,4,FALSE)</f>
        <v>48832-0T010</v>
      </c>
      <c r="Y909" s="17" t="str">
        <f>VLOOKUP(A909,'[1]Sales Data Table'!$A:$I,2,FALSE)</f>
        <v>Meritor Suspensions Company, U.S.</v>
      </c>
      <c r="Z909" s="17"/>
      <c r="AA909" s="17" t="str">
        <f>VLOOKUP(A909,'[1]Sales Data Table'!$A:$I,4,FALSE)</f>
        <v>48832-0T010</v>
      </c>
      <c r="AB909" s="17" t="str">
        <f>VLOOKUP(A909,'[1]Sales Data Table'!$A:$I,9,FALSE)</f>
        <v xml:space="preserve">Toyota | Venza | 470L            </v>
      </c>
      <c r="AC909" s="17"/>
      <c r="AD909" s="99">
        <f>VLOOKUP(A909,'[1]Sales Data Table'!$A:$Z,16,FALSE)</f>
        <v>43717</v>
      </c>
      <c r="AE909" s="18" t="str">
        <f>VLOOKUP(C909,'Equipment Listing'!A:E,3,FALSE)</f>
        <v>KY</v>
      </c>
      <c r="AF909" s="19" t="str">
        <f>VLOOKUP(C909,'Equipment Listing'!A:E,4,FALSE)</f>
        <v>200T</v>
      </c>
      <c r="AG909" s="73" t="str">
        <f>VLOOKUP(C909,'Equipment Listing'!A:E,5,FALSE)</f>
        <v>60-200</v>
      </c>
      <c r="AH909" s="19">
        <f t="shared" si="115"/>
        <v>1</v>
      </c>
      <c r="AI909" s="43">
        <f t="shared" si="116"/>
        <v>2250</v>
      </c>
      <c r="AJ909" s="102">
        <f t="shared" si="117"/>
        <v>45683.674904594467</v>
      </c>
      <c r="AK909" s="20">
        <f t="shared" si="118"/>
        <v>3806.9729087162054</v>
      </c>
      <c r="AL909" s="21">
        <f t="shared" si="119"/>
        <v>3.5893172792392334</v>
      </c>
      <c r="AM909" s="21"/>
      <c r="AN909" s="103"/>
      <c r="AO909" s="103"/>
      <c r="AP909" s="17">
        <v>106286</v>
      </c>
    </row>
    <row r="910" spans="1:42" s="15" customFormat="1" ht="10.5" customHeight="1">
      <c r="A910" s="16">
        <v>106287</v>
      </c>
      <c r="B910" s="220" t="str">
        <f t="shared" si="112"/>
        <v>EOP</v>
      </c>
      <c r="C910" s="25" t="s">
        <v>109</v>
      </c>
      <c r="D910" s="19">
        <v>1</v>
      </c>
      <c r="E910" s="20">
        <v>2700</v>
      </c>
      <c r="F910" s="19">
        <v>0.5</v>
      </c>
      <c r="G910" s="19">
        <v>2</v>
      </c>
      <c r="H910" s="221" t="str">
        <f t="shared" si="113"/>
        <v>2015.01</v>
      </c>
      <c r="I910" s="221" t="str">
        <f t="shared" si="114"/>
        <v>3000</v>
      </c>
      <c r="J910" s="69">
        <v>46164.252170580097</v>
      </c>
      <c r="K910" s="226"/>
      <c r="L910" s="226"/>
      <c r="M910" s="226"/>
      <c r="N910" s="226"/>
      <c r="O910" s="19"/>
      <c r="P910" s="19"/>
      <c r="Q910" s="19"/>
      <c r="R910" s="19"/>
      <c r="S910" s="103"/>
      <c r="T910" s="103"/>
      <c r="U910" s="18" t="s">
        <v>2</v>
      </c>
      <c r="V910" s="103"/>
      <c r="W910" s="103"/>
      <c r="X910" s="17" t="str">
        <f>VLOOKUP(A910,'[1]Sales Data Table'!$A:$AF,4,FALSE)</f>
        <v>48833-0T010</v>
      </c>
      <c r="Y910" s="17" t="str">
        <f>VLOOKUP(A910,'[1]Sales Data Table'!$A:$I,2,FALSE)</f>
        <v>Meritor Suspensions Company, U.S.</v>
      </c>
      <c r="Z910" s="17"/>
      <c r="AA910" s="17" t="str">
        <f>VLOOKUP(A910,'[1]Sales Data Table'!$A:$I,4,FALSE)</f>
        <v>48833-0T010</v>
      </c>
      <c r="AB910" s="17" t="str">
        <f>VLOOKUP(A910,'[1]Sales Data Table'!$A:$I,9,FALSE)</f>
        <v xml:space="preserve">Toyota | Venza | 470L            </v>
      </c>
      <c r="AC910" s="17"/>
      <c r="AD910" s="99">
        <f>VLOOKUP(A910,'[1]Sales Data Table'!$A:$Z,16,FALSE)</f>
        <v>41912</v>
      </c>
      <c r="AE910" s="18" t="str">
        <f>VLOOKUP(C910,'Equipment Listing'!A:E,3,FALSE)</f>
        <v>KY</v>
      </c>
      <c r="AF910" s="19" t="str">
        <f>VLOOKUP(C910,'Equipment Listing'!A:E,4,FALSE)</f>
        <v>200T</v>
      </c>
      <c r="AG910" s="73" t="str">
        <f>VLOOKUP(C910,'Equipment Listing'!A:E,5,FALSE)</f>
        <v>60-200</v>
      </c>
      <c r="AH910" s="19">
        <f t="shared" si="115"/>
        <v>1</v>
      </c>
      <c r="AI910" s="43">
        <f t="shared" si="116"/>
        <v>2700</v>
      </c>
      <c r="AJ910" s="102">
        <f t="shared" si="117"/>
        <v>46164.252170580097</v>
      </c>
      <c r="AK910" s="20">
        <f t="shared" si="118"/>
        <v>3847.0210142150081</v>
      </c>
      <c r="AL910" s="21">
        <f t="shared" si="119"/>
        <v>3.2330967971432139</v>
      </c>
      <c r="AM910" s="21"/>
      <c r="AN910" s="103"/>
      <c r="AO910" s="103"/>
      <c r="AP910" s="17">
        <v>106287</v>
      </c>
    </row>
    <row r="911" spans="1:42" s="15" customFormat="1" ht="10.5" customHeight="1">
      <c r="A911" s="16">
        <v>106693</v>
      </c>
      <c r="B911" s="220" t="str">
        <f t="shared" si="112"/>
        <v>SOP</v>
      </c>
      <c r="C911" s="25" t="s">
        <v>109</v>
      </c>
      <c r="D911" s="19">
        <v>1</v>
      </c>
      <c r="E911" s="20">
        <v>2500</v>
      </c>
      <c r="F911" s="19">
        <v>0.5</v>
      </c>
      <c r="G911" s="19">
        <v>2</v>
      </c>
      <c r="H911" s="221" t="str">
        <f t="shared" si="113"/>
        <v>2015.01</v>
      </c>
      <c r="I911" s="221" t="str">
        <f t="shared" si="114"/>
        <v>2019.09</v>
      </c>
      <c r="J911" s="69">
        <v>425000</v>
      </c>
      <c r="K911" s="226"/>
      <c r="L911" s="226"/>
      <c r="M911" s="226"/>
      <c r="N911" s="226"/>
      <c r="O911" s="19"/>
      <c r="P911" s="19"/>
      <c r="Q911" s="19"/>
      <c r="R911" s="19"/>
      <c r="S911" s="103"/>
      <c r="T911" s="103"/>
      <c r="U911" s="18" t="s">
        <v>2</v>
      </c>
      <c r="V911" s="103"/>
      <c r="W911" s="103"/>
      <c r="X911" s="17" t="str">
        <f>VLOOKUP(A911,'[1]Sales Data Table'!$A:$AF,4,FALSE)</f>
        <v>17285 ZX00A</v>
      </c>
      <c r="Y911" s="17" t="str">
        <f>VLOOKUP(A911,'[1]Sales Data Table'!$A:$I,2,FALSE)</f>
        <v>NISSAN</v>
      </c>
      <c r="Z911" s="17"/>
      <c r="AA911" s="17" t="str">
        <f>VLOOKUP(A911,'[1]Sales Data Table'!$A:$I,4,FALSE)</f>
        <v>17285 ZX00A</v>
      </c>
      <c r="AB911" s="17" t="str">
        <f>VLOOKUP(A911,'[1]Sales Data Table'!$A:$I,9,FALSE)</f>
        <v>L42L</v>
      </c>
      <c r="AC911" s="17"/>
      <c r="AD911" s="99">
        <f>VLOOKUP(A911,'[1]Sales Data Table'!$A:$Z,16,FALSE)</f>
        <v>43717</v>
      </c>
      <c r="AE911" s="18" t="str">
        <f>VLOOKUP(C911,'Equipment Listing'!A:E,3,FALSE)</f>
        <v>KY</v>
      </c>
      <c r="AF911" s="19" t="str">
        <f>VLOOKUP(C911,'Equipment Listing'!A:E,4,FALSE)</f>
        <v>200T</v>
      </c>
      <c r="AG911" s="73" t="str">
        <f>VLOOKUP(C911,'Equipment Listing'!A:E,5,FALSE)</f>
        <v>60-200</v>
      </c>
      <c r="AH911" s="19">
        <f t="shared" si="115"/>
        <v>1</v>
      </c>
      <c r="AI911" s="43">
        <f t="shared" si="116"/>
        <v>2500</v>
      </c>
      <c r="AJ911" s="102">
        <f t="shared" si="117"/>
        <v>425000</v>
      </c>
      <c r="AK911" s="20">
        <f t="shared" si="118"/>
        <v>35416.666666666664</v>
      </c>
      <c r="AL911" s="21">
        <f t="shared" si="119"/>
        <v>20.222222222222221</v>
      </c>
      <c r="AM911" s="21"/>
      <c r="AN911" s="103"/>
      <c r="AO911" s="103"/>
      <c r="AP911" s="17" t="s">
        <v>118</v>
      </c>
    </row>
    <row r="912" spans="1:42" s="15" customFormat="1" ht="10.5" customHeight="1">
      <c r="A912" s="16">
        <v>107038</v>
      </c>
      <c r="B912" s="220" t="str">
        <f t="shared" si="112"/>
        <v>SOP</v>
      </c>
      <c r="C912" s="25" t="s">
        <v>109</v>
      </c>
      <c r="D912" s="19">
        <v>1</v>
      </c>
      <c r="E912" s="20">
        <v>2500</v>
      </c>
      <c r="F912" s="19">
        <v>0.5</v>
      </c>
      <c r="G912" s="19">
        <v>2</v>
      </c>
      <c r="H912" s="221" t="str">
        <f t="shared" si="113"/>
        <v>2015.01</v>
      </c>
      <c r="I912" s="221" t="str">
        <f t="shared" si="114"/>
        <v>2019.09</v>
      </c>
      <c r="J912" s="50">
        <v>589639.68000000005</v>
      </c>
      <c r="K912" s="224"/>
      <c r="L912" s="224"/>
      <c r="M912" s="224"/>
      <c r="N912" s="224"/>
      <c r="O912" s="19"/>
      <c r="P912" s="19"/>
      <c r="Q912" s="19"/>
      <c r="R912" s="19"/>
      <c r="S912" s="103"/>
      <c r="T912" s="103"/>
      <c r="U912" s="18" t="s">
        <v>2</v>
      </c>
      <c r="V912" s="103"/>
      <c r="W912" s="103"/>
      <c r="X912" s="17" t="str">
        <f>VLOOKUP(A912,'[1]Sales Data Table'!$A:$AF,4,FALSE)</f>
        <v>23-4621112-2-00</v>
      </c>
      <c r="Y912" s="17" t="str">
        <f>VLOOKUP(A912,'[1]Sales Data Table'!$A:$I,2,FALSE)</f>
        <v>IB TECH</v>
      </c>
      <c r="Z912" s="17"/>
      <c r="AA912" s="17" t="str">
        <f>VLOOKUP(A912,'[1]Sales Data Table'!$A:$I,4,FALSE)</f>
        <v>23-4621112-2-00</v>
      </c>
      <c r="AB912" s="17" t="str">
        <f>VLOOKUP(A912,'[1]Sales Data Table'!$A:$I,9,FALSE)</f>
        <v>P42J + P42K</v>
      </c>
      <c r="AC912" s="17"/>
      <c r="AD912" s="99">
        <f>VLOOKUP(A912,'[1]Sales Data Table'!$A:$Z,16,FALSE)</f>
        <v>43717</v>
      </c>
      <c r="AE912" s="18" t="str">
        <f>VLOOKUP(C912,'Equipment Listing'!A:E,3,FALSE)</f>
        <v>KY</v>
      </c>
      <c r="AF912" s="19" t="str">
        <f>VLOOKUP(C912,'Equipment Listing'!A:E,4,FALSE)</f>
        <v>200T</v>
      </c>
      <c r="AG912" s="73" t="str">
        <f>VLOOKUP(C912,'Equipment Listing'!A:E,5,FALSE)</f>
        <v>60-200</v>
      </c>
      <c r="AH912" s="19">
        <f t="shared" si="115"/>
        <v>1</v>
      </c>
      <c r="AI912" s="43">
        <f t="shared" si="116"/>
        <v>2500</v>
      </c>
      <c r="AJ912" s="102">
        <f t="shared" si="117"/>
        <v>589639.68000000005</v>
      </c>
      <c r="AK912" s="20">
        <f t="shared" si="118"/>
        <v>49136.640000000007</v>
      </c>
      <c r="AL912" s="21">
        <f t="shared" si="119"/>
        <v>27.539541333333336</v>
      </c>
      <c r="AM912" s="21"/>
      <c r="AN912" s="103"/>
      <c r="AO912" s="103"/>
      <c r="AP912" s="17" t="s">
        <v>117</v>
      </c>
    </row>
    <row r="913" spans="1:42" s="15" customFormat="1" ht="10.5" customHeight="1">
      <c r="A913" s="16">
        <v>107046</v>
      </c>
      <c r="B913" s="220" t="str">
        <f t="shared" si="112"/>
        <v>SOP</v>
      </c>
      <c r="C913" s="25" t="s">
        <v>109</v>
      </c>
      <c r="D913" s="19">
        <v>1</v>
      </c>
      <c r="E913" s="20">
        <v>2400</v>
      </c>
      <c r="F913" s="19">
        <v>0.5</v>
      </c>
      <c r="G913" s="19">
        <v>2</v>
      </c>
      <c r="H913" s="221" t="str">
        <f t="shared" si="113"/>
        <v>2015.01</v>
      </c>
      <c r="I913" s="221" t="str">
        <f t="shared" si="114"/>
        <v>2019.09</v>
      </c>
      <c r="J913" s="50">
        <v>520000</v>
      </c>
      <c r="K913" s="224"/>
      <c r="L913" s="224"/>
      <c r="M913" s="224"/>
      <c r="N913" s="224"/>
      <c r="O913" s="19"/>
      <c r="P913" s="19"/>
      <c r="Q913" s="19"/>
      <c r="R913" s="19"/>
      <c r="S913" s="103"/>
      <c r="T913" s="103"/>
      <c r="U913" s="18" t="s">
        <v>2</v>
      </c>
      <c r="V913" s="103"/>
      <c r="W913" s="103"/>
      <c r="X913" s="17" t="str">
        <f>VLOOKUP(A913,'[1]Sales Data Table'!$A:$AF,4,FALSE)</f>
        <v>23-4621712-2-00</v>
      </c>
      <c r="Y913" s="17" t="str">
        <f>VLOOKUP(A913,'[1]Sales Data Table'!$A:$I,2,FALSE)</f>
        <v>IB TECH</v>
      </c>
      <c r="Z913" s="17"/>
      <c r="AA913" s="17" t="str">
        <f>VLOOKUP(A913,'[1]Sales Data Table'!$A:$I,4,FALSE)</f>
        <v>23-4621712-2-00</v>
      </c>
      <c r="AB913" s="17" t="str">
        <f>VLOOKUP(A913,'[1]Sales Data Table'!$A:$I,9,FALSE)</f>
        <v>P42J + P42K</v>
      </c>
      <c r="AC913" s="17"/>
      <c r="AD913" s="99">
        <f>VLOOKUP(A913,'[1]Sales Data Table'!$A:$Z,16,FALSE)</f>
        <v>43717</v>
      </c>
      <c r="AE913" s="18" t="str">
        <f>VLOOKUP(C913,'Equipment Listing'!A:E,3,FALSE)</f>
        <v>KY</v>
      </c>
      <c r="AF913" s="19" t="str">
        <f>VLOOKUP(C913,'Equipment Listing'!A:E,4,FALSE)</f>
        <v>200T</v>
      </c>
      <c r="AG913" s="73" t="str">
        <f>VLOOKUP(C913,'Equipment Listing'!A:E,5,FALSE)</f>
        <v>60-200</v>
      </c>
      <c r="AH913" s="19">
        <f t="shared" si="115"/>
        <v>1</v>
      </c>
      <c r="AI913" s="43">
        <f t="shared" si="116"/>
        <v>2400</v>
      </c>
      <c r="AJ913" s="102">
        <f t="shared" si="117"/>
        <v>520000</v>
      </c>
      <c r="AK913" s="20">
        <f t="shared" si="118"/>
        <v>43333.333333333336</v>
      </c>
      <c r="AL913" s="21">
        <f t="shared" si="119"/>
        <v>25.407407407407408</v>
      </c>
      <c r="AM913" s="21"/>
      <c r="AN913" s="103"/>
      <c r="AO913" s="103"/>
      <c r="AP913" s="17" t="s">
        <v>116</v>
      </c>
    </row>
    <row r="914" spans="1:42" s="15" customFormat="1" ht="10.5" customHeight="1">
      <c r="A914" s="16">
        <v>107047</v>
      </c>
      <c r="B914" s="220" t="str">
        <f t="shared" si="112"/>
        <v>SOP</v>
      </c>
      <c r="C914" s="25" t="s">
        <v>109</v>
      </c>
      <c r="D914" s="19">
        <v>1</v>
      </c>
      <c r="E914" s="20">
        <v>2400</v>
      </c>
      <c r="F914" s="19">
        <v>0.5</v>
      </c>
      <c r="G914" s="19">
        <v>2</v>
      </c>
      <c r="H914" s="221" t="str">
        <f t="shared" si="113"/>
        <v>2015.01</v>
      </c>
      <c r="I914" s="221" t="str">
        <f t="shared" si="114"/>
        <v>2019.09</v>
      </c>
      <c r="J914" s="69">
        <v>43885.440000000002</v>
      </c>
      <c r="K914" s="226"/>
      <c r="L914" s="226"/>
      <c r="M914" s="226"/>
      <c r="N914" s="226"/>
      <c r="O914" s="19"/>
      <c r="P914" s="19"/>
      <c r="Q914" s="19"/>
      <c r="R914" s="19"/>
      <c r="S914" s="103"/>
      <c r="T914" s="103"/>
      <c r="U914" s="18" t="s">
        <v>2</v>
      </c>
      <c r="V914" s="103"/>
      <c r="W914" s="103"/>
      <c r="X914" s="17" t="str">
        <f>VLOOKUP(A914,'[1]Sales Data Table'!$A:$AF,4,FALSE)</f>
        <v>23-4621711-2-00</v>
      </c>
      <c r="Y914" s="17" t="str">
        <f>VLOOKUP(A914,'[1]Sales Data Table'!$A:$I,2,FALSE)</f>
        <v>IB TECH</v>
      </c>
      <c r="Z914" s="17"/>
      <c r="AA914" s="17" t="str">
        <f>VLOOKUP(A914,'[1]Sales Data Table'!$A:$I,4,FALSE)</f>
        <v>23-4621711-2-00</v>
      </c>
      <c r="AB914" s="17" t="str">
        <f>VLOOKUP(A914,'[1]Sales Data Table'!$A:$I,9,FALSE)</f>
        <v>P42J</v>
      </c>
      <c r="AC914" s="17"/>
      <c r="AD914" s="99">
        <f>VLOOKUP(A914,'[1]Sales Data Table'!$A:$Z,16,FALSE)</f>
        <v>43717</v>
      </c>
      <c r="AE914" s="18" t="str">
        <f>VLOOKUP(C914,'Equipment Listing'!A:E,3,FALSE)</f>
        <v>KY</v>
      </c>
      <c r="AF914" s="19" t="str">
        <f>VLOOKUP(C914,'Equipment Listing'!A:E,4,FALSE)</f>
        <v>200T</v>
      </c>
      <c r="AG914" s="73" t="str">
        <f>VLOOKUP(C914,'Equipment Listing'!A:E,5,FALSE)</f>
        <v>60-200</v>
      </c>
      <c r="AH914" s="19">
        <f t="shared" si="115"/>
        <v>1</v>
      </c>
      <c r="AI914" s="43">
        <f t="shared" si="116"/>
        <v>2400</v>
      </c>
      <c r="AJ914" s="102">
        <f t="shared" si="117"/>
        <v>43885.440000000002</v>
      </c>
      <c r="AK914" s="20">
        <f t="shared" si="118"/>
        <v>3657.1200000000003</v>
      </c>
      <c r="AL914" s="21">
        <f t="shared" si="119"/>
        <v>3.3650666666666669</v>
      </c>
      <c r="AM914" s="21"/>
      <c r="AN914" s="103"/>
      <c r="AO914" s="103"/>
      <c r="AP914" s="17" t="s">
        <v>115</v>
      </c>
    </row>
    <row r="915" spans="1:42" s="15" customFormat="1" ht="10.5" customHeight="1">
      <c r="A915" s="16">
        <v>107075</v>
      </c>
      <c r="B915" s="220" t="str">
        <f t="shared" si="112"/>
        <v>SOP</v>
      </c>
      <c r="C915" s="25" t="s">
        <v>109</v>
      </c>
      <c r="D915" s="19">
        <v>1</v>
      </c>
      <c r="E915" s="20">
        <v>1575</v>
      </c>
      <c r="F915" s="19">
        <v>0.5</v>
      </c>
      <c r="G915" s="19">
        <v>2</v>
      </c>
      <c r="H915" s="221" t="str">
        <f t="shared" si="113"/>
        <v>2015.01</v>
      </c>
      <c r="I915" s="221" t="str">
        <f t="shared" si="114"/>
        <v>2019</v>
      </c>
      <c r="J915" s="68">
        <v>682000</v>
      </c>
      <c r="K915" s="225"/>
      <c r="L915" s="225"/>
      <c r="M915" s="225"/>
      <c r="N915" s="225"/>
      <c r="O915" s="19"/>
      <c r="P915" s="19"/>
      <c r="Q915" s="19"/>
      <c r="R915" s="19"/>
      <c r="S915" s="103"/>
      <c r="T915" s="103"/>
      <c r="U915" s="18" t="s">
        <v>2</v>
      </c>
      <c r="V915" s="103"/>
      <c r="W915" s="103"/>
      <c r="X915" s="17" t="str">
        <f>VLOOKUP(A915,'[1]Sales Data Table'!$A:$AF,4,FALSE)</f>
        <v>24420 ZX60A</v>
      </c>
      <c r="Y915" s="17" t="str">
        <f>VLOOKUP(A915,'[1]Sales Data Table'!$A:$I,2,FALSE)</f>
        <v>NISSAN</v>
      </c>
      <c r="Z915" s="17"/>
      <c r="AA915" s="17" t="str">
        <f>VLOOKUP(A915,'[1]Sales Data Table'!$A:$I,4,FALSE)</f>
        <v>24420 ZX60A</v>
      </c>
      <c r="AB915" s="67" t="str">
        <f>VLOOKUP(A915,'[1]Sales Data Table'!$A:$I,9,FALSE)</f>
        <v>L42L + '14 L42N + P42M</v>
      </c>
      <c r="AC915" s="67"/>
      <c r="AD915" s="99">
        <f>VLOOKUP(A915,'[1]Sales Data Table'!$A:$Z,16,FALSE)</f>
        <v>44166</v>
      </c>
      <c r="AE915" s="18" t="str">
        <f>VLOOKUP(C915,'Equipment Listing'!A:E,3,FALSE)</f>
        <v>KY</v>
      </c>
      <c r="AF915" s="19" t="str">
        <f>VLOOKUP(C915,'Equipment Listing'!A:E,4,FALSE)</f>
        <v>200T</v>
      </c>
      <c r="AG915" s="73" t="str">
        <f>VLOOKUP(C915,'Equipment Listing'!A:E,5,FALSE)</f>
        <v>60-200</v>
      </c>
      <c r="AH915" s="19">
        <f t="shared" si="115"/>
        <v>1</v>
      </c>
      <c r="AI915" s="43">
        <f t="shared" si="116"/>
        <v>1575</v>
      </c>
      <c r="AJ915" s="102">
        <f t="shared" si="117"/>
        <v>682000</v>
      </c>
      <c r="AK915" s="20">
        <f t="shared" si="118"/>
        <v>56833.333333333336</v>
      </c>
      <c r="AL915" s="21">
        <f t="shared" si="119"/>
        <v>49.446208112874785</v>
      </c>
      <c r="AM915" s="21"/>
      <c r="AN915" s="103"/>
      <c r="AO915" s="103"/>
      <c r="AP915" s="17">
        <v>107075</v>
      </c>
    </row>
    <row r="916" spans="1:42" s="15" customFormat="1" ht="10.5" customHeight="1">
      <c r="A916" s="16">
        <v>107080</v>
      </c>
      <c r="B916" s="220" t="str">
        <f t="shared" si="112"/>
        <v>SOP</v>
      </c>
      <c r="C916" s="25" t="s">
        <v>109</v>
      </c>
      <c r="D916" s="19">
        <v>1</v>
      </c>
      <c r="E916" s="20">
        <v>1800</v>
      </c>
      <c r="F916" s="19">
        <v>0.5</v>
      </c>
      <c r="G916" s="19">
        <v>2</v>
      </c>
      <c r="H916" s="221" t="str">
        <f t="shared" si="113"/>
        <v>2015.01</v>
      </c>
      <c r="I916" s="221" t="str">
        <f t="shared" si="114"/>
        <v>2019.09</v>
      </c>
      <c r="J916" s="50">
        <v>581324.80000000005</v>
      </c>
      <c r="K916" s="224"/>
      <c r="L916" s="224"/>
      <c r="M916" s="224"/>
      <c r="N916" s="224"/>
      <c r="O916" s="19"/>
      <c r="P916" s="19"/>
      <c r="Q916" s="19"/>
      <c r="R916" s="19"/>
      <c r="S916" s="103"/>
      <c r="T916" s="103"/>
      <c r="U916" s="18" t="s">
        <v>2</v>
      </c>
      <c r="V916" s="103"/>
      <c r="W916" s="103"/>
      <c r="X916" s="17" t="str">
        <f>VLOOKUP(A916,'[1]Sales Data Table'!$A:$AF,4,FALSE)</f>
        <v>23-4620112-2-00</v>
      </c>
      <c r="Y916" s="17" t="str">
        <f>VLOOKUP(A916,'[1]Sales Data Table'!$A:$I,2,FALSE)</f>
        <v>IB TECH</v>
      </c>
      <c r="Z916" s="17"/>
      <c r="AA916" s="17" t="str">
        <f>VLOOKUP(A916,'[1]Sales Data Table'!$A:$I,4,FALSE)</f>
        <v>23-4620112-2-00</v>
      </c>
      <c r="AB916" s="17" t="str">
        <f>VLOOKUP(A916,'[1]Sales Data Table'!$A:$I,9,FALSE)</f>
        <v>P42J + P42K</v>
      </c>
      <c r="AC916" s="17"/>
      <c r="AD916" s="99">
        <f>VLOOKUP(A916,'[1]Sales Data Table'!$A:$Z,16,FALSE)</f>
        <v>43717</v>
      </c>
      <c r="AE916" s="18" t="str">
        <f>VLOOKUP(C916,'Equipment Listing'!A:E,3,FALSE)</f>
        <v>KY</v>
      </c>
      <c r="AF916" s="19" t="str">
        <f>VLOOKUP(C916,'Equipment Listing'!A:E,4,FALSE)</f>
        <v>200T</v>
      </c>
      <c r="AG916" s="73" t="str">
        <f>VLOOKUP(C916,'Equipment Listing'!A:E,5,FALSE)</f>
        <v>60-200</v>
      </c>
      <c r="AH916" s="19">
        <f t="shared" si="115"/>
        <v>1</v>
      </c>
      <c r="AI916" s="43">
        <f t="shared" si="116"/>
        <v>1800</v>
      </c>
      <c r="AJ916" s="102">
        <f t="shared" si="117"/>
        <v>581324.80000000005</v>
      </c>
      <c r="AK916" s="20">
        <f t="shared" si="118"/>
        <v>48443.733333333337</v>
      </c>
      <c r="AL916" s="21">
        <f t="shared" si="119"/>
        <v>37.217580246913585</v>
      </c>
      <c r="AM916" s="21"/>
      <c r="AN916" s="103"/>
      <c r="AO916" s="103"/>
      <c r="AP916" s="17" t="s">
        <v>114</v>
      </c>
    </row>
    <row r="917" spans="1:42" s="15" customFormat="1" ht="10.5" customHeight="1">
      <c r="A917" s="16">
        <v>107107</v>
      </c>
      <c r="B917" s="220" t="str">
        <f t="shared" si="112"/>
        <v>SOP</v>
      </c>
      <c r="C917" s="25" t="s">
        <v>109</v>
      </c>
      <c r="D917" s="19">
        <v>1</v>
      </c>
      <c r="E917" s="20">
        <v>1125</v>
      </c>
      <c r="F917" s="19">
        <v>0.5</v>
      </c>
      <c r="G917" s="19">
        <v>2</v>
      </c>
      <c r="H917" s="221" t="str">
        <f t="shared" si="113"/>
        <v>2015.01</v>
      </c>
      <c r="I917" s="221" t="str">
        <f t="shared" si="114"/>
        <v>2019.09</v>
      </c>
      <c r="J917" s="69">
        <v>95308.5</v>
      </c>
      <c r="K917" s="226"/>
      <c r="L917" s="226"/>
      <c r="M917" s="226"/>
      <c r="N917" s="226"/>
      <c r="O917" s="19"/>
      <c r="P917" s="19"/>
      <c r="Q917" s="19"/>
      <c r="R917" s="19"/>
      <c r="S917" s="103"/>
      <c r="T917" s="103"/>
      <c r="U917" s="18" t="s">
        <v>2</v>
      </c>
      <c r="V917" s="103"/>
      <c r="W917" s="103"/>
      <c r="X917" s="17" t="str">
        <f>VLOOKUP(A917,'[1]Sales Data Table'!$A:$AF,4,FALSE)</f>
        <v>24427 ZX60A</v>
      </c>
      <c r="Y917" s="17" t="str">
        <f>VLOOKUP(A917,'[1]Sales Data Table'!$A:$I,2,FALSE)</f>
        <v>NISSAN</v>
      </c>
      <c r="Z917" s="17"/>
      <c r="AA917" s="17" t="str">
        <f>VLOOKUP(A917,'[1]Sales Data Table'!$A:$I,4,FALSE)</f>
        <v>24427 ZX60A</v>
      </c>
      <c r="AB917" s="17" t="str">
        <f>VLOOKUP(A917,'[1]Sales Data Table'!$A:$I,9,FALSE)</f>
        <v>Nissan (Multiple Programs)</v>
      </c>
      <c r="AC917" s="17"/>
      <c r="AD917" s="99">
        <f>VLOOKUP(A917,'[1]Sales Data Table'!$A:$Z,16,FALSE)</f>
        <v>43717</v>
      </c>
      <c r="AE917" s="18" t="str">
        <f>VLOOKUP(C917,'Equipment Listing'!A:E,3,FALSE)</f>
        <v>KY</v>
      </c>
      <c r="AF917" s="19" t="str">
        <f>VLOOKUP(C917,'Equipment Listing'!A:E,4,FALSE)</f>
        <v>200T</v>
      </c>
      <c r="AG917" s="73" t="str">
        <f>VLOOKUP(C917,'Equipment Listing'!A:E,5,FALSE)</f>
        <v>60-200</v>
      </c>
      <c r="AH917" s="19">
        <f t="shared" si="115"/>
        <v>1</v>
      </c>
      <c r="AI917" s="43">
        <f t="shared" si="116"/>
        <v>1125</v>
      </c>
      <c r="AJ917" s="102">
        <f t="shared" si="117"/>
        <v>95308.5</v>
      </c>
      <c r="AK917" s="20">
        <f t="shared" si="118"/>
        <v>7942.375</v>
      </c>
      <c r="AL917" s="21">
        <f t="shared" si="119"/>
        <v>10.746518518518519</v>
      </c>
      <c r="AM917" s="21"/>
      <c r="AN917" s="103"/>
      <c r="AO917" s="103"/>
      <c r="AP917" s="17">
        <v>107107</v>
      </c>
    </row>
    <row r="918" spans="1:42" s="15" customFormat="1" ht="10.5" customHeight="1">
      <c r="A918" s="16">
        <v>107146</v>
      </c>
      <c r="B918" s="220" t="str">
        <f t="shared" si="112"/>
        <v>SOP</v>
      </c>
      <c r="C918" s="25" t="s">
        <v>109</v>
      </c>
      <c r="D918" s="19">
        <v>1</v>
      </c>
      <c r="E918" s="20">
        <v>2400</v>
      </c>
      <c r="F918" s="19">
        <v>0.5</v>
      </c>
      <c r="G918" s="19">
        <v>2</v>
      </c>
      <c r="H918" s="221" t="str">
        <f t="shared" si="113"/>
        <v>2015.01</v>
      </c>
      <c r="I918" s="221" t="str">
        <f t="shared" si="114"/>
        <v>2018.12</v>
      </c>
      <c r="J918" s="50">
        <v>154882.56</v>
      </c>
      <c r="K918" s="224"/>
      <c r="L918" s="224"/>
      <c r="M918" s="224"/>
      <c r="N918" s="224"/>
      <c r="O918" s="19"/>
      <c r="P918" s="19"/>
      <c r="Q918" s="19"/>
      <c r="R918" s="19"/>
      <c r="S918" s="103"/>
      <c r="T918" s="103"/>
      <c r="U918" s="18" t="s">
        <v>2</v>
      </c>
      <c r="V918" s="103"/>
      <c r="W918" s="103"/>
      <c r="X918" s="17" t="str">
        <f>VLOOKUP(A918,'[1]Sales Data Table'!$A:$AF,4,FALSE)</f>
        <v>24239 3JA0A</v>
      </c>
      <c r="Y918" s="17" t="str">
        <f>VLOOKUP(A918,'[1]Sales Data Table'!$A:$I,2,FALSE)</f>
        <v>NISSAN</v>
      </c>
      <c r="Z918" s="17"/>
      <c r="AA918" s="17" t="str">
        <f>VLOOKUP(A918,'[1]Sales Data Table'!$A:$I,4,FALSE)</f>
        <v>24239 3JA0A</v>
      </c>
      <c r="AB918" s="17" t="str">
        <f>VLOOKUP(A918,'[1]Sales Data Table'!$A:$I,9,FALSE)</f>
        <v>P42J + P42K</v>
      </c>
      <c r="AC918" s="17"/>
      <c r="AD918" s="99">
        <f>VLOOKUP(A918,'[1]Sales Data Table'!$A:$Z,16,FALSE)</f>
        <v>43435</v>
      </c>
      <c r="AE918" s="18" t="str">
        <f>VLOOKUP(C918,'Equipment Listing'!A:E,3,FALSE)</f>
        <v>KY</v>
      </c>
      <c r="AF918" s="19" t="str">
        <f>VLOOKUP(C918,'Equipment Listing'!A:E,4,FALSE)</f>
        <v>200T</v>
      </c>
      <c r="AG918" s="73" t="str">
        <f>VLOOKUP(C918,'Equipment Listing'!A:E,5,FALSE)</f>
        <v>60-200</v>
      </c>
      <c r="AH918" s="19">
        <f t="shared" si="115"/>
        <v>1</v>
      </c>
      <c r="AI918" s="43">
        <f t="shared" si="116"/>
        <v>2400</v>
      </c>
      <c r="AJ918" s="102">
        <f t="shared" si="117"/>
        <v>154882.56</v>
      </c>
      <c r="AK918" s="20">
        <f t="shared" si="118"/>
        <v>12906.88</v>
      </c>
      <c r="AL918" s="21">
        <f t="shared" si="119"/>
        <v>8.5038222222222206</v>
      </c>
      <c r="AM918" s="21"/>
      <c r="AN918" s="103"/>
      <c r="AO918" s="103"/>
      <c r="AP918" s="17" t="s">
        <v>113</v>
      </c>
    </row>
    <row r="919" spans="1:42" s="15" customFormat="1" ht="10.5" customHeight="1">
      <c r="A919" s="16">
        <v>107195</v>
      </c>
      <c r="B919" s="220" t="str">
        <f t="shared" si="112"/>
        <v>SOP</v>
      </c>
      <c r="C919" s="25" t="s">
        <v>109</v>
      </c>
      <c r="D919" s="19">
        <v>1</v>
      </c>
      <c r="E919" s="20">
        <v>2700</v>
      </c>
      <c r="F919" s="19">
        <v>0.5</v>
      </c>
      <c r="G919" s="19">
        <v>2</v>
      </c>
      <c r="H919" s="221" t="str">
        <f t="shared" si="113"/>
        <v>2015.01</v>
      </c>
      <c r="I919" s="221" t="str">
        <f t="shared" si="114"/>
        <v>2017.09</v>
      </c>
      <c r="J919" s="69">
        <v>28800</v>
      </c>
      <c r="K919" s="226"/>
      <c r="L919" s="226"/>
      <c r="M919" s="226"/>
      <c r="N919" s="226"/>
      <c r="O919" s="19"/>
      <c r="P919" s="19"/>
      <c r="Q919" s="19"/>
      <c r="R919" s="19"/>
      <c r="S919" s="103"/>
      <c r="T919" s="103"/>
      <c r="U919" s="18" t="s">
        <v>2</v>
      </c>
      <c r="V919" s="103"/>
      <c r="W919" s="103"/>
      <c r="X919" s="17" t="str">
        <f>VLOOKUP(A919,'[1]Sales Data Table'!$A:$AF,4,FALSE)</f>
        <v>63144 3NF0B</v>
      </c>
      <c r="Y919" s="17" t="str">
        <f>VLOOKUP(A919,'[1]Sales Data Table'!$A:$I,2,FALSE)</f>
        <v>NISSAN</v>
      </c>
      <c r="Z919" s="17"/>
      <c r="AA919" s="17" t="str">
        <f>VLOOKUP(A919,'[1]Sales Data Table'!$A:$I,4,FALSE)</f>
        <v>63144 3NF0B</v>
      </c>
      <c r="AB919" s="17" t="str">
        <f>VLOOKUP(A919,'[1]Sales Data Table'!$A:$I,9,FALSE)</f>
        <v>'13 LEAF B12G</v>
      </c>
      <c r="AC919" s="17"/>
      <c r="AD919" s="99">
        <f>VLOOKUP(A919,'[1]Sales Data Table'!$A:$Z,16,FALSE)</f>
        <v>42979</v>
      </c>
      <c r="AE919" s="18" t="str">
        <f>VLOOKUP(C919,'Equipment Listing'!A:E,3,FALSE)</f>
        <v>KY</v>
      </c>
      <c r="AF919" s="19" t="str">
        <f>VLOOKUP(C919,'Equipment Listing'!A:E,4,FALSE)</f>
        <v>200T</v>
      </c>
      <c r="AG919" s="73" t="str">
        <f>VLOOKUP(C919,'Equipment Listing'!A:E,5,FALSE)</f>
        <v>60-200</v>
      </c>
      <c r="AH919" s="19">
        <f t="shared" si="115"/>
        <v>1</v>
      </c>
      <c r="AI919" s="43">
        <f t="shared" si="116"/>
        <v>2700</v>
      </c>
      <c r="AJ919" s="102">
        <f t="shared" si="117"/>
        <v>28800</v>
      </c>
      <c r="AK919" s="20">
        <f t="shared" si="118"/>
        <v>2400</v>
      </c>
      <c r="AL919" s="21">
        <f t="shared" si="119"/>
        <v>2.5185185185185186</v>
      </c>
      <c r="AM919" s="21"/>
      <c r="AN919" s="103"/>
      <c r="AO919" s="103"/>
      <c r="AP919" s="17" t="s">
        <v>112</v>
      </c>
    </row>
    <row r="920" spans="1:42" s="15" customFormat="1" ht="10.5" customHeight="1">
      <c r="A920" s="23">
        <v>107200</v>
      </c>
      <c r="B920" s="220" t="str">
        <f t="shared" si="112"/>
        <v>SOP</v>
      </c>
      <c r="C920" s="23" t="s">
        <v>109</v>
      </c>
      <c r="D920" s="19">
        <v>1</v>
      </c>
      <c r="E920" s="23">
        <v>2025</v>
      </c>
      <c r="F920" s="19">
        <v>0.5</v>
      </c>
      <c r="G920" s="19">
        <v>2</v>
      </c>
      <c r="H920" s="221" t="str">
        <f t="shared" si="113"/>
        <v>2015.01</v>
      </c>
      <c r="I920" s="221" t="str">
        <f t="shared" si="114"/>
        <v>2017.09</v>
      </c>
      <c r="J920" s="69">
        <v>27749.999999999996</v>
      </c>
      <c r="K920" s="226"/>
      <c r="L920" s="226"/>
      <c r="M920" s="226"/>
      <c r="N920" s="226"/>
      <c r="O920" s="19"/>
      <c r="P920" s="19"/>
      <c r="Q920" s="19"/>
      <c r="R920" s="19"/>
      <c r="S920" s="103"/>
      <c r="T920" s="103"/>
      <c r="U920" s="18" t="s">
        <v>2</v>
      </c>
      <c r="V920" s="103"/>
      <c r="W920" s="103"/>
      <c r="X920" s="17" t="str">
        <f>VLOOKUP(A920,'[1]Sales Data Table'!$A:$AF,4,FALSE)</f>
        <v>65715 3NF0A</v>
      </c>
      <c r="Y920" s="17" t="str">
        <f>VLOOKUP(A920,'[1]Sales Data Table'!$A:$I,2,FALSE)</f>
        <v>NISSAN</v>
      </c>
      <c r="Z920" s="17"/>
      <c r="AA920" s="17" t="str">
        <f>VLOOKUP(A920,'[1]Sales Data Table'!$A:$I,4,FALSE)</f>
        <v>65715 3NF0A</v>
      </c>
      <c r="AB920" s="17" t="str">
        <f>VLOOKUP(A920,'[1]Sales Data Table'!$A:$I,9,FALSE)</f>
        <v>'13 LEAF B12G</v>
      </c>
      <c r="AC920" s="17"/>
      <c r="AD920" s="99">
        <f>VLOOKUP(A920,'[1]Sales Data Table'!$A:$Z,16,FALSE)</f>
        <v>42979</v>
      </c>
      <c r="AE920" s="18" t="str">
        <f>VLOOKUP(C920,'Equipment Listing'!A:E,3,FALSE)</f>
        <v>KY</v>
      </c>
      <c r="AF920" s="19" t="str">
        <f>VLOOKUP(C920,'Equipment Listing'!A:E,4,FALSE)</f>
        <v>200T</v>
      </c>
      <c r="AG920" s="73" t="str">
        <f>VLOOKUP(C920,'Equipment Listing'!A:E,5,FALSE)</f>
        <v>60-200</v>
      </c>
      <c r="AH920" s="19">
        <f t="shared" si="115"/>
        <v>1</v>
      </c>
      <c r="AI920" s="43">
        <f t="shared" si="116"/>
        <v>2025</v>
      </c>
      <c r="AJ920" s="102">
        <f t="shared" si="117"/>
        <v>27749.999999999996</v>
      </c>
      <c r="AK920" s="20">
        <f t="shared" si="118"/>
        <v>2312.4999999999995</v>
      </c>
      <c r="AL920" s="21">
        <f t="shared" si="119"/>
        <v>2.8559670781893001</v>
      </c>
      <c r="AM920" s="21"/>
      <c r="AN920" s="103"/>
      <c r="AO920" s="103"/>
      <c r="AP920" s="23" t="s">
        <v>402</v>
      </c>
    </row>
    <row r="921" spans="1:42" s="15" customFormat="1" ht="10.5" customHeight="1">
      <c r="A921" s="16">
        <v>107213</v>
      </c>
      <c r="B921" s="220" t="str">
        <f t="shared" si="112"/>
        <v>SOP</v>
      </c>
      <c r="C921" s="25" t="s">
        <v>109</v>
      </c>
      <c r="D921" s="19">
        <v>1</v>
      </c>
      <c r="E921" s="20">
        <v>2925</v>
      </c>
      <c r="F921" s="19">
        <v>0.5</v>
      </c>
      <c r="G921" s="19">
        <v>2</v>
      </c>
      <c r="H921" s="221" t="str">
        <f t="shared" si="113"/>
        <v>2015.01</v>
      </c>
      <c r="I921" s="221" t="str">
        <f t="shared" si="114"/>
        <v>2017.09</v>
      </c>
      <c r="J921" s="69">
        <v>59430</v>
      </c>
      <c r="K921" s="226"/>
      <c r="L921" s="226"/>
      <c r="M921" s="226"/>
      <c r="N921" s="226"/>
      <c r="O921" s="19"/>
      <c r="P921" s="19"/>
      <c r="Q921" s="19"/>
      <c r="R921" s="19"/>
      <c r="S921" s="103"/>
      <c r="T921" s="103"/>
      <c r="U921" s="18" t="s">
        <v>2</v>
      </c>
      <c r="V921" s="103"/>
      <c r="W921" s="103"/>
      <c r="X921" s="17" t="str">
        <f>VLOOKUP(A921,'[1]Sales Data Table'!$A:$AF,4,FALSE)</f>
        <v>76290 3NF0A</v>
      </c>
      <c r="Y921" s="17" t="str">
        <f>VLOOKUP(A921,'[1]Sales Data Table'!$A:$I,2,FALSE)</f>
        <v>NISSAN</v>
      </c>
      <c r="Z921" s="17"/>
      <c r="AA921" s="17" t="str">
        <f>VLOOKUP(A921,'[1]Sales Data Table'!$A:$I,4,FALSE)</f>
        <v>76290 3NF0A</v>
      </c>
      <c r="AB921" s="17" t="str">
        <f>VLOOKUP(A921,'[1]Sales Data Table'!$A:$I,9,FALSE)</f>
        <v>'13 LEAF B12G</v>
      </c>
      <c r="AC921" s="17"/>
      <c r="AD921" s="99">
        <f>VLOOKUP(A921,'[1]Sales Data Table'!$A:$Z,16,FALSE)</f>
        <v>42979</v>
      </c>
      <c r="AE921" s="18" t="str">
        <f>VLOOKUP(C921,'Equipment Listing'!A:E,3,FALSE)</f>
        <v>KY</v>
      </c>
      <c r="AF921" s="19" t="str">
        <f>VLOOKUP(C921,'Equipment Listing'!A:E,4,FALSE)</f>
        <v>200T</v>
      </c>
      <c r="AG921" s="73" t="str">
        <f>VLOOKUP(C921,'Equipment Listing'!A:E,5,FALSE)</f>
        <v>60-200</v>
      </c>
      <c r="AH921" s="19">
        <f t="shared" si="115"/>
        <v>1</v>
      </c>
      <c r="AI921" s="43">
        <f t="shared" si="116"/>
        <v>2925</v>
      </c>
      <c r="AJ921" s="102">
        <f t="shared" si="117"/>
        <v>59430</v>
      </c>
      <c r="AK921" s="20">
        <f t="shared" si="118"/>
        <v>4952.5</v>
      </c>
      <c r="AL921" s="21">
        <f t="shared" si="119"/>
        <v>3.5908831908831913</v>
      </c>
      <c r="AM921" s="21"/>
      <c r="AN921" s="103"/>
      <c r="AO921" s="103"/>
      <c r="AP921" s="17" t="s">
        <v>111</v>
      </c>
    </row>
    <row r="922" spans="1:42" s="15" customFormat="1" ht="10.5" customHeight="1">
      <c r="A922" s="16">
        <v>107305</v>
      </c>
      <c r="B922" s="220" t="str">
        <f t="shared" si="112"/>
        <v>SOP</v>
      </c>
      <c r="C922" s="25" t="s">
        <v>109</v>
      </c>
      <c r="D922" s="19">
        <v>1</v>
      </c>
      <c r="E922" s="20">
        <v>2025</v>
      </c>
      <c r="F922" s="19">
        <v>0.5</v>
      </c>
      <c r="G922" s="19">
        <v>2</v>
      </c>
      <c r="H922" s="221" t="str">
        <f t="shared" si="113"/>
        <v>2015.01</v>
      </c>
      <c r="I922" s="221" t="str">
        <f t="shared" si="114"/>
        <v>2017.09</v>
      </c>
      <c r="J922" s="69">
        <v>26133</v>
      </c>
      <c r="K922" s="226"/>
      <c r="L922" s="226"/>
      <c r="M922" s="226"/>
      <c r="N922" s="226"/>
      <c r="O922" s="19"/>
      <c r="P922" s="19"/>
      <c r="Q922" s="19"/>
      <c r="R922" s="19"/>
      <c r="S922" s="103"/>
      <c r="T922" s="103"/>
      <c r="U922" s="18" t="s">
        <v>2</v>
      </c>
      <c r="V922" s="103"/>
      <c r="W922" s="103"/>
      <c r="X922" s="17" t="str">
        <f>VLOOKUP(A922,'[1]Sales Data Table'!$A:$AF,4,FALSE)</f>
        <v>28038 3NF0A</v>
      </c>
      <c r="Y922" s="17" t="str">
        <f>VLOOKUP(A922,'[1]Sales Data Table'!$A:$I,2,FALSE)</f>
        <v>Calsonic</v>
      </c>
      <c r="Z922" s="17"/>
      <c r="AA922" s="17" t="str">
        <f>VLOOKUP(A922,'[1]Sales Data Table'!$A:$I,4,FALSE)</f>
        <v>28038 3NF0A</v>
      </c>
      <c r="AB922" s="17" t="str">
        <f>VLOOKUP(A922,'[1]Sales Data Table'!$A:$I,9,FALSE)</f>
        <v>'13 LEAF X12G</v>
      </c>
      <c r="AC922" s="17"/>
      <c r="AD922" s="99">
        <f>VLOOKUP(A922,'[1]Sales Data Table'!$A:$Z,16,FALSE)</f>
        <v>42979</v>
      </c>
      <c r="AE922" s="18" t="str">
        <f>VLOOKUP(C922,'Equipment Listing'!A:E,3,FALSE)</f>
        <v>KY</v>
      </c>
      <c r="AF922" s="19" t="str">
        <f>VLOOKUP(C922,'Equipment Listing'!A:E,4,FALSE)</f>
        <v>200T</v>
      </c>
      <c r="AG922" s="73" t="str">
        <f>VLOOKUP(C922,'Equipment Listing'!A:E,5,FALSE)</f>
        <v>60-200</v>
      </c>
      <c r="AH922" s="19">
        <f t="shared" si="115"/>
        <v>1</v>
      </c>
      <c r="AI922" s="43">
        <f t="shared" si="116"/>
        <v>2025</v>
      </c>
      <c r="AJ922" s="102">
        <f t="shared" si="117"/>
        <v>26133</v>
      </c>
      <c r="AK922" s="20">
        <f t="shared" si="118"/>
        <v>2177.75</v>
      </c>
      <c r="AL922" s="21">
        <f t="shared" si="119"/>
        <v>2.7672427983539092</v>
      </c>
      <c r="AM922" s="21"/>
      <c r="AN922" s="103"/>
      <c r="AO922" s="103"/>
      <c r="AP922" s="17" t="s">
        <v>110</v>
      </c>
    </row>
    <row r="923" spans="1:42" s="15" customFormat="1" ht="10.5" customHeight="1">
      <c r="A923" s="16">
        <v>107340</v>
      </c>
      <c r="B923" s="220" t="str">
        <f t="shared" si="112"/>
        <v>SOP</v>
      </c>
      <c r="C923" s="25" t="s">
        <v>109</v>
      </c>
      <c r="D923" s="19">
        <v>1</v>
      </c>
      <c r="E923" s="20">
        <v>1200</v>
      </c>
      <c r="F923" s="19">
        <v>0.5</v>
      </c>
      <c r="G923" s="19">
        <v>2</v>
      </c>
      <c r="H923" s="221" t="str">
        <f t="shared" si="113"/>
        <v>2015.01</v>
      </c>
      <c r="I923" s="221" t="str">
        <f t="shared" si="114"/>
        <v>2019.09</v>
      </c>
      <c r="J923" s="69">
        <v>30330</v>
      </c>
      <c r="K923" s="226"/>
      <c r="L923" s="226"/>
      <c r="M923" s="226"/>
      <c r="N923" s="226"/>
      <c r="O923" s="19"/>
      <c r="P923" s="19"/>
      <c r="Q923" s="19"/>
      <c r="R923" s="19"/>
      <c r="S923" s="103"/>
      <c r="T923" s="103"/>
      <c r="U923" s="18" t="s">
        <v>2</v>
      </c>
      <c r="V923" s="103"/>
      <c r="W923" s="103"/>
      <c r="X923" s="17" t="str">
        <f>VLOOKUP(A923,'[1]Sales Data Table'!$A:$AF,4,FALSE)</f>
        <v>685SS 3NF0A</v>
      </c>
      <c r="Y923" s="17" t="str">
        <f>VLOOKUP(A923,'[1]Sales Data Table'!$A:$I,2,FALSE)</f>
        <v>Calsonic</v>
      </c>
      <c r="Z923" s="17"/>
      <c r="AA923" s="17" t="str">
        <f>VLOOKUP(A923,'[1]Sales Data Table'!$A:$I,4,FALSE)</f>
        <v>685SS 3NF0A</v>
      </c>
      <c r="AB923" s="17" t="str">
        <f>VLOOKUP(A923,'[1]Sales Data Table'!$A:$I,9,FALSE)</f>
        <v>'13 X12G  LEAF</v>
      </c>
      <c r="AC923" s="17"/>
      <c r="AD923" s="99">
        <f>VLOOKUP(A923,'[1]Sales Data Table'!$A:$Z,16,FALSE)</f>
        <v>43717</v>
      </c>
      <c r="AE923" s="18" t="str">
        <f>VLOOKUP(C923,'Equipment Listing'!A:E,3,FALSE)</f>
        <v>KY</v>
      </c>
      <c r="AF923" s="19" t="str">
        <f>VLOOKUP(C923,'Equipment Listing'!A:E,4,FALSE)</f>
        <v>200T</v>
      </c>
      <c r="AG923" s="73" t="str">
        <f>VLOOKUP(C923,'Equipment Listing'!A:E,5,FALSE)</f>
        <v>60-200</v>
      </c>
      <c r="AH923" s="19">
        <f t="shared" si="115"/>
        <v>1</v>
      </c>
      <c r="AI923" s="43">
        <f t="shared" si="116"/>
        <v>1200</v>
      </c>
      <c r="AJ923" s="102">
        <f t="shared" si="117"/>
        <v>30330</v>
      </c>
      <c r="AK923" s="20">
        <f t="shared" si="118"/>
        <v>2527.5</v>
      </c>
      <c r="AL923" s="21">
        <f t="shared" si="119"/>
        <v>4.1416666666666666</v>
      </c>
      <c r="AM923" s="21"/>
      <c r="AN923" s="103"/>
      <c r="AO923" s="103"/>
      <c r="AP923" s="17">
        <v>107340</v>
      </c>
    </row>
    <row r="924" spans="1:42" s="15" customFormat="1" ht="10.5" customHeight="1">
      <c r="A924" s="23">
        <v>107359</v>
      </c>
      <c r="B924" s="220" t="str">
        <f t="shared" si="112"/>
        <v>SOP</v>
      </c>
      <c r="C924" s="23" t="s">
        <v>109</v>
      </c>
      <c r="D924" s="19">
        <v>1</v>
      </c>
      <c r="E924" s="23">
        <v>2700</v>
      </c>
      <c r="F924" s="19">
        <v>0.5</v>
      </c>
      <c r="G924" s="19">
        <v>2</v>
      </c>
      <c r="H924" s="221" t="str">
        <f t="shared" si="113"/>
        <v>2015.01</v>
      </c>
      <c r="I924" s="221" t="str">
        <f t="shared" si="114"/>
        <v>2018.01</v>
      </c>
      <c r="J924" s="69">
        <v>45417.689095127607</v>
      </c>
      <c r="K924" s="226"/>
      <c r="L924" s="226"/>
      <c r="M924" s="226"/>
      <c r="N924" s="226"/>
      <c r="O924" s="19"/>
      <c r="P924" s="19"/>
      <c r="Q924" s="19"/>
      <c r="R924" s="19"/>
      <c r="S924" s="103"/>
      <c r="T924" s="103"/>
      <c r="U924" s="18" t="s">
        <v>2</v>
      </c>
      <c r="V924" s="103"/>
      <c r="W924" s="103"/>
      <c r="X924" s="17" t="str">
        <f>VLOOKUP(A924,'[1]Sales Data Table'!$A:$AF,4,FALSE)</f>
        <v>66369 9GE0A</v>
      </c>
      <c r="Y924" s="17" t="str">
        <f>VLOOKUP(A924,'[1]Sales Data Table'!$A:$I,2,FALSE)</f>
        <v>NISSAN</v>
      </c>
      <c r="Z924" s="17"/>
      <c r="AA924" s="17" t="str">
        <f>VLOOKUP(A924,'[1]Sales Data Table'!$A:$I,4,FALSE)</f>
        <v>66369 9GE0A</v>
      </c>
      <c r="AB924" s="17" t="str">
        <f>VLOOKUP(A924,'[1]Sales Data Table'!$A:$I,9,FALSE)</f>
        <v>13 TITAN X61A</v>
      </c>
      <c r="AC924" s="17"/>
      <c r="AD924" s="99">
        <f>VLOOKUP(A924,'[1]Sales Data Table'!$A:$Z,16,FALSE)</f>
        <v>43101</v>
      </c>
      <c r="AE924" s="18" t="str">
        <f>VLOOKUP(C924,'Equipment Listing'!A:E,3,FALSE)</f>
        <v>KY</v>
      </c>
      <c r="AF924" s="19" t="str">
        <f>VLOOKUP(C924,'Equipment Listing'!A:E,4,FALSE)</f>
        <v>200T</v>
      </c>
      <c r="AG924" s="73" t="str">
        <f>VLOOKUP(C924,'Equipment Listing'!A:E,5,FALSE)</f>
        <v>60-200</v>
      </c>
      <c r="AH924" s="19">
        <f t="shared" si="115"/>
        <v>1</v>
      </c>
      <c r="AI924" s="43">
        <f t="shared" si="116"/>
        <v>2700</v>
      </c>
      <c r="AJ924" s="102">
        <f t="shared" si="117"/>
        <v>45417.689095127607</v>
      </c>
      <c r="AK924" s="20">
        <f t="shared" si="118"/>
        <v>3784.8074245939674</v>
      </c>
      <c r="AL924" s="21">
        <f t="shared" si="119"/>
        <v>3.2023740368365274</v>
      </c>
      <c r="AM924" s="21"/>
      <c r="AN924" s="103"/>
      <c r="AO924" s="103"/>
      <c r="AP924" s="23" t="s">
        <v>382</v>
      </c>
    </row>
    <row r="925" spans="1:42" s="15" customFormat="1" ht="10.5" customHeight="1">
      <c r="A925" s="16">
        <v>107400</v>
      </c>
      <c r="B925" s="220" t="str">
        <f t="shared" si="112"/>
        <v>SOP</v>
      </c>
      <c r="C925" s="25" t="s">
        <v>109</v>
      </c>
      <c r="D925" s="19">
        <v>1</v>
      </c>
      <c r="E925" s="20">
        <v>1575</v>
      </c>
      <c r="F925" s="19">
        <v>0.5</v>
      </c>
      <c r="G925" s="19">
        <v>2</v>
      </c>
      <c r="H925" s="221" t="str">
        <f t="shared" si="113"/>
        <v>2015.01</v>
      </c>
      <c r="I925" s="221" t="str">
        <f t="shared" si="114"/>
        <v>2018.06</v>
      </c>
      <c r="J925" s="69">
        <v>360000</v>
      </c>
      <c r="K925" s="226"/>
      <c r="L925" s="226"/>
      <c r="M925" s="226"/>
      <c r="N925" s="226"/>
      <c r="O925" s="19"/>
      <c r="P925" s="19"/>
      <c r="Q925" s="19"/>
      <c r="R925" s="19"/>
      <c r="S925" s="103"/>
      <c r="T925" s="103"/>
      <c r="U925" s="18" t="s">
        <v>2</v>
      </c>
      <c r="V925" s="103"/>
      <c r="W925" s="103"/>
      <c r="X925" s="17" t="str">
        <f>VLOOKUP(A925,'[1]Sales Data Table'!$A:$AF,4,FALSE)</f>
        <v>765K3 3TA0A</v>
      </c>
      <c r="Y925" s="17" t="str">
        <f>VLOOKUP(A925,'[1]Sales Data Table'!$A:$I,2,FALSE)</f>
        <v>NISSAN</v>
      </c>
      <c r="Z925" s="17"/>
      <c r="AA925" s="17" t="str">
        <f>VLOOKUP(A925,'[1]Sales Data Table'!$A:$I,4,FALSE)</f>
        <v>765K3 3TA0A</v>
      </c>
      <c r="AB925" s="17" t="str">
        <f>VLOOKUP(A925,'[1]Sales Data Table'!$A:$I,9,FALSE)</f>
        <v>L42L Altima</v>
      </c>
      <c r="AC925" s="17"/>
      <c r="AD925" s="99">
        <f>VLOOKUP(A925,'[1]Sales Data Table'!$A:$Z,16,FALSE)</f>
        <v>43252</v>
      </c>
      <c r="AE925" s="18" t="str">
        <f>VLOOKUP(C925,'Equipment Listing'!A:E,3,FALSE)</f>
        <v>KY</v>
      </c>
      <c r="AF925" s="19" t="str">
        <f>VLOOKUP(C925,'Equipment Listing'!A:E,4,FALSE)</f>
        <v>200T</v>
      </c>
      <c r="AG925" s="73" t="str">
        <f>VLOOKUP(C925,'Equipment Listing'!A:E,5,FALSE)</f>
        <v>60-200</v>
      </c>
      <c r="AH925" s="19">
        <f t="shared" si="115"/>
        <v>1</v>
      </c>
      <c r="AI925" s="43">
        <f t="shared" si="116"/>
        <v>1575</v>
      </c>
      <c r="AJ925" s="102">
        <f t="shared" si="117"/>
        <v>360000</v>
      </c>
      <c r="AK925" s="20">
        <f t="shared" si="118"/>
        <v>30000</v>
      </c>
      <c r="AL925" s="21">
        <f t="shared" si="119"/>
        <v>26.730158730158731</v>
      </c>
      <c r="AM925" s="21"/>
      <c r="AN925" s="103"/>
      <c r="AO925" s="103"/>
      <c r="AP925" s="17">
        <v>107400</v>
      </c>
    </row>
    <row r="926" spans="1:42" s="15" customFormat="1" ht="10.5" customHeight="1">
      <c r="A926" s="16">
        <v>107441</v>
      </c>
      <c r="B926" s="220" t="str">
        <f t="shared" si="112"/>
        <v>EOP</v>
      </c>
      <c r="C926" s="25" t="s">
        <v>109</v>
      </c>
      <c r="D926" s="19">
        <v>1</v>
      </c>
      <c r="E926" s="20">
        <v>2025</v>
      </c>
      <c r="F926" s="19">
        <v>0.5</v>
      </c>
      <c r="G926" s="19">
        <v>2</v>
      </c>
      <c r="H926" s="221" t="str">
        <f t="shared" si="113"/>
        <v>2015.01</v>
      </c>
      <c r="I926" s="221" t="str">
        <f t="shared" si="114"/>
        <v>3000</v>
      </c>
      <c r="J926" s="69">
        <v>24000</v>
      </c>
      <c r="K926" s="226"/>
      <c r="L926" s="226"/>
      <c r="M926" s="226"/>
      <c r="N926" s="226"/>
      <c r="O926" s="19"/>
      <c r="P926" s="19"/>
      <c r="Q926" s="19"/>
      <c r="R926" s="19"/>
      <c r="S926" s="103"/>
      <c r="T926" s="103"/>
      <c r="U926" s="18" t="s">
        <v>2</v>
      </c>
      <c r="V926" s="103"/>
      <c r="W926" s="103"/>
      <c r="X926" s="17" t="str">
        <f>VLOOKUP(A926,'[1]Sales Data Table'!$A:$AF,4,FALSE)</f>
        <v>93446 9FM0A</v>
      </c>
      <c r="Y926" s="17" t="str">
        <f>VLOOKUP(A926,'[1]Sales Data Table'!$A:$I,2,FALSE)</f>
        <v>NISSAN</v>
      </c>
      <c r="Z926" s="17"/>
      <c r="AA926" s="17" t="str">
        <f>VLOOKUP(A926,'[1]Sales Data Table'!$A:$I,4,FALSE)</f>
        <v>93446 9FM0A</v>
      </c>
      <c r="AB926" s="17" t="str">
        <f>VLOOKUP(A926,'[1]Sales Data Table'!$A:$I,9,FALSE)</f>
        <v>13 TITAN X61A</v>
      </c>
      <c r="AC926" s="17"/>
      <c r="AD926" s="99">
        <f>VLOOKUP(A926,'[1]Sales Data Table'!$A:$Z,16,FALSE)</f>
        <v>41974</v>
      </c>
      <c r="AE926" s="18" t="str">
        <f>VLOOKUP(C926,'Equipment Listing'!A:E,3,FALSE)</f>
        <v>KY</v>
      </c>
      <c r="AF926" s="19" t="str">
        <f>VLOOKUP(C926,'Equipment Listing'!A:E,4,FALSE)</f>
        <v>200T</v>
      </c>
      <c r="AG926" s="73" t="str">
        <f>VLOOKUP(C926,'Equipment Listing'!A:E,5,FALSE)</f>
        <v>60-200</v>
      </c>
      <c r="AH926" s="19">
        <f t="shared" si="115"/>
        <v>1</v>
      </c>
      <c r="AI926" s="43">
        <f t="shared" si="116"/>
        <v>2025</v>
      </c>
      <c r="AJ926" s="102">
        <f t="shared" si="117"/>
        <v>24000</v>
      </c>
      <c r="AK926" s="20">
        <f t="shared" si="118"/>
        <v>2000</v>
      </c>
      <c r="AL926" s="21">
        <f t="shared" si="119"/>
        <v>2.6502057613168724</v>
      </c>
      <c r="AM926" s="21"/>
      <c r="AN926" s="103"/>
      <c r="AO926" s="103"/>
      <c r="AP926" s="17">
        <v>107441</v>
      </c>
    </row>
    <row r="927" spans="1:42" s="15" customFormat="1" ht="10.5" customHeight="1">
      <c r="A927" s="23">
        <v>107579</v>
      </c>
      <c r="B927" s="220" t="str">
        <f t="shared" si="112"/>
        <v>SOP</v>
      </c>
      <c r="C927" s="23" t="s">
        <v>109</v>
      </c>
      <c r="D927" s="19">
        <v>1</v>
      </c>
      <c r="E927" s="23">
        <v>2000</v>
      </c>
      <c r="F927" s="19">
        <v>0.5</v>
      </c>
      <c r="G927" s="19">
        <v>2</v>
      </c>
      <c r="H927" s="221" t="str">
        <f t="shared" si="113"/>
        <v>2015.01</v>
      </c>
      <c r="I927" s="221" t="str">
        <f t="shared" si="114"/>
        <v>2018.07</v>
      </c>
      <c r="J927" s="69">
        <v>100000</v>
      </c>
      <c r="K927" s="226"/>
      <c r="L927" s="226"/>
      <c r="M927" s="226"/>
      <c r="N927" s="226"/>
      <c r="O927" s="19"/>
      <c r="P927" s="19"/>
      <c r="Q927" s="19"/>
      <c r="R927" s="19"/>
      <c r="S927" s="103"/>
      <c r="T927" s="103"/>
      <c r="U927" s="18" t="s">
        <v>2</v>
      </c>
      <c r="V927" s="103"/>
      <c r="W927" s="103"/>
      <c r="X927" s="17">
        <f>VLOOKUP(A927,'[1]Sales Data Table'!$A:$AF,4,FALSE)</f>
        <v>20439</v>
      </c>
      <c r="Y927" s="17" t="str">
        <f>VLOOKUP(A927,'[1]Sales Data Table'!$A:$I,2,FALSE)</f>
        <v>BENTELER</v>
      </c>
      <c r="Z927" s="17"/>
      <c r="AA927" s="17">
        <f>VLOOKUP(A927,'[1]Sales Data Table'!$A:$I,4,FALSE)</f>
        <v>20439</v>
      </c>
      <c r="AB927" s="17" t="str">
        <f>VLOOKUP(A927,'[1]Sales Data Table'!$A:$I,9,FALSE)</f>
        <v>BMW F15</v>
      </c>
      <c r="AC927" s="17"/>
      <c r="AD927" s="99">
        <f>VLOOKUP(A927,'[1]Sales Data Table'!$A:$Z,16,FALSE)</f>
        <v>43282</v>
      </c>
      <c r="AE927" s="18" t="str">
        <f>VLOOKUP(C927,'Equipment Listing'!A:E,3,FALSE)</f>
        <v>KY</v>
      </c>
      <c r="AF927" s="19" t="str">
        <f>VLOOKUP(C927,'Equipment Listing'!A:E,4,FALSE)</f>
        <v>200T</v>
      </c>
      <c r="AG927" s="73" t="str">
        <f>VLOOKUP(C927,'Equipment Listing'!A:E,5,FALSE)</f>
        <v>60-200</v>
      </c>
      <c r="AH927" s="19">
        <f t="shared" si="115"/>
        <v>1</v>
      </c>
      <c r="AI927" s="43">
        <f t="shared" si="116"/>
        <v>2000</v>
      </c>
      <c r="AJ927" s="102">
        <f t="shared" si="117"/>
        <v>100000</v>
      </c>
      <c r="AK927" s="20">
        <f t="shared" si="118"/>
        <v>8333.3333333333339</v>
      </c>
      <c r="AL927" s="21">
        <f t="shared" si="119"/>
        <v>6.8888888888888893</v>
      </c>
      <c r="AM927" s="21"/>
      <c r="AN927" s="103"/>
      <c r="AO927" s="103"/>
      <c r="AP927" s="23" t="s">
        <v>370</v>
      </c>
    </row>
    <row r="928" spans="1:42" s="15" customFormat="1" ht="10.5" customHeight="1">
      <c r="A928" s="23">
        <v>107586</v>
      </c>
      <c r="B928" s="220" t="str">
        <f t="shared" si="112"/>
        <v>SOP</v>
      </c>
      <c r="C928" s="23" t="s">
        <v>109</v>
      </c>
      <c r="D928" s="19">
        <v>1</v>
      </c>
      <c r="E928" s="23">
        <v>1440</v>
      </c>
      <c r="F928" s="19">
        <v>0.5</v>
      </c>
      <c r="G928" s="19">
        <v>2</v>
      </c>
      <c r="H928" s="221" t="str">
        <f t="shared" si="113"/>
        <v>2015.01</v>
      </c>
      <c r="I928" s="221" t="str">
        <f t="shared" si="114"/>
        <v>2019.09</v>
      </c>
      <c r="J928" s="50">
        <v>63086.5</v>
      </c>
      <c r="K928" s="224"/>
      <c r="L928" s="224"/>
      <c r="M928" s="224"/>
      <c r="N928" s="224"/>
      <c r="O928" s="19"/>
      <c r="P928" s="19"/>
      <c r="Q928" s="19"/>
      <c r="R928" s="19"/>
      <c r="S928" s="103"/>
      <c r="T928" s="103"/>
      <c r="U928" s="18" t="s">
        <v>2</v>
      </c>
      <c r="V928" s="103"/>
      <c r="W928" s="103"/>
      <c r="X928" s="17" t="str">
        <f>VLOOKUP(A928,'[1]Sales Data Table'!$A:$AF,4,FALSE)</f>
        <v>25233 3JV1B</v>
      </c>
      <c r="Y928" s="17" t="str">
        <f>VLOOKUP(A928,'[1]Sales Data Table'!$A:$I,2,FALSE)</f>
        <v>NISSAN</v>
      </c>
      <c r="Z928" s="17"/>
      <c r="AA928" s="17" t="str">
        <f>VLOOKUP(A928,'[1]Sales Data Table'!$A:$I,4,FALSE)</f>
        <v>25233 3JV1B</v>
      </c>
      <c r="AB928" s="67" t="str">
        <f>VLOOKUP(A928,'[1]Sales Data Table'!$A:$I,9,FALSE)</f>
        <v>P42J+K  HEV + P42M</v>
      </c>
      <c r="AC928" s="67"/>
      <c r="AD928" s="99">
        <f>VLOOKUP(A928,'[1]Sales Data Table'!$A:$Z,16,FALSE)</f>
        <v>43717</v>
      </c>
      <c r="AE928" s="18" t="str">
        <f>VLOOKUP(C928,'Equipment Listing'!A:E,3,FALSE)</f>
        <v>KY</v>
      </c>
      <c r="AF928" s="19" t="str">
        <f>VLOOKUP(C928,'Equipment Listing'!A:E,4,FALSE)</f>
        <v>200T</v>
      </c>
      <c r="AG928" s="73" t="str">
        <f>VLOOKUP(C928,'Equipment Listing'!A:E,5,FALSE)</f>
        <v>60-200</v>
      </c>
      <c r="AH928" s="19">
        <f t="shared" si="115"/>
        <v>1</v>
      </c>
      <c r="AI928" s="43">
        <f t="shared" si="116"/>
        <v>1440</v>
      </c>
      <c r="AJ928" s="102">
        <f t="shared" si="117"/>
        <v>63086.5</v>
      </c>
      <c r="AK928" s="20">
        <f t="shared" si="118"/>
        <v>5257.208333333333</v>
      </c>
      <c r="AL928" s="21">
        <f t="shared" si="119"/>
        <v>6.2011188271604931</v>
      </c>
      <c r="AM928" s="21"/>
      <c r="AN928" s="103"/>
      <c r="AO928" s="103"/>
      <c r="AP928" s="23" t="s">
        <v>411</v>
      </c>
    </row>
    <row r="929" spans="1:42" s="15" customFormat="1" ht="10.5" customHeight="1">
      <c r="A929" s="56">
        <v>107442</v>
      </c>
      <c r="B929" s="220" t="str">
        <f t="shared" si="112"/>
        <v>SOP</v>
      </c>
      <c r="C929" s="51" t="s">
        <v>109</v>
      </c>
      <c r="D929" s="19">
        <v>1</v>
      </c>
      <c r="E929" s="53">
        <v>2000</v>
      </c>
      <c r="F929" s="51">
        <v>0.5</v>
      </c>
      <c r="G929" s="74">
        <v>2</v>
      </c>
      <c r="H929" s="221" t="str">
        <f t="shared" si="113"/>
        <v>2015.01</v>
      </c>
      <c r="I929" s="221" t="str">
        <f t="shared" si="114"/>
        <v>2018.12</v>
      </c>
      <c r="J929" s="69">
        <v>163000</v>
      </c>
      <c r="K929" s="226"/>
      <c r="L929" s="226"/>
      <c r="M929" s="226"/>
      <c r="N929" s="226"/>
      <c r="O929" s="54"/>
      <c r="P929" s="54"/>
      <c r="Q929" s="54"/>
      <c r="R929" s="54"/>
      <c r="S929" s="53"/>
      <c r="T929" s="104"/>
      <c r="U929" s="51" t="s">
        <v>2</v>
      </c>
      <c r="V929" s="104"/>
      <c r="W929" s="106"/>
      <c r="X929" s="17" t="str">
        <f>VLOOKUP(A929,'[1]Sales Data Table'!$A:$AF,4,FALSE)</f>
        <v>67313 4BA0A</v>
      </c>
      <c r="Y929" s="17" t="str">
        <f>VLOOKUP(A929,'[1]Sales Data Table'!$A:$I,2,FALSE)</f>
        <v>NISSAN</v>
      </c>
      <c r="Z929" s="17"/>
      <c r="AA929" s="17" t="str">
        <f>VLOOKUP(A929,'[1]Sales Data Table'!$A:$I,4,FALSE)</f>
        <v>67313 4BA0A</v>
      </c>
      <c r="AB929" s="17" t="str">
        <f>VLOOKUP(A929,'[1]Sales Data Table'!$A:$I,9,FALSE)</f>
        <v>P32R ROGUE</v>
      </c>
      <c r="AC929" s="17"/>
      <c r="AD929" s="99">
        <f>VLOOKUP(A929,'[1]Sales Data Table'!$A:$Z,16,FALSE)</f>
        <v>43435</v>
      </c>
      <c r="AE929" s="18" t="str">
        <f>VLOOKUP(C929,'Equipment Listing'!A:E,3,FALSE)</f>
        <v>KY</v>
      </c>
      <c r="AF929" s="19" t="str">
        <f>VLOOKUP(C929,'Equipment Listing'!A:E,4,FALSE)</f>
        <v>200T</v>
      </c>
      <c r="AG929" s="73" t="str">
        <f>VLOOKUP(C929,'Equipment Listing'!A:E,5,FALSE)</f>
        <v>60-200</v>
      </c>
      <c r="AH929" s="19">
        <f t="shared" si="115"/>
        <v>1</v>
      </c>
      <c r="AI929" s="43">
        <f t="shared" si="116"/>
        <v>2000</v>
      </c>
      <c r="AJ929" s="102">
        <f t="shared" si="117"/>
        <v>163000</v>
      </c>
      <c r="AK929" s="20">
        <f t="shared" si="118"/>
        <v>13583.333333333334</v>
      </c>
      <c r="AL929" s="21">
        <f t="shared" si="119"/>
        <v>10.388888888888889</v>
      </c>
      <c r="AM929" s="21"/>
      <c r="AN929" s="106"/>
      <c r="AO929" s="106"/>
      <c r="AP929" s="51" t="e">
        <f>VLOOKUP(A929,#REF!,2,FALSE)</f>
        <v>#REF!</v>
      </c>
    </row>
    <row r="930" spans="1:42" s="15" customFormat="1" ht="10.5" customHeight="1">
      <c r="A930" s="16">
        <v>105382</v>
      </c>
      <c r="B930" s="220" t="str">
        <f t="shared" si="112"/>
        <v>SOP</v>
      </c>
      <c r="C930" s="25" t="s">
        <v>41</v>
      </c>
      <c r="D930" s="19">
        <v>1</v>
      </c>
      <c r="E930" s="20">
        <v>4080</v>
      </c>
      <c r="F930" s="19">
        <v>0.5</v>
      </c>
      <c r="G930" s="19">
        <v>2</v>
      </c>
      <c r="H930" s="221" t="str">
        <f t="shared" si="113"/>
        <v>2015.01</v>
      </c>
      <c r="I930" s="221" t="str">
        <f t="shared" si="114"/>
        <v>2015.09</v>
      </c>
      <c r="J930" s="69">
        <v>4837.5</v>
      </c>
      <c r="K930" s="226"/>
      <c r="L930" s="226"/>
      <c r="M930" s="226"/>
      <c r="N930" s="226"/>
      <c r="O930" s="19"/>
      <c r="P930" s="19"/>
      <c r="Q930" s="19"/>
      <c r="R930" s="19"/>
      <c r="S930" s="103"/>
      <c r="T930" s="103"/>
      <c r="U930" s="18" t="s">
        <v>2</v>
      </c>
      <c r="V930" s="103"/>
      <c r="W930" s="103"/>
      <c r="X930" s="17" t="str">
        <f>VLOOKUP(A930,'[1]Sales Data Table'!$A:$AF,4,FALSE)</f>
        <v>62214 EA810</v>
      </c>
      <c r="Y930" s="17" t="str">
        <f>VLOOKUP(A930,'[1]Sales Data Table'!$A:$I,2,FALSE)</f>
        <v>NISSAN</v>
      </c>
      <c r="Z930" s="17"/>
      <c r="AA930" s="17" t="str">
        <f>VLOOKUP(A930,'[1]Sales Data Table'!$A:$I,4,FALSE)</f>
        <v>62214 EA810</v>
      </c>
      <c r="AB930" s="17" t="str">
        <f>VLOOKUP(A930,'[1]Sales Data Table'!$A:$I,9,FALSE)</f>
        <v xml:space="preserve">Nissan        | Frontier | H61B/D40        </v>
      </c>
      <c r="AC930" s="17"/>
      <c r="AD930" s="99">
        <f>VLOOKUP(A930,'[1]Sales Data Table'!$A:$Z,16,FALSE)</f>
        <v>42248</v>
      </c>
      <c r="AE930" s="18" t="str">
        <f>VLOOKUP(C930,'Equipment Listing'!A:E,3,FALSE)</f>
        <v>KY</v>
      </c>
      <c r="AF930" s="19" t="str">
        <f>VLOOKUP(C930,'Equipment Listing'!A:E,4,FALSE)</f>
        <v>300T</v>
      </c>
      <c r="AG930" s="19" t="str">
        <f>VLOOKUP(C930,'Equipment Listing'!A:E,5,FALSE)</f>
        <v>201-330</v>
      </c>
      <c r="AH930" s="19">
        <f t="shared" si="115"/>
        <v>1</v>
      </c>
      <c r="AI930" s="43">
        <f t="shared" si="116"/>
        <v>4080</v>
      </c>
      <c r="AJ930" s="102">
        <f t="shared" si="117"/>
        <v>4837.5</v>
      </c>
      <c r="AK930" s="20">
        <f t="shared" si="118"/>
        <v>403.125</v>
      </c>
      <c r="AL930" s="21">
        <f t="shared" si="119"/>
        <v>1.4650735294117647</v>
      </c>
      <c r="AM930" s="21"/>
      <c r="AN930" s="103"/>
      <c r="AO930" s="103"/>
      <c r="AP930" s="17" t="s">
        <v>57</v>
      </c>
    </row>
    <row r="931" spans="1:42" s="15" customFormat="1" ht="10.5" customHeight="1">
      <c r="A931" s="23">
        <v>105548</v>
      </c>
      <c r="B931" s="220" t="str">
        <f t="shared" si="112"/>
        <v>SOP</v>
      </c>
      <c r="C931" s="23" t="s">
        <v>41</v>
      </c>
      <c r="D931" s="19">
        <v>1</v>
      </c>
      <c r="E931" s="23">
        <v>1575</v>
      </c>
      <c r="F931" s="19">
        <v>0.5</v>
      </c>
      <c r="G931" s="19">
        <v>2</v>
      </c>
      <c r="H931" s="221" t="str">
        <f t="shared" si="113"/>
        <v>2015.01</v>
      </c>
      <c r="I931" s="221" t="str">
        <f t="shared" si="114"/>
        <v>2018.06</v>
      </c>
      <c r="J931" s="69">
        <v>65250</v>
      </c>
      <c r="K931" s="226"/>
      <c r="L931" s="226"/>
      <c r="M931" s="226"/>
      <c r="N931" s="226"/>
      <c r="O931" s="19"/>
      <c r="P931" s="19"/>
      <c r="Q931" s="19"/>
      <c r="R931" s="19"/>
      <c r="S931" s="103"/>
      <c r="T931" s="103"/>
      <c r="U931" s="18" t="s">
        <v>2</v>
      </c>
      <c r="V931" s="103"/>
      <c r="W931" s="103"/>
      <c r="X931" s="17" t="str">
        <f>VLOOKUP(A931,'[1]Sales Data Table'!$A:$AF,4,FALSE)</f>
        <v>67154 JA000</v>
      </c>
      <c r="Y931" s="17" t="str">
        <f>VLOOKUP(A931,'[1]Sales Data Table'!$A:$I,2,FALSE)</f>
        <v>NISSAN</v>
      </c>
      <c r="Z931" s="17"/>
      <c r="AA931" s="17" t="str">
        <f>VLOOKUP(A931,'[1]Sales Data Table'!$A:$I,4,FALSE)</f>
        <v>67154 JA000</v>
      </c>
      <c r="AB931" s="17" t="str">
        <f>VLOOKUP(A931,'[1]Sales Data Table'!$A:$I,9,FALSE)</f>
        <v>L42L</v>
      </c>
      <c r="AC931" s="17"/>
      <c r="AD931" s="99">
        <f>VLOOKUP(A931,'[1]Sales Data Table'!$A:$Z,16,FALSE)</f>
        <v>43252</v>
      </c>
      <c r="AE931" s="18" t="str">
        <f>VLOOKUP(C931,'Equipment Listing'!A:E,3,FALSE)</f>
        <v>KY</v>
      </c>
      <c r="AF931" s="19" t="str">
        <f>VLOOKUP(C931,'Equipment Listing'!A:E,4,FALSE)</f>
        <v>300T</v>
      </c>
      <c r="AG931" s="19" t="str">
        <f>VLOOKUP(C931,'Equipment Listing'!A:E,5,FALSE)</f>
        <v>201-330</v>
      </c>
      <c r="AH931" s="19">
        <f t="shared" si="115"/>
        <v>1</v>
      </c>
      <c r="AI931" s="43">
        <f t="shared" si="116"/>
        <v>1575</v>
      </c>
      <c r="AJ931" s="102">
        <f t="shared" si="117"/>
        <v>65250</v>
      </c>
      <c r="AK931" s="20">
        <f t="shared" si="118"/>
        <v>5437.5</v>
      </c>
      <c r="AL931" s="21">
        <f t="shared" si="119"/>
        <v>5.9365079365079367</v>
      </c>
      <c r="AM931" s="21"/>
      <c r="AN931" s="103"/>
      <c r="AO931" s="103"/>
      <c r="AP931" s="23" t="s">
        <v>392</v>
      </c>
    </row>
    <row r="932" spans="1:42" s="15" customFormat="1" ht="10.5" customHeight="1">
      <c r="A932" s="16">
        <v>105683</v>
      </c>
      <c r="B932" s="220" t="str">
        <f t="shared" si="112"/>
        <v>SOP</v>
      </c>
      <c r="C932" s="25" t="s">
        <v>41</v>
      </c>
      <c r="D932" s="19">
        <v>1</v>
      </c>
      <c r="E932" s="20">
        <v>1800</v>
      </c>
      <c r="F932" s="19">
        <v>0.5</v>
      </c>
      <c r="G932" s="19">
        <v>2</v>
      </c>
      <c r="H932" s="221" t="str">
        <f t="shared" si="113"/>
        <v>2015.01</v>
      </c>
      <c r="I932" s="221" t="str">
        <f t="shared" si="114"/>
        <v>2018.03</v>
      </c>
      <c r="J932" s="69">
        <v>7275</v>
      </c>
      <c r="K932" s="226"/>
      <c r="L932" s="226"/>
      <c r="M932" s="226"/>
      <c r="N932" s="226"/>
      <c r="O932" s="19"/>
      <c r="P932" s="19"/>
      <c r="Q932" s="19"/>
      <c r="R932" s="19"/>
      <c r="S932" s="103"/>
      <c r="T932" s="103"/>
      <c r="U932" s="18" t="s">
        <v>2</v>
      </c>
      <c r="V932" s="103"/>
      <c r="W932" s="103"/>
      <c r="X932" s="17" t="str">
        <f>VLOOKUP(A932,'[1]Sales Data Table'!$A:$AF,4,FALSE)</f>
        <v>24239 ZH00A</v>
      </c>
      <c r="Y932" s="17" t="str">
        <f>VLOOKUP(A932,'[1]Sales Data Table'!$A:$I,2,FALSE)</f>
        <v>NISSAN</v>
      </c>
      <c r="Z932" s="17"/>
      <c r="AA932" s="17" t="str">
        <f>VLOOKUP(A932,'[1]Sales Data Table'!$A:$I,4,FALSE)</f>
        <v>24239 ZH00A</v>
      </c>
      <c r="AB932" s="17" t="str">
        <f>VLOOKUP(A932,'[1]Sales Data Table'!$A:$I,9,FALSE)</f>
        <v>ARMADA / WZW</v>
      </c>
      <c r="AC932" s="17"/>
      <c r="AD932" s="99">
        <f>VLOOKUP(A932,'[1]Sales Data Table'!$A:$Z,16,FALSE)</f>
        <v>43160</v>
      </c>
      <c r="AE932" s="18" t="str">
        <f>VLOOKUP(C932,'Equipment Listing'!A:E,3,FALSE)</f>
        <v>KY</v>
      </c>
      <c r="AF932" s="19" t="str">
        <f>VLOOKUP(C932,'Equipment Listing'!A:E,4,FALSE)</f>
        <v>300T</v>
      </c>
      <c r="AG932" s="19" t="str">
        <f>VLOOKUP(C932,'Equipment Listing'!A:E,5,FALSE)</f>
        <v>201-330</v>
      </c>
      <c r="AH932" s="19">
        <f t="shared" si="115"/>
        <v>1</v>
      </c>
      <c r="AI932" s="43">
        <f t="shared" si="116"/>
        <v>1800</v>
      </c>
      <c r="AJ932" s="102">
        <f t="shared" si="117"/>
        <v>7275</v>
      </c>
      <c r="AK932" s="20">
        <f t="shared" si="118"/>
        <v>606.25</v>
      </c>
      <c r="AL932" s="21">
        <f t="shared" si="119"/>
        <v>1.7824074074074074</v>
      </c>
      <c r="AM932" s="21"/>
      <c r="AN932" s="103"/>
      <c r="AO932" s="103"/>
      <c r="AP932" s="17">
        <v>105683</v>
      </c>
    </row>
    <row r="933" spans="1:42" s="15" customFormat="1" ht="10.5" customHeight="1">
      <c r="A933" s="16">
        <v>105866</v>
      </c>
      <c r="B933" s="220" t="str">
        <f t="shared" si="112"/>
        <v>SOP</v>
      </c>
      <c r="C933" s="25" t="s">
        <v>41</v>
      </c>
      <c r="D933" s="19">
        <v>1</v>
      </c>
      <c r="E933" s="20">
        <v>1800</v>
      </c>
      <c r="F933" s="19">
        <v>0.5</v>
      </c>
      <c r="G933" s="19">
        <v>2</v>
      </c>
      <c r="H933" s="221" t="str">
        <f t="shared" si="113"/>
        <v>2015.01</v>
      </c>
      <c r="I933" s="221" t="str">
        <f t="shared" si="114"/>
        <v>2018.06</v>
      </c>
      <c r="J933" s="69">
        <v>360000</v>
      </c>
      <c r="K933" s="226"/>
      <c r="L933" s="226"/>
      <c r="M933" s="226"/>
      <c r="N933" s="226"/>
      <c r="O933" s="19"/>
      <c r="P933" s="19"/>
      <c r="Q933" s="19"/>
      <c r="R933" s="19"/>
      <c r="S933" s="103"/>
      <c r="T933" s="103"/>
      <c r="U933" s="18" t="s">
        <v>2</v>
      </c>
      <c r="V933" s="103"/>
      <c r="W933" s="103"/>
      <c r="X933" s="17" t="str">
        <f>VLOOKUP(A933,'[1]Sales Data Table'!$A:$AF,4,FALSE)</f>
        <v>E22330A5200000</v>
      </c>
      <c r="Y933" s="17" t="str">
        <f>VLOOKUP(A933,'[1]Sales Data Table'!$A:$I,2,FALSE)</f>
        <v>Calsonic</v>
      </c>
      <c r="Z933" s="17"/>
      <c r="AA933" s="17" t="str">
        <f>VLOOKUP(A933,'[1]Sales Data Table'!$A:$I,4,FALSE)</f>
        <v>E22330A5200000</v>
      </c>
      <c r="AB933" s="17" t="str">
        <f>VLOOKUP(A933,'[1]Sales Data Table'!$A:$I,9,FALSE)</f>
        <v>L42L</v>
      </c>
      <c r="AC933" s="17"/>
      <c r="AD933" s="99">
        <f>VLOOKUP(A933,'[1]Sales Data Table'!$A:$Z,16,FALSE)</f>
        <v>43252</v>
      </c>
      <c r="AE933" s="18" t="str">
        <f>VLOOKUP(C933,'Equipment Listing'!A:E,3,FALSE)</f>
        <v>KY</v>
      </c>
      <c r="AF933" s="19" t="str">
        <f>VLOOKUP(C933,'Equipment Listing'!A:E,4,FALSE)</f>
        <v>300T</v>
      </c>
      <c r="AG933" s="19" t="str">
        <f>VLOOKUP(C933,'Equipment Listing'!A:E,5,FALSE)</f>
        <v>201-330</v>
      </c>
      <c r="AH933" s="19">
        <f t="shared" si="115"/>
        <v>1</v>
      </c>
      <c r="AI933" s="43">
        <f t="shared" si="116"/>
        <v>1800</v>
      </c>
      <c r="AJ933" s="102">
        <f t="shared" si="117"/>
        <v>360000</v>
      </c>
      <c r="AK933" s="20">
        <f t="shared" si="118"/>
        <v>30000</v>
      </c>
      <c r="AL933" s="21">
        <f t="shared" si="119"/>
        <v>23.555555555555557</v>
      </c>
      <c r="AM933" s="21"/>
      <c r="AN933" s="103"/>
      <c r="AO933" s="103"/>
      <c r="AP933" s="17" t="s">
        <v>56</v>
      </c>
    </row>
    <row r="934" spans="1:42" s="15" customFormat="1" ht="10.5" customHeight="1">
      <c r="A934" s="16">
        <v>106006</v>
      </c>
      <c r="B934" s="220" t="str">
        <f t="shared" si="112"/>
        <v>SOP</v>
      </c>
      <c r="C934" s="25" t="s">
        <v>41</v>
      </c>
      <c r="D934" s="19">
        <v>1</v>
      </c>
      <c r="E934" s="20">
        <v>1575</v>
      </c>
      <c r="F934" s="19">
        <v>0.5</v>
      </c>
      <c r="G934" s="19">
        <v>2</v>
      </c>
      <c r="H934" s="221" t="str">
        <f t="shared" si="113"/>
        <v>2015.01</v>
      </c>
      <c r="I934" s="221" t="str">
        <f t="shared" si="114"/>
        <v>2015.02</v>
      </c>
      <c r="J934" s="69">
        <v>66265.5</v>
      </c>
      <c r="K934" s="226"/>
      <c r="L934" s="226"/>
      <c r="M934" s="226"/>
      <c r="N934" s="226"/>
      <c r="O934" s="19"/>
      <c r="P934" s="19"/>
      <c r="Q934" s="19"/>
      <c r="R934" s="19"/>
      <c r="S934" s="103"/>
      <c r="T934" s="103"/>
      <c r="U934" s="18" t="s">
        <v>2</v>
      </c>
      <c r="V934" s="103"/>
      <c r="W934" s="103"/>
      <c r="X934" s="17" t="str">
        <f>VLOOKUP(A934,'[1]Sales Data Table'!$A:$AF,4,FALSE)</f>
        <v>78852 9N00A</v>
      </c>
      <c r="Y934" s="17" t="str">
        <f>VLOOKUP(A934,'[1]Sales Data Table'!$A:$I,2,FALSE)</f>
        <v>NISSAN</v>
      </c>
      <c r="Z934" s="17"/>
      <c r="AA934" s="17" t="str">
        <f>VLOOKUP(A934,'[1]Sales Data Table'!$A:$I,4,FALSE)</f>
        <v>78852 9N00A</v>
      </c>
      <c r="AB934" s="17" t="str">
        <f>VLOOKUP(A934,'[1]Sales Data Table'!$A:$I,9,FALSE)</f>
        <v>L42C</v>
      </c>
      <c r="AC934" s="17"/>
      <c r="AD934" s="99">
        <f>VLOOKUP(A934,'[1]Sales Data Table'!$A:$Z,16,FALSE)</f>
        <v>42036</v>
      </c>
      <c r="AE934" s="18" t="str">
        <f>VLOOKUP(C934,'Equipment Listing'!A:E,3,FALSE)</f>
        <v>KY</v>
      </c>
      <c r="AF934" s="19" t="str">
        <f>VLOOKUP(C934,'Equipment Listing'!A:E,4,FALSE)</f>
        <v>300T</v>
      </c>
      <c r="AG934" s="19" t="str">
        <f>VLOOKUP(C934,'Equipment Listing'!A:E,5,FALSE)</f>
        <v>201-330</v>
      </c>
      <c r="AH934" s="19">
        <f t="shared" si="115"/>
        <v>1</v>
      </c>
      <c r="AI934" s="43">
        <f t="shared" si="116"/>
        <v>1575</v>
      </c>
      <c r="AJ934" s="102">
        <f t="shared" si="117"/>
        <v>66265.5</v>
      </c>
      <c r="AK934" s="20">
        <f t="shared" si="118"/>
        <v>5522.125</v>
      </c>
      <c r="AL934" s="21">
        <f t="shared" si="119"/>
        <v>6.0081481481481482</v>
      </c>
      <c r="AM934" s="21"/>
      <c r="AN934" s="103"/>
      <c r="AO934" s="103"/>
      <c r="AP934" s="17">
        <v>106006</v>
      </c>
    </row>
    <row r="935" spans="1:42" s="15" customFormat="1" ht="10.5" customHeight="1">
      <c r="A935" s="16">
        <v>106040</v>
      </c>
      <c r="B935" s="220" t="str">
        <f t="shared" si="112"/>
        <v>EOP</v>
      </c>
      <c r="C935" s="25" t="s">
        <v>41</v>
      </c>
      <c r="D935" s="19">
        <v>1</v>
      </c>
      <c r="E935" s="20">
        <v>1600</v>
      </c>
      <c r="F935" s="19">
        <v>0.5</v>
      </c>
      <c r="G935" s="19">
        <v>2</v>
      </c>
      <c r="H935" s="221" t="str">
        <f t="shared" si="113"/>
        <v>2015.01</v>
      </c>
      <c r="I935" s="221" t="str">
        <f t="shared" si="114"/>
        <v>3000</v>
      </c>
      <c r="J935" s="68">
        <v>134210.5</v>
      </c>
      <c r="K935" s="225"/>
      <c r="L935" s="225"/>
      <c r="M935" s="225"/>
      <c r="N935" s="225"/>
      <c r="O935" s="19"/>
      <c r="P935" s="19"/>
      <c r="Q935" s="19"/>
      <c r="R935" s="19"/>
      <c r="S935" s="103"/>
      <c r="T935" s="103"/>
      <c r="U935" s="18" t="s">
        <v>2</v>
      </c>
      <c r="V935" s="103"/>
      <c r="W935" s="103"/>
      <c r="X935" s="17" t="str">
        <f>VLOOKUP(A935,'[1]Sales Data Table'!$A:$AF,4,FALSE)</f>
        <v>74870 9N01A</v>
      </c>
      <c r="Y935" s="17" t="str">
        <f>VLOOKUP(A935,'[1]Sales Data Table'!$A:$I,2,FALSE)</f>
        <v>NISSAN</v>
      </c>
      <c r="Z935" s="17"/>
      <c r="AA935" s="17" t="str">
        <f>VLOOKUP(A935,'[1]Sales Data Table'!$A:$I,4,FALSE)</f>
        <v>74870 9N01A</v>
      </c>
      <c r="AB935" s="17" t="str">
        <f>VLOOKUP(A935,'[1]Sales Data Table'!$A:$I,9,FALSE)</f>
        <v>L42L + '14 L42N</v>
      </c>
      <c r="AC935" s="17"/>
      <c r="AD935" s="99">
        <f>VLOOKUP(A935,'[1]Sales Data Table'!$A:$Z,16,FALSE)</f>
        <v>41944</v>
      </c>
      <c r="AE935" s="18" t="str">
        <f>VLOOKUP(C935,'Equipment Listing'!A:E,3,FALSE)</f>
        <v>KY</v>
      </c>
      <c r="AF935" s="19" t="str">
        <f>VLOOKUP(C935,'Equipment Listing'!A:E,4,FALSE)</f>
        <v>300T</v>
      </c>
      <c r="AG935" s="19" t="str">
        <f>VLOOKUP(C935,'Equipment Listing'!A:E,5,FALSE)</f>
        <v>201-330</v>
      </c>
      <c r="AH935" s="19">
        <f t="shared" si="115"/>
        <v>1</v>
      </c>
      <c r="AI935" s="43">
        <f t="shared" si="116"/>
        <v>1600</v>
      </c>
      <c r="AJ935" s="102">
        <f t="shared" si="117"/>
        <v>134210.5</v>
      </c>
      <c r="AK935" s="20">
        <f t="shared" si="118"/>
        <v>11184.208333333334</v>
      </c>
      <c r="AL935" s="21">
        <f t="shared" si="119"/>
        <v>10.653506944444445</v>
      </c>
      <c r="AM935" s="21"/>
      <c r="AN935" s="103"/>
      <c r="AO935" s="103"/>
      <c r="AP935" s="17" t="s">
        <v>55</v>
      </c>
    </row>
    <row r="936" spans="1:42" s="15" customFormat="1" ht="10.5" customHeight="1">
      <c r="A936" s="16">
        <v>106048</v>
      </c>
      <c r="B936" s="220" t="str">
        <f t="shared" si="112"/>
        <v>SOP</v>
      </c>
      <c r="C936" s="25" t="s">
        <v>41</v>
      </c>
      <c r="D936" s="19">
        <v>1</v>
      </c>
      <c r="E936" s="20">
        <v>1400</v>
      </c>
      <c r="F936" s="19">
        <v>0.5</v>
      </c>
      <c r="G936" s="19">
        <v>2</v>
      </c>
      <c r="H936" s="221" t="str">
        <f t="shared" si="113"/>
        <v>2015.01</v>
      </c>
      <c r="I936" s="221" t="str">
        <f t="shared" si="114"/>
        <v>2019</v>
      </c>
      <c r="J936" s="69">
        <v>2905.5</v>
      </c>
      <c r="K936" s="226"/>
      <c r="L936" s="226"/>
      <c r="M936" s="226"/>
      <c r="N936" s="226"/>
      <c r="O936" s="19"/>
      <c r="P936" s="19"/>
      <c r="Q936" s="19"/>
      <c r="R936" s="19"/>
      <c r="S936" s="103"/>
      <c r="T936" s="103"/>
      <c r="U936" s="18" t="s">
        <v>2</v>
      </c>
      <c r="V936" s="103"/>
      <c r="W936" s="103"/>
      <c r="X936" s="17" t="str">
        <f>VLOOKUP(A936,'[1]Sales Data Table'!$A:$AF,4,FALSE)</f>
        <v>51170 ZS08D</v>
      </c>
      <c r="Y936" s="17" t="str">
        <f>VLOOKUP(A936,'[1]Sales Data Table'!$A:$I,2,FALSE)</f>
        <v>NISSAN</v>
      </c>
      <c r="Z936" s="17"/>
      <c r="AA936" s="17" t="str">
        <f>VLOOKUP(A936,'[1]Sales Data Table'!$A:$I,4,FALSE)</f>
        <v>51170 ZS08D</v>
      </c>
      <c r="AB936" s="17" t="str">
        <f>VLOOKUP(A936,'[1]Sales Data Table'!$A:$I,9,FALSE)</f>
        <v>N61B Xterra</v>
      </c>
      <c r="AC936" s="17"/>
      <c r="AD936" s="99">
        <f>VLOOKUP(A936,'[1]Sales Data Table'!$A:$Z,16,FALSE)</f>
        <v>44114</v>
      </c>
      <c r="AE936" s="18" t="str">
        <f>VLOOKUP(C936,'Equipment Listing'!A:E,3,FALSE)</f>
        <v>KY</v>
      </c>
      <c r="AF936" s="19" t="str">
        <f>VLOOKUP(C936,'Equipment Listing'!A:E,4,FALSE)</f>
        <v>300T</v>
      </c>
      <c r="AG936" s="19" t="str">
        <f>VLOOKUP(C936,'Equipment Listing'!A:E,5,FALSE)</f>
        <v>201-330</v>
      </c>
      <c r="AH936" s="19">
        <f t="shared" si="115"/>
        <v>1</v>
      </c>
      <c r="AI936" s="43">
        <f t="shared" si="116"/>
        <v>1400</v>
      </c>
      <c r="AJ936" s="102">
        <f t="shared" si="117"/>
        <v>2905.5</v>
      </c>
      <c r="AK936" s="20">
        <f t="shared" si="118"/>
        <v>242.125</v>
      </c>
      <c r="AL936" s="21">
        <f t="shared" si="119"/>
        <v>1.5639285714285716</v>
      </c>
      <c r="AM936" s="21"/>
      <c r="AN936" s="103"/>
      <c r="AO936" s="103"/>
      <c r="AP936" s="17" t="s">
        <v>54</v>
      </c>
    </row>
    <row r="937" spans="1:42" s="15" customFormat="1" ht="10.5" customHeight="1">
      <c r="A937" s="16">
        <v>106049</v>
      </c>
      <c r="B937" s="220" t="str">
        <f t="shared" si="112"/>
        <v>SOP</v>
      </c>
      <c r="C937" s="25" t="s">
        <v>41</v>
      </c>
      <c r="D937" s="19">
        <v>1</v>
      </c>
      <c r="E937" s="20">
        <v>1800</v>
      </c>
      <c r="F937" s="19">
        <v>0.5</v>
      </c>
      <c r="G937" s="19">
        <v>2</v>
      </c>
      <c r="H937" s="221" t="str">
        <f t="shared" si="113"/>
        <v>2015.01</v>
      </c>
      <c r="I937" s="221" t="str">
        <f t="shared" si="114"/>
        <v>2017.07</v>
      </c>
      <c r="J937" s="69">
        <v>67021.343999999997</v>
      </c>
      <c r="K937" s="226"/>
      <c r="L937" s="226"/>
      <c r="M937" s="226"/>
      <c r="N937" s="226"/>
      <c r="O937" s="19"/>
      <c r="P937" s="19"/>
      <c r="Q937" s="19"/>
      <c r="R937" s="19"/>
      <c r="S937" s="103"/>
      <c r="T937" s="103"/>
      <c r="U937" s="18" t="s">
        <v>2</v>
      </c>
      <c r="V937" s="103"/>
      <c r="W937" s="103"/>
      <c r="X937" s="17" t="str">
        <f>VLOOKUP(A937,'[1]Sales Data Table'!$A:$AF,4,FALSE)</f>
        <v>14953 ZP50A</v>
      </c>
      <c r="Y937" s="17" t="str">
        <f>VLOOKUP(A937,'[1]Sales Data Table'!$A:$I,2,FALSE)</f>
        <v>NISSAN</v>
      </c>
      <c r="Z937" s="17"/>
      <c r="AA937" s="17" t="str">
        <f>VLOOKUP(A937,'[1]Sales Data Table'!$A:$I,4,FALSE)</f>
        <v>14953 ZP50A</v>
      </c>
      <c r="AB937" s="17" t="str">
        <f>VLOOKUP(A937,'[1]Sales Data Table'!$A:$I,9,FALSE)</f>
        <v xml:space="preserve">Nissan        | Frontier | H61B/D40        </v>
      </c>
      <c r="AC937" s="17"/>
      <c r="AD937" s="99">
        <f>VLOOKUP(A937,'[1]Sales Data Table'!$A:$Z,16,FALSE)</f>
        <v>42917</v>
      </c>
      <c r="AE937" s="18" t="str">
        <f>VLOOKUP(C937,'Equipment Listing'!A:E,3,FALSE)</f>
        <v>KY</v>
      </c>
      <c r="AF937" s="19" t="str">
        <f>VLOOKUP(C937,'Equipment Listing'!A:E,4,FALSE)</f>
        <v>300T</v>
      </c>
      <c r="AG937" s="19" t="str">
        <f>VLOOKUP(C937,'Equipment Listing'!A:E,5,FALSE)</f>
        <v>201-330</v>
      </c>
      <c r="AH937" s="19">
        <f t="shared" si="115"/>
        <v>1</v>
      </c>
      <c r="AI937" s="43">
        <f t="shared" si="116"/>
        <v>1800</v>
      </c>
      <c r="AJ937" s="102">
        <f t="shared" si="117"/>
        <v>67021.343999999997</v>
      </c>
      <c r="AK937" s="20">
        <f t="shared" si="118"/>
        <v>5585.1120000000001</v>
      </c>
      <c r="AL937" s="21">
        <f t="shared" si="119"/>
        <v>5.4704533333333343</v>
      </c>
      <c r="AM937" s="21"/>
      <c r="AN937" s="103"/>
      <c r="AO937" s="103"/>
      <c r="AP937" s="17">
        <v>106049</v>
      </c>
    </row>
    <row r="938" spans="1:42" s="15" customFormat="1" ht="10.5" customHeight="1">
      <c r="A938" s="16">
        <v>106075</v>
      </c>
      <c r="B938" s="220" t="str">
        <f t="shared" si="112"/>
        <v>SOP</v>
      </c>
      <c r="C938" s="25" t="s">
        <v>41</v>
      </c>
      <c r="D938" s="19">
        <v>1</v>
      </c>
      <c r="E938" s="20">
        <v>900</v>
      </c>
      <c r="F938" s="19">
        <v>0.5</v>
      </c>
      <c r="G938" s="19">
        <v>2</v>
      </c>
      <c r="H938" s="221" t="str">
        <f t="shared" si="113"/>
        <v>2015.01</v>
      </c>
      <c r="I938" s="221" t="str">
        <f t="shared" si="114"/>
        <v>2018.03</v>
      </c>
      <c r="J938" s="69">
        <v>21155.77</v>
      </c>
      <c r="K938" s="226"/>
      <c r="L938" s="226"/>
      <c r="M938" s="226"/>
      <c r="N938" s="226"/>
      <c r="O938" s="19"/>
      <c r="P938" s="19"/>
      <c r="Q938" s="19"/>
      <c r="R938" s="19"/>
      <c r="S938" s="103"/>
      <c r="T938" s="103"/>
      <c r="U938" s="18" t="s">
        <v>2</v>
      </c>
      <c r="V938" s="103"/>
      <c r="W938" s="103"/>
      <c r="X938" s="17" t="str">
        <f>VLOOKUP(A938,'[1]Sales Data Table'!$A:$AF,4,FALSE)</f>
        <v>43115 ZR00A</v>
      </c>
      <c r="Y938" s="17" t="str">
        <f>VLOOKUP(A938,'[1]Sales Data Table'!$A:$I,2,FALSE)</f>
        <v>NISSAN</v>
      </c>
      <c r="Z938" s="17"/>
      <c r="AA938" s="17" t="str">
        <f>VLOOKUP(A938,'[1]Sales Data Table'!$A:$I,4,FALSE)</f>
        <v>43115 ZR00A</v>
      </c>
      <c r="AB938" s="17" t="str">
        <f>VLOOKUP(A938,'[1]Sales Data Table'!$A:$I,9,FALSE)</f>
        <v>ARMADA / WZW</v>
      </c>
      <c r="AC938" s="17"/>
      <c r="AD938" s="99">
        <f>VLOOKUP(A938,'[1]Sales Data Table'!$A:$Z,16,FALSE)</f>
        <v>43160</v>
      </c>
      <c r="AE938" s="18" t="str">
        <f>VLOOKUP(C938,'Equipment Listing'!A:E,3,FALSE)</f>
        <v>KY</v>
      </c>
      <c r="AF938" s="19" t="str">
        <f>VLOOKUP(C938,'Equipment Listing'!A:E,4,FALSE)</f>
        <v>300T</v>
      </c>
      <c r="AG938" s="19" t="str">
        <f>VLOOKUP(C938,'Equipment Listing'!A:E,5,FALSE)</f>
        <v>201-330</v>
      </c>
      <c r="AH938" s="19">
        <f t="shared" si="115"/>
        <v>1</v>
      </c>
      <c r="AI938" s="43">
        <f t="shared" si="116"/>
        <v>900</v>
      </c>
      <c r="AJ938" s="102">
        <f t="shared" si="117"/>
        <v>21155.77</v>
      </c>
      <c r="AK938" s="20">
        <f t="shared" si="118"/>
        <v>1762.9808333333333</v>
      </c>
      <c r="AL938" s="21">
        <f t="shared" si="119"/>
        <v>3.9451567901234568</v>
      </c>
      <c r="AM938" s="21"/>
      <c r="AN938" s="103"/>
      <c r="AO938" s="103"/>
      <c r="AP938" s="17" t="s">
        <v>53</v>
      </c>
    </row>
    <row r="939" spans="1:42" s="15" customFormat="1" ht="10.5" customHeight="1">
      <c r="A939" s="16">
        <v>106094</v>
      </c>
      <c r="B939" s="220" t="str">
        <f t="shared" si="112"/>
        <v>SOP</v>
      </c>
      <c r="C939" s="25" t="s">
        <v>41</v>
      </c>
      <c r="D939" s="19">
        <v>1</v>
      </c>
      <c r="E939" s="20">
        <v>1575</v>
      </c>
      <c r="F939" s="19">
        <v>0.5</v>
      </c>
      <c r="G939" s="19">
        <v>2</v>
      </c>
      <c r="H939" s="221" t="str">
        <f t="shared" si="113"/>
        <v>2015.01</v>
      </c>
      <c r="I939" s="221" t="str">
        <f t="shared" si="114"/>
        <v>2015.02</v>
      </c>
      <c r="J939" s="69">
        <v>63690</v>
      </c>
      <c r="K939" s="226"/>
      <c r="L939" s="226"/>
      <c r="M939" s="226"/>
      <c r="N939" s="226"/>
      <c r="O939" s="19"/>
      <c r="P939" s="19"/>
      <c r="Q939" s="19"/>
      <c r="R939" s="19"/>
      <c r="S939" s="103"/>
      <c r="T939" s="103"/>
      <c r="U939" s="18" t="s">
        <v>2</v>
      </c>
      <c r="V939" s="103"/>
      <c r="W939" s="103"/>
      <c r="X939" s="17" t="str">
        <f>VLOOKUP(A939,'[1]Sales Data Table'!$A:$AF,4,FALSE)</f>
        <v>20711 9N00A</v>
      </c>
      <c r="Y939" s="17" t="str">
        <f>VLOOKUP(A939,'[1]Sales Data Table'!$A:$I,2,FALSE)</f>
        <v>Calsonic</v>
      </c>
      <c r="Z939" s="17"/>
      <c r="AA939" s="17" t="str">
        <f>VLOOKUP(A939,'[1]Sales Data Table'!$A:$I,4,FALSE)</f>
        <v>20711 9N00A</v>
      </c>
      <c r="AB939" s="17" t="str">
        <f>VLOOKUP(A939,'[1]Sales Data Table'!$A:$I,9,FALSE)</f>
        <v>L42C</v>
      </c>
      <c r="AC939" s="17"/>
      <c r="AD939" s="99">
        <f>VLOOKUP(A939,'[1]Sales Data Table'!$A:$Z,16,FALSE)</f>
        <v>42036</v>
      </c>
      <c r="AE939" s="18" t="str">
        <f>VLOOKUP(C939,'Equipment Listing'!A:E,3,FALSE)</f>
        <v>KY</v>
      </c>
      <c r="AF939" s="19" t="str">
        <f>VLOOKUP(C939,'Equipment Listing'!A:E,4,FALSE)</f>
        <v>300T</v>
      </c>
      <c r="AG939" s="19" t="str">
        <f>VLOOKUP(C939,'Equipment Listing'!A:E,5,FALSE)</f>
        <v>201-330</v>
      </c>
      <c r="AH939" s="19">
        <f t="shared" si="115"/>
        <v>1</v>
      </c>
      <c r="AI939" s="43">
        <f t="shared" si="116"/>
        <v>1575</v>
      </c>
      <c r="AJ939" s="102">
        <f t="shared" si="117"/>
        <v>63690</v>
      </c>
      <c r="AK939" s="20">
        <f t="shared" si="118"/>
        <v>5307.5</v>
      </c>
      <c r="AL939" s="21">
        <f t="shared" si="119"/>
        <v>5.8264550264550268</v>
      </c>
      <c r="AM939" s="21"/>
      <c r="AN939" s="103"/>
      <c r="AO939" s="103"/>
      <c r="AP939" s="17">
        <v>106094</v>
      </c>
    </row>
    <row r="940" spans="1:42" s="15" customFormat="1" ht="10.5" customHeight="1">
      <c r="A940" s="16">
        <v>106192</v>
      </c>
      <c r="B940" s="220" t="str">
        <f t="shared" si="112"/>
        <v>EOP</v>
      </c>
      <c r="C940" s="25" t="s">
        <v>41</v>
      </c>
      <c r="D940" s="19">
        <v>1</v>
      </c>
      <c r="E940" s="20">
        <v>1800</v>
      </c>
      <c r="F940" s="19">
        <v>0.5</v>
      </c>
      <c r="G940" s="19">
        <v>2</v>
      </c>
      <c r="H940" s="221" t="str">
        <f t="shared" si="113"/>
        <v>2015.01</v>
      </c>
      <c r="I940" s="221" t="str">
        <f t="shared" si="114"/>
        <v>3000</v>
      </c>
      <c r="J940" s="69">
        <v>49275</v>
      </c>
      <c r="K940" s="226"/>
      <c r="L940" s="226"/>
      <c r="M940" s="226"/>
      <c r="N940" s="226"/>
      <c r="O940" s="19"/>
      <c r="P940" s="19"/>
      <c r="Q940" s="19"/>
      <c r="R940" s="19"/>
      <c r="S940" s="103"/>
      <c r="T940" s="103"/>
      <c r="U940" s="18" t="s">
        <v>2</v>
      </c>
      <c r="V940" s="103"/>
      <c r="W940" s="103"/>
      <c r="X940" s="17" t="str">
        <f>VLOOKUP(A940,'[1]Sales Data Table'!$A:$AF,4,FALSE)</f>
        <v>827150T180</v>
      </c>
      <c r="Y940" s="17" t="str">
        <f>VLOOKUP(A940,'[1]Sales Data Table'!$A:$I,2,FALSE)</f>
        <v>TOYOTA</v>
      </c>
      <c r="Z940" s="17"/>
      <c r="AA940" s="17" t="str">
        <f>VLOOKUP(A940,'[1]Sales Data Table'!$A:$I,4,FALSE)</f>
        <v>827150T180</v>
      </c>
      <c r="AB940" s="17" t="str">
        <f>VLOOKUP(A940,'[1]Sales Data Table'!$A:$I,9,FALSE)</f>
        <v xml:space="preserve">Toyota | Venza | 470L            </v>
      </c>
      <c r="AC940" s="17"/>
      <c r="AD940" s="99">
        <f>VLOOKUP(A940,'[1]Sales Data Table'!$A:$Z,16,FALSE)</f>
        <v>41912</v>
      </c>
      <c r="AE940" s="18" t="str">
        <f>VLOOKUP(C940,'Equipment Listing'!A:E,3,FALSE)</f>
        <v>KY</v>
      </c>
      <c r="AF940" s="19" t="str">
        <f>VLOOKUP(C940,'Equipment Listing'!A:E,4,FALSE)</f>
        <v>300T</v>
      </c>
      <c r="AG940" s="19" t="str">
        <f>VLOOKUP(C940,'Equipment Listing'!A:E,5,FALSE)</f>
        <v>201-330</v>
      </c>
      <c r="AH940" s="19">
        <f t="shared" si="115"/>
        <v>1</v>
      </c>
      <c r="AI940" s="43">
        <f t="shared" si="116"/>
        <v>1800</v>
      </c>
      <c r="AJ940" s="102">
        <f t="shared" si="117"/>
        <v>49275</v>
      </c>
      <c r="AK940" s="20">
        <f t="shared" si="118"/>
        <v>4106.25</v>
      </c>
      <c r="AL940" s="21">
        <f t="shared" si="119"/>
        <v>4.375</v>
      </c>
      <c r="AM940" s="21"/>
      <c r="AN940" s="103"/>
      <c r="AO940" s="103"/>
      <c r="AP940" s="17" t="s">
        <v>52</v>
      </c>
    </row>
    <row r="941" spans="1:42" s="15" customFormat="1" ht="10.5" customHeight="1">
      <c r="A941" s="16">
        <v>106288</v>
      </c>
      <c r="B941" s="220" t="str">
        <f t="shared" si="112"/>
        <v>EOP</v>
      </c>
      <c r="C941" s="25" t="s">
        <v>41</v>
      </c>
      <c r="D941" s="19">
        <v>1</v>
      </c>
      <c r="E941" s="20">
        <v>1800</v>
      </c>
      <c r="F941" s="19">
        <v>0.5</v>
      </c>
      <c r="G941" s="19">
        <v>2</v>
      </c>
      <c r="H941" s="221" t="str">
        <f t="shared" si="113"/>
        <v>2015.01</v>
      </c>
      <c r="I941" s="221" t="str">
        <f t="shared" si="114"/>
        <v>3000</v>
      </c>
      <c r="J941" s="69">
        <v>62299.5</v>
      </c>
      <c r="K941" s="226"/>
      <c r="L941" s="226"/>
      <c r="M941" s="226"/>
      <c r="N941" s="226"/>
      <c r="O941" s="19"/>
      <c r="P941" s="19"/>
      <c r="Q941" s="19"/>
      <c r="R941" s="19"/>
      <c r="S941" s="103"/>
      <c r="T941" s="103"/>
      <c r="U941" s="18" t="s">
        <v>2</v>
      </c>
      <c r="V941" s="103"/>
      <c r="W941" s="103"/>
      <c r="X941" s="17" t="str">
        <f>VLOOKUP(A941,'[1]Sales Data Table'!$A:$AF,4,FALSE)</f>
        <v>536530T010</v>
      </c>
      <c r="Y941" s="17" t="str">
        <f>VLOOKUP(A941,'[1]Sales Data Table'!$A:$I,2,FALSE)</f>
        <v>TOYOTA</v>
      </c>
      <c r="Z941" s="17"/>
      <c r="AA941" s="17" t="str">
        <f>VLOOKUP(A941,'[1]Sales Data Table'!$A:$I,4,FALSE)</f>
        <v>536530T010</v>
      </c>
      <c r="AB941" s="17" t="str">
        <f>VLOOKUP(A941,'[1]Sales Data Table'!$A:$I,9,FALSE)</f>
        <v xml:space="preserve">Toyota | Venza | 470L            </v>
      </c>
      <c r="AC941" s="17"/>
      <c r="AD941" s="99">
        <f>VLOOKUP(A941,'[1]Sales Data Table'!$A:$Z,16,FALSE)</f>
        <v>41912</v>
      </c>
      <c r="AE941" s="18" t="str">
        <f>VLOOKUP(C941,'Equipment Listing'!A:E,3,FALSE)</f>
        <v>KY</v>
      </c>
      <c r="AF941" s="19" t="str">
        <f>VLOOKUP(C941,'Equipment Listing'!A:E,4,FALSE)</f>
        <v>300T</v>
      </c>
      <c r="AG941" s="19" t="str">
        <f>VLOOKUP(C941,'Equipment Listing'!A:E,5,FALSE)</f>
        <v>201-330</v>
      </c>
      <c r="AH941" s="19">
        <f t="shared" si="115"/>
        <v>1</v>
      </c>
      <c r="AI941" s="43">
        <f t="shared" si="116"/>
        <v>1800</v>
      </c>
      <c r="AJ941" s="102">
        <f t="shared" si="117"/>
        <v>62299.5</v>
      </c>
      <c r="AK941" s="20">
        <f t="shared" si="118"/>
        <v>5191.625</v>
      </c>
      <c r="AL941" s="21">
        <f t="shared" si="119"/>
        <v>5.1789814814814816</v>
      </c>
      <c r="AM941" s="21"/>
      <c r="AN941" s="103"/>
      <c r="AO941" s="103"/>
      <c r="AP941" s="17">
        <v>106288</v>
      </c>
    </row>
    <row r="942" spans="1:42" s="15" customFormat="1" ht="10.5" customHeight="1">
      <c r="A942" s="16">
        <v>106317</v>
      </c>
      <c r="B942" s="220" t="str">
        <f t="shared" si="112"/>
        <v>SOP</v>
      </c>
      <c r="C942" s="25" t="s">
        <v>41</v>
      </c>
      <c r="D942" s="19">
        <v>1</v>
      </c>
      <c r="E942" s="20">
        <v>2000</v>
      </c>
      <c r="F942" s="19">
        <v>0.5</v>
      </c>
      <c r="G942" s="19">
        <v>2</v>
      </c>
      <c r="H942" s="221" t="str">
        <f t="shared" si="113"/>
        <v>2015.01</v>
      </c>
      <c r="I942" s="221" t="str">
        <f t="shared" si="114"/>
        <v>2015.09</v>
      </c>
      <c r="J942" s="69">
        <v>4275</v>
      </c>
      <c r="K942" s="226"/>
      <c r="L942" s="226"/>
      <c r="M942" s="226"/>
      <c r="N942" s="226"/>
      <c r="O942" s="19"/>
      <c r="P942" s="19"/>
      <c r="Q942" s="19"/>
      <c r="R942" s="19"/>
      <c r="S942" s="103"/>
      <c r="T942" s="103"/>
      <c r="U942" s="18" t="s">
        <v>2</v>
      </c>
      <c r="V942" s="103"/>
      <c r="W942" s="103"/>
      <c r="X942" s="17" t="str">
        <f>VLOOKUP(A942,'[1]Sales Data Table'!$A:$AF,4,FALSE)</f>
        <v>349395X20A</v>
      </c>
      <c r="Y942" s="17" t="str">
        <f>VLOOKUP(A942,'[1]Sales Data Table'!$A:$I,2,FALSE)</f>
        <v>NISSAN</v>
      </c>
      <c r="Z942" s="17"/>
      <c r="AA942" s="17" t="str">
        <f>VLOOKUP(A942,'[1]Sales Data Table'!$A:$I,4,FALSE)</f>
        <v>349395X20A</v>
      </c>
      <c r="AB942" s="17" t="str">
        <f>VLOOKUP(A942,'[1]Sales Data Table'!$A:$I,9,FALSE)</f>
        <v xml:space="preserve">Nissan        | Frontier | H61B/D40        </v>
      </c>
      <c r="AC942" s="17"/>
      <c r="AD942" s="99">
        <f>VLOOKUP(A942,'[1]Sales Data Table'!$A:$Z,16,FALSE)</f>
        <v>42248</v>
      </c>
      <c r="AE942" s="18" t="str">
        <f>VLOOKUP(C942,'Equipment Listing'!A:E,3,FALSE)</f>
        <v>KY</v>
      </c>
      <c r="AF942" s="19" t="str">
        <f>VLOOKUP(C942,'Equipment Listing'!A:E,4,FALSE)</f>
        <v>300T</v>
      </c>
      <c r="AG942" s="19" t="str">
        <f>VLOOKUP(C942,'Equipment Listing'!A:E,5,FALSE)</f>
        <v>201-330</v>
      </c>
      <c r="AH942" s="19">
        <f t="shared" si="115"/>
        <v>1</v>
      </c>
      <c r="AI942" s="43">
        <f t="shared" si="116"/>
        <v>2000</v>
      </c>
      <c r="AJ942" s="102">
        <f t="shared" si="117"/>
        <v>4275</v>
      </c>
      <c r="AK942" s="20">
        <f t="shared" si="118"/>
        <v>356.25</v>
      </c>
      <c r="AL942" s="21">
        <f t="shared" si="119"/>
        <v>1.5708333333333335</v>
      </c>
      <c r="AM942" s="21"/>
      <c r="AN942" s="103"/>
      <c r="AO942" s="103"/>
      <c r="AP942" s="17">
        <v>106317</v>
      </c>
    </row>
    <row r="943" spans="1:42" s="15" customFormat="1" ht="10.5" customHeight="1">
      <c r="A943" s="16">
        <v>106516</v>
      </c>
      <c r="B943" s="220" t="str">
        <f t="shared" si="112"/>
        <v>SOP</v>
      </c>
      <c r="C943" s="25" t="s">
        <v>41</v>
      </c>
      <c r="D943" s="19">
        <v>1</v>
      </c>
      <c r="E943" s="20">
        <v>1350</v>
      </c>
      <c r="F943" s="19">
        <v>0.5</v>
      </c>
      <c r="G943" s="19">
        <v>2</v>
      </c>
      <c r="H943" s="221" t="str">
        <f t="shared" si="113"/>
        <v>2015.01</v>
      </c>
      <c r="I943" s="221" t="str">
        <f t="shared" si="114"/>
        <v>2015.12</v>
      </c>
      <c r="J943" s="50">
        <v>154080</v>
      </c>
      <c r="K943" s="224"/>
      <c r="L943" s="224"/>
      <c r="M943" s="224"/>
      <c r="N943" s="224"/>
      <c r="O943" s="19"/>
      <c r="P943" s="19"/>
      <c r="Q943" s="19"/>
      <c r="R943" s="19"/>
      <c r="S943" s="103"/>
      <c r="T943" s="103"/>
      <c r="U943" s="18" t="s">
        <v>2</v>
      </c>
      <c r="V943" s="103"/>
      <c r="W943" s="103"/>
      <c r="X943" s="17" t="str">
        <f>VLOOKUP(A943,'[1]Sales Data Table'!$A:$AF,4,FALSE)</f>
        <v>11M122AB</v>
      </c>
      <c r="Y943" s="17" t="str">
        <f>VLOOKUP(A943,'[1]Sales Data Table'!$A:$I,2,FALSE)</f>
        <v>Bowling Green Metalforming</v>
      </c>
      <c r="Z943" s="17"/>
      <c r="AA943" s="17" t="str">
        <f>VLOOKUP(A943,'[1]Sales Data Table'!$A:$I,4,FALSE)</f>
        <v>11M122AB</v>
      </c>
      <c r="AB943" s="17" t="str">
        <f>VLOOKUP(A943,'[1]Sales Data Table'!$A:$I,9,FALSE)</f>
        <v>Highlander 397 + Sienna 580L</v>
      </c>
      <c r="AC943" s="17"/>
      <c r="AD943" s="99">
        <f>VLOOKUP(A943,'[1]Sales Data Table'!$A:$Z,16,FALSE)</f>
        <v>42339</v>
      </c>
      <c r="AE943" s="18" t="str">
        <f>VLOOKUP(C943,'Equipment Listing'!A:E,3,FALSE)</f>
        <v>KY</v>
      </c>
      <c r="AF943" s="19" t="str">
        <f>VLOOKUP(C943,'Equipment Listing'!A:E,4,FALSE)</f>
        <v>300T</v>
      </c>
      <c r="AG943" s="19" t="str">
        <f>VLOOKUP(C943,'Equipment Listing'!A:E,5,FALSE)</f>
        <v>201-330</v>
      </c>
      <c r="AH943" s="19">
        <f t="shared" si="115"/>
        <v>1</v>
      </c>
      <c r="AI943" s="43">
        <f t="shared" si="116"/>
        <v>1350</v>
      </c>
      <c r="AJ943" s="102">
        <f t="shared" si="117"/>
        <v>154080</v>
      </c>
      <c r="AK943" s="20">
        <f t="shared" si="118"/>
        <v>12840</v>
      </c>
      <c r="AL943" s="21">
        <f t="shared" si="119"/>
        <v>14.014814814814814</v>
      </c>
      <c r="AM943" s="21"/>
      <c r="AN943" s="103"/>
      <c r="AO943" s="103"/>
      <c r="AP943" s="17" t="s">
        <v>51</v>
      </c>
    </row>
    <row r="944" spans="1:42" s="15" customFormat="1" ht="10.5" customHeight="1">
      <c r="A944" s="16">
        <v>106677</v>
      </c>
      <c r="B944" s="220" t="str">
        <f t="shared" si="112"/>
        <v>SOP</v>
      </c>
      <c r="C944" s="25" t="s">
        <v>41</v>
      </c>
      <c r="D944" s="19">
        <v>1</v>
      </c>
      <c r="E944" s="20">
        <v>1575</v>
      </c>
      <c r="F944" s="19">
        <v>0.5</v>
      </c>
      <c r="G944" s="19">
        <v>2</v>
      </c>
      <c r="H944" s="221" t="str">
        <f t="shared" si="113"/>
        <v>2015.01</v>
      </c>
      <c r="I944" s="221" t="str">
        <f t="shared" si="114"/>
        <v>2019.09</v>
      </c>
      <c r="J944" s="69">
        <v>161394.70199999999</v>
      </c>
      <c r="K944" s="226"/>
      <c r="L944" s="226"/>
      <c r="M944" s="226"/>
      <c r="N944" s="226"/>
      <c r="O944" s="19"/>
      <c r="P944" s="19"/>
      <c r="Q944" s="19"/>
      <c r="R944" s="19"/>
      <c r="S944" s="103"/>
      <c r="T944" s="103"/>
      <c r="U944" s="18" t="s">
        <v>2</v>
      </c>
      <c r="V944" s="103"/>
      <c r="W944" s="103"/>
      <c r="X944" s="17" t="str">
        <f>VLOOKUP(A944,'[1]Sales Data Table'!$A:$AF,4,FALSE)</f>
        <v>15781-726YL</v>
      </c>
      <c r="Y944" s="17" t="str">
        <f>VLOOKUP(A944,'[1]Sales Data Table'!$A:$I,2,FALSE)</f>
        <v>TOYOTA</v>
      </c>
      <c r="Z944" s="17"/>
      <c r="AA944" s="17" t="str">
        <f>VLOOKUP(A944,'[1]Sales Data Table'!$A:$I,4,FALSE)</f>
        <v>15781-726YL</v>
      </c>
      <c r="AB944" s="17" t="str">
        <f>VLOOKUP(A944,'[1]Sales Data Table'!$A:$I,9,FALSE)</f>
        <v>TOYOTA Engine V8 5.7l  and 4.6L</v>
      </c>
      <c r="AC944" s="17"/>
      <c r="AD944" s="99">
        <f>VLOOKUP(A944,'[1]Sales Data Table'!$A:$Z,16,FALSE)</f>
        <v>43717</v>
      </c>
      <c r="AE944" s="18" t="str">
        <f>VLOOKUP(C944,'Equipment Listing'!A:E,3,FALSE)</f>
        <v>KY</v>
      </c>
      <c r="AF944" s="19" t="str">
        <f>VLOOKUP(C944,'Equipment Listing'!A:E,4,FALSE)</f>
        <v>300T</v>
      </c>
      <c r="AG944" s="19" t="str">
        <f>VLOOKUP(C944,'Equipment Listing'!A:E,5,FALSE)</f>
        <v>201-330</v>
      </c>
      <c r="AH944" s="19">
        <f t="shared" si="115"/>
        <v>1</v>
      </c>
      <c r="AI944" s="43">
        <f t="shared" si="116"/>
        <v>1575</v>
      </c>
      <c r="AJ944" s="102">
        <f t="shared" si="117"/>
        <v>161394.70199999999</v>
      </c>
      <c r="AK944" s="20">
        <f t="shared" si="118"/>
        <v>13449.558499999999</v>
      </c>
      <c r="AL944" s="21">
        <f t="shared" si="119"/>
        <v>12.719202962962962</v>
      </c>
      <c r="AM944" s="21"/>
      <c r="AN944" s="103"/>
      <c r="AO944" s="103"/>
      <c r="AP944" s="17">
        <v>106677</v>
      </c>
    </row>
    <row r="945" spans="1:42" s="15" customFormat="1" ht="10.5" customHeight="1">
      <c r="A945" s="16">
        <v>106697</v>
      </c>
      <c r="B945" s="220" t="str">
        <f t="shared" si="112"/>
        <v>SOP</v>
      </c>
      <c r="C945" s="25" t="s">
        <v>41</v>
      </c>
      <c r="D945" s="19">
        <v>1</v>
      </c>
      <c r="E945" s="20">
        <v>1400</v>
      </c>
      <c r="F945" s="19">
        <v>0.5</v>
      </c>
      <c r="G945" s="19">
        <v>2</v>
      </c>
      <c r="H945" s="221" t="str">
        <f t="shared" si="113"/>
        <v>2015.01</v>
      </c>
      <c r="I945" s="221" t="str">
        <f t="shared" si="114"/>
        <v>2019.09</v>
      </c>
      <c r="J945" s="69">
        <v>136679.96160000001</v>
      </c>
      <c r="K945" s="226"/>
      <c r="L945" s="226"/>
      <c r="M945" s="226"/>
      <c r="N945" s="226"/>
      <c r="O945" s="19"/>
      <c r="P945" s="19"/>
      <c r="Q945" s="19"/>
      <c r="R945" s="19"/>
      <c r="S945" s="103"/>
      <c r="T945" s="103"/>
      <c r="U945" s="18" t="s">
        <v>2</v>
      </c>
      <c r="V945" s="103"/>
      <c r="W945" s="103"/>
      <c r="X945" s="17" t="str">
        <f>VLOOKUP(A945,'[1]Sales Data Table'!$A:$AF,4,FALSE)</f>
        <v>561.833.457</v>
      </c>
      <c r="Y945" s="17" t="str">
        <f>VLOOKUP(A945,'[1]Sales Data Table'!$A:$I,2,FALSE)</f>
        <v>VOLKSWAGEN</v>
      </c>
      <c r="Z945" s="17"/>
      <c r="AA945" s="17" t="str">
        <f>VLOOKUP(A945,'[1]Sales Data Table'!$A:$I,4,FALSE)</f>
        <v>561.833.457</v>
      </c>
      <c r="AB945" s="17" t="str">
        <f>VLOOKUP(A945,'[1]Sales Data Table'!$A:$I,9,FALSE)</f>
        <v xml:space="preserve">VW | Mid-SizeSedan | NMS/VW411       </v>
      </c>
      <c r="AC945" s="17"/>
      <c r="AD945" s="99">
        <f>VLOOKUP(A945,'[1]Sales Data Table'!$A:$Z,16,FALSE)</f>
        <v>43717</v>
      </c>
      <c r="AE945" s="18" t="str">
        <f>VLOOKUP(C945,'Equipment Listing'!A:E,3,FALSE)</f>
        <v>KY</v>
      </c>
      <c r="AF945" s="19" t="str">
        <f>VLOOKUP(C945,'Equipment Listing'!A:E,4,FALSE)</f>
        <v>300T</v>
      </c>
      <c r="AG945" s="19" t="str">
        <f>VLOOKUP(C945,'Equipment Listing'!A:E,5,FALSE)</f>
        <v>201-330</v>
      </c>
      <c r="AH945" s="19">
        <f t="shared" si="115"/>
        <v>1</v>
      </c>
      <c r="AI945" s="43">
        <f t="shared" si="116"/>
        <v>1400</v>
      </c>
      <c r="AJ945" s="102">
        <f t="shared" si="117"/>
        <v>136679.96160000001</v>
      </c>
      <c r="AK945" s="20">
        <f t="shared" si="118"/>
        <v>11389.996800000001</v>
      </c>
      <c r="AL945" s="21">
        <f t="shared" si="119"/>
        <v>12.180949333333333</v>
      </c>
      <c r="AM945" s="21"/>
      <c r="AN945" s="103"/>
      <c r="AO945" s="103"/>
      <c r="AP945" s="17" t="s">
        <v>50</v>
      </c>
    </row>
    <row r="946" spans="1:42" s="15" customFormat="1" ht="10.5" customHeight="1">
      <c r="A946" s="16">
        <v>106807</v>
      </c>
      <c r="B946" s="220" t="str">
        <f t="shared" si="112"/>
        <v>SOP</v>
      </c>
      <c r="C946" s="25" t="s">
        <v>41</v>
      </c>
      <c r="D946" s="19">
        <v>1</v>
      </c>
      <c r="E946" s="20">
        <v>1575</v>
      </c>
      <c r="F946" s="19">
        <v>0.5</v>
      </c>
      <c r="G946" s="19">
        <v>2</v>
      </c>
      <c r="H946" s="221" t="str">
        <f t="shared" si="113"/>
        <v>2015.01</v>
      </c>
      <c r="I946" s="221" t="str">
        <f t="shared" si="114"/>
        <v>2016.06</v>
      </c>
      <c r="J946" s="69">
        <v>22308.93</v>
      </c>
      <c r="K946" s="226"/>
      <c r="L946" s="226"/>
      <c r="M946" s="226"/>
      <c r="N946" s="226"/>
      <c r="O946" s="19"/>
      <c r="P946" s="19"/>
      <c r="Q946" s="19"/>
      <c r="R946" s="19"/>
      <c r="S946" s="103"/>
      <c r="T946" s="103"/>
      <c r="U946" s="18" t="s">
        <v>2</v>
      </c>
      <c r="V946" s="103"/>
      <c r="W946" s="103"/>
      <c r="X946" s="17" t="str">
        <f>VLOOKUP(A946,'[1]Sales Data Table'!$A:$AF,4,FALSE)</f>
        <v>86286-06020</v>
      </c>
      <c r="Y946" s="17" t="str">
        <f>VLOOKUP(A946,'[1]Sales Data Table'!$A:$I,2,FALSE)</f>
        <v>TOYOTA</v>
      </c>
      <c r="Z946" s="17"/>
      <c r="AA946" s="17" t="str">
        <f>VLOOKUP(A946,'[1]Sales Data Table'!$A:$I,4,FALSE)</f>
        <v>86286-06020</v>
      </c>
      <c r="AB946" s="17" t="str">
        <f>VLOOKUP(A946,'[1]Sales Data Table'!$A:$I,9,FALSE)</f>
        <v>Camry 051A HEV</v>
      </c>
      <c r="AC946" s="17"/>
      <c r="AD946" s="99">
        <f>VLOOKUP(A946,'[1]Sales Data Table'!$A:$Z,16,FALSE)</f>
        <v>42522</v>
      </c>
      <c r="AE946" s="18" t="str">
        <f>VLOOKUP(C946,'Equipment Listing'!A:E,3,FALSE)</f>
        <v>KY</v>
      </c>
      <c r="AF946" s="19" t="str">
        <f>VLOOKUP(C946,'Equipment Listing'!A:E,4,FALSE)</f>
        <v>300T</v>
      </c>
      <c r="AG946" s="19" t="str">
        <f>VLOOKUP(C946,'Equipment Listing'!A:E,5,FALSE)</f>
        <v>201-330</v>
      </c>
      <c r="AH946" s="19">
        <f t="shared" si="115"/>
        <v>1</v>
      </c>
      <c r="AI946" s="43">
        <f t="shared" si="116"/>
        <v>1575</v>
      </c>
      <c r="AJ946" s="102">
        <f t="shared" si="117"/>
        <v>22308.93</v>
      </c>
      <c r="AK946" s="20">
        <f t="shared" si="118"/>
        <v>1859.0775000000001</v>
      </c>
      <c r="AL946" s="21">
        <f t="shared" si="119"/>
        <v>2.9071555555555562</v>
      </c>
      <c r="AM946" s="21"/>
      <c r="AN946" s="103"/>
      <c r="AO946" s="103"/>
      <c r="AP946" s="17">
        <v>106807</v>
      </c>
    </row>
    <row r="947" spans="1:42" s="15" customFormat="1" ht="10.5" customHeight="1">
      <c r="A947" s="16">
        <v>106832</v>
      </c>
      <c r="B947" s="220" t="str">
        <f t="shared" si="112"/>
        <v>SOP</v>
      </c>
      <c r="C947" s="25" t="s">
        <v>41</v>
      </c>
      <c r="D947" s="19">
        <v>1</v>
      </c>
      <c r="E947" s="20">
        <v>2100</v>
      </c>
      <c r="F947" s="19">
        <v>0.5</v>
      </c>
      <c r="G947" s="19">
        <v>2</v>
      </c>
      <c r="H947" s="221" t="str">
        <f t="shared" si="113"/>
        <v>2015.01</v>
      </c>
      <c r="I947" s="221" t="str">
        <f t="shared" si="114"/>
        <v>2019</v>
      </c>
      <c r="J947" s="68">
        <v>428500</v>
      </c>
      <c r="K947" s="225"/>
      <c r="L947" s="225"/>
      <c r="M947" s="225"/>
      <c r="N947" s="225"/>
      <c r="O947" s="19"/>
      <c r="P947" s="19"/>
      <c r="Q947" s="19"/>
      <c r="R947" s="19"/>
      <c r="S947" s="103"/>
      <c r="T947" s="103"/>
      <c r="U947" s="18" t="s">
        <v>2</v>
      </c>
      <c r="V947" s="103"/>
      <c r="W947" s="103"/>
      <c r="X947" s="17" t="str">
        <f>VLOOKUP(A947,'[1]Sales Data Table'!$A:$AF,4,FALSE)</f>
        <v>67154 3TAOA</v>
      </c>
      <c r="Y947" s="17" t="str">
        <f>VLOOKUP(A947,'[1]Sales Data Table'!$A:$I,2,FALSE)</f>
        <v>NISSAN</v>
      </c>
      <c r="Z947" s="17"/>
      <c r="AA947" s="17" t="str">
        <f>VLOOKUP(A947,'[1]Sales Data Table'!$A:$I,4,FALSE)</f>
        <v>67154 3TAOA</v>
      </c>
      <c r="AB947" s="17" t="str">
        <f>VLOOKUP(A947,'[1]Sales Data Table'!$A:$I,9,FALSE)</f>
        <v>L42L + '14 L42N</v>
      </c>
      <c r="AC947" s="17"/>
      <c r="AD947" s="99">
        <f>VLOOKUP(A947,'[1]Sales Data Table'!$A:$Z,16,FALSE)</f>
        <v>44166</v>
      </c>
      <c r="AE947" s="18" t="str">
        <f>VLOOKUP(C947,'Equipment Listing'!A:E,3,FALSE)</f>
        <v>KY</v>
      </c>
      <c r="AF947" s="19" t="str">
        <f>VLOOKUP(C947,'Equipment Listing'!A:E,4,FALSE)</f>
        <v>300T</v>
      </c>
      <c r="AG947" s="19" t="str">
        <f>VLOOKUP(C947,'Equipment Listing'!A:E,5,FALSE)</f>
        <v>201-330</v>
      </c>
      <c r="AH947" s="19">
        <f t="shared" si="115"/>
        <v>1</v>
      </c>
      <c r="AI947" s="43">
        <f t="shared" si="116"/>
        <v>2100</v>
      </c>
      <c r="AJ947" s="102">
        <f t="shared" si="117"/>
        <v>428500</v>
      </c>
      <c r="AK947" s="20">
        <f t="shared" si="118"/>
        <v>35708.333333333336</v>
      </c>
      <c r="AL947" s="21">
        <f t="shared" si="119"/>
        <v>24.00529100529101</v>
      </c>
      <c r="AM947" s="21"/>
      <c r="AN947" s="103"/>
      <c r="AO947" s="103"/>
      <c r="AP947" s="17">
        <v>106832</v>
      </c>
    </row>
    <row r="948" spans="1:42" s="15" customFormat="1" ht="10.5" customHeight="1">
      <c r="A948" s="16">
        <v>106856</v>
      </c>
      <c r="B948" s="220" t="str">
        <f t="shared" si="112"/>
        <v>SOP</v>
      </c>
      <c r="C948" s="25" t="s">
        <v>41</v>
      </c>
      <c r="D948" s="19">
        <v>1</v>
      </c>
      <c r="E948" s="20">
        <v>1440</v>
      </c>
      <c r="F948" s="19">
        <v>0.5</v>
      </c>
      <c r="G948" s="19">
        <v>2</v>
      </c>
      <c r="H948" s="221" t="str">
        <f t="shared" si="113"/>
        <v>2015.01</v>
      </c>
      <c r="I948" s="221" t="str">
        <f t="shared" si="114"/>
        <v>2018.06</v>
      </c>
      <c r="J948" s="69">
        <v>365000</v>
      </c>
      <c r="K948" s="226"/>
      <c r="L948" s="226"/>
      <c r="M948" s="226"/>
      <c r="N948" s="226"/>
      <c r="O948" s="19"/>
      <c r="P948" s="19"/>
      <c r="Q948" s="19"/>
      <c r="R948" s="19"/>
      <c r="S948" s="103"/>
      <c r="T948" s="103"/>
      <c r="U948" s="18" t="s">
        <v>2</v>
      </c>
      <c r="V948" s="103"/>
      <c r="W948" s="103"/>
      <c r="X948" s="17" t="str">
        <f>VLOOKUP(A948,'[1]Sales Data Table'!$A:$AF,4,FALSE)</f>
        <v>66336 3TA0A</v>
      </c>
      <c r="Y948" s="17" t="str">
        <f>VLOOKUP(A948,'[1]Sales Data Table'!$A:$I,2,FALSE)</f>
        <v>NISSAN</v>
      </c>
      <c r="Z948" s="17"/>
      <c r="AA948" s="17" t="str">
        <f>VLOOKUP(A948,'[1]Sales Data Table'!$A:$I,4,FALSE)</f>
        <v>66336 3TA0A</v>
      </c>
      <c r="AB948" s="17" t="str">
        <f>VLOOKUP(A948,'[1]Sales Data Table'!$A:$I,9,FALSE)</f>
        <v>L42L Altima</v>
      </c>
      <c r="AC948" s="17"/>
      <c r="AD948" s="99">
        <f>VLOOKUP(A948,'[1]Sales Data Table'!$A:$Z,16,FALSE)</f>
        <v>43252</v>
      </c>
      <c r="AE948" s="18" t="str">
        <f>VLOOKUP(C948,'Equipment Listing'!A:E,3,FALSE)</f>
        <v>KY</v>
      </c>
      <c r="AF948" s="19" t="str">
        <f>VLOOKUP(C948,'Equipment Listing'!A:E,4,FALSE)</f>
        <v>300T</v>
      </c>
      <c r="AG948" s="19" t="str">
        <f>VLOOKUP(C948,'Equipment Listing'!A:E,5,FALSE)</f>
        <v>201-330</v>
      </c>
      <c r="AH948" s="19">
        <f t="shared" si="115"/>
        <v>1</v>
      </c>
      <c r="AI948" s="43">
        <f t="shared" si="116"/>
        <v>1440</v>
      </c>
      <c r="AJ948" s="102">
        <f t="shared" si="117"/>
        <v>365000</v>
      </c>
      <c r="AK948" s="20">
        <f t="shared" si="118"/>
        <v>30416.666666666668</v>
      </c>
      <c r="AL948" s="21">
        <f t="shared" si="119"/>
        <v>29.496913580246915</v>
      </c>
      <c r="AM948" s="21"/>
      <c r="AN948" s="103"/>
      <c r="AO948" s="103"/>
      <c r="AP948" s="17">
        <v>106856</v>
      </c>
    </row>
    <row r="949" spans="1:42" s="15" customFormat="1" ht="10.5" customHeight="1">
      <c r="A949" s="16">
        <v>106867</v>
      </c>
      <c r="B949" s="220" t="str">
        <f t="shared" si="112"/>
        <v>SOP</v>
      </c>
      <c r="C949" s="25" t="s">
        <v>41</v>
      </c>
      <c r="D949" s="19">
        <v>1</v>
      </c>
      <c r="E949" s="20">
        <v>2100</v>
      </c>
      <c r="F949" s="19">
        <v>0.5</v>
      </c>
      <c r="G949" s="19">
        <v>2</v>
      </c>
      <c r="H949" s="221" t="str">
        <f t="shared" si="113"/>
        <v>2015.01</v>
      </c>
      <c r="I949" s="221" t="str">
        <f t="shared" si="114"/>
        <v>2016.06</v>
      </c>
      <c r="J949" s="69">
        <v>73967.33</v>
      </c>
      <c r="K949" s="226"/>
      <c r="L949" s="226"/>
      <c r="M949" s="226"/>
      <c r="N949" s="226"/>
      <c r="O949" s="19"/>
      <c r="P949" s="19"/>
      <c r="Q949" s="19"/>
      <c r="R949" s="19"/>
      <c r="S949" s="103"/>
      <c r="T949" s="103"/>
      <c r="U949" s="18" t="s">
        <v>2</v>
      </c>
      <c r="V949" s="103"/>
      <c r="W949" s="103"/>
      <c r="X949" s="17" t="str">
        <f>VLOOKUP(A949,'[1]Sales Data Table'!$A:$AF,4,FALSE)</f>
        <v>G92qa06010</v>
      </c>
      <c r="Y949" s="17" t="str">
        <f>VLOOKUP(A949,'[1]Sales Data Table'!$A:$I,2,FALSE)</f>
        <v>TOYOTA</v>
      </c>
      <c r="Z949" s="17"/>
      <c r="AA949" s="17" t="str">
        <f>VLOOKUP(A949,'[1]Sales Data Table'!$A:$I,4,FALSE)</f>
        <v>G92qa06010</v>
      </c>
      <c r="AB949" s="17" t="str">
        <f>VLOOKUP(A949,'[1]Sales Data Table'!$A:$I,9,FALSE)</f>
        <v>Camry 051a</v>
      </c>
      <c r="AC949" s="17"/>
      <c r="AD949" s="99">
        <f>VLOOKUP(A949,'[1]Sales Data Table'!$A:$Z,16,FALSE)</f>
        <v>42522</v>
      </c>
      <c r="AE949" s="18" t="str">
        <f>VLOOKUP(C949,'Equipment Listing'!A:E,3,FALSE)</f>
        <v>KY</v>
      </c>
      <c r="AF949" s="19" t="str">
        <f>VLOOKUP(C949,'Equipment Listing'!A:E,4,FALSE)</f>
        <v>300T</v>
      </c>
      <c r="AG949" s="19" t="str">
        <f>VLOOKUP(C949,'Equipment Listing'!A:E,5,FALSE)</f>
        <v>201-330</v>
      </c>
      <c r="AH949" s="19">
        <f t="shared" si="115"/>
        <v>1</v>
      </c>
      <c r="AI949" s="43">
        <f t="shared" si="116"/>
        <v>2100</v>
      </c>
      <c r="AJ949" s="102">
        <f t="shared" si="117"/>
        <v>73967.33</v>
      </c>
      <c r="AK949" s="20">
        <f t="shared" si="118"/>
        <v>6163.9441666666671</v>
      </c>
      <c r="AL949" s="21">
        <f t="shared" si="119"/>
        <v>5.2469486772486773</v>
      </c>
      <c r="AM949" s="21"/>
      <c r="AN949" s="103"/>
      <c r="AO949" s="103"/>
      <c r="AP949" s="17">
        <v>106867</v>
      </c>
    </row>
    <row r="950" spans="1:42" s="15" customFormat="1" ht="10.5" customHeight="1">
      <c r="A950" s="16">
        <v>106937</v>
      </c>
      <c r="B950" s="220" t="str">
        <f t="shared" si="112"/>
        <v>SOP</v>
      </c>
      <c r="C950" s="25" t="s">
        <v>41</v>
      </c>
      <c r="D950" s="19">
        <v>1</v>
      </c>
      <c r="E950" s="20">
        <v>2000</v>
      </c>
      <c r="F950" s="19">
        <v>0.5</v>
      </c>
      <c r="G950" s="19">
        <v>2</v>
      </c>
      <c r="H950" s="221" t="str">
        <f t="shared" si="113"/>
        <v>2015.01</v>
      </c>
      <c r="I950" s="221" t="str">
        <f t="shared" si="114"/>
        <v>2018.12</v>
      </c>
      <c r="J950" s="69">
        <v>92181.599999999991</v>
      </c>
      <c r="K950" s="226"/>
      <c r="L950" s="226"/>
      <c r="M950" s="226"/>
      <c r="N950" s="226"/>
      <c r="O950" s="19"/>
      <c r="P950" s="19"/>
      <c r="Q950" s="19"/>
      <c r="R950" s="19"/>
      <c r="S950" s="103"/>
      <c r="T950" s="103"/>
      <c r="U950" s="18" t="s">
        <v>2</v>
      </c>
      <c r="V950" s="103"/>
      <c r="W950" s="103"/>
      <c r="X950" s="17" t="str">
        <f>VLOOKUP(A950,'[1]Sales Data Table'!$A:$AF,4,FALSE)</f>
        <v>28038 3jc0a</v>
      </c>
      <c r="Y950" s="17" t="str">
        <f>VLOOKUP(A950,'[1]Sales Data Table'!$A:$I,2,FALSE)</f>
        <v>NISSAN</v>
      </c>
      <c r="Z950" s="17"/>
      <c r="AA950" s="17" t="str">
        <f>VLOOKUP(A950,'[1]Sales Data Table'!$A:$I,4,FALSE)</f>
        <v>28038 3jc0a</v>
      </c>
      <c r="AB950" s="17" t="str">
        <f>VLOOKUP(A950,'[1]Sales Data Table'!$A:$I,9,FALSE)</f>
        <v>P42K</v>
      </c>
      <c r="AC950" s="17"/>
      <c r="AD950" s="99">
        <f>VLOOKUP(A950,'[1]Sales Data Table'!$A:$Z,16,FALSE)</f>
        <v>43435</v>
      </c>
      <c r="AE950" s="18" t="str">
        <f>VLOOKUP(C950,'Equipment Listing'!A:E,3,FALSE)</f>
        <v>KY</v>
      </c>
      <c r="AF950" s="19" t="str">
        <f>VLOOKUP(C950,'Equipment Listing'!A:E,4,FALSE)</f>
        <v>300T</v>
      </c>
      <c r="AG950" s="19" t="str">
        <f>VLOOKUP(C950,'Equipment Listing'!A:E,5,FALSE)</f>
        <v>201-330</v>
      </c>
      <c r="AH950" s="19">
        <f t="shared" si="115"/>
        <v>1</v>
      </c>
      <c r="AI950" s="43">
        <f t="shared" si="116"/>
        <v>2000</v>
      </c>
      <c r="AJ950" s="102">
        <f t="shared" si="117"/>
        <v>92181.599999999991</v>
      </c>
      <c r="AK950" s="20">
        <f t="shared" si="118"/>
        <v>7681.7999999999993</v>
      </c>
      <c r="AL950" s="21">
        <f t="shared" si="119"/>
        <v>6.454533333333333</v>
      </c>
      <c r="AM950" s="21"/>
      <c r="AN950" s="103"/>
      <c r="AO950" s="103"/>
      <c r="AP950" s="17">
        <v>106937</v>
      </c>
    </row>
    <row r="951" spans="1:42" s="15" customFormat="1" ht="10.5" customHeight="1">
      <c r="A951" s="16">
        <v>106947</v>
      </c>
      <c r="B951" s="220" t="str">
        <f t="shared" si="112"/>
        <v>SOP</v>
      </c>
      <c r="C951" s="25" t="s">
        <v>41</v>
      </c>
      <c r="D951" s="19">
        <v>1</v>
      </c>
      <c r="E951" s="20">
        <v>2000</v>
      </c>
      <c r="F951" s="19">
        <v>0.5</v>
      </c>
      <c r="G951" s="19">
        <v>2</v>
      </c>
      <c r="H951" s="221" t="str">
        <f t="shared" si="113"/>
        <v>2015.01</v>
      </c>
      <c r="I951" s="221" t="str">
        <f t="shared" si="114"/>
        <v>2018.12</v>
      </c>
      <c r="J951" s="69">
        <v>40035.839999999997</v>
      </c>
      <c r="K951" s="226"/>
      <c r="L951" s="226"/>
      <c r="M951" s="226"/>
      <c r="N951" s="226"/>
      <c r="O951" s="19"/>
      <c r="P951" s="19"/>
      <c r="Q951" s="19"/>
      <c r="R951" s="19"/>
      <c r="S951" s="103"/>
      <c r="T951" s="103"/>
      <c r="U951" s="18" t="s">
        <v>2</v>
      </c>
      <c r="V951" s="103"/>
      <c r="W951" s="103"/>
      <c r="X951" s="17" t="str">
        <f>VLOOKUP(A951,'[1]Sales Data Table'!$A:$AF,4,FALSE)</f>
        <v>78122 3ja0a</v>
      </c>
      <c r="Y951" s="17" t="str">
        <f>VLOOKUP(A951,'[1]Sales Data Table'!$A:$I,2,FALSE)</f>
        <v>NISSAN</v>
      </c>
      <c r="Z951" s="17"/>
      <c r="AA951" s="17" t="str">
        <f>VLOOKUP(A951,'[1]Sales Data Table'!$A:$I,4,FALSE)</f>
        <v>78122 3ja0a</v>
      </c>
      <c r="AB951" s="17" t="str">
        <f>VLOOKUP(A951,'[1]Sales Data Table'!$A:$I,9,FALSE)</f>
        <v>P42J</v>
      </c>
      <c r="AC951" s="17"/>
      <c r="AD951" s="99">
        <f>VLOOKUP(A951,'[1]Sales Data Table'!$A:$Z,16,FALSE)</f>
        <v>43435</v>
      </c>
      <c r="AE951" s="18" t="str">
        <f>VLOOKUP(C951,'Equipment Listing'!A:E,3,FALSE)</f>
        <v>KY</v>
      </c>
      <c r="AF951" s="19" t="str">
        <f>VLOOKUP(C951,'Equipment Listing'!A:E,4,FALSE)</f>
        <v>300T</v>
      </c>
      <c r="AG951" s="19" t="str">
        <f>VLOOKUP(C951,'Equipment Listing'!A:E,5,FALSE)</f>
        <v>201-330</v>
      </c>
      <c r="AH951" s="19">
        <f t="shared" si="115"/>
        <v>1</v>
      </c>
      <c r="AI951" s="43">
        <f t="shared" si="116"/>
        <v>2000</v>
      </c>
      <c r="AJ951" s="102">
        <f t="shared" si="117"/>
        <v>40035.839999999997</v>
      </c>
      <c r="AK951" s="20">
        <f t="shared" si="118"/>
        <v>3336.3199999999997</v>
      </c>
      <c r="AL951" s="21">
        <f t="shared" si="119"/>
        <v>3.5575466666666666</v>
      </c>
      <c r="AM951" s="21"/>
      <c r="AN951" s="103"/>
      <c r="AO951" s="103"/>
      <c r="AP951" s="17" t="s">
        <v>49</v>
      </c>
    </row>
    <row r="952" spans="1:42" s="15" customFormat="1" ht="10.5" customHeight="1">
      <c r="A952" s="16">
        <v>106951</v>
      </c>
      <c r="B952" s="220" t="str">
        <f t="shared" si="112"/>
        <v>SOP</v>
      </c>
      <c r="C952" s="25" t="s">
        <v>41</v>
      </c>
      <c r="D952" s="19">
        <v>1</v>
      </c>
      <c r="E952" s="20">
        <v>1500</v>
      </c>
      <c r="F952" s="19">
        <v>0.5</v>
      </c>
      <c r="G952" s="19">
        <v>2</v>
      </c>
      <c r="H952" s="221" t="str">
        <f t="shared" si="113"/>
        <v>2015.01</v>
      </c>
      <c r="I952" s="221" t="str">
        <f t="shared" si="114"/>
        <v>2018.12</v>
      </c>
      <c r="J952" s="69">
        <v>40420.800000000003</v>
      </c>
      <c r="K952" s="226"/>
      <c r="L952" s="226"/>
      <c r="M952" s="226"/>
      <c r="N952" s="226"/>
      <c r="O952" s="19"/>
      <c r="P952" s="19"/>
      <c r="Q952" s="19"/>
      <c r="R952" s="19"/>
      <c r="S952" s="103"/>
      <c r="T952" s="103"/>
      <c r="U952" s="18" t="s">
        <v>2</v>
      </c>
      <c r="V952" s="103"/>
      <c r="W952" s="103"/>
      <c r="X952" s="17" t="str">
        <f>VLOOKUP(A952,'[1]Sales Data Table'!$A:$AF,4,FALSE)</f>
        <v>78122 3ja0b</v>
      </c>
      <c r="Y952" s="17" t="str">
        <f>VLOOKUP(A952,'[1]Sales Data Table'!$A:$I,2,FALSE)</f>
        <v>NISSAN</v>
      </c>
      <c r="Z952" s="17"/>
      <c r="AA952" s="17" t="str">
        <f>VLOOKUP(A952,'[1]Sales Data Table'!$A:$I,4,FALSE)</f>
        <v>78122 3ja0b</v>
      </c>
      <c r="AB952" s="17" t="str">
        <f>VLOOKUP(A952,'[1]Sales Data Table'!$A:$I,9,FALSE)</f>
        <v>P42J</v>
      </c>
      <c r="AC952" s="17"/>
      <c r="AD952" s="99">
        <f>VLOOKUP(A952,'[1]Sales Data Table'!$A:$Z,16,FALSE)</f>
        <v>43435</v>
      </c>
      <c r="AE952" s="18" t="str">
        <f>VLOOKUP(C952,'Equipment Listing'!A:E,3,FALSE)</f>
        <v>KY</v>
      </c>
      <c r="AF952" s="19" t="str">
        <f>VLOOKUP(C952,'Equipment Listing'!A:E,4,FALSE)</f>
        <v>300T</v>
      </c>
      <c r="AG952" s="19" t="str">
        <f>VLOOKUP(C952,'Equipment Listing'!A:E,5,FALSE)</f>
        <v>201-330</v>
      </c>
      <c r="AH952" s="19">
        <f t="shared" si="115"/>
        <v>1</v>
      </c>
      <c r="AI952" s="43">
        <f t="shared" si="116"/>
        <v>1500</v>
      </c>
      <c r="AJ952" s="102">
        <f t="shared" si="117"/>
        <v>40420.800000000003</v>
      </c>
      <c r="AK952" s="20">
        <f t="shared" si="118"/>
        <v>3368.4</v>
      </c>
      <c r="AL952" s="21">
        <f t="shared" si="119"/>
        <v>4.327466666666667</v>
      </c>
      <c r="AM952" s="21"/>
      <c r="AN952" s="103"/>
      <c r="AO952" s="103"/>
      <c r="AP952" s="17" t="s">
        <v>48</v>
      </c>
    </row>
    <row r="953" spans="1:42" s="15" customFormat="1" ht="10.5" customHeight="1">
      <c r="A953" s="23">
        <v>106957</v>
      </c>
      <c r="B953" s="220" t="str">
        <f t="shared" si="112"/>
        <v>SOP</v>
      </c>
      <c r="C953" s="23" t="s">
        <v>41</v>
      </c>
      <c r="D953" s="19">
        <v>1</v>
      </c>
      <c r="E953" s="23">
        <v>2000</v>
      </c>
      <c r="F953" s="19">
        <v>0.5</v>
      </c>
      <c r="G953" s="19">
        <v>2</v>
      </c>
      <c r="H953" s="221" t="str">
        <f t="shared" si="113"/>
        <v>2015.01</v>
      </c>
      <c r="I953" s="221" t="str">
        <f t="shared" si="114"/>
        <v>2019.02</v>
      </c>
      <c r="J953" s="69">
        <v>133097.88</v>
      </c>
      <c r="K953" s="226"/>
      <c r="L953" s="226"/>
      <c r="M953" s="226"/>
      <c r="N953" s="226"/>
      <c r="O953" s="19"/>
      <c r="P953" s="19"/>
      <c r="Q953" s="19"/>
      <c r="R953" s="19"/>
      <c r="S953" s="103"/>
      <c r="T953" s="103"/>
      <c r="U953" s="18" t="s">
        <v>2</v>
      </c>
      <c r="V953" s="103"/>
      <c r="W953" s="103"/>
      <c r="X953" s="17" t="str">
        <f>VLOOKUP(A953,'[1]Sales Data Table'!$A:$AF,4,FALSE)</f>
        <v>63144 3ka1b</v>
      </c>
      <c r="Y953" s="17" t="str">
        <f>VLOOKUP(A953,'[1]Sales Data Table'!$A:$I,2,FALSE)</f>
        <v>NISSAN</v>
      </c>
      <c r="Z953" s="17"/>
      <c r="AA953" s="17" t="str">
        <f>VLOOKUP(A953,'[1]Sales Data Table'!$A:$I,4,FALSE)</f>
        <v>63144 3ka1b</v>
      </c>
      <c r="AB953" s="17" t="str">
        <f>VLOOKUP(A953,'[1]Sales Data Table'!$A:$I,9,FALSE)</f>
        <v>P42K</v>
      </c>
      <c r="AC953" s="17"/>
      <c r="AD953" s="99">
        <f>VLOOKUP(A953,'[1]Sales Data Table'!$A:$Z,16,FALSE)</f>
        <v>43497</v>
      </c>
      <c r="AE953" s="18" t="str">
        <f>VLOOKUP(C953,'Equipment Listing'!A:E,3,FALSE)</f>
        <v>KY</v>
      </c>
      <c r="AF953" s="19" t="str">
        <f>VLOOKUP(C953,'Equipment Listing'!A:E,4,FALSE)</f>
        <v>300T</v>
      </c>
      <c r="AG953" s="19" t="str">
        <f>VLOOKUP(C953,'Equipment Listing'!A:E,5,FALSE)</f>
        <v>201-330</v>
      </c>
      <c r="AH953" s="19">
        <f t="shared" si="115"/>
        <v>1</v>
      </c>
      <c r="AI953" s="43">
        <f t="shared" si="116"/>
        <v>2000</v>
      </c>
      <c r="AJ953" s="102">
        <f t="shared" si="117"/>
        <v>133097.88</v>
      </c>
      <c r="AK953" s="20">
        <f t="shared" si="118"/>
        <v>11091.49</v>
      </c>
      <c r="AL953" s="21">
        <f t="shared" si="119"/>
        <v>8.7276600000000002</v>
      </c>
      <c r="AM953" s="21"/>
      <c r="AN953" s="103"/>
      <c r="AO953" s="103"/>
      <c r="AP953" s="23" t="s">
        <v>393</v>
      </c>
    </row>
    <row r="954" spans="1:42" s="15" customFormat="1" ht="10.5" customHeight="1">
      <c r="A954" s="16">
        <v>107044</v>
      </c>
      <c r="B954" s="220" t="str">
        <f t="shared" si="112"/>
        <v>SOP</v>
      </c>
      <c r="C954" s="25" t="s">
        <v>41</v>
      </c>
      <c r="D954" s="19">
        <v>1</v>
      </c>
      <c r="E954" s="20">
        <v>2000</v>
      </c>
      <c r="F954" s="19">
        <v>0.5</v>
      </c>
      <c r="G954" s="19">
        <v>2</v>
      </c>
      <c r="H954" s="221" t="str">
        <f t="shared" si="113"/>
        <v>2015.01</v>
      </c>
      <c r="I954" s="221" t="str">
        <f t="shared" si="114"/>
        <v>2019.09</v>
      </c>
      <c r="J954" s="50">
        <v>692642.04800000007</v>
      </c>
      <c r="K954" s="224"/>
      <c r="L954" s="224"/>
      <c r="M954" s="224"/>
      <c r="N954" s="224"/>
      <c r="O954" s="19"/>
      <c r="P954" s="19"/>
      <c r="Q954" s="19"/>
      <c r="R954" s="19"/>
      <c r="S954" s="103"/>
      <c r="T954" s="103"/>
      <c r="U954" s="18" t="s">
        <v>2</v>
      </c>
      <c r="V954" s="103"/>
      <c r="W954" s="103"/>
      <c r="X954" s="17" t="str">
        <f>VLOOKUP(A954,'[1]Sales Data Table'!$A:$AF,4,FALSE)</f>
        <v>23-4601310-2-00</v>
      </c>
      <c r="Y954" s="17" t="str">
        <f>VLOOKUP(A954,'[1]Sales Data Table'!$A:$I,2,FALSE)</f>
        <v>IB TECH</v>
      </c>
      <c r="Z954" s="17"/>
      <c r="AA954" s="17" t="str">
        <f>VLOOKUP(A954,'[1]Sales Data Table'!$A:$I,4,FALSE)</f>
        <v>23-4601310-2-00</v>
      </c>
      <c r="AB954" s="17" t="str">
        <f>VLOOKUP(A954,'[1]Sales Data Table'!$A:$I,9,FALSE)</f>
        <v>P42J + P42K</v>
      </c>
      <c r="AC954" s="17"/>
      <c r="AD954" s="99">
        <f>VLOOKUP(A954,'[1]Sales Data Table'!$A:$Z,16,FALSE)</f>
        <v>43717</v>
      </c>
      <c r="AE954" s="18" t="str">
        <f>VLOOKUP(C954,'Equipment Listing'!A:E,3,FALSE)</f>
        <v>KY</v>
      </c>
      <c r="AF954" s="19" t="str">
        <f>VLOOKUP(C954,'Equipment Listing'!A:E,4,FALSE)</f>
        <v>300T</v>
      </c>
      <c r="AG954" s="19" t="str">
        <f>VLOOKUP(C954,'Equipment Listing'!A:E,5,FALSE)</f>
        <v>201-330</v>
      </c>
      <c r="AH954" s="19">
        <f t="shared" si="115"/>
        <v>1</v>
      </c>
      <c r="AI954" s="43">
        <f t="shared" si="116"/>
        <v>2000</v>
      </c>
      <c r="AJ954" s="102">
        <f t="shared" si="117"/>
        <v>692642.04800000007</v>
      </c>
      <c r="AK954" s="20">
        <f t="shared" si="118"/>
        <v>57720.170666666672</v>
      </c>
      <c r="AL954" s="21">
        <f t="shared" si="119"/>
        <v>39.813447111111117</v>
      </c>
      <c r="AM954" s="21"/>
      <c r="AN954" s="103"/>
      <c r="AO954" s="103"/>
      <c r="AP954" s="17" t="s">
        <v>47</v>
      </c>
    </row>
    <row r="955" spans="1:42" s="15" customFormat="1" ht="10.5" customHeight="1">
      <c r="A955" s="16">
        <v>107050</v>
      </c>
      <c r="B955" s="220" t="str">
        <f t="shared" si="112"/>
        <v>SOP</v>
      </c>
      <c r="C955" s="25" t="s">
        <v>41</v>
      </c>
      <c r="D955" s="19">
        <v>1</v>
      </c>
      <c r="E955" s="20">
        <v>2200</v>
      </c>
      <c r="F955" s="19">
        <v>0.5</v>
      </c>
      <c r="G955" s="19">
        <v>2</v>
      </c>
      <c r="H955" s="221" t="str">
        <f t="shared" si="113"/>
        <v>2015.01</v>
      </c>
      <c r="I955" s="221" t="str">
        <f t="shared" si="114"/>
        <v>2019.09</v>
      </c>
      <c r="J955" s="69">
        <v>88562</v>
      </c>
      <c r="K955" s="226"/>
      <c r="L955" s="226"/>
      <c r="M955" s="226"/>
      <c r="N955" s="226"/>
      <c r="O955" s="19"/>
      <c r="P955" s="19"/>
      <c r="Q955" s="19"/>
      <c r="R955" s="19"/>
      <c r="S955" s="103"/>
      <c r="T955" s="103"/>
      <c r="U955" s="18" t="s">
        <v>2</v>
      </c>
      <c r="V955" s="103"/>
      <c r="W955" s="103"/>
      <c r="X955" s="17" t="str">
        <f>VLOOKUP(A955,'[1]Sales Data Table'!$A:$AF,4,FALSE)</f>
        <v>24136 EA20B</v>
      </c>
      <c r="Y955" s="17" t="str">
        <f>VLOOKUP(A955,'[1]Sales Data Table'!$A:$I,2,FALSE)</f>
        <v>NISSAN</v>
      </c>
      <c r="Z955" s="17"/>
      <c r="AA955" s="17" t="str">
        <f>VLOOKUP(A955,'[1]Sales Data Table'!$A:$I,4,FALSE)</f>
        <v>24136 EA20B</v>
      </c>
      <c r="AB955" s="17" t="str">
        <f>VLOOKUP(A955,'[1]Sales Data Table'!$A:$I,9,FALSE)</f>
        <v>'12 ZV7 ENGINE</v>
      </c>
      <c r="AC955" s="17"/>
      <c r="AD955" s="99">
        <f>VLOOKUP(A955,'[1]Sales Data Table'!$A:$Z,16,FALSE)</f>
        <v>43717</v>
      </c>
      <c r="AE955" s="18" t="str">
        <f>VLOOKUP(C955,'Equipment Listing'!A:E,3,FALSE)</f>
        <v>KY</v>
      </c>
      <c r="AF955" s="19" t="str">
        <f>VLOOKUP(C955,'Equipment Listing'!A:E,4,FALSE)</f>
        <v>300T</v>
      </c>
      <c r="AG955" s="19" t="str">
        <f>VLOOKUP(C955,'Equipment Listing'!A:E,5,FALSE)</f>
        <v>201-330</v>
      </c>
      <c r="AH955" s="19">
        <f t="shared" si="115"/>
        <v>1</v>
      </c>
      <c r="AI955" s="43">
        <f t="shared" si="116"/>
        <v>2200</v>
      </c>
      <c r="AJ955" s="102">
        <f t="shared" si="117"/>
        <v>88562</v>
      </c>
      <c r="AK955" s="20">
        <f t="shared" si="118"/>
        <v>7380.166666666667</v>
      </c>
      <c r="AL955" s="21">
        <f t="shared" si="119"/>
        <v>5.8061616161616172</v>
      </c>
      <c r="AM955" s="21"/>
      <c r="AN955" s="103"/>
      <c r="AO955" s="103"/>
      <c r="AP955" s="17" t="s">
        <v>46</v>
      </c>
    </row>
    <row r="956" spans="1:42" s="15" customFormat="1" ht="10.5" customHeight="1">
      <c r="A956" s="16">
        <v>107183</v>
      </c>
      <c r="B956" s="220" t="str">
        <f t="shared" si="112"/>
        <v>SOP</v>
      </c>
      <c r="C956" s="25" t="s">
        <v>41</v>
      </c>
      <c r="D956" s="19">
        <v>1</v>
      </c>
      <c r="E956" s="20">
        <v>1800</v>
      </c>
      <c r="F956" s="19">
        <v>0.5</v>
      </c>
      <c r="G956" s="19">
        <v>2</v>
      </c>
      <c r="H956" s="221" t="str">
        <f t="shared" si="113"/>
        <v>2015.01</v>
      </c>
      <c r="I956" s="221" t="str">
        <f t="shared" si="114"/>
        <v>2015.10</v>
      </c>
      <c r="J956" s="69">
        <v>2844</v>
      </c>
      <c r="K956" s="226"/>
      <c r="L956" s="226"/>
      <c r="M956" s="226"/>
      <c r="N956" s="226"/>
      <c r="O956" s="19"/>
      <c r="P956" s="19"/>
      <c r="Q956" s="19"/>
      <c r="R956" s="19"/>
      <c r="S956" s="103"/>
      <c r="T956" s="103"/>
      <c r="U956" s="18" t="s">
        <v>2</v>
      </c>
      <c r="V956" s="103"/>
      <c r="W956" s="103"/>
      <c r="X956" s="17" t="str">
        <f>VLOOKUP(A956,'[1]Sales Data Table'!$A:$AF,4,FALSE)</f>
        <v>24389 1PB0A</v>
      </c>
      <c r="Y956" s="17" t="str">
        <f>VLOOKUP(A956,'[1]Sales Data Table'!$A:$I,2,FALSE)</f>
        <v>NISSAN</v>
      </c>
      <c r="Z956" s="17"/>
      <c r="AA956" s="17" t="str">
        <f>VLOOKUP(A956,'[1]Sales Data Table'!$A:$I,4,FALSE)</f>
        <v>24389 1PB0A</v>
      </c>
      <c r="AB956" s="17" t="str">
        <f>VLOOKUP(A956,'[1]Sales Data Table'!$A:$I,9,FALSE)</f>
        <v xml:space="preserve">10 Nissan Commerical Van X61F 
</v>
      </c>
      <c r="AC956" s="17"/>
      <c r="AD956" s="99">
        <f>VLOOKUP(A956,'[1]Sales Data Table'!$A:$Z,16,FALSE)</f>
        <v>42278</v>
      </c>
      <c r="AE956" s="18" t="str">
        <f>VLOOKUP(C956,'Equipment Listing'!A:E,3,FALSE)</f>
        <v>KY</v>
      </c>
      <c r="AF956" s="19" t="str">
        <f>VLOOKUP(C956,'Equipment Listing'!A:E,4,FALSE)</f>
        <v>300T</v>
      </c>
      <c r="AG956" s="19" t="str">
        <f>VLOOKUP(C956,'Equipment Listing'!A:E,5,FALSE)</f>
        <v>201-330</v>
      </c>
      <c r="AH956" s="19">
        <f t="shared" si="115"/>
        <v>1</v>
      </c>
      <c r="AI956" s="43">
        <f t="shared" si="116"/>
        <v>1800</v>
      </c>
      <c r="AJ956" s="102">
        <f t="shared" si="117"/>
        <v>2844</v>
      </c>
      <c r="AK956" s="20">
        <f t="shared" si="118"/>
        <v>237</v>
      </c>
      <c r="AL956" s="21">
        <f t="shared" si="119"/>
        <v>1.5088888888888887</v>
      </c>
      <c r="AM956" s="21"/>
      <c r="AN956" s="103"/>
      <c r="AO956" s="103"/>
      <c r="AP956" s="17" t="s">
        <v>45</v>
      </c>
    </row>
    <row r="957" spans="1:42" s="15" customFormat="1" ht="10.5" customHeight="1">
      <c r="A957" s="16">
        <v>107191</v>
      </c>
      <c r="B957" s="220" t="str">
        <f t="shared" si="112"/>
        <v>SOP</v>
      </c>
      <c r="C957" s="25" t="s">
        <v>41</v>
      </c>
      <c r="D957" s="19">
        <v>1</v>
      </c>
      <c r="E957" s="20">
        <v>1125</v>
      </c>
      <c r="F957" s="19">
        <v>0.5</v>
      </c>
      <c r="G957" s="19">
        <v>2</v>
      </c>
      <c r="H957" s="221" t="str">
        <f t="shared" si="113"/>
        <v>2015.01</v>
      </c>
      <c r="I957" s="221" t="str">
        <f t="shared" si="114"/>
        <v>2017.09</v>
      </c>
      <c r="J957" s="69">
        <v>28620</v>
      </c>
      <c r="K957" s="226"/>
      <c r="L957" s="226"/>
      <c r="M957" s="226"/>
      <c r="N957" s="226"/>
      <c r="O957" s="19"/>
      <c r="P957" s="19"/>
      <c r="Q957" s="19"/>
      <c r="R957" s="19"/>
      <c r="S957" s="103"/>
      <c r="T957" s="103"/>
      <c r="U957" s="18" t="s">
        <v>2</v>
      </c>
      <c r="V957" s="103"/>
      <c r="W957" s="103"/>
      <c r="X957" s="17" t="str">
        <f>VLOOKUP(A957,'[1]Sales Data Table'!$A:$AF,4,FALSE)</f>
        <v>63144 3NF0A</v>
      </c>
      <c r="Y957" s="17" t="str">
        <f>VLOOKUP(A957,'[1]Sales Data Table'!$A:$I,2,FALSE)</f>
        <v>NISSAN</v>
      </c>
      <c r="Z957" s="17"/>
      <c r="AA957" s="17" t="str">
        <f>VLOOKUP(A957,'[1]Sales Data Table'!$A:$I,4,FALSE)</f>
        <v>63144 3NF0A</v>
      </c>
      <c r="AB957" s="17" t="str">
        <f>VLOOKUP(A957,'[1]Sales Data Table'!$A:$I,9,FALSE)</f>
        <v>'13 LEAF B12G</v>
      </c>
      <c r="AC957" s="17"/>
      <c r="AD957" s="99">
        <f>VLOOKUP(A957,'[1]Sales Data Table'!$A:$Z,16,FALSE)</f>
        <v>42979</v>
      </c>
      <c r="AE957" s="18" t="str">
        <f>VLOOKUP(C957,'Equipment Listing'!A:E,3,FALSE)</f>
        <v>KY</v>
      </c>
      <c r="AF957" s="19" t="str">
        <f>VLOOKUP(C957,'Equipment Listing'!A:E,4,FALSE)</f>
        <v>300T</v>
      </c>
      <c r="AG957" s="19" t="str">
        <f>VLOOKUP(C957,'Equipment Listing'!A:E,5,FALSE)</f>
        <v>201-330</v>
      </c>
      <c r="AH957" s="19">
        <f t="shared" si="115"/>
        <v>1</v>
      </c>
      <c r="AI957" s="43">
        <f t="shared" si="116"/>
        <v>1125</v>
      </c>
      <c r="AJ957" s="102">
        <f t="shared" si="117"/>
        <v>28620</v>
      </c>
      <c r="AK957" s="20">
        <f t="shared" si="118"/>
        <v>2385</v>
      </c>
      <c r="AL957" s="21">
        <f t="shared" si="119"/>
        <v>4.16</v>
      </c>
      <c r="AM957" s="21"/>
      <c r="AN957" s="103"/>
      <c r="AO957" s="103"/>
      <c r="AP957" s="17" t="s">
        <v>44</v>
      </c>
    </row>
    <row r="958" spans="1:42" s="15" customFormat="1" ht="10.5" customHeight="1">
      <c r="A958" s="16">
        <v>107204</v>
      </c>
      <c r="B958" s="220" t="str">
        <f t="shared" si="112"/>
        <v>SOP</v>
      </c>
      <c r="C958" s="25" t="s">
        <v>41</v>
      </c>
      <c r="D958" s="19">
        <v>1</v>
      </c>
      <c r="E958" s="20">
        <v>1400</v>
      </c>
      <c r="F958" s="19">
        <v>0.5</v>
      </c>
      <c r="G958" s="19">
        <v>2</v>
      </c>
      <c r="H958" s="221" t="str">
        <f t="shared" si="113"/>
        <v>2015.01</v>
      </c>
      <c r="I958" s="221" t="str">
        <f t="shared" si="114"/>
        <v>2017.09</v>
      </c>
      <c r="J958" s="69">
        <v>28275</v>
      </c>
      <c r="K958" s="226"/>
      <c r="L958" s="226"/>
      <c r="M958" s="226"/>
      <c r="N958" s="226"/>
      <c r="O958" s="19"/>
      <c r="P958" s="19"/>
      <c r="Q958" s="19"/>
      <c r="R958" s="19"/>
      <c r="S958" s="103"/>
      <c r="T958" s="103"/>
      <c r="U958" s="18" t="s">
        <v>2</v>
      </c>
      <c r="V958" s="103"/>
      <c r="W958" s="103"/>
      <c r="X958" s="17" t="str">
        <f>VLOOKUP(A958,'[1]Sales Data Table'!$A:$AF,4,FALSE)</f>
        <v>76690 3NF0A</v>
      </c>
      <c r="Y958" s="17" t="str">
        <f>VLOOKUP(A958,'[1]Sales Data Table'!$A:$I,2,FALSE)</f>
        <v>NISSAN</v>
      </c>
      <c r="Z958" s="17"/>
      <c r="AA958" s="17" t="str">
        <f>VLOOKUP(A958,'[1]Sales Data Table'!$A:$I,4,FALSE)</f>
        <v>76690 3NF0A</v>
      </c>
      <c r="AB958" s="17" t="str">
        <f>VLOOKUP(A958,'[1]Sales Data Table'!$A:$I,9,FALSE)</f>
        <v>'13 LEAF B12G</v>
      </c>
      <c r="AC958" s="17"/>
      <c r="AD958" s="99">
        <f>VLOOKUP(A958,'[1]Sales Data Table'!$A:$Z,16,FALSE)</f>
        <v>42979</v>
      </c>
      <c r="AE958" s="18" t="str">
        <f>VLOOKUP(C958,'Equipment Listing'!A:E,3,FALSE)</f>
        <v>KY</v>
      </c>
      <c r="AF958" s="19" t="str">
        <f>VLOOKUP(C958,'Equipment Listing'!A:E,4,FALSE)</f>
        <v>300T</v>
      </c>
      <c r="AG958" s="19" t="str">
        <f>VLOOKUP(C958,'Equipment Listing'!A:E,5,FALSE)</f>
        <v>201-330</v>
      </c>
      <c r="AH958" s="19">
        <f t="shared" si="115"/>
        <v>1</v>
      </c>
      <c r="AI958" s="43">
        <f t="shared" si="116"/>
        <v>1400</v>
      </c>
      <c r="AJ958" s="102">
        <f t="shared" si="117"/>
        <v>28275</v>
      </c>
      <c r="AK958" s="20">
        <f t="shared" si="118"/>
        <v>2356.25</v>
      </c>
      <c r="AL958" s="21">
        <f t="shared" si="119"/>
        <v>3.5773809523809526</v>
      </c>
      <c r="AM958" s="21"/>
      <c r="AN958" s="103"/>
      <c r="AO958" s="103"/>
      <c r="AP958" s="17" t="s">
        <v>43</v>
      </c>
    </row>
    <row r="959" spans="1:42" s="15" customFormat="1" ht="10.5" customHeight="1">
      <c r="A959" s="16">
        <v>107209</v>
      </c>
      <c r="B959" s="220" t="str">
        <f t="shared" si="112"/>
        <v>SOP</v>
      </c>
      <c r="C959" s="25" t="s">
        <v>41</v>
      </c>
      <c r="D959" s="19">
        <v>1</v>
      </c>
      <c r="E959" s="20">
        <v>900</v>
      </c>
      <c r="F959" s="19">
        <v>0.5</v>
      </c>
      <c r="G959" s="19">
        <v>2</v>
      </c>
      <c r="H959" s="221" t="str">
        <f t="shared" si="113"/>
        <v>2015.01</v>
      </c>
      <c r="I959" s="221" t="str">
        <f t="shared" si="114"/>
        <v>2017.09</v>
      </c>
      <c r="J959" s="69">
        <v>28620</v>
      </c>
      <c r="K959" s="226"/>
      <c r="L959" s="226"/>
      <c r="M959" s="226"/>
      <c r="N959" s="226"/>
      <c r="O959" s="19"/>
      <c r="P959" s="19"/>
      <c r="Q959" s="19"/>
      <c r="R959" s="19"/>
      <c r="S959" s="103"/>
      <c r="T959" s="103"/>
      <c r="U959" s="18" t="s">
        <v>2</v>
      </c>
      <c r="V959" s="103"/>
      <c r="W959" s="103"/>
      <c r="X959" s="17" t="str">
        <f>VLOOKUP(A959,'[1]Sales Data Table'!$A:$AF,4,FALSE)</f>
        <v>90146 3FN0A</v>
      </c>
      <c r="Y959" s="17" t="str">
        <f>VLOOKUP(A959,'[1]Sales Data Table'!$A:$I,2,FALSE)</f>
        <v>NISSAN</v>
      </c>
      <c r="Z959" s="17"/>
      <c r="AA959" s="17" t="str">
        <f>VLOOKUP(A959,'[1]Sales Data Table'!$A:$I,4,FALSE)</f>
        <v>90146 3FN0A</v>
      </c>
      <c r="AB959" s="17" t="str">
        <f>VLOOKUP(A959,'[1]Sales Data Table'!$A:$I,9,FALSE)</f>
        <v>'13 LEAF B12G</v>
      </c>
      <c r="AC959" s="17"/>
      <c r="AD959" s="99">
        <f>VLOOKUP(A959,'[1]Sales Data Table'!$A:$Z,16,FALSE)</f>
        <v>42979</v>
      </c>
      <c r="AE959" s="18" t="str">
        <f>VLOOKUP(C959,'Equipment Listing'!A:E,3,FALSE)</f>
        <v>KY</v>
      </c>
      <c r="AF959" s="19" t="str">
        <f>VLOOKUP(C959,'Equipment Listing'!A:E,4,FALSE)</f>
        <v>300T</v>
      </c>
      <c r="AG959" s="19" t="str">
        <f>VLOOKUP(C959,'Equipment Listing'!A:E,5,FALSE)</f>
        <v>201-330</v>
      </c>
      <c r="AH959" s="19">
        <f t="shared" si="115"/>
        <v>1</v>
      </c>
      <c r="AI959" s="43">
        <f t="shared" si="116"/>
        <v>900</v>
      </c>
      <c r="AJ959" s="102">
        <f t="shared" si="117"/>
        <v>28620</v>
      </c>
      <c r="AK959" s="20">
        <f t="shared" si="118"/>
        <v>2385</v>
      </c>
      <c r="AL959" s="21">
        <f t="shared" si="119"/>
        <v>4.8666666666666663</v>
      </c>
      <c r="AM959" s="21"/>
      <c r="AN959" s="103"/>
      <c r="AO959" s="103"/>
      <c r="AP959" s="17" t="s">
        <v>42</v>
      </c>
    </row>
    <row r="960" spans="1:42" s="15" customFormat="1" ht="10.5" customHeight="1">
      <c r="A960" s="16">
        <v>107355</v>
      </c>
      <c r="B960" s="220" t="str">
        <f t="shared" si="112"/>
        <v>SOP</v>
      </c>
      <c r="C960" s="25" t="s">
        <v>41</v>
      </c>
      <c r="D960" s="19">
        <v>1</v>
      </c>
      <c r="E960" s="20">
        <v>1575</v>
      </c>
      <c r="F960" s="19">
        <v>0.5</v>
      </c>
      <c r="G960" s="19">
        <v>2</v>
      </c>
      <c r="H960" s="221" t="str">
        <f t="shared" si="113"/>
        <v>2015.01</v>
      </c>
      <c r="I960" s="221" t="str">
        <f t="shared" si="114"/>
        <v>2018.06</v>
      </c>
      <c r="J960" s="68">
        <v>443500</v>
      </c>
      <c r="K960" s="225"/>
      <c r="L960" s="225"/>
      <c r="M960" s="225"/>
      <c r="N960" s="225"/>
      <c r="O960" s="19"/>
      <c r="P960" s="19"/>
      <c r="Q960" s="19"/>
      <c r="R960" s="19"/>
      <c r="S960" s="103"/>
      <c r="T960" s="103"/>
      <c r="U960" s="18" t="s">
        <v>2</v>
      </c>
      <c r="V960" s="103"/>
      <c r="W960" s="103"/>
      <c r="X960" s="17" t="str">
        <f>VLOOKUP(A960,'[1]Sales Data Table'!$A:$AF,4,FALSE)</f>
        <v>66324 3TA0B</v>
      </c>
      <c r="Y960" s="17" t="str">
        <f>VLOOKUP(A960,'[1]Sales Data Table'!$A:$I,2,FALSE)</f>
        <v>NISSAN</v>
      </c>
      <c r="Z960" s="17"/>
      <c r="AA960" s="17" t="str">
        <f>VLOOKUP(A960,'[1]Sales Data Table'!$A:$I,4,FALSE)</f>
        <v>66324 3TA0B</v>
      </c>
      <c r="AB960" s="17" t="str">
        <f>VLOOKUP(A960,'[1]Sales Data Table'!$A:$I,9,FALSE)</f>
        <v>L42L + L42N</v>
      </c>
      <c r="AC960" s="17"/>
      <c r="AD960" s="99">
        <f>VLOOKUP(A960,'[1]Sales Data Table'!$A:$Z,16,FALSE)</f>
        <v>43252</v>
      </c>
      <c r="AE960" s="18" t="str">
        <f>VLOOKUP(C960,'Equipment Listing'!A:E,3,FALSE)</f>
        <v>KY</v>
      </c>
      <c r="AF960" s="19" t="str">
        <f>VLOOKUP(C960,'Equipment Listing'!A:E,4,FALSE)</f>
        <v>300T</v>
      </c>
      <c r="AG960" s="19" t="str">
        <f>VLOOKUP(C960,'Equipment Listing'!A:E,5,FALSE)</f>
        <v>201-330</v>
      </c>
      <c r="AH960" s="19">
        <f t="shared" si="115"/>
        <v>1</v>
      </c>
      <c r="AI960" s="43">
        <f t="shared" si="116"/>
        <v>1575</v>
      </c>
      <c r="AJ960" s="102">
        <f t="shared" si="117"/>
        <v>443500</v>
      </c>
      <c r="AK960" s="20">
        <f t="shared" si="118"/>
        <v>36958.333333333336</v>
      </c>
      <c r="AL960" s="21">
        <f t="shared" si="119"/>
        <v>32.620811287477956</v>
      </c>
      <c r="AM960" s="21"/>
      <c r="AN960" s="103"/>
      <c r="AO960" s="103"/>
      <c r="AP960" s="17">
        <v>107355</v>
      </c>
    </row>
    <row r="961" spans="1:42" s="15" customFormat="1" ht="10.5" customHeight="1">
      <c r="A961" s="23">
        <v>107412</v>
      </c>
      <c r="B961" s="220" t="str">
        <f t="shared" si="112"/>
        <v>SOP</v>
      </c>
      <c r="C961" s="23" t="s">
        <v>41</v>
      </c>
      <c r="D961" s="19">
        <v>1</v>
      </c>
      <c r="E961" s="23">
        <v>1500</v>
      </c>
      <c r="F961" s="19">
        <v>0.5</v>
      </c>
      <c r="G961" s="19">
        <v>2</v>
      </c>
      <c r="H961" s="221" t="str">
        <f t="shared" si="113"/>
        <v>2015.01</v>
      </c>
      <c r="I961" s="221" t="str">
        <f t="shared" si="114"/>
        <v>2018.08</v>
      </c>
      <c r="J961" s="50">
        <v>10620</v>
      </c>
      <c r="K961" s="224"/>
      <c r="L961" s="224"/>
      <c r="M961" s="224"/>
      <c r="N961" s="224"/>
      <c r="O961" s="19"/>
      <c r="P961" s="19"/>
      <c r="Q961" s="19"/>
      <c r="R961" s="19"/>
      <c r="S961" s="103"/>
      <c r="T961" s="103"/>
      <c r="U961" s="18" t="s">
        <v>2</v>
      </c>
      <c r="V961" s="103"/>
      <c r="W961" s="103"/>
      <c r="X961" s="17" t="str">
        <f>VLOOKUP(A961,'[1]Sales Data Table'!$A:$AF,4,FALSE)</f>
        <v>20511 3JV0B</v>
      </c>
      <c r="Y961" s="17" t="str">
        <f>VLOOKUP(A961,'[1]Sales Data Table'!$A:$I,2,FALSE)</f>
        <v>CALSONIC KANSEI</v>
      </c>
      <c r="Z961" s="17"/>
      <c r="AA961" s="17" t="str">
        <f>VLOOKUP(A961,'[1]Sales Data Table'!$A:$I,4,FALSE)</f>
        <v>20511 3JV0B</v>
      </c>
      <c r="AB961" s="17" t="str">
        <f>VLOOKUP(A961,'[1]Sales Data Table'!$A:$I,9,FALSE)</f>
        <v>P42J+K  HEV</v>
      </c>
      <c r="AC961" s="17"/>
      <c r="AD961" s="99">
        <f>VLOOKUP(A961,'[1]Sales Data Table'!$A:$Z,16,FALSE)</f>
        <v>43313</v>
      </c>
      <c r="AE961" s="18" t="str">
        <f>VLOOKUP(C961,'Equipment Listing'!A:E,3,FALSE)</f>
        <v>KY</v>
      </c>
      <c r="AF961" s="19" t="str">
        <f>VLOOKUP(C961,'Equipment Listing'!A:E,4,FALSE)</f>
        <v>300T</v>
      </c>
      <c r="AG961" s="19" t="str">
        <f>VLOOKUP(C961,'Equipment Listing'!A:E,5,FALSE)</f>
        <v>201-330</v>
      </c>
      <c r="AH961" s="19">
        <f t="shared" si="115"/>
        <v>1</v>
      </c>
      <c r="AI961" s="43">
        <f t="shared" si="116"/>
        <v>1500</v>
      </c>
      <c r="AJ961" s="102">
        <f t="shared" si="117"/>
        <v>10620</v>
      </c>
      <c r="AK961" s="20">
        <f t="shared" si="118"/>
        <v>885</v>
      </c>
      <c r="AL961" s="21">
        <f t="shared" si="119"/>
        <v>2.1199999999999997</v>
      </c>
      <c r="AM961" s="21"/>
      <c r="AN961" s="103"/>
      <c r="AO961" s="103"/>
      <c r="AP961" s="23" t="s">
        <v>409</v>
      </c>
    </row>
    <row r="962" spans="1:42" s="15" customFormat="1" ht="10.5" customHeight="1">
      <c r="A962" s="56">
        <v>107584</v>
      </c>
      <c r="B962" s="220" t="str">
        <f t="shared" si="112"/>
        <v>SOP</v>
      </c>
      <c r="C962" s="51" t="s">
        <v>41</v>
      </c>
      <c r="D962" s="19">
        <v>1</v>
      </c>
      <c r="E962" s="55">
        <v>1700</v>
      </c>
      <c r="F962" s="19">
        <v>0.5</v>
      </c>
      <c r="G962" s="19">
        <v>2</v>
      </c>
      <c r="H962" s="221" t="str">
        <f t="shared" si="113"/>
        <v>2015.01</v>
      </c>
      <c r="I962" s="221" t="str">
        <f t="shared" si="114"/>
        <v>2019</v>
      </c>
      <c r="J962" s="69">
        <v>144000</v>
      </c>
      <c r="K962" s="226"/>
      <c r="L962" s="226"/>
      <c r="M962" s="226"/>
      <c r="N962" s="226"/>
      <c r="O962" s="54"/>
      <c r="P962" s="54"/>
      <c r="Q962" s="54"/>
      <c r="R962" s="54"/>
      <c r="S962" s="53"/>
      <c r="T962" s="104"/>
      <c r="U962" s="18" t="s">
        <v>2</v>
      </c>
      <c r="V962" s="104"/>
      <c r="W962" s="103"/>
      <c r="X962" s="17" t="str">
        <f>VLOOKUP(A962,'[1]Sales Data Table'!$A:$AF,4,FALSE)</f>
        <v>23-4563621-2-00</v>
      </c>
      <c r="Y962" s="17" t="str">
        <f>VLOOKUP(A962,'[1]Sales Data Table'!$A:$I,2,FALSE)</f>
        <v>IB TECH</v>
      </c>
      <c r="Z962" s="17"/>
      <c r="AA962" s="17" t="str">
        <f>VLOOKUP(A962,'[1]Sales Data Table'!$A:$I,4,FALSE)</f>
        <v>23-4563621-2-00</v>
      </c>
      <c r="AB962" s="67" t="str">
        <f>VLOOKUP(A962,'[1]Sales Data Table'!$A:$I,9,FALSE)</f>
        <v>P42M</v>
      </c>
      <c r="AC962" s="67"/>
      <c r="AD962" s="99">
        <f>VLOOKUP(A962,'[1]Sales Data Table'!$A:$Z,16,FALSE)</f>
        <v>44105</v>
      </c>
      <c r="AE962" s="18" t="str">
        <f>VLOOKUP(C962,'Equipment Listing'!A:E,3,FALSE)</f>
        <v>KY</v>
      </c>
      <c r="AF962" s="19" t="str">
        <f>VLOOKUP(C962,'Equipment Listing'!A:E,4,FALSE)</f>
        <v>300T</v>
      </c>
      <c r="AG962" s="19" t="str">
        <f>VLOOKUP(C962,'Equipment Listing'!A:E,5,FALSE)</f>
        <v>201-330</v>
      </c>
      <c r="AH962" s="19">
        <f t="shared" si="115"/>
        <v>1</v>
      </c>
      <c r="AI962" s="43">
        <f t="shared" si="116"/>
        <v>1700</v>
      </c>
      <c r="AJ962" s="102">
        <f t="shared" si="117"/>
        <v>144000</v>
      </c>
      <c r="AK962" s="20">
        <f t="shared" si="118"/>
        <v>12000</v>
      </c>
      <c r="AL962" s="21">
        <f t="shared" si="119"/>
        <v>10.745098039215685</v>
      </c>
      <c r="AM962" s="21"/>
      <c r="AN962" s="103"/>
      <c r="AO962" s="103"/>
      <c r="AP962" s="51" t="e">
        <f>VLOOKUP(A962,#REF!,2,FALSE)</f>
        <v>#REF!</v>
      </c>
    </row>
    <row r="963" spans="1:42" s="15" customFormat="1" ht="10.5" customHeight="1">
      <c r="A963" s="56">
        <v>107585</v>
      </c>
      <c r="B963" s="220" t="str">
        <f t="shared" si="112"/>
        <v>SOP</v>
      </c>
      <c r="C963" s="51" t="s">
        <v>41</v>
      </c>
      <c r="D963" s="19">
        <v>1</v>
      </c>
      <c r="E963" s="55">
        <v>1700</v>
      </c>
      <c r="F963" s="19">
        <v>0.5</v>
      </c>
      <c r="G963" s="19">
        <v>2</v>
      </c>
      <c r="H963" s="221" t="str">
        <f t="shared" si="113"/>
        <v>2015.01</v>
      </c>
      <c r="I963" s="221" t="str">
        <f t="shared" si="114"/>
        <v>2019</v>
      </c>
      <c r="J963" s="69">
        <v>144000</v>
      </c>
      <c r="K963" s="226"/>
      <c r="L963" s="226"/>
      <c r="M963" s="226"/>
      <c r="N963" s="226"/>
      <c r="O963" s="54"/>
      <c r="P963" s="54"/>
      <c r="Q963" s="54"/>
      <c r="R963" s="54"/>
      <c r="S963" s="53"/>
      <c r="T963" s="104"/>
      <c r="U963" s="18" t="s">
        <v>2</v>
      </c>
      <c r="V963" s="104"/>
      <c r="W963" s="103"/>
      <c r="X963" s="17" t="str">
        <f>VLOOKUP(A963,'[1]Sales Data Table'!$A:$AF,4,FALSE)</f>
        <v>23-4563622-2</v>
      </c>
      <c r="Y963" s="17" t="str">
        <f>VLOOKUP(A963,'[1]Sales Data Table'!$A:$I,2,FALSE)</f>
        <v>IB TECH</v>
      </c>
      <c r="Z963" s="17"/>
      <c r="AA963" s="17" t="str">
        <f>VLOOKUP(A963,'[1]Sales Data Table'!$A:$I,4,FALSE)</f>
        <v>23-4563622-2</v>
      </c>
      <c r="AB963" s="67" t="str">
        <f>VLOOKUP(A963,'[1]Sales Data Table'!$A:$I,9,FALSE)</f>
        <v>P42M</v>
      </c>
      <c r="AC963" s="67"/>
      <c r="AD963" s="99">
        <f>VLOOKUP(A963,'[1]Sales Data Table'!$A:$Z,16,FALSE)</f>
        <v>44105</v>
      </c>
      <c r="AE963" s="18" t="str">
        <f>VLOOKUP(C963,'Equipment Listing'!A:E,3,FALSE)</f>
        <v>KY</v>
      </c>
      <c r="AF963" s="19" t="str">
        <f>VLOOKUP(C963,'Equipment Listing'!A:E,4,FALSE)</f>
        <v>300T</v>
      </c>
      <c r="AG963" s="19" t="str">
        <f>VLOOKUP(C963,'Equipment Listing'!A:E,5,FALSE)</f>
        <v>201-330</v>
      </c>
      <c r="AH963" s="19">
        <f t="shared" si="115"/>
        <v>1</v>
      </c>
      <c r="AI963" s="43">
        <f t="shared" si="116"/>
        <v>1700</v>
      </c>
      <c r="AJ963" s="102">
        <f t="shared" si="117"/>
        <v>144000</v>
      </c>
      <c r="AK963" s="20">
        <f t="shared" si="118"/>
        <v>12000</v>
      </c>
      <c r="AL963" s="21">
        <f t="shared" si="119"/>
        <v>10.745098039215685</v>
      </c>
      <c r="AM963" s="21"/>
      <c r="AN963" s="103"/>
      <c r="AO963" s="103"/>
      <c r="AP963" s="51" t="e">
        <f>VLOOKUP(A963,#REF!,2,FALSE)</f>
        <v>#REF!</v>
      </c>
    </row>
    <row r="964" spans="1:42" s="15" customFormat="1" ht="10.5" customHeight="1">
      <c r="A964" s="56">
        <v>107618</v>
      </c>
      <c r="B964" s="220" t="str">
        <f t="shared" si="112"/>
        <v>SOP</v>
      </c>
      <c r="C964" s="51" t="s">
        <v>41</v>
      </c>
      <c r="D964" s="19">
        <v>1</v>
      </c>
      <c r="E964" s="55">
        <v>1800</v>
      </c>
      <c r="F964" s="19">
        <v>0.5</v>
      </c>
      <c r="G964" s="19">
        <v>2</v>
      </c>
      <c r="H964" s="221" t="str">
        <f t="shared" si="113"/>
        <v>2015.01</v>
      </c>
      <c r="I964" s="221" t="str">
        <f t="shared" si="114"/>
        <v>2019</v>
      </c>
      <c r="J964" s="69">
        <v>68500</v>
      </c>
      <c r="K964" s="226"/>
      <c r="L964" s="226"/>
      <c r="M964" s="226"/>
      <c r="N964" s="226"/>
      <c r="O964" s="54"/>
      <c r="P964" s="54"/>
      <c r="Q964" s="54"/>
      <c r="R964" s="54"/>
      <c r="S964" s="53"/>
      <c r="T964" s="104"/>
      <c r="U964" s="18" t="s">
        <v>2</v>
      </c>
      <c r="V964" s="104"/>
      <c r="W964" s="103"/>
      <c r="X964" s="17" t="str">
        <f>VLOOKUP(A964,'[1]Sales Data Table'!$A:$AF,4,FALSE)</f>
        <v>76690 4RA0A</v>
      </c>
      <c r="Y964" s="17" t="str">
        <f>VLOOKUP(A964,'[1]Sales Data Table'!$A:$I,2,FALSE)</f>
        <v>NISSAN</v>
      </c>
      <c r="Z964" s="17"/>
      <c r="AA964" s="17" t="str">
        <f>VLOOKUP(A964,'[1]Sales Data Table'!$A:$I,4,FALSE)</f>
        <v>76690 4RA0A</v>
      </c>
      <c r="AB964" s="17" t="str">
        <f>VLOOKUP(A964,'[1]Sales Data Table'!$A:$I,9,FALSE)</f>
        <v>L42N</v>
      </c>
      <c r="AC964" s="17"/>
      <c r="AD964" s="99">
        <f>VLOOKUP(A964,'[1]Sales Data Table'!$A:$Z,16,FALSE)</f>
        <v>43890</v>
      </c>
      <c r="AE964" s="18" t="str">
        <f>VLOOKUP(C964,'Equipment Listing'!A:E,3,FALSE)</f>
        <v>KY</v>
      </c>
      <c r="AF964" s="19" t="str">
        <f>VLOOKUP(C964,'Equipment Listing'!A:E,4,FALSE)</f>
        <v>300T</v>
      </c>
      <c r="AG964" s="19" t="str">
        <f>VLOOKUP(C964,'Equipment Listing'!A:E,5,FALSE)</f>
        <v>201-330</v>
      </c>
      <c r="AH964" s="19">
        <f t="shared" si="115"/>
        <v>1</v>
      </c>
      <c r="AI964" s="43">
        <f t="shared" si="116"/>
        <v>1800</v>
      </c>
      <c r="AJ964" s="102">
        <f t="shared" si="117"/>
        <v>68500</v>
      </c>
      <c r="AK964" s="20">
        <f t="shared" si="118"/>
        <v>5708.333333333333</v>
      </c>
      <c r="AL964" s="21">
        <f t="shared" si="119"/>
        <v>5.5617283950617278</v>
      </c>
      <c r="AM964" s="21"/>
      <c r="AN964" s="103"/>
      <c r="AO964" s="103"/>
      <c r="AP964" s="51" t="e">
        <f>VLOOKUP(A964,#REF!,2,FALSE)</f>
        <v>#REF!</v>
      </c>
    </row>
    <row r="965" spans="1:42" s="15" customFormat="1" ht="10.5" customHeight="1">
      <c r="A965" s="56">
        <v>107619</v>
      </c>
      <c r="B965" s="220" t="str">
        <f t="shared" ref="B965:B1028" si="120">IF(I965="3000","EOP",IF(ISBLANK(AC965),"SOP",""))</f>
        <v>SOP</v>
      </c>
      <c r="C965" s="51" t="s">
        <v>41</v>
      </c>
      <c r="D965" s="19">
        <v>1</v>
      </c>
      <c r="E965" s="55">
        <v>1800</v>
      </c>
      <c r="F965" s="19">
        <v>0.5</v>
      </c>
      <c r="G965" s="19">
        <v>2</v>
      </c>
      <c r="H965" s="221" t="str">
        <f t="shared" ref="H965:H1028" si="121">IF(AND(AC965&gt;=$AT$2,AC965&lt;=$AT$3), TEXT(AC965,"YYYY.MM"), IF(AC965&gt;=$AT$3, "2019", "2015.01"))</f>
        <v>2015.01</v>
      </c>
      <c r="I965" s="221" t="str">
        <f t="shared" ref="I965:I1028" si="122">IF(AND(AD965&gt;=$AT$2,AD965&lt;=$AT$3), TEXT(AD965,"YYYY.MM"), IF(AD965&gt;=$AT$3, "2019", "3000"))</f>
        <v>2019</v>
      </c>
      <c r="J965" s="69">
        <v>68500</v>
      </c>
      <c r="K965" s="226"/>
      <c r="L965" s="226"/>
      <c r="M965" s="226"/>
      <c r="N965" s="226"/>
      <c r="O965" s="54"/>
      <c r="P965" s="54"/>
      <c r="Q965" s="54"/>
      <c r="R965" s="54"/>
      <c r="S965" s="53"/>
      <c r="T965" s="104"/>
      <c r="U965" s="18" t="s">
        <v>2</v>
      </c>
      <c r="V965" s="104"/>
      <c r="W965" s="103"/>
      <c r="X965" s="17" t="str">
        <f>VLOOKUP(A965,'[1]Sales Data Table'!$A:$AF,4,FALSE)</f>
        <v>76691 4RA0A</v>
      </c>
      <c r="Y965" s="17" t="str">
        <f>VLOOKUP(A965,'[1]Sales Data Table'!$A:$I,2,FALSE)</f>
        <v>NISSAN</v>
      </c>
      <c r="Z965" s="17"/>
      <c r="AA965" s="17" t="str">
        <f>VLOOKUP(A965,'[1]Sales Data Table'!$A:$I,4,FALSE)</f>
        <v>76691 4RA0A</v>
      </c>
      <c r="AB965" s="17" t="str">
        <f>VLOOKUP(A965,'[1]Sales Data Table'!$A:$I,9,FALSE)</f>
        <v>L42N</v>
      </c>
      <c r="AC965" s="17"/>
      <c r="AD965" s="99">
        <f>VLOOKUP(A965,'[1]Sales Data Table'!$A:$Z,16,FALSE)</f>
        <v>43890</v>
      </c>
      <c r="AE965" s="18" t="str">
        <f>VLOOKUP(C965,'Equipment Listing'!A:E,3,FALSE)</f>
        <v>KY</v>
      </c>
      <c r="AF965" s="19" t="str">
        <f>VLOOKUP(C965,'Equipment Listing'!A:E,4,FALSE)</f>
        <v>300T</v>
      </c>
      <c r="AG965" s="19" t="str">
        <f>VLOOKUP(C965,'Equipment Listing'!A:E,5,FALSE)</f>
        <v>201-330</v>
      </c>
      <c r="AH965" s="19">
        <f t="shared" ref="AH965:AH1028" si="123">G965*F965</f>
        <v>1</v>
      </c>
      <c r="AI965" s="43">
        <f t="shared" ref="AI965:AI1028" si="124">E965*D965</f>
        <v>1800</v>
      </c>
      <c r="AJ965" s="102">
        <f t="shared" ref="AJ965:AJ1028" si="125">J965</f>
        <v>68500</v>
      </c>
      <c r="AK965" s="20">
        <f t="shared" ref="AK965:AK1028" si="126">J965/12</f>
        <v>5708.333333333333</v>
      </c>
      <c r="AL965" s="21">
        <f t="shared" ref="AL965:AL1028" si="127">(AK965/AI965+(AH965))/0.75</f>
        <v>5.5617283950617278</v>
      </c>
      <c r="AM965" s="21"/>
      <c r="AN965" s="103"/>
      <c r="AO965" s="103"/>
      <c r="AP965" s="51" t="e">
        <f>VLOOKUP(A965,#REF!,2,FALSE)</f>
        <v>#REF!</v>
      </c>
    </row>
    <row r="966" spans="1:42" s="15" customFormat="1" ht="10.5" customHeight="1">
      <c r="A966" s="56">
        <v>107628</v>
      </c>
      <c r="B966" s="220" t="str">
        <f t="shared" si="120"/>
        <v>SOP</v>
      </c>
      <c r="C966" s="51" t="s">
        <v>41</v>
      </c>
      <c r="D966" s="19">
        <v>1</v>
      </c>
      <c r="E966" s="55">
        <v>1800</v>
      </c>
      <c r="F966" s="19">
        <v>0.5</v>
      </c>
      <c r="G966" s="19">
        <v>2</v>
      </c>
      <c r="H966" s="221" t="str">
        <f t="shared" si="121"/>
        <v>2015.01</v>
      </c>
      <c r="I966" s="221" t="str">
        <f t="shared" si="122"/>
        <v>2019</v>
      </c>
      <c r="J966" s="69">
        <v>42290</v>
      </c>
      <c r="K966" s="226"/>
      <c r="L966" s="226"/>
      <c r="M966" s="226"/>
      <c r="N966" s="226"/>
      <c r="O966" s="54"/>
      <c r="P966" s="54"/>
      <c r="Q966" s="54"/>
      <c r="R966" s="54"/>
      <c r="S966" s="53"/>
      <c r="T966" s="104"/>
      <c r="U966" s="18" t="s">
        <v>2</v>
      </c>
      <c r="V966" s="104"/>
      <c r="W966" s="103"/>
      <c r="X966" s="17" t="str">
        <f>VLOOKUP(A966,'[1]Sales Data Table'!$A:$AF,4,FALSE)</f>
        <v>91316 4RA0A</v>
      </c>
      <c r="Y966" s="17" t="str">
        <f>VLOOKUP(A966,'[1]Sales Data Table'!$A:$I,2,FALSE)</f>
        <v>NISSAN</v>
      </c>
      <c r="Z966" s="17"/>
      <c r="AA966" s="17" t="str">
        <f>VLOOKUP(A966,'[1]Sales Data Table'!$A:$I,4,FALSE)</f>
        <v>91316 4RA0A</v>
      </c>
      <c r="AB966" s="17" t="str">
        <f>VLOOKUP(A966,'[1]Sales Data Table'!$A:$I,9,FALSE)</f>
        <v>L42N</v>
      </c>
      <c r="AC966" s="17"/>
      <c r="AD966" s="99">
        <f>VLOOKUP(A966,'[1]Sales Data Table'!$A:$Z,16,FALSE)</f>
        <v>43890</v>
      </c>
      <c r="AE966" s="18" t="str">
        <f>VLOOKUP(C966,'Equipment Listing'!A:E,3,FALSE)</f>
        <v>KY</v>
      </c>
      <c r="AF966" s="19" t="str">
        <f>VLOOKUP(C966,'Equipment Listing'!A:E,4,FALSE)</f>
        <v>300T</v>
      </c>
      <c r="AG966" s="19" t="str">
        <f>VLOOKUP(C966,'Equipment Listing'!A:E,5,FALSE)</f>
        <v>201-330</v>
      </c>
      <c r="AH966" s="19">
        <f t="shared" si="123"/>
        <v>1</v>
      </c>
      <c r="AI966" s="43">
        <f t="shared" si="124"/>
        <v>1800</v>
      </c>
      <c r="AJ966" s="102">
        <f t="shared" si="125"/>
        <v>42290</v>
      </c>
      <c r="AK966" s="20">
        <f t="shared" si="126"/>
        <v>3524.1666666666665</v>
      </c>
      <c r="AL966" s="21">
        <f t="shared" si="127"/>
        <v>3.9438271604938273</v>
      </c>
      <c r="AM966" s="21"/>
      <c r="AN966" s="103"/>
      <c r="AO966" s="103"/>
      <c r="AP966" s="51" t="e">
        <f>VLOOKUP(A966,#REF!,2,FALSE)</f>
        <v>#REF!</v>
      </c>
    </row>
    <row r="967" spans="1:42" s="15" customFormat="1" ht="10.5" customHeight="1">
      <c r="A967" s="56">
        <v>106973</v>
      </c>
      <c r="B967" s="220" t="str">
        <f t="shared" si="120"/>
        <v>SOP</v>
      </c>
      <c r="C967" s="51" t="s">
        <v>41</v>
      </c>
      <c r="D967" s="19">
        <v>1</v>
      </c>
      <c r="E967" s="53">
        <v>1500</v>
      </c>
      <c r="F967" s="51">
        <v>0.75</v>
      </c>
      <c r="G967" s="74">
        <v>2</v>
      </c>
      <c r="H967" s="221" t="str">
        <f t="shared" si="121"/>
        <v>2015.01</v>
      </c>
      <c r="I967" s="221" t="str">
        <f t="shared" si="122"/>
        <v>2018.12</v>
      </c>
      <c r="J967" s="69">
        <v>1620</v>
      </c>
      <c r="K967" s="226"/>
      <c r="L967" s="226"/>
      <c r="M967" s="226"/>
      <c r="N967" s="226"/>
      <c r="O967" s="54"/>
      <c r="P967" s="54"/>
      <c r="Q967" s="54"/>
      <c r="R967" s="54"/>
      <c r="S967" s="53"/>
      <c r="T967" s="104"/>
      <c r="U967" s="51" t="s">
        <v>2</v>
      </c>
      <c r="V967" s="104"/>
      <c r="W967" s="106"/>
      <c r="X967" s="17" t="str">
        <f>VLOOKUP(A967,'[1]Sales Data Table'!$A:$AF,4,FALSE)</f>
        <v>82154 3JA0A</v>
      </c>
      <c r="Y967" s="17" t="str">
        <f>VLOOKUP(A967,'[1]Sales Data Table'!$A:$I,2,FALSE)</f>
        <v>NISSAN</v>
      </c>
      <c r="Z967" s="17"/>
      <c r="AA967" s="17" t="str">
        <f>VLOOKUP(A967,'[1]Sales Data Table'!$A:$I,4,FALSE)</f>
        <v>82154 3JA0A</v>
      </c>
      <c r="AB967" s="17" t="str">
        <f>VLOOKUP(A967,'[1]Sales Data Table'!$A:$I,9,FALSE)</f>
        <v>P42J</v>
      </c>
      <c r="AC967" s="17"/>
      <c r="AD967" s="99">
        <f>VLOOKUP(A967,'[1]Sales Data Table'!$A:$Z,16,FALSE)</f>
        <v>43435</v>
      </c>
      <c r="AE967" s="18" t="str">
        <f>VLOOKUP(C967,'Equipment Listing'!A:E,3,FALSE)</f>
        <v>KY</v>
      </c>
      <c r="AF967" s="19" t="str">
        <f>VLOOKUP(C967,'Equipment Listing'!A:E,4,FALSE)</f>
        <v>300T</v>
      </c>
      <c r="AG967" s="19" t="str">
        <f>VLOOKUP(C967,'Equipment Listing'!A:E,5,FALSE)</f>
        <v>201-330</v>
      </c>
      <c r="AH967" s="19">
        <f t="shared" si="123"/>
        <v>1.5</v>
      </c>
      <c r="AI967" s="43">
        <f t="shared" si="124"/>
        <v>1500</v>
      </c>
      <c r="AJ967" s="102">
        <f t="shared" si="125"/>
        <v>1620</v>
      </c>
      <c r="AK967" s="20">
        <f t="shared" si="126"/>
        <v>135</v>
      </c>
      <c r="AL967" s="21">
        <f t="shared" si="127"/>
        <v>2.12</v>
      </c>
      <c r="AM967" s="21"/>
      <c r="AN967" s="106"/>
      <c r="AO967" s="106"/>
      <c r="AP967" s="51" t="e">
        <f>VLOOKUP(A967,#REF!,2,FALSE)</f>
        <v>#REF!</v>
      </c>
    </row>
    <row r="968" spans="1:42" s="15" customFormat="1" ht="10.5" customHeight="1">
      <c r="A968" s="56">
        <v>106975</v>
      </c>
      <c r="B968" s="220" t="str">
        <f t="shared" si="120"/>
        <v>SOP</v>
      </c>
      <c r="C968" s="51" t="s">
        <v>41</v>
      </c>
      <c r="D968" s="19">
        <v>1</v>
      </c>
      <c r="E968" s="53">
        <v>1000</v>
      </c>
      <c r="F968" s="51">
        <v>0.75</v>
      </c>
      <c r="G968" s="74">
        <v>2</v>
      </c>
      <c r="H968" s="221" t="str">
        <f t="shared" si="121"/>
        <v>2015.01</v>
      </c>
      <c r="I968" s="221" t="str">
        <f t="shared" si="122"/>
        <v>2019.02</v>
      </c>
      <c r="J968" s="69">
        <v>1350</v>
      </c>
      <c r="K968" s="226"/>
      <c r="L968" s="226"/>
      <c r="M968" s="226"/>
      <c r="N968" s="226"/>
      <c r="O968" s="54"/>
      <c r="P968" s="54"/>
      <c r="Q968" s="54"/>
      <c r="R968" s="54"/>
      <c r="S968" s="53"/>
      <c r="T968" s="104"/>
      <c r="U968" s="51" t="s">
        <v>2</v>
      </c>
      <c r="V968" s="104"/>
      <c r="W968" s="106"/>
      <c r="X968" s="17" t="str">
        <f>VLOOKUP(A968,'[1]Sales Data Table'!$A:$AF,4,FALSE)</f>
        <v>82154 3KAOA</v>
      </c>
      <c r="Y968" s="17" t="str">
        <f>VLOOKUP(A968,'[1]Sales Data Table'!$A:$I,2,FALSE)</f>
        <v>NISSAN</v>
      </c>
      <c r="Z968" s="17"/>
      <c r="AA968" s="17" t="str">
        <f>VLOOKUP(A968,'[1]Sales Data Table'!$A:$I,4,FALSE)</f>
        <v>82154 3KAOA</v>
      </c>
      <c r="AB968" s="17" t="str">
        <f>VLOOKUP(A968,'[1]Sales Data Table'!$A:$I,9,FALSE)</f>
        <v>P42K</v>
      </c>
      <c r="AC968" s="17"/>
      <c r="AD968" s="99">
        <f>VLOOKUP(A968,'[1]Sales Data Table'!$A:$Z,16,FALSE)</f>
        <v>43497</v>
      </c>
      <c r="AE968" s="18" t="str">
        <f>VLOOKUP(C968,'Equipment Listing'!A:E,3,FALSE)</f>
        <v>KY</v>
      </c>
      <c r="AF968" s="19" t="str">
        <f>VLOOKUP(C968,'Equipment Listing'!A:E,4,FALSE)</f>
        <v>300T</v>
      </c>
      <c r="AG968" s="19" t="str">
        <f>VLOOKUP(C968,'Equipment Listing'!A:E,5,FALSE)</f>
        <v>201-330</v>
      </c>
      <c r="AH968" s="19">
        <f t="shared" si="123"/>
        <v>1.5</v>
      </c>
      <c r="AI968" s="43">
        <f t="shared" si="124"/>
        <v>1000</v>
      </c>
      <c r="AJ968" s="102">
        <f t="shared" si="125"/>
        <v>1350</v>
      </c>
      <c r="AK968" s="20">
        <f t="shared" si="126"/>
        <v>112.5</v>
      </c>
      <c r="AL968" s="21">
        <f t="shared" si="127"/>
        <v>2.15</v>
      </c>
      <c r="AM968" s="21"/>
      <c r="AN968" s="106"/>
      <c r="AO968" s="106"/>
      <c r="AP968" s="51" t="e">
        <f>VLOOKUP(A968,#REF!,2,FALSE)</f>
        <v>#REF!</v>
      </c>
    </row>
    <row r="969" spans="1:42" s="15" customFormat="1" ht="10.5" customHeight="1">
      <c r="A969" s="23">
        <v>104909</v>
      </c>
      <c r="B969" s="220" t="str">
        <f t="shared" si="120"/>
        <v>SOP</v>
      </c>
      <c r="C969" s="23" t="s">
        <v>80</v>
      </c>
      <c r="D969" s="19">
        <v>1</v>
      </c>
      <c r="E969" s="23">
        <v>1350</v>
      </c>
      <c r="F969" s="19">
        <v>0.5</v>
      </c>
      <c r="G969" s="19">
        <v>2</v>
      </c>
      <c r="H969" s="221" t="str">
        <f t="shared" si="121"/>
        <v>2015.01</v>
      </c>
      <c r="I969" s="221" t="str">
        <f t="shared" si="122"/>
        <v>2015.09</v>
      </c>
      <c r="J969" s="69">
        <v>33750</v>
      </c>
      <c r="K969" s="226"/>
      <c r="L969" s="226"/>
      <c r="M969" s="226"/>
      <c r="N969" s="226"/>
      <c r="O969" s="19"/>
      <c r="P969" s="19"/>
      <c r="Q969" s="19"/>
      <c r="R969" s="19"/>
      <c r="S969" s="103"/>
      <c r="T969" s="103"/>
      <c r="U969" s="18" t="s">
        <v>2</v>
      </c>
      <c r="V969" s="103"/>
      <c r="W969" s="103"/>
      <c r="X969" s="17" t="str">
        <f>VLOOKUP(A969,'[1]Sales Data Table'!$A:$AF,4,FALSE)</f>
        <v>82155 EA800</v>
      </c>
      <c r="Y969" s="17" t="str">
        <f>VLOOKUP(A969,'[1]Sales Data Table'!$A:$I,2,FALSE)</f>
        <v>NISSAN</v>
      </c>
      <c r="Z969" s="17"/>
      <c r="AA969" s="17" t="str">
        <f>VLOOKUP(A969,'[1]Sales Data Table'!$A:$I,4,FALSE)</f>
        <v>82155 EA800</v>
      </c>
      <c r="AB969" s="17" t="str">
        <f>VLOOKUP(A969,'[1]Sales Data Table'!$A:$I,9,FALSE)</f>
        <v xml:space="preserve">Nissan        | Frontier | H61B/D40        </v>
      </c>
      <c r="AC969" s="17"/>
      <c r="AD969" s="99">
        <f>VLOOKUP(A969,'[1]Sales Data Table'!$A:$Z,16,FALSE)</f>
        <v>42248</v>
      </c>
      <c r="AE969" s="18" t="str">
        <f>VLOOKUP(C969,'Equipment Listing'!A:E,3,FALSE)</f>
        <v>KY</v>
      </c>
      <c r="AF969" s="19" t="str">
        <f>VLOOKUP(C969,'Equipment Listing'!A:E,4,FALSE)</f>
        <v>330T</v>
      </c>
      <c r="AG969" s="19" t="str">
        <f>VLOOKUP(C969,'Equipment Listing'!A:E,5,FALSE)</f>
        <v>201-330</v>
      </c>
      <c r="AH969" s="19">
        <f t="shared" si="123"/>
        <v>1</v>
      </c>
      <c r="AI969" s="43">
        <f t="shared" si="124"/>
        <v>1350</v>
      </c>
      <c r="AJ969" s="102">
        <f t="shared" si="125"/>
        <v>33750</v>
      </c>
      <c r="AK969" s="20">
        <f t="shared" si="126"/>
        <v>2812.5</v>
      </c>
      <c r="AL969" s="21">
        <f t="shared" si="127"/>
        <v>4.1111111111111116</v>
      </c>
      <c r="AM969" s="21"/>
      <c r="AN969" s="103"/>
      <c r="AO969" s="103"/>
      <c r="AP969" s="23" t="s">
        <v>388</v>
      </c>
    </row>
    <row r="970" spans="1:42" s="15" customFormat="1" ht="10.5" customHeight="1">
      <c r="A970" s="16">
        <v>104991</v>
      </c>
      <c r="B970" s="220" t="str">
        <f t="shared" si="120"/>
        <v>SOP</v>
      </c>
      <c r="C970" s="25" t="s">
        <v>80</v>
      </c>
      <c r="D970" s="19">
        <v>1</v>
      </c>
      <c r="E970" s="20">
        <v>1125</v>
      </c>
      <c r="F970" s="19">
        <v>0.5</v>
      </c>
      <c r="G970" s="19">
        <v>2</v>
      </c>
      <c r="H970" s="221" t="str">
        <f t="shared" si="121"/>
        <v>2015.01</v>
      </c>
      <c r="I970" s="221" t="str">
        <f t="shared" si="122"/>
        <v>2015.09</v>
      </c>
      <c r="J970" s="69">
        <v>4920</v>
      </c>
      <c r="K970" s="226"/>
      <c r="L970" s="226"/>
      <c r="M970" s="226"/>
      <c r="N970" s="226"/>
      <c r="O970" s="19"/>
      <c r="P970" s="19"/>
      <c r="Q970" s="19"/>
      <c r="R970" s="19"/>
      <c r="S970" s="103"/>
      <c r="T970" s="103"/>
      <c r="U970" s="18" t="s">
        <v>2</v>
      </c>
      <c r="V970" s="103"/>
      <c r="W970" s="103"/>
      <c r="X970" s="17" t="str">
        <f>VLOOKUP(A970,'[1]Sales Data Table'!$A:$AF,4,FALSE)</f>
        <v>92498 EA600</v>
      </c>
      <c r="Y970" s="17" t="str">
        <f>VLOOKUP(A970,'[1]Sales Data Table'!$A:$I,2,FALSE)</f>
        <v>NISSAN</v>
      </c>
      <c r="Z970" s="17"/>
      <c r="AA970" s="17" t="str">
        <f>VLOOKUP(A970,'[1]Sales Data Table'!$A:$I,4,FALSE)</f>
        <v>92498 EA600</v>
      </c>
      <c r="AB970" s="17" t="str">
        <f>VLOOKUP(A970,'[1]Sales Data Table'!$A:$I,9,FALSE)</f>
        <v xml:space="preserve">Nissan        | Frontier | H61B/D40        </v>
      </c>
      <c r="AC970" s="17"/>
      <c r="AD970" s="99">
        <f>VLOOKUP(A970,'[1]Sales Data Table'!$A:$Z,16,FALSE)</f>
        <v>42248</v>
      </c>
      <c r="AE970" s="18" t="str">
        <f>VLOOKUP(C970,'Equipment Listing'!A:E,3,FALSE)</f>
        <v>KY</v>
      </c>
      <c r="AF970" s="19" t="str">
        <f>VLOOKUP(C970,'Equipment Listing'!A:E,4,FALSE)</f>
        <v>330T</v>
      </c>
      <c r="AG970" s="19" t="str">
        <f>VLOOKUP(C970,'Equipment Listing'!A:E,5,FALSE)</f>
        <v>201-330</v>
      </c>
      <c r="AH970" s="19">
        <f t="shared" si="123"/>
        <v>1</v>
      </c>
      <c r="AI970" s="43">
        <f t="shared" si="124"/>
        <v>1125</v>
      </c>
      <c r="AJ970" s="102">
        <f t="shared" si="125"/>
        <v>4920</v>
      </c>
      <c r="AK970" s="20">
        <f t="shared" si="126"/>
        <v>410</v>
      </c>
      <c r="AL970" s="21">
        <f t="shared" si="127"/>
        <v>1.8192592592592594</v>
      </c>
      <c r="AM970" s="21"/>
      <c r="AN970" s="103"/>
      <c r="AO970" s="103"/>
      <c r="AP970" s="17" t="s">
        <v>92</v>
      </c>
    </row>
    <row r="971" spans="1:42" s="15" customFormat="1" ht="10.5" customHeight="1">
      <c r="A971" s="16">
        <v>104992</v>
      </c>
      <c r="B971" s="220" t="str">
        <f t="shared" si="120"/>
        <v>SOP</v>
      </c>
      <c r="C971" s="25" t="s">
        <v>80</v>
      </c>
      <c r="D971" s="19">
        <v>1</v>
      </c>
      <c r="E971" s="20">
        <v>1800</v>
      </c>
      <c r="F971" s="19">
        <v>0.5</v>
      </c>
      <c r="G971" s="19">
        <v>2</v>
      </c>
      <c r="H971" s="221" t="str">
        <f t="shared" si="121"/>
        <v>2015.01</v>
      </c>
      <c r="I971" s="221" t="str">
        <f t="shared" si="122"/>
        <v>2015.09</v>
      </c>
      <c r="J971" s="69">
        <v>2880</v>
      </c>
      <c r="K971" s="226"/>
      <c r="L971" s="226"/>
      <c r="M971" s="226"/>
      <c r="N971" s="226"/>
      <c r="O971" s="19"/>
      <c r="P971" s="19"/>
      <c r="Q971" s="19"/>
      <c r="R971" s="19"/>
      <c r="S971" s="103"/>
      <c r="T971" s="103"/>
      <c r="U971" s="18" t="s">
        <v>2</v>
      </c>
      <c r="V971" s="103"/>
      <c r="W971" s="103"/>
      <c r="X971" s="17" t="str">
        <f>VLOOKUP(A971,'[1]Sales Data Table'!$A:$AF,4,FALSE)</f>
        <v>92498 EA000</v>
      </c>
      <c r="Y971" s="17" t="str">
        <f>VLOOKUP(A971,'[1]Sales Data Table'!$A:$I,2,FALSE)</f>
        <v>NISSAN</v>
      </c>
      <c r="Z971" s="17"/>
      <c r="AA971" s="17" t="str">
        <f>VLOOKUP(A971,'[1]Sales Data Table'!$A:$I,4,FALSE)</f>
        <v>92498 EA000</v>
      </c>
      <c r="AB971" s="17" t="str">
        <f>VLOOKUP(A971,'[1]Sales Data Table'!$A:$I,9,FALSE)</f>
        <v xml:space="preserve">Nissan        | Frontier | H61B/D40        </v>
      </c>
      <c r="AC971" s="17"/>
      <c r="AD971" s="99">
        <f>VLOOKUP(A971,'[1]Sales Data Table'!$A:$Z,16,FALSE)</f>
        <v>42248</v>
      </c>
      <c r="AE971" s="18" t="str">
        <f>VLOOKUP(C971,'Equipment Listing'!A:E,3,FALSE)</f>
        <v>KY</v>
      </c>
      <c r="AF971" s="19" t="str">
        <f>VLOOKUP(C971,'Equipment Listing'!A:E,4,FALSE)</f>
        <v>330T</v>
      </c>
      <c r="AG971" s="19" t="str">
        <f>VLOOKUP(C971,'Equipment Listing'!A:E,5,FALSE)</f>
        <v>201-330</v>
      </c>
      <c r="AH971" s="19">
        <f t="shared" si="123"/>
        <v>1</v>
      </c>
      <c r="AI971" s="43">
        <f t="shared" si="124"/>
        <v>1800</v>
      </c>
      <c r="AJ971" s="102">
        <f t="shared" si="125"/>
        <v>2880</v>
      </c>
      <c r="AK971" s="20">
        <f t="shared" si="126"/>
        <v>240</v>
      </c>
      <c r="AL971" s="21">
        <f t="shared" si="127"/>
        <v>1.5111111111111111</v>
      </c>
      <c r="AM971" s="21"/>
      <c r="AN971" s="103"/>
      <c r="AO971" s="103"/>
      <c r="AP971" s="17" t="s">
        <v>91</v>
      </c>
    </row>
    <row r="972" spans="1:42" s="15" customFormat="1" ht="10.5" customHeight="1">
      <c r="A972" s="16">
        <v>105708</v>
      </c>
      <c r="B972" s="220" t="str">
        <f t="shared" si="120"/>
        <v>SOP</v>
      </c>
      <c r="C972" s="25" t="s">
        <v>80</v>
      </c>
      <c r="D972" s="19">
        <v>1</v>
      </c>
      <c r="E972" s="20">
        <v>1350</v>
      </c>
      <c r="F972" s="19">
        <v>0.5</v>
      </c>
      <c r="G972" s="19">
        <v>2</v>
      </c>
      <c r="H972" s="221" t="str">
        <f t="shared" si="121"/>
        <v>2015.01</v>
      </c>
      <c r="I972" s="221" t="str">
        <f t="shared" si="122"/>
        <v>2018.06</v>
      </c>
      <c r="J972" s="69">
        <v>425000</v>
      </c>
      <c r="K972" s="226"/>
      <c r="L972" s="226"/>
      <c r="M972" s="226"/>
      <c r="N972" s="226"/>
      <c r="O972" s="19"/>
      <c r="P972" s="19"/>
      <c r="Q972" s="19"/>
      <c r="R972" s="19"/>
      <c r="S972" s="103"/>
      <c r="T972" s="103"/>
      <c r="U972" s="18" t="s">
        <v>2</v>
      </c>
      <c r="V972" s="103"/>
      <c r="W972" s="103"/>
      <c r="X972" s="17" t="str">
        <f>VLOOKUP(A972,'[1]Sales Data Table'!$A:$AF,4,FALSE)</f>
        <v>17406 JA00A</v>
      </c>
      <c r="Y972" s="17" t="str">
        <f>VLOOKUP(A972,'[1]Sales Data Table'!$A:$I,2,FALSE)</f>
        <v>NISSAN</v>
      </c>
      <c r="Z972" s="17"/>
      <c r="AA972" s="17" t="str">
        <f>VLOOKUP(A972,'[1]Sales Data Table'!$A:$I,4,FALSE)</f>
        <v>17406 JA00A</v>
      </c>
      <c r="AB972" s="17" t="str">
        <f>VLOOKUP(A972,'[1]Sales Data Table'!$A:$I,9,FALSE)</f>
        <v>L42L</v>
      </c>
      <c r="AC972" s="17"/>
      <c r="AD972" s="99">
        <f>VLOOKUP(A972,'[1]Sales Data Table'!$A:$Z,16,FALSE)</f>
        <v>43252</v>
      </c>
      <c r="AE972" s="18" t="str">
        <f>VLOOKUP(C972,'Equipment Listing'!A:E,3,FALSE)</f>
        <v>KY</v>
      </c>
      <c r="AF972" s="19" t="str">
        <f>VLOOKUP(C972,'Equipment Listing'!A:E,4,FALSE)</f>
        <v>330T</v>
      </c>
      <c r="AG972" s="19" t="str">
        <f>VLOOKUP(C972,'Equipment Listing'!A:E,5,FALSE)</f>
        <v>201-330</v>
      </c>
      <c r="AH972" s="19">
        <f t="shared" si="123"/>
        <v>1</v>
      </c>
      <c r="AI972" s="43">
        <f t="shared" si="124"/>
        <v>1350</v>
      </c>
      <c r="AJ972" s="102">
        <f t="shared" si="125"/>
        <v>425000</v>
      </c>
      <c r="AK972" s="20">
        <f t="shared" si="126"/>
        <v>35416.666666666664</v>
      </c>
      <c r="AL972" s="21">
        <f t="shared" si="127"/>
        <v>36.312757201646086</v>
      </c>
      <c r="AM972" s="21"/>
      <c r="AN972" s="103"/>
      <c r="AO972" s="103"/>
      <c r="AP972" s="17" t="s">
        <v>90</v>
      </c>
    </row>
    <row r="973" spans="1:42" s="15" customFormat="1" ht="10.5" customHeight="1">
      <c r="A973" s="16">
        <v>105921</v>
      </c>
      <c r="B973" s="220" t="str">
        <f t="shared" si="120"/>
        <v>SOP</v>
      </c>
      <c r="C973" s="25" t="s">
        <v>80</v>
      </c>
      <c r="D973" s="19">
        <v>1</v>
      </c>
      <c r="E973" s="20">
        <v>810</v>
      </c>
      <c r="F973" s="19">
        <v>0.5</v>
      </c>
      <c r="G973" s="19">
        <v>2</v>
      </c>
      <c r="H973" s="221" t="str">
        <f t="shared" si="121"/>
        <v>2015.01</v>
      </c>
      <c r="I973" s="221" t="str">
        <f t="shared" si="122"/>
        <v>2018.03</v>
      </c>
      <c r="J973" s="69">
        <v>16800</v>
      </c>
      <c r="K973" s="226"/>
      <c r="L973" s="226"/>
      <c r="M973" s="226"/>
      <c r="N973" s="226"/>
      <c r="O973" s="19"/>
      <c r="P973" s="19"/>
      <c r="Q973" s="19"/>
      <c r="R973" s="19"/>
      <c r="S973" s="103"/>
      <c r="T973" s="103"/>
      <c r="U973" s="18" t="s">
        <v>2</v>
      </c>
      <c r="V973" s="103"/>
      <c r="W973" s="103"/>
      <c r="X973" s="17" t="str">
        <f>VLOOKUP(A973,'[1]Sales Data Table'!$A:$AF,4,FALSE)</f>
        <v>E24435A1103000</v>
      </c>
      <c r="Y973" s="17" t="str">
        <f>VLOOKUP(A973,'[1]Sales Data Table'!$A:$I,2,FALSE)</f>
        <v>Calsonic</v>
      </c>
      <c r="Z973" s="17"/>
      <c r="AA973" s="17" t="str">
        <f>VLOOKUP(A973,'[1]Sales Data Table'!$A:$I,4,FALSE)</f>
        <v>E24435A1103000</v>
      </c>
      <c r="AB973" s="17" t="str">
        <f>VLOOKUP(A973,'[1]Sales Data Table'!$A:$I,9,FALSE)</f>
        <v>ARMADA / WZW</v>
      </c>
      <c r="AC973" s="17"/>
      <c r="AD973" s="99">
        <f>VLOOKUP(A973,'[1]Sales Data Table'!$A:$Z,16,FALSE)</f>
        <v>43160</v>
      </c>
      <c r="AE973" s="18" t="str">
        <f>VLOOKUP(C973,'Equipment Listing'!A:E,3,FALSE)</f>
        <v>KY</v>
      </c>
      <c r="AF973" s="19" t="str">
        <f>VLOOKUP(C973,'Equipment Listing'!A:E,4,FALSE)</f>
        <v>330T</v>
      </c>
      <c r="AG973" s="19" t="str">
        <f>VLOOKUP(C973,'Equipment Listing'!A:E,5,FALSE)</f>
        <v>201-330</v>
      </c>
      <c r="AH973" s="19">
        <f t="shared" si="123"/>
        <v>1</v>
      </c>
      <c r="AI973" s="43">
        <f t="shared" si="124"/>
        <v>810</v>
      </c>
      <c r="AJ973" s="102">
        <f t="shared" si="125"/>
        <v>16800</v>
      </c>
      <c r="AK973" s="20">
        <f t="shared" si="126"/>
        <v>1400</v>
      </c>
      <c r="AL973" s="21">
        <f t="shared" si="127"/>
        <v>3.6378600823045262</v>
      </c>
      <c r="AM973" s="21"/>
      <c r="AN973" s="103"/>
      <c r="AO973" s="103"/>
      <c r="AP973" s="17">
        <v>105921</v>
      </c>
    </row>
    <row r="974" spans="1:42" s="15" customFormat="1" ht="10.5" customHeight="1">
      <c r="A974" s="16">
        <v>106313</v>
      </c>
      <c r="B974" s="220" t="str">
        <f t="shared" si="120"/>
        <v>SOP</v>
      </c>
      <c r="C974" s="25" t="s">
        <v>80</v>
      </c>
      <c r="D974" s="19">
        <v>1</v>
      </c>
      <c r="E974" s="20">
        <v>1350</v>
      </c>
      <c r="F974" s="19">
        <v>0.5</v>
      </c>
      <c r="G974" s="19">
        <v>2</v>
      </c>
      <c r="H974" s="221" t="str">
        <f t="shared" si="121"/>
        <v>2015.01</v>
      </c>
      <c r="I974" s="221" t="str">
        <f t="shared" si="122"/>
        <v>2019.09</v>
      </c>
      <c r="J974" s="69">
        <v>50017.5</v>
      </c>
      <c r="K974" s="226"/>
      <c r="L974" s="226"/>
      <c r="M974" s="226"/>
      <c r="N974" s="226"/>
      <c r="O974" s="19"/>
      <c r="P974" s="19"/>
      <c r="Q974" s="19"/>
      <c r="R974" s="19"/>
      <c r="S974" s="103"/>
      <c r="T974" s="103"/>
      <c r="U974" s="18" t="s">
        <v>2</v>
      </c>
      <c r="V974" s="103"/>
      <c r="W974" s="103"/>
      <c r="X974" s="17" t="str">
        <f>VLOOKUP(A974,'[1]Sales Data Table'!$A:$AF,4,FALSE)</f>
        <v>771250T010</v>
      </c>
      <c r="Y974" s="17" t="str">
        <f>VLOOKUP(A974,'[1]Sales Data Table'!$A:$I,2,FALSE)</f>
        <v>TOYOTA</v>
      </c>
      <c r="Z974" s="17"/>
      <c r="AA974" s="17" t="str">
        <f>VLOOKUP(A974,'[1]Sales Data Table'!$A:$I,4,FALSE)</f>
        <v>771250T010</v>
      </c>
      <c r="AB974" s="17" t="str">
        <f>VLOOKUP(A974,'[1]Sales Data Table'!$A:$I,9,FALSE)</f>
        <v xml:space="preserve">Toyota | Venza | 470L            </v>
      </c>
      <c r="AC974" s="17"/>
      <c r="AD974" s="99">
        <f>VLOOKUP(A974,'[1]Sales Data Table'!$A:$Z,16,FALSE)</f>
        <v>43717</v>
      </c>
      <c r="AE974" s="18" t="str">
        <f>VLOOKUP(C974,'Equipment Listing'!A:E,3,FALSE)</f>
        <v>KY</v>
      </c>
      <c r="AF974" s="19" t="str">
        <f>VLOOKUP(C974,'Equipment Listing'!A:E,4,FALSE)</f>
        <v>330T</v>
      </c>
      <c r="AG974" s="19" t="str">
        <f>VLOOKUP(C974,'Equipment Listing'!A:E,5,FALSE)</f>
        <v>201-330</v>
      </c>
      <c r="AH974" s="19">
        <f t="shared" si="123"/>
        <v>1</v>
      </c>
      <c r="AI974" s="43">
        <f t="shared" si="124"/>
        <v>1350</v>
      </c>
      <c r="AJ974" s="102">
        <f t="shared" si="125"/>
        <v>50017.5</v>
      </c>
      <c r="AK974" s="20">
        <f t="shared" si="126"/>
        <v>4168.125</v>
      </c>
      <c r="AL974" s="21">
        <f t="shared" si="127"/>
        <v>5.45</v>
      </c>
      <c r="AM974" s="21"/>
      <c r="AN974" s="103"/>
      <c r="AO974" s="103"/>
      <c r="AP974" s="17">
        <v>106313</v>
      </c>
    </row>
    <row r="975" spans="1:42" s="15" customFormat="1" ht="10.5" customHeight="1">
      <c r="A975" s="16">
        <v>106520</v>
      </c>
      <c r="B975" s="220" t="str">
        <f t="shared" si="120"/>
        <v>SOP</v>
      </c>
      <c r="C975" s="25" t="s">
        <v>80</v>
      </c>
      <c r="D975" s="19">
        <v>1</v>
      </c>
      <c r="E975" s="20">
        <v>1080</v>
      </c>
      <c r="F975" s="19">
        <v>0.5</v>
      </c>
      <c r="G975" s="19">
        <v>2</v>
      </c>
      <c r="H975" s="221" t="str">
        <f t="shared" si="121"/>
        <v>2015.01</v>
      </c>
      <c r="I975" s="221" t="str">
        <f t="shared" si="122"/>
        <v>2015.12</v>
      </c>
      <c r="J975" s="50">
        <v>574560</v>
      </c>
      <c r="K975" s="224"/>
      <c r="L975" s="224"/>
      <c r="M975" s="224"/>
      <c r="N975" s="224"/>
      <c r="O975" s="19"/>
      <c r="P975" s="19"/>
      <c r="Q975" s="19"/>
      <c r="R975" s="19"/>
      <c r="S975" s="103"/>
      <c r="T975" s="103"/>
      <c r="U975" s="18" t="s">
        <v>2</v>
      </c>
      <c r="V975" s="103"/>
      <c r="W975" s="103"/>
      <c r="X975" s="17" t="str">
        <f>VLOOKUP(A975,'[1]Sales Data Table'!$A:$AF,4,FALSE)</f>
        <v>11M125AA</v>
      </c>
      <c r="Y975" s="17" t="str">
        <f>VLOOKUP(A975,'[1]Sales Data Table'!$A:$I,2,FALSE)</f>
        <v>Bowling Green Metalforming</v>
      </c>
      <c r="Z975" s="17"/>
      <c r="AA975" s="17" t="str">
        <f>VLOOKUP(A975,'[1]Sales Data Table'!$A:$I,4,FALSE)</f>
        <v>11M125AA</v>
      </c>
      <c r="AB975" s="17" t="str">
        <f>VLOOKUP(A975,'[1]Sales Data Table'!$A:$I,9,FALSE)</f>
        <v>Highlander 397 + Sienna 580L</v>
      </c>
      <c r="AC975" s="17"/>
      <c r="AD975" s="99">
        <f>VLOOKUP(A975,'[1]Sales Data Table'!$A:$Z,16,FALSE)</f>
        <v>42339</v>
      </c>
      <c r="AE975" s="18" t="str">
        <f>VLOOKUP(C975,'Equipment Listing'!A:E,3,FALSE)</f>
        <v>KY</v>
      </c>
      <c r="AF975" s="19" t="str">
        <f>VLOOKUP(C975,'Equipment Listing'!A:E,4,FALSE)</f>
        <v>330T</v>
      </c>
      <c r="AG975" s="19" t="str">
        <f>VLOOKUP(C975,'Equipment Listing'!A:E,5,FALSE)</f>
        <v>201-330</v>
      </c>
      <c r="AH975" s="19">
        <f t="shared" si="123"/>
        <v>1</v>
      </c>
      <c r="AI975" s="43">
        <f t="shared" si="124"/>
        <v>1080</v>
      </c>
      <c r="AJ975" s="102">
        <f t="shared" si="125"/>
        <v>574560</v>
      </c>
      <c r="AK975" s="20">
        <f t="shared" si="126"/>
        <v>47880</v>
      </c>
      <c r="AL975" s="21">
        <f t="shared" si="127"/>
        <v>60.44444444444445</v>
      </c>
      <c r="AM975" s="21"/>
      <c r="AN975" s="103"/>
      <c r="AO975" s="103"/>
      <c r="AP975" s="17">
        <v>106520</v>
      </c>
    </row>
    <row r="976" spans="1:42" s="15" customFormat="1" ht="10.5" customHeight="1">
      <c r="A976" s="16">
        <v>106521</v>
      </c>
      <c r="B976" s="220" t="str">
        <f t="shared" si="120"/>
        <v>SOP</v>
      </c>
      <c r="C976" s="25" t="s">
        <v>80</v>
      </c>
      <c r="D976" s="19">
        <v>1</v>
      </c>
      <c r="E976" s="20">
        <v>1080</v>
      </c>
      <c r="F976" s="19">
        <v>0.5</v>
      </c>
      <c r="G976" s="19">
        <v>2</v>
      </c>
      <c r="H976" s="221" t="str">
        <f t="shared" si="121"/>
        <v>2015.01</v>
      </c>
      <c r="I976" s="221" t="str">
        <f t="shared" si="122"/>
        <v>2015.12</v>
      </c>
      <c r="J976" s="50">
        <v>568800</v>
      </c>
      <c r="K976" s="224"/>
      <c r="L976" s="224"/>
      <c r="M976" s="224"/>
      <c r="N976" s="224"/>
      <c r="O976" s="19"/>
      <c r="P976" s="19"/>
      <c r="Q976" s="19"/>
      <c r="R976" s="19"/>
      <c r="S976" s="103"/>
      <c r="T976" s="103"/>
      <c r="U976" s="18" t="s">
        <v>2</v>
      </c>
      <c r="V976" s="103"/>
      <c r="W976" s="103"/>
      <c r="X976" s="17" t="str">
        <f>VLOOKUP(A976,'[1]Sales Data Table'!$A:$AF,4,FALSE)</f>
        <v>11M126AA</v>
      </c>
      <c r="Y976" s="17" t="str">
        <f>VLOOKUP(A976,'[1]Sales Data Table'!$A:$I,2,FALSE)</f>
        <v>Bowling Green Metalforming</v>
      </c>
      <c r="Z976" s="17"/>
      <c r="AA976" s="17" t="str">
        <f>VLOOKUP(A976,'[1]Sales Data Table'!$A:$I,4,FALSE)</f>
        <v>11M126AA</v>
      </c>
      <c r="AB976" s="17" t="str">
        <f>VLOOKUP(A976,'[1]Sales Data Table'!$A:$I,9,FALSE)</f>
        <v>Highlander 397 + Sienna 580L</v>
      </c>
      <c r="AC976" s="17"/>
      <c r="AD976" s="99">
        <f>VLOOKUP(A976,'[1]Sales Data Table'!$A:$Z,16,FALSE)</f>
        <v>42339</v>
      </c>
      <c r="AE976" s="18" t="str">
        <f>VLOOKUP(C976,'Equipment Listing'!A:E,3,FALSE)</f>
        <v>KY</v>
      </c>
      <c r="AF976" s="19" t="str">
        <f>VLOOKUP(C976,'Equipment Listing'!A:E,4,FALSE)</f>
        <v>330T</v>
      </c>
      <c r="AG976" s="19" t="str">
        <f>VLOOKUP(C976,'Equipment Listing'!A:E,5,FALSE)</f>
        <v>201-330</v>
      </c>
      <c r="AH976" s="19">
        <f t="shared" si="123"/>
        <v>1</v>
      </c>
      <c r="AI976" s="43">
        <f t="shared" si="124"/>
        <v>1080</v>
      </c>
      <c r="AJ976" s="102">
        <f t="shared" si="125"/>
        <v>568800</v>
      </c>
      <c r="AK976" s="20">
        <f t="shared" si="126"/>
        <v>47400</v>
      </c>
      <c r="AL976" s="21">
        <f t="shared" si="127"/>
        <v>59.851851851851848</v>
      </c>
      <c r="AM976" s="21"/>
      <c r="AN976" s="103"/>
      <c r="AO976" s="103"/>
      <c r="AP976" s="17">
        <v>106521</v>
      </c>
    </row>
    <row r="977" spans="1:42" s="15" customFormat="1" ht="10.5" customHeight="1">
      <c r="A977" s="23">
        <v>107018</v>
      </c>
      <c r="B977" s="220" t="str">
        <f t="shared" si="120"/>
        <v>SOP</v>
      </c>
      <c r="C977" s="23" t="s">
        <v>80</v>
      </c>
      <c r="D977" s="19">
        <v>1</v>
      </c>
      <c r="E977" s="23">
        <v>1250</v>
      </c>
      <c r="F977" s="19">
        <v>0.5</v>
      </c>
      <c r="G977" s="19">
        <v>2</v>
      </c>
      <c r="H977" s="221" t="str">
        <f t="shared" si="121"/>
        <v>2015.01</v>
      </c>
      <c r="I977" s="221" t="str">
        <f t="shared" si="122"/>
        <v>2018.12</v>
      </c>
      <c r="J977" s="50">
        <v>162222.592</v>
      </c>
      <c r="K977" s="224"/>
      <c r="L977" s="224"/>
      <c r="M977" s="224"/>
      <c r="N977" s="224"/>
      <c r="O977" s="19"/>
      <c r="P977" s="19"/>
      <c r="Q977" s="19"/>
      <c r="R977" s="19"/>
      <c r="S977" s="103"/>
      <c r="T977" s="103"/>
      <c r="U977" s="18" t="s">
        <v>2</v>
      </c>
      <c r="V977" s="103"/>
      <c r="W977" s="103"/>
      <c r="X977" s="17" t="str">
        <f>VLOOKUP(A977,'[1]Sales Data Table'!$A:$AF,4,FALSE)</f>
        <v>82120 3ja0a</v>
      </c>
      <c r="Y977" s="17" t="str">
        <f>VLOOKUP(A977,'[1]Sales Data Table'!$A:$I,2,FALSE)</f>
        <v>NISSAN</v>
      </c>
      <c r="Z977" s="17"/>
      <c r="AA977" s="17" t="str">
        <f>VLOOKUP(A977,'[1]Sales Data Table'!$A:$I,4,FALSE)</f>
        <v>82120 3ja0a</v>
      </c>
      <c r="AB977" s="17" t="str">
        <f>VLOOKUP(A977,'[1]Sales Data Table'!$A:$I,9,FALSE)</f>
        <v>P42J + P42K</v>
      </c>
      <c r="AC977" s="17"/>
      <c r="AD977" s="99">
        <f>VLOOKUP(A977,'[1]Sales Data Table'!$A:$Z,16,FALSE)</f>
        <v>43435</v>
      </c>
      <c r="AE977" s="18" t="str">
        <f>VLOOKUP(C977,'Equipment Listing'!A:E,3,FALSE)</f>
        <v>KY</v>
      </c>
      <c r="AF977" s="19" t="str">
        <f>VLOOKUP(C977,'Equipment Listing'!A:E,4,FALSE)</f>
        <v>330T</v>
      </c>
      <c r="AG977" s="19" t="str">
        <f>VLOOKUP(C977,'Equipment Listing'!A:E,5,FALSE)</f>
        <v>201-330</v>
      </c>
      <c r="AH977" s="19">
        <f t="shared" si="123"/>
        <v>1</v>
      </c>
      <c r="AI977" s="43">
        <f t="shared" si="124"/>
        <v>1250</v>
      </c>
      <c r="AJ977" s="102">
        <f t="shared" si="125"/>
        <v>162222.592</v>
      </c>
      <c r="AK977" s="20">
        <f t="shared" si="126"/>
        <v>13518.549333333334</v>
      </c>
      <c r="AL977" s="21">
        <f t="shared" si="127"/>
        <v>15.75311928888889</v>
      </c>
      <c r="AM977" s="21"/>
      <c r="AN977" s="103"/>
      <c r="AO977" s="103"/>
      <c r="AP977" s="23" t="s">
        <v>389</v>
      </c>
    </row>
    <row r="978" spans="1:42" s="15" customFormat="1" ht="10.5" customHeight="1">
      <c r="A978" s="16">
        <v>107060</v>
      </c>
      <c r="B978" s="220" t="str">
        <f t="shared" si="120"/>
        <v>SOP</v>
      </c>
      <c r="C978" s="25" t="s">
        <v>80</v>
      </c>
      <c r="D978" s="19">
        <v>1</v>
      </c>
      <c r="E978" s="20">
        <v>1350</v>
      </c>
      <c r="F978" s="19">
        <v>0.5</v>
      </c>
      <c r="G978" s="19">
        <v>2</v>
      </c>
      <c r="H978" s="221" t="str">
        <f t="shared" si="121"/>
        <v>2015.01</v>
      </c>
      <c r="I978" s="221" t="str">
        <f t="shared" si="122"/>
        <v>2018.12</v>
      </c>
      <c r="J978" s="69">
        <v>151424</v>
      </c>
      <c r="K978" s="226"/>
      <c r="L978" s="226"/>
      <c r="M978" s="226"/>
      <c r="N978" s="226"/>
      <c r="O978" s="19"/>
      <c r="P978" s="19"/>
      <c r="Q978" s="19"/>
      <c r="R978" s="19"/>
      <c r="S978" s="103"/>
      <c r="T978" s="103"/>
      <c r="U978" s="18" t="s">
        <v>2</v>
      </c>
      <c r="V978" s="103"/>
      <c r="W978" s="103"/>
      <c r="X978" s="17" t="str">
        <f>VLOOKUP(A978,'[1]Sales Data Table'!$A:$AF,4,FALSE)</f>
        <v>24239 3JA0C</v>
      </c>
      <c r="Y978" s="17" t="str">
        <f>VLOOKUP(A978,'[1]Sales Data Table'!$A:$I,2,FALSE)</f>
        <v>NISSAN</v>
      </c>
      <c r="Z978" s="17"/>
      <c r="AA978" s="17" t="str">
        <f>VLOOKUP(A978,'[1]Sales Data Table'!$A:$I,4,FALSE)</f>
        <v>24239 3JA0C</v>
      </c>
      <c r="AB978" s="17" t="str">
        <f>VLOOKUP(A978,'[1]Sales Data Table'!$A:$I,9,FALSE)</f>
        <v xml:space="preserve"> '12 P42K/J (Infiniti &amp; Pathfinder)</v>
      </c>
      <c r="AC978" s="17"/>
      <c r="AD978" s="99">
        <f>VLOOKUP(A978,'[1]Sales Data Table'!$A:$Z,16,FALSE)</f>
        <v>43435</v>
      </c>
      <c r="AE978" s="18" t="str">
        <f>VLOOKUP(C978,'Equipment Listing'!A:E,3,FALSE)</f>
        <v>KY</v>
      </c>
      <c r="AF978" s="19" t="str">
        <f>VLOOKUP(C978,'Equipment Listing'!A:E,4,FALSE)</f>
        <v>330T</v>
      </c>
      <c r="AG978" s="19" t="str">
        <f>VLOOKUP(C978,'Equipment Listing'!A:E,5,FALSE)</f>
        <v>201-330</v>
      </c>
      <c r="AH978" s="19">
        <f t="shared" si="123"/>
        <v>1</v>
      </c>
      <c r="AI978" s="43">
        <f t="shared" si="124"/>
        <v>1350</v>
      </c>
      <c r="AJ978" s="102">
        <f t="shared" si="125"/>
        <v>151424</v>
      </c>
      <c r="AK978" s="20">
        <f t="shared" si="126"/>
        <v>12618.666666666666</v>
      </c>
      <c r="AL978" s="21">
        <f t="shared" si="127"/>
        <v>13.796213991769546</v>
      </c>
      <c r="AM978" s="21"/>
      <c r="AN978" s="103"/>
      <c r="AO978" s="103"/>
      <c r="AP978" s="17">
        <v>107060</v>
      </c>
    </row>
    <row r="979" spans="1:42" s="15" customFormat="1" ht="10.5" customHeight="1">
      <c r="A979" s="16">
        <v>107149</v>
      </c>
      <c r="B979" s="220" t="str">
        <f t="shared" si="120"/>
        <v>SOP</v>
      </c>
      <c r="C979" s="25" t="s">
        <v>80</v>
      </c>
      <c r="D979" s="19">
        <v>1</v>
      </c>
      <c r="E979" s="20">
        <v>990</v>
      </c>
      <c r="F979" s="19">
        <v>0.5</v>
      </c>
      <c r="G979" s="19">
        <v>2</v>
      </c>
      <c r="H979" s="221" t="str">
        <f t="shared" si="121"/>
        <v>2015.01</v>
      </c>
      <c r="I979" s="221" t="str">
        <f t="shared" si="122"/>
        <v>2019</v>
      </c>
      <c r="J979" s="68">
        <v>428500</v>
      </c>
      <c r="K979" s="225"/>
      <c r="L979" s="225"/>
      <c r="M979" s="225"/>
      <c r="N979" s="225"/>
      <c r="O979" s="19"/>
      <c r="P979" s="19"/>
      <c r="Q979" s="19"/>
      <c r="R979" s="19"/>
      <c r="S979" s="103"/>
      <c r="T979" s="103"/>
      <c r="U979" s="18" t="s">
        <v>2</v>
      </c>
      <c r="V979" s="103"/>
      <c r="W979" s="103"/>
      <c r="X979" s="17" t="str">
        <f>VLOOKUP(A979,'[1]Sales Data Table'!$A:$AF,4,FALSE)</f>
        <v>74390 3TA0A</v>
      </c>
      <c r="Y979" s="17" t="str">
        <f>VLOOKUP(A979,'[1]Sales Data Table'!$A:$I,2,FALSE)</f>
        <v>NISSAN</v>
      </c>
      <c r="Z979" s="17"/>
      <c r="AA979" s="17" t="str">
        <f>VLOOKUP(A979,'[1]Sales Data Table'!$A:$I,4,FALSE)</f>
        <v>74390 3TA0A</v>
      </c>
      <c r="AB979" s="17" t="str">
        <f>VLOOKUP(A979,'[1]Sales Data Table'!$A:$I,9,FALSE)</f>
        <v>L42L + '14 L42N</v>
      </c>
      <c r="AC979" s="17"/>
      <c r="AD979" s="99">
        <f>VLOOKUP(A979,'[1]Sales Data Table'!$A:$Z,16,FALSE)</f>
        <v>44166</v>
      </c>
      <c r="AE979" s="18" t="str">
        <f>VLOOKUP(C979,'Equipment Listing'!A:E,3,FALSE)</f>
        <v>KY</v>
      </c>
      <c r="AF979" s="19" t="str">
        <f>VLOOKUP(C979,'Equipment Listing'!A:E,4,FALSE)</f>
        <v>330T</v>
      </c>
      <c r="AG979" s="19" t="str">
        <f>VLOOKUP(C979,'Equipment Listing'!A:E,5,FALSE)</f>
        <v>201-330</v>
      </c>
      <c r="AH979" s="19">
        <f t="shared" si="123"/>
        <v>1</v>
      </c>
      <c r="AI979" s="43">
        <f t="shared" si="124"/>
        <v>990</v>
      </c>
      <c r="AJ979" s="102">
        <f t="shared" si="125"/>
        <v>428500</v>
      </c>
      <c r="AK979" s="20">
        <f t="shared" si="126"/>
        <v>35708.333333333336</v>
      </c>
      <c r="AL979" s="21">
        <f t="shared" si="127"/>
        <v>49.425364758698095</v>
      </c>
      <c r="AM979" s="21"/>
      <c r="AN979" s="103"/>
      <c r="AO979" s="103"/>
      <c r="AP979" s="17">
        <v>107149</v>
      </c>
    </row>
    <row r="980" spans="1:42" s="15" customFormat="1" ht="10.5" customHeight="1">
      <c r="A980" s="16">
        <v>107277</v>
      </c>
      <c r="B980" s="220" t="str">
        <f t="shared" si="120"/>
        <v>SOP</v>
      </c>
      <c r="C980" s="25" t="s">
        <v>80</v>
      </c>
      <c r="D980" s="19">
        <v>1</v>
      </c>
      <c r="E980" s="20">
        <v>1575</v>
      </c>
      <c r="F980" s="19">
        <v>0.5</v>
      </c>
      <c r="G980" s="19">
        <v>2</v>
      </c>
      <c r="H980" s="221" t="str">
        <f t="shared" si="121"/>
        <v>2015.01</v>
      </c>
      <c r="I980" s="221" t="str">
        <f t="shared" si="122"/>
        <v>2018.04</v>
      </c>
      <c r="J980" s="69">
        <v>27469.135490394336</v>
      </c>
      <c r="K980" s="226"/>
      <c r="L980" s="226"/>
      <c r="M980" s="226"/>
      <c r="N980" s="226"/>
      <c r="O980" s="19"/>
      <c r="P980" s="19"/>
      <c r="Q980" s="19"/>
      <c r="R980" s="19"/>
      <c r="S980" s="103"/>
      <c r="T980" s="103"/>
      <c r="U980" s="18" t="s">
        <v>2</v>
      </c>
      <c r="V980" s="103"/>
      <c r="W980" s="103"/>
      <c r="X980" s="17" t="str">
        <f>VLOOKUP(A980,'[1]Sales Data Table'!$A:$AF,4,FALSE)</f>
        <v>86285-07020</v>
      </c>
      <c r="Y980" s="17" t="str">
        <f>VLOOKUP(A980,'[1]Sales Data Table'!$A:$I,2,FALSE)</f>
        <v>TOYOTA</v>
      </c>
      <c r="Z980" s="17"/>
      <c r="AA980" s="17" t="str">
        <f>VLOOKUP(A980,'[1]Sales Data Table'!$A:$I,4,FALSE)</f>
        <v>86285-07020</v>
      </c>
      <c r="AB980" s="17" t="str">
        <f>VLOOKUP(A980,'[1]Sales Data Table'!$A:$I,9,FALSE)</f>
        <v>'13 AVALON 170A</v>
      </c>
      <c r="AC980" s="17"/>
      <c r="AD980" s="99">
        <f>VLOOKUP(A980,'[1]Sales Data Table'!$A:$Z,16,FALSE)</f>
        <v>43191</v>
      </c>
      <c r="AE980" s="18" t="str">
        <f>VLOOKUP(C980,'Equipment Listing'!A:E,3,FALSE)</f>
        <v>KY</v>
      </c>
      <c r="AF980" s="19" t="str">
        <f>VLOOKUP(C980,'Equipment Listing'!A:E,4,FALSE)</f>
        <v>330T</v>
      </c>
      <c r="AG980" s="19" t="str">
        <f>VLOOKUP(C980,'Equipment Listing'!A:E,5,FALSE)</f>
        <v>201-330</v>
      </c>
      <c r="AH980" s="19">
        <f t="shared" si="123"/>
        <v>1</v>
      </c>
      <c r="AI980" s="43">
        <f t="shared" si="124"/>
        <v>1575</v>
      </c>
      <c r="AJ980" s="102">
        <f t="shared" si="125"/>
        <v>27469.135490394336</v>
      </c>
      <c r="AK980" s="20">
        <f t="shared" si="126"/>
        <v>2289.094624199528</v>
      </c>
      <c r="AL980" s="21">
        <f t="shared" si="127"/>
        <v>3.2711912162535683</v>
      </c>
      <c r="AM980" s="21"/>
      <c r="AN980" s="103"/>
      <c r="AO980" s="103"/>
      <c r="AP980" s="17">
        <v>107277</v>
      </c>
    </row>
    <row r="981" spans="1:42" s="15" customFormat="1" ht="10.5" customHeight="1">
      <c r="A981" s="16">
        <v>107290</v>
      </c>
      <c r="B981" s="220" t="str">
        <f t="shared" si="120"/>
        <v>SOP</v>
      </c>
      <c r="C981" s="25" t="s">
        <v>80</v>
      </c>
      <c r="D981" s="19">
        <v>1</v>
      </c>
      <c r="E981" s="20">
        <v>1485</v>
      </c>
      <c r="F981" s="19">
        <v>0.5</v>
      </c>
      <c r="G981" s="19">
        <v>2</v>
      </c>
      <c r="H981" s="221" t="str">
        <f t="shared" si="121"/>
        <v>2015.01</v>
      </c>
      <c r="I981" s="221" t="str">
        <f t="shared" si="122"/>
        <v>2018.04</v>
      </c>
      <c r="J981" s="69">
        <v>99211.324570273006</v>
      </c>
      <c r="K981" s="226"/>
      <c r="L981" s="226"/>
      <c r="M981" s="226"/>
      <c r="N981" s="226"/>
      <c r="O981" s="19"/>
      <c r="P981" s="19"/>
      <c r="Q981" s="19"/>
      <c r="R981" s="19"/>
      <c r="S981" s="103"/>
      <c r="T981" s="103"/>
      <c r="U981" s="18" t="s">
        <v>2</v>
      </c>
      <c r="V981" s="103"/>
      <c r="W981" s="103"/>
      <c r="X981" s="17" t="str">
        <f>VLOOKUP(A981,'[1]Sales Data Table'!$A:$AF,4,FALSE)</f>
        <v>58995-07030</v>
      </c>
      <c r="Y981" s="17" t="str">
        <f>VLOOKUP(A981,'[1]Sales Data Table'!$A:$I,2,FALSE)</f>
        <v>TOYOTA</v>
      </c>
      <c r="Z981" s="17"/>
      <c r="AA981" s="17" t="str">
        <f>VLOOKUP(A981,'[1]Sales Data Table'!$A:$I,4,FALSE)</f>
        <v>58995-07030</v>
      </c>
      <c r="AB981" s="17" t="str">
        <f>VLOOKUP(A981,'[1]Sales Data Table'!$A:$I,9,FALSE)</f>
        <v>'13 AVALON 170A</v>
      </c>
      <c r="AC981" s="17"/>
      <c r="AD981" s="99">
        <f>VLOOKUP(A981,'[1]Sales Data Table'!$A:$Z,16,FALSE)</f>
        <v>43191</v>
      </c>
      <c r="AE981" s="18" t="str">
        <f>VLOOKUP(C981,'Equipment Listing'!A:E,3,FALSE)</f>
        <v>KY</v>
      </c>
      <c r="AF981" s="19" t="str">
        <f>VLOOKUP(C981,'Equipment Listing'!A:E,4,FALSE)</f>
        <v>330T</v>
      </c>
      <c r="AG981" s="19" t="str">
        <f>VLOOKUP(C981,'Equipment Listing'!A:E,5,FALSE)</f>
        <v>201-330</v>
      </c>
      <c r="AH981" s="19">
        <f t="shared" si="123"/>
        <v>1</v>
      </c>
      <c r="AI981" s="43">
        <f t="shared" si="124"/>
        <v>1485</v>
      </c>
      <c r="AJ981" s="102">
        <f t="shared" si="125"/>
        <v>99211.324570273006</v>
      </c>
      <c r="AK981" s="20">
        <f t="shared" si="126"/>
        <v>8267.6103808560838</v>
      </c>
      <c r="AL981" s="21">
        <f t="shared" si="127"/>
        <v>8.756552530510513</v>
      </c>
      <c r="AM981" s="21"/>
      <c r="AN981" s="103"/>
      <c r="AO981" s="103"/>
      <c r="AP981" s="17">
        <v>107290</v>
      </c>
    </row>
    <row r="982" spans="1:42" s="15" customFormat="1" ht="10.5" customHeight="1">
      <c r="A982" s="23">
        <v>107456</v>
      </c>
      <c r="B982" s="220" t="str">
        <f t="shared" si="120"/>
        <v>SOP</v>
      </c>
      <c r="C982" s="23" t="s">
        <v>80</v>
      </c>
      <c r="D982" s="19">
        <v>1</v>
      </c>
      <c r="E982" s="23">
        <v>1000</v>
      </c>
      <c r="F982" s="19">
        <v>0.5</v>
      </c>
      <c r="G982" s="19">
        <v>2</v>
      </c>
      <c r="H982" s="221" t="str">
        <f t="shared" si="121"/>
        <v>2015.01</v>
      </c>
      <c r="I982" s="221" t="str">
        <f t="shared" si="122"/>
        <v>2016.02</v>
      </c>
      <c r="J982" s="50">
        <v>10323</v>
      </c>
      <c r="K982" s="224"/>
      <c r="L982" s="224"/>
      <c r="M982" s="224"/>
      <c r="N982" s="224"/>
      <c r="O982" s="19"/>
      <c r="P982" s="19"/>
      <c r="Q982" s="19"/>
      <c r="R982" s="19"/>
      <c r="S982" s="103"/>
      <c r="T982" s="103"/>
      <c r="U982" s="18" t="s">
        <v>2</v>
      </c>
      <c r="V982" s="103"/>
      <c r="W982" s="103"/>
      <c r="X982" s="17" t="str">
        <f>VLOOKUP(A982,'[1]Sales Data Table'!$A:$AF,4,FALSE)</f>
        <v>292A3 3KY0A</v>
      </c>
      <c r="Y982" s="17" t="str">
        <f>VLOOKUP(A982,'[1]Sales Data Table'!$A:$I,2,FALSE)</f>
        <v>NISSAN</v>
      </c>
      <c r="Z982" s="17"/>
      <c r="AA982" s="17" t="str">
        <f>VLOOKUP(A982,'[1]Sales Data Table'!$A:$I,4,FALSE)</f>
        <v>292A3 3KY0A</v>
      </c>
      <c r="AB982" s="17" t="str">
        <f>VLOOKUP(A982,'[1]Sales Data Table'!$A:$I,9,FALSE)</f>
        <v>P42J+K  HEV</v>
      </c>
      <c r="AC982" s="17"/>
      <c r="AD982" s="99">
        <f>VLOOKUP(A982,'[1]Sales Data Table'!$A:$Z,16,FALSE)</f>
        <v>42401</v>
      </c>
      <c r="AE982" s="18" t="str">
        <f>VLOOKUP(C982,'Equipment Listing'!A:E,3,FALSE)</f>
        <v>KY</v>
      </c>
      <c r="AF982" s="19" t="str">
        <f>VLOOKUP(C982,'Equipment Listing'!A:E,4,FALSE)</f>
        <v>330T</v>
      </c>
      <c r="AG982" s="19" t="str">
        <f>VLOOKUP(C982,'Equipment Listing'!A:E,5,FALSE)</f>
        <v>201-330</v>
      </c>
      <c r="AH982" s="19">
        <f t="shared" si="123"/>
        <v>1</v>
      </c>
      <c r="AI982" s="43">
        <f t="shared" si="124"/>
        <v>1000</v>
      </c>
      <c r="AJ982" s="102">
        <f t="shared" si="125"/>
        <v>10323</v>
      </c>
      <c r="AK982" s="20">
        <f t="shared" si="126"/>
        <v>860.25</v>
      </c>
      <c r="AL982" s="21">
        <f t="shared" si="127"/>
        <v>2.4803333333333333</v>
      </c>
      <c r="AM982" s="21"/>
      <c r="AN982" s="103"/>
      <c r="AO982" s="103"/>
      <c r="AP982" s="23" t="s">
        <v>390</v>
      </c>
    </row>
    <row r="983" spans="1:42" s="15" customFormat="1" ht="10.5" customHeight="1">
      <c r="A983" s="57">
        <v>107556</v>
      </c>
      <c r="B983" s="220" t="str">
        <f t="shared" si="120"/>
        <v>SOP</v>
      </c>
      <c r="C983" s="51" t="s">
        <v>80</v>
      </c>
      <c r="D983" s="19">
        <v>1</v>
      </c>
      <c r="E983" s="55">
        <v>1680</v>
      </c>
      <c r="F983" s="19">
        <v>0.5</v>
      </c>
      <c r="G983" s="19">
        <v>2</v>
      </c>
      <c r="H983" s="221" t="str">
        <f t="shared" si="121"/>
        <v>2015.01</v>
      </c>
      <c r="I983" s="221" t="str">
        <f t="shared" si="122"/>
        <v>2019</v>
      </c>
      <c r="J983" s="69">
        <v>38600</v>
      </c>
      <c r="K983" s="226"/>
      <c r="L983" s="226"/>
      <c r="M983" s="226"/>
      <c r="N983" s="226"/>
      <c r="O983" s="54"/>
      <c r="P983" s="54"/>
      <c r="Q983" s="54"/>
      <c r="R983" s="54"/>
      <c r="S983" s="53"/>
      <c r="T983" s="104"/>
      <c r="U983" s="18" t="s">
        <v>2</v>
      </c>
      <c r="V983" s="104"/>
      <c r="W983" s="103"/>
      <c r="X983" s="17" t="str">
        <f>VLOOKUP(A983,'[1]Sales Data Table'!$A:$AF,4,FALSE)</f>
        <v>74752 EZ40A</v>
      </c>
      <c r="Y983" s="17" t="str">
        <f>VLOOKUP(A983,'[1]Sales Data Table'!$A:$I,2,FALSE)</f>
        <v>NISSAN</v>
      </c>
      <c r="Z983" s="17"/>
      <c r="AA983" s="17" t="str">
        <f>VLOOKUP(A983,'[1]Sales Data Table'!$A:$I,4,FALSE)</f>
        <v>74752 EZ40A</v>
      </c>
      <c r="AB983" s="17" t="str">
        <f>VLOOKUP(A983,'[1]Sales Data Table'!$A:$I,9,FALSE)</f>
        <v>H61L TITAN</v>
      </c>
      <c r="AC983" s="17"/>
      <c r="AD983" s="99">
        <f>VLOOKUP(A983,'[1]Sales Data Table'!$A:$Z,16,FALSE)</f>
        <v>44501</v>
      </c>
      <c r="AE983" s="18" t="str">
        <f>VLOOKUP(C983,'Equipment Listing'!A:E,3,FALSE)</f>
        <v>KY</v>
      </c>
      <c r="AF983" s="19" t="str">
        <f>VLOOKUP(C983,'Equipment Listing'!A:E,4,FALSE)</f>
        <v>330T</v>
      </c>
      <c r="AG983" s="19" t="str">
        <f>VLOOKUP(C983,'Equipment Listing'!A:E,5,FALSE)</f>
        <v>201-330</v>
      </c>
      <c r="AH983" s="19">
        <f t="shared" si="123"/>
        <v>1</v>
      </c>
      <c r="AI983" s="43">
        <f t="shared" si="124"/>
        <v>1680</v>
      </c>
      <c r="AJ983" s="102">
        <f t="shared" si="125"/>
        <v>38600</v>
      </c>
      <c r="AK983" s="20">
        <f t="shared" si="126"/>
        <v>3216.6666666666665</v>
      </c>
      <c r="AL983" s="21">
        <f t="shared" si="127"/>
        <v>3.8862433862433861</v>
      </c>
      <c r="AM983" s="21"/>
      <c r="AN983" s="103"/>
      <c r="AO983" s="103"/>
      <c r="AP983" s="51" t="e">
        <f>VLOOKUP(A983,#REF!,2,FALSE)</f>
        <v>#REF!</v>
      </c>
    </row>
    <row r="984" spans="1:42" s="15" customFormat="1" ht="10.5" customHeight="1">
      <c r="A984" s="57">
        <v>107557</v>
      </c>
      <c r="B984" s="220" t="str">
        <f t="shared" si="120"/>
        <v>SOP</v>
      </c>
      <c r="C984" s="51" t="s">
        <v>80</v>
      </c>
      <c r="D984" s="19">
        <v>1</v>
      </c>
      <c r="E984" s="55">
        <v>1680</v>
      </c>
      <c r="F984" s="19">
        <v>0.5</v>
      </c>
      <c r="G984" s="19">
        <v>2</v>
      </c>
      <c r="H984" s="221" t="str">
        <f t="shared" si="121"/>
        <v>2015.01</v>
      </c>
      <c r="I984" s="221" t="str">
        <f t="shared" si="122"/>
        <v>2019</v>
      </c>
      <c r="J984" s="69">
        <v>38600</v>
      </c>
      <c r="K984" s="226"/>
      <c r="L984" s="226"/>
      <c r="M984" s="226"/>
      <c r="N984" s="226"/>
      <c r="O984" s="54"/>
      <c r="P984" s="54"/>
      <c r="Q984" s="54"/>
      <c r="R984" s="54"/>
      <c r="S984" s="53"/>
      <c r="T984" s="104"/>
      <c r="U984" s="18" t="s">
        <v>2</v>
      </c>
      <c r="V984" s="104"/>
      <c r="W984" s="103"/>
      <c r="X984" s="61" t="str">
        <f>VLOOKUP(A984,'[1]Sales Data Table'!$A:$AF,4,FALSE)</f>
        <v>74752 EZ40B</v>
      </c>
      <c r="Y984" s="61" t="str">
        <f>VLOOKUP(A984,'[1]Sales Data Table'!$A:$I,2,FALSE)</f>
        <v>NISSAN</v>
      </c>
      <c r="Z984" s="61"/>
      <c r="AA984" s="61" t="str">
        <f>VLOOKUP(A984,'[1]Sales Data Table'!$A:$I,4,FALSE)</f>
        <v>74752 EZ40B</v>
      </c>
      <c r="AB984" s="61" t="str">
        <f>VLOOKUP(A984,'[1]Sales Data Table'!$A:$I,9,FALSE)</f>
        <v>H61L TITAN</v>
      </c>
      <c r="AC984" s="61"/>
      <c r="AD984" s="99">
        <f>VLOOKUP(A984,'[1]Sales Data Table'!$A:$Z,16,FALSE)</f>
        <v>44501</v>
      </c>
      <c r="AE984" s="18" t="str">
        <f>VLOOKUP(C984,'Equipment Listing'!A:E,3,FALSE)</f>
        <v>KY</v>
      </c>
      <c r="AF984" s="19" t="str">
        <f>VLOOKUP(C984,'Equipment Listing'!A:E,4,FALSE)</f>
        <v>330T</v>
      </c>
      <c r="AG984" s="19" t="str">
        <f>VLOOKUP(C984,'Equipment Listing'!A:E,5,FALSE)</f>
        <v>201-330</v>
      </c>
      <c r="AH984" s="19">
        <f t="shared" si="123"/>
        <v>1</v>
      </c>
      <c r="AI984" s="43">
        <f t="shared" si="124"/>
        <v>1680</v>
      </c>
      <c r="AJ984" s="102">
        <f t="shared" si="125"/>
        <v>38600</v>
      </c>
      <c r="AK984" s="20">
        <f t="shared" si="126"/>
        <v>3216.6666666666665</v>
      </c>
      <c r="AL984" s="21">
        <f t="shared" si="127"/>
        <v>3.8862433862433861</v>
      </c>
      <c r="AM984" s="21"/>
      <c r="AN984" s="103"/>
      <c r="AO984" s="103"/>
      <c r="AP984" s="60">
        <v>107557</v>
      </c>
    </row>
    <row r="985" spans="1:42" s="42" customFormat="1" ht="10.5" customHeight="1">
      <c r="A985" s="56">
        <v>107573</v>
      </c>
      <c r="B985" s="220" t="str">
        <f t="shared" si="120"/>
        <v>SOP</v>
      </c>
      <c r="C985" s="51" t="s">
        <v>80</v>
      </c>
      <c r="D985" s="19">
        <v>1</v>
      </c>
      <c r="E985" s="55">
        <v>1800</v>
      </c>
      <c r="F985" s="19">
        <v>0.5</v>
      </c>
      <c r="G985" s="19">
        <v>2</v>
      </c>
      <c r="H985" s="221" t="str">
        <f t="shared" si="121"/>
        <v>2015.01</v>
      </c>
      <c r="I985" s="221" t="str">
        <f t="shared" si="122"/>
        <v>2019</v>
      </c>
      <c r="J985" s="69">
        <v>19000</v>
      </c>
      <c r="K985" s="226"/>
      <c r="L985" s="226"/>
      <c r="M985" s="226"/>
      <c r="N985" s="226"/>
      <c r="O985" s="54"/>
      <c r="P985" s="54"/>
      <c r="Q985" s="54"/>
      <c r="R985" s="54"/>
      <c r="S985" s="53"/>
      <c r="T985" s="104"/>
      <c r="U985" s="18" t="s">
        <v>2</v>
      </c>
      <c r="V985" s="104"/>
      <c r="W985" s="103"/>
      <c r="X985" s="17" t="str">
        <f>VLOOKUP(A985,'[1]Sales Data Table'!$A:$AF,4,FALSE)</f>
        <v>16411 EZ40A</v>
      </c>
      <c r="Y985" s="17" t="str">
        <f>VLOOKUP(A985,'[1]Sales Data Table'!$A:$I,2,FALSE)</f>
        <v>NISSAN</v>
      </c>
      <c r="Z985" s="17"/>
      <c r="AA985" s="17" t="str">
        <f>VLOOKUP(A985,'[1]Sales Data Table'!$A:$I,4,FALSE)</f>
        <v>16411 EZ40A</v>
      </c>
      <c r="AB985" s="17" t="str">
        <f>VLOOKUP(A985,'[1]Sales Data Table'!$A:$I,9,FALSE)</f>
        <v>Titan H61L</v>
      </c>
      <c r="AC985" s="17"/>
      <c r="AD985" s="99">
        <f>VLOOKUP(A985,'[1]Sales Data Table'!$A:$Z,16,FALSE)</f>
        <v>44501</v>
      </c>
      <c r="AE985" s="18" t="str">
        <f>VLOOKUP(C985,'Equipment Listing'!A:E,3,FALSE)</f>
        <v>KY</v>
      </c>
      <c r="AF985" s="19" t="str">
        <f>VLOOKUP(C985,'Equipment Listing'!A:E,4,FALSE)</f>
        <v>330T</v>
      </c>
      <c r="AG985" s="19" t="str">
        <f>VLOOKUP(C985,'Equipment Listing'!A:E,5,FALSE)</f>
        <v>201-330</v>
      </c>
      <c r="AH985" s="19">
        <f t="shared" si="123"/>
        <v>1</v>
      </c>
      <c r="AI985" s="43">
        <f t="shared" si="124"/>
        <v>1800</v>
      </c>
      <c r="AJ985" s="102">
        <f t="shared" si="125"/>
        <v>19000</v>
      </c>
      <c r="AK985" s="20">
        <f t="shared" si="126"/>
        <v>1583.3333333333333</v>
      </c>
      <c r="AL985" s="21">
        <f t="shared" si="127"/>
        <v>2.5061728395061729</v>
      </c>
      <c r="AM985" s="21"/>
      <c r="AN985" s="103"/>
      <c r="AO985" s="103"/>
      <c r="AP985" s="51" t="e">
        <f>VLOOKUP(A985,#REF!,2,FALSE)</f>
        <v>#REF!</v>
      </c>
    </row>
    <row r="986" spans="1:42" s="15" customFormat="1" ht="10.5" customHeight="1">
      <c r="A986" s="56">
        <v>107578</v>
      </c>
      <c r="B986" s="220" t="str">
        <f t="shared" si="120"/>
        <v>SOP</v>
      </c>
      <c r="C986" s="51" t="s">
        <v>80</v>
      </c>
      <c r="D986" s="19">
        <v>1</v>
      </c>
      <c r="E986" s="55">
        <v>1800</v>
      </c>
      <c r="F986" s="19">
        <v>0.5</v>
      </c>
      <c r="G986" s="19">
        <v>2</v>
      </c>
      <c r="H986" s="221" t="str">
        <f t="shared" si="121"/>
        <v>2015.01</v>
      </c>
      <c r="I986" s="221" t="str">
        <f t="shared" si="122"/>
        <v>2019</v>
      </c>
      <c r="J986" s="69">
        <v>19000</v>
      </c>
      <c r="K986" s="226"/>
      <c r="L986" s="226"/>
      <c r="M986" s="226"/>
      <c r="N986" s="226"/>
      <c r="O986" s="54"/>
      <c r="P986" s="54"/>
      <c r="Q986" s="54"/>
      <c r="R986" s="54"/>
      <c r="S986" s="53"/>
      <c r="T986" s="104"/>
      <c r="U986" s="18" t="s">
        <v>2</v>
      </c>
      <c r="V986" s="104"/>
      <c r="W986" s="103"/>
      <c r="X986" s="17" t="str">
        <f>VLOOKUP(A986,'[1]Sales Data Table'!$A:$AF,4,FALSE)</f>
        <v>20439 EZ40A</v>
      </c>
      <c r="Y986" s="17" t="str">
        <f>VLOOKUP(A986,'[1]Sales Data Table'!$A:$I,2,FALSE)</f>
        <v>NISSAN</v>
      </c>
      <c r="Z986" s="17"/>
      <c r="AA986" s="17" t="str">
        <f>VLOOKUP(A986,'[1]Sales Data Table'!$A:$I,4,FALSE)</f>
        <v>20439 EZ40A</v>
      </c>
      <c r="AB986" s="17" t="str">
        <f>VLOOKUP(A986,'[1]Sales Data Table'!$A:$I,9,FALSE)</f>
        <v>Titan H61L</v>
      </c>
      <c r="AC986" s="17"/>
      <c r="AD986" s="99">
        <f>VLOOKUP(A986,'[1]Sales Data Table'!$A:$Z,16,FALSE)</f>
        <v>44501</v>
      </c>
      <c r="AE986" s="18" t="str">
        <f>VLOOKUP(C986,'Equipment Listing'!A:E,3,FALSE)</f>
        <v>KY</v>
      </c>
      <c r="AF986" s="19" t="str">
        <f>VLOOKUP(C986,'Equipment Listing'!A:E,4,FALSE)</f>
        <v>330T</v>
      </c>
      <c r="AG986" s="19" t="str">
        <f>VLOOKUP(C986,'Equipment Listing'!A:E,5,FALSE)</f>
        <v>201-330</v>
      </c>
      <c r="AH986" s="19">
        <f t="shared" si="123"/>
        <v>1</v>
      </c>
      <c r="AI986" s="43">
        <f t="shared" si="124"/>
        <v>1800</v>
      </c>
      <c r="AJ986" s="102">
        <f t="shared" si="125"/>
        <v>19000</v>
      </c>
      <c r="AK986" s="20">
        <f t="shared" si="126"/>
        <v>1583.3333333333333</v>
      </c>
      <c r="AL986" s="21">
        <f t="shared" si="127"/>
        <v>2.5061728395061729</v>
      </c>
      <c r="AM986" s="21"/>
      <c r="AN986" s="103"/>
      <c r="AO986" s="103"/>
      <c r="AP986" s="51" t="e">
        <f>VLOOKUP(A986,#REF!,2,FALSE)</f>
        <v>#REF!</v>
      </c>
    </row>
    <row r="987" spans="1:42" s="15" customFormat="1" ht="10.5" customHeight="1">
      <c r="A987" s="56">
        <v>107625</v>
      </c>
      <c r="B987" s="220" t="str">
        <f t="shared" si="120"/>
        <v>SOP</v>
      </c>
      <c r="C987" s="51" t="s">
        <v>80</v>
      </c>
      <c r="D987" s="19">
        <v>1</v>
      </c>
      <c r="E987" s="55">
        <v>1900</v>
      </c>
      <c r="F987" s="19">
        <v>0.5</v>
      </c>
      <c r="G987" s="19">
        <v>2</v>
      </c>
      <c r="H987" s="221" t="str">
        <f t="shared" si="121"/>
        <v>2015.01</v>
      </c>
      <c r="I987" s="221" t="str">
        <f t="shared" si="122"/>
        <v>2019</v>
      </c>
      <c r="J987" s="69">
        <v>68500</v>
      </c>
      <c r="K987" s="226"/>
      <c r="L987" s="226"/>
      <c r="M987" s="226"/>
      <c r="N987" s="226"/>
      <c r="O987" s="54"/>
      <c r="P987" s="54"/>
      <c r="Q987" s="54"/>
      <c r="R987" s="54"/>
      <c r="S987" s="53"/>
      <c r="T987" s="104"/>
      <c r="U987" s="18" t="s">
        <v>2</v>
      </c>
      <c r="V987" s="104"/>
      <c r="W987" s="103"/>
      <c r="X987" s="17" t="str">
        <f>VLOOKUP(A987,'[1]Sales Data Table'!$A:$AF,4,FALSE)</f>
        <v>84340 4RA0A</v>
      </c>
      <c r="Y987" s="17" t="str">
        <f>VLOOKUP(A987,'[1]Sales Data Table'!$A:$I,2,FALSE)</f>
        <v>NISSAN</v>
      </c>
      <c r="Z987" s="17"/>
      <c r="AA987" s="17" t="str">
        <f>VLOOKUP(A987,'[1]Sales Data Table'!$A:$I,4,FALSE)</f>
        <v>84340 4RA0A</v>
      </c>
      <c r="AB987" s="17" t="str">
        <f>VLOOKUP(A987,'[1]Sales Data Table'!$A:$I,9,FALSE)</f>
        <v>L42N</v>
      </c>
      <c r="AC987" s="17"/>
      <c r="AD987" s="99">
        <f>VLOOKUP(A987,'[1]Sales Data Table'!$A:$Z,16,FALSE)</f>
        <v>43890</v>
      </c>
      <c r="AE987" s="18" t="str">
        <f>VLOOKUP(C987,'Equipment Listing'!A:E,3,FALSE)</f>
        <v>KY</v>
      </c>
      <c r="AF987" s="19" t="str">
        <f>VLOOKUP(C987,'Equipment Listing'!A:E,4,FALSE)</f>
        <v>330T</v>
      </c>
      <c r="AG987" s="19" t="str">
        <f>VLOOKUP(C987,'Equipment Listing'!A:E,5,FALSE)</f>
        <v>201-330</v>
      </c>
      <c r="AH987" s="19">
        <f t="shared" si="123"/>
        <v>1</v>
      </c>
      <c r="AI987" s="43">
        <f t="shared" si="124"/>
        <v>1900</v>
      </c>
      <c r="AJ987" s="102">
        <f t="shared" si="125"/>
        <v>68500</v>
      </c>
      <c r="AK987" s="20">
        <f t="shared" si="126"/>
        <v>5708.333333333333</v>
      </c>
      <c r="AL987" s="21">
        <f t="shared" si="127"/>
        <v>5.3391812865497075</v>
      </c>
      <c r="AM987" s="21"/>
      <c r="AN987" s="103"/>
      <c r="AO987" s="103"/>
      <c r="AP987" s="51" t="e">
        <f>VLOOKUP(A987,#REF!,2,FALSE)</f>
        <v>#REF!</v>
      </c>
    </row>
    <row r="988" spans="1:42" s="15" customFormat="1" ht="10.5" customHeight="1">
      <c r="A988" s="56">
        <v>107672</v>
      </c>
      <c r="B988" s="220" t="str">
        <f t="shared" si="120"/>
        <v>SOP</v>
      </c>
      <c r="C988" s="51" t="s">
        <v>80</v>
      </c>
      <c r="D988" s="19">
        <v>1</v>
      </c>
      <c r="E988" s="55">
        <v>1800</v>
      </c>
      <c r="F988" s="19">
        <v>0.5</v>
      </c>
      <c r="G988" s="19">
        <v>2</v>
      </c>
      <c r="H988" s="221" t="str">
        <f t="shared" si="121"/>
        <v>2015.01</v>
      </c>
      <c r="I988" s="221" t="str">
        <f t="shared" si="122"/>
        <v>2019.03</v>
      </c>
      <c r="J988" s="69">
        <v>40340</v>
      </c>
      <c r="K988" s="226"/>
      <c r="L988" s="226"/>
      <c r="M988" s="226"/>
      <c r="N988" s="226"/>
      <c r="O988" s="54"/>
      <c r="P988" s="54"/>
      <c r="Q988" s="54"/>
      <c r="R988" s="54"/>
      <c r="S988" s="53"/>
      <c r="T988" s="104"/>
      <c r="U988" s="18" t="s">
        <v>2</v>
      </c>
      <c r="V988" s="104"/>
      <c r="W988" s="103"/>
      <c r="X988" s="17" t="str">
        <f>VLOOKUP(A988,'[1]Sales Data Table'!$A:$AF,4,FALSE)</f>
        <v>25233 4BC0A</v>
      </c>
      <c r="Y988" s="17" t="str">
        <f>VLOOKUP(A988,'[1]Sales Data Table'!$A:$I,2,FALSE)</f>
        <v>NISSAN</v>
      </c>
      <c r="Z988" s="17"/>
      <c r="AA988" s="17" t="str">
        <f>VLOOKUP(A988,'[1]Sales Data Table'!$A:$I,4,FALSE)</f>
        <v>25233 4BC0A</v>
      </c>
      <c r="AB988" s="17" t="str">
        <f>VLOOKUP(A988,'[1]Sales Data Table'!$A:$I,9,FALSE)</f>
        <v>P32R ROGUE HEV</v>
      </c>
      <c r="AC988" s="17"/>
      <c r="AD988" s="99">
        <f>VLOOKUP(A988,'[1]Sales Data Table'!$A:$Z,16,FALSE)</f>
        <v>43525</v>
      </c>
      <c r="AE988" s="18" t="str">
        <f>VLOOKUP(C988,'Equipment Listing'!A:E,3,FALSE)</f>
        <v>KY</v>
      </c>
      <c r="AF988" s="19" t="str">
        <f>VLOOKUP(C988,'Equipment Listing'!A:E,4,FALSE)</f>
        <v>330T</v>
      </c>
      <c r="AG988" s="19" t="str">
        <f>VLOOKUP(C988,'Equipment Listing'!A:E,5,FALSE)</f>
        <v>201-330</v>
      </c>
      <c r="AH988" s="19">
        <f t="shared" si="123"/>
        <v>1</v>
      </c>
      <c r="AI988" s="43">
        <f t="shared" si="124"/>
        <v>1800</v>
      </c>
      <c r="AJ988" s="102">
        <f t="shared" si="125"/>
        <v>40340</v>
      </c>
      <c r="AK988" s="20">
        <f t="shared" si="126"/>
        <v>3361.6666666666665</v>
      </c>
      <c r="AL988" s="21">
        <f t="shared" si="127"/>
        <v>3.8234567901234566</v>
      </c>
      <c r="AM988" s="21"/>
      <c r="AN988" s="103"/>
      <c r="AO988" s="103"/>
      <c r="AP988" s="51" t="e">
        <f>VLOOKUP(A988,#REF!,2,FALSE)</f>
        <v>#REF!</v>
      </c>
    </row>
    <row r="989" spans="1:42" s="15" customFormat="1" ht="10.5" customHeight="1">
      <c r="A989" s="22">
        <v>107693</v>
      </c>
      <c r="B989" s="220" t="str">
        <f t="shared" si="120"/>
        <v>SOP</v>
      </c>
      <c r="C989" s="26" t="s">
        <v>80</v>
      </c>
      <c r="D989" s="19">
        <v>1</v>
      </c>
      <c r="E989" s="66">
        <v>1750</v>
      </c>
      <c r="F989" s="19">
        <v>0.5</v>
      </c>
      <c r="G989" s="19">
        <v>2</v>
      </c>
      <c r="H989" s="221" t="str">
        <f t="shared" si="121"/>
        <v>2015.01</v>
      </c>
      <c r="I989" s="221" t="str">
        <f t="shared" si="122"/>
        <v>2019.03</v>
      </c>
      <c r="J989" s="69">
        <v>40240</v>
      </c>
      <c r="K989" s="226"/>
      <c r="L989" s="226"/>
      <c r="M989" s="226"/>
      <c r="N989" s="226"/>
      <c r="O989" s="19"/>
      <c r="P989" s="19"/>
      <c r="Q989" s="19"/>
      <c r="R989" s="19"/>
      <c r="S989" s="103"/>
      <c r="T989" s="103"/>
      <c r="U989" s="18" t="s">
        <v>2</v>
      </c>
      <c r="V989" s="103"/>
      <c r="W989" s="103"/>
      <c r="X989" s="17" t="str">
        <f>VLOOKUP(A989,'[1]Sales Data Table'!$A:$AF,4,FALSE)</f>
        <v>27421 4BA0A</v>
      </c>
      <c r="Y989" s="17" t="str">
        <f>VLOOKUP(A989,'[1]Sales Data Table'!$A:$I,2,FALSE)</f>
        <v>NISSAN</v>
      </c>
      <c r="Z989" s="17"/>
      <c r="AA989" s="17" t="str">
        <f>VLOOKUP(A989,'[1]Sales Data Table'!$A:$I,4,FALSE)</f>
        <v>27421 4BA0A</v>
      </c>
      <c r="AB989" s="17" t="str">
        <f>VLOOKUP(A989,'[1]Sales Data Table'!$A:$I,9,FALSE)</f>
        <v>P32R ROGUE HEV</v>
      </c>
      <c r="AC989" s="17"/>
      <c r="AD989" s="99">
        <f>VLOOKUP(A989,'[1]Sales Data Table'!$A:$Z,16,FALSE)</f>
        <v>43525</v>
      </c>
      <c r="AE989" s="18" t="str">
        <f>VLOOKUP(C989,'Equipment Listing'!A:E,3,FALSE)</f>
        <v>KY</v>
      </c>
      <c r="AF989" s="19" t="str">
        <f>VLOOKUP(C989,'Equipment Listing'!A:E,4,FALSE)</f>
        <v>330T</v>
      </c>
      <c r="AG989" s="19" t="str">
        <f>VLOOKUP(C989,'Equipment Listing'!A:E,5,FALSE)</f>
        <v>201-330</v>
      </c>
      <c r="AH989" s="19">
        <f t="shared" si="123"/>
        <v>1</v>
      </c>
      <c r="AI989" s="43">
        <f t="shared" si="124"/>
        <v>1750</v>
      </c>
      <c r="AJ989" s="102">
        <f t="shared" si="125"/>
        <v>40240</v>
      </c>
      <c r="AK989" s="20">
        <f t="shared" si="126"/>
        <v>3353.3333333333335</v>
      </c>
      <c r="AL989" s="21">
        <f t="shared" si="127"/>
        <v>3.8882539682539683</v>
      </c>
      <c r="AM989" s="21"/>
      <c r="AN989" s="103"/>
      <c r="AO989" s="103"/>
      <c r="AP989" s="22">
        <v>107693</v>
      </c>
    </row>
    <row r="990" spans="1:42" s="15" customFormat="1" ht="10.5" customHeight="1">
      <c r="A990" s="12">
        <v>107718</v>
      </c>
      <c r="B990" s="220" t="str">
        <f t="shared" si="120"/>
        <v>SOP</v>
      </c>
      <c r="C990" s="63" t="s">
        <v>80</v>
      </c>
      <c r="D990" s="19">
        <v>1</v>
      </c>
      <c r="E990" s="14">
        <v>1200</v>
      </c>
      <c r="F990" s="19">
        <v>0.5</v>
      </c>
      <c r="G990" s="19">
        <v>2</v>
      </c>
      <c r="H990" s="221" t="str">
        <f t="shared" si="121"/>
        <v>2015.01</v>
      </c>
      <c r="I990" s="221" t="str">
        <f t="shared" si="122"/>
        <v>2019.08</v>
      </c>
      <c r="J990" s="69">
        <v>10241</v>
      </c>
      <c r="K990" s="226"/>
      <c r="L990" s="226"/>
      <c r="M990" s="226"/>
      <c r="N990" s="226"/>
      <c r="O990" s="48"/>
      <c r="P990" s="48"/>
      <c r="Q990" s="48"/>
      <c r="R990" s="48"/>
      <c r="S990" s="103"/>
      <c r="T990" s="103"/>
      <c r="U990" s="18" t="s">
        <v>2</v>
      </c>
      <c r="V990" s="103"/>
      <c r="W990" s="103"/>
      <c r="X990" s="61" t="str">
        <f>VLOOKUP(A990,'[1]Sales Data Table'!$A:$AF,4,FALSE)</f>
        <v>74753 EZ00A</v>
      </c>
      <c r="Y990" s="61" t="str">
        <f>VLOOKUP(A990,'[1]Sales Data Table'!$A:$I,2,FALSE)</f>
        <v>Nissan</v>
      </c>
      <c r="Z990" s="61"/>
      <c r="AA990" s="61" t="str">
        <f>VLOOKUP(A990,'[1]Sales Data Table'!$A:$I,4,FALSE)</f>
        <v>74753 EZ00A</v>
      </c>
      <c r="AB990" s="61" t="str">
        <f>VLOOKUP(A990,'[1]Sales Data Table'!$A:$I,9,FALSE)</f>
        <v>14 NISSAN TITAN H61L</v>
      </c>
      <c r="AC990" s="61"/>
      <c r="AD990" s="99">
        <f>VLOOKUP(A990,'[1]Sales Data Table'!$A:$Z,16,FALSE)</f>
        <v>43678</v>
      </c>
      <c r="AE990" s="18" t="str">
        <f>VLOOKUP(C990,'Equipment Listing'!A:E,3,FALSE)</f>
        <v>KY</v>
      </c>
      <c r="AF990" s="19" t="str">
        <f>VLOOKUP(C990,'Equipment Listing'!A:E,4,FALSE)</f>
        <v>330T</v>
      </c>
      <c r="AG990" s="19" t="str">
        <f>VLOOKUP(C990,'Equipment Listing'!A:E,5,FALSE)</f>
        <v>201-330</v>
      </c>
      <c r="AH990" s="19">
        <f t="shared" si="123"/>
        <v>1</v>
      </c>
      <c r="AI990" s="43">
        <f t="shared" si="124"/>
        <v>1200</v>
      </c>
      <c r="AJ990" s="102">
        <f t="shared" si="125"/>
        <v>10241</v>
      </c>
      <c r="AK990" s="20">
        <f t="shared" si="126"/>
        <v>853.41666666666663</v>
      </c>
      <c r="AL990" s="21">
        <f t="shared" si="127"/>
        <v>2.281574074074074</v>
      </c>
      <c r="AM990" s="21"/>
      <c r="AN990" s="103"/>
      <c r="AO990" s="103"/>
      <c r="AP990" s="64">
        <v>107718</v>
      </c>
    </row>
    <row r="991" spans="1:42" s="15" customFormat="1" ht="10.5" customHeight="1">
      <c r="A991" s="16">
        <v>104694</v>
      </c>
      <c r="B991" s="220" t="str">
        <f t="shared" si="120"/>
        <v>EOP</v>
      </c>
      <c r="C991" s="18" t="s">
        <v>30</v>
      </c>
      <c r="D991" s="19">
        <v>1</v>
      </c>
      <c r="E991" s="20">
        <v>990</v>
      </c>
      <c r="F991" s="19">
        <v>0.5</v>
      </c>
      <c r="G991" s="19">
        <v>2</v>
      </c>
      <c r="H991" s="221" t="str">
        <f t="shared" si="121"/>
        <v>2015.01</v>
      </c>
      <c r="I991" s="221" t="str">
        <f t="shared" si="122"/>
        <v>3000</v>
      </c>
      <c r="J991" s="69">
        <v>45135.999999999993</v>
      </c>
      <c r="K991" s="226"/>
      <c r="L991" s="226"/>
      <c r="M991" s="226"/>
      <c r="N991" s="226"/>
      <c r="O991" s="19"/>
      <c r="P991" s="19"/>
      <c r="Q991" s="19"/>
      <c r="R991" s="19"/>
      <c r="S991" s="103"/>
      <c r="T991" s="103"/>
      <c r="U991" s="18" t="s">
        <v>2</v>
      </c>
      <c r="V991" s="103"/>
      <c r="W991" s="103"/>
      <c r="X991" s="17" t="str">
        <f>VLOOKUP(A991,'[1]Sales Data Table'!$A:$AF,4,FALSE)</f>
        <v>17285 7S200</v>
      </c>
      <c r="Y991" s="17" t="str">
        <f>VLOOKUP(A991,'[1]Sales Data Table'!$A:$I,2,FALSE)</f>
        <v>NISSAN</v>
      </c>
      <c r="Z991" s="17"/>
      <c r="AA991" s="17" t="str">
        <f>VLOOKUP(A991,'[1]Sales Data Table'!$A:$I,4,FALSE)</f>
        <v>17285 7S200</v>
      </c>
      <c r="AB991" s="17" t="str">
        <f>VLOOKUP(A991,'[1]Sales Data Table'!$A:$I,9,FALSE)</f>
        <v>Titan H61A</v>
      </c>
      <c r="AC991" s="17"/>
      <c r="AD991" s="99">
        <f>VLOOKUP(A991,'[1]Sales Data Table'!$A:$Z,16,FALSE)</f>
        <v>41852</v>
      </c>
      <c r="AE991" s="18" t="str">
        <f>VLOOKUP(C991,'Equipment Listing'!A:E,3,FALSE)</f>
        <v>KY</v>
      </c>
      <c r="AF991" s="19" t="str">
        <f>VLOOKUP(C991,'Equipment Listing'!A:E,4,FALSE)</f>
        <v>330T</v>
      </c>
      <c r="AG991" s="19" t="str">
        <f>VLOOKUP(C991,'Equipment Listing'!A:E,5,FALSE)</f>
        <v>201-330</v>
      </c>
      <c r="AH991" s="19">
        <f t="shared" si="123"/>
        <v>1</v>
      </c>
      <c r="AI991" s="43">
        <f t="shared" si="124"/>
        <v>990</v>
      </c>
      <c r="AJ991" s="102">
        <f t="shared" si="125"/>
        <v>45135.999999999993</v>
      </c>
      <c r="AK991" s="20">
        <f t="shared" si="126"/>
        <v>3761.3333333333326</v>
      </c>
      <c r="AL991" s="21">
        <f t="shared" si="127"/>
        <v>6.3991021324354653</v>
      </c>
      <c r="AM991" s="21"/>
      <c r="AN991" s="103"/>
      <c r="AO991" s="103"/>
      <c r="AP991" s="17">
        <v>104694</v>
      </c>
    </row>
    <row r="992" spans="1:42" s="15" customFormat="1" ht="10.5" customHeight="1">
      <c r="A992" s="16">
        <v>104908</v>
      </c>
      <c r="B992" s="220" t="str">
        <f t="shared" si="120"/>
        <v>SOP</v>
      </c>
      <c r="C992" s="25" t="s">
        <v>30</v>
      </c>
      <c r="D992" s="19">
        <v>1</v>
      </c>
      <c r="E992" s="20">
        <v>1350</v>
      </c>
      <c r="F992" s="19">
        <v>0.5</v>
      </c>
      <c r="G992" s="19">
        <v>2</v>
      </c>
      <c r="H992" s="221" t="str">
        <f t="shared" si="121"/>
        <v>2015.01</v>
      </c>
      <c r="I992" s="221" t="str">
        <f t="shared" si="122"/>
        <v>2015.09</v>
      </c>
      <c r="J992" s="69">
        <v>26830.44</v>
      </c>
      <c r="K992" s="226"/>
      <c r="L992" s="226"/>
      <c r="M992" s="226"/>
      <c r="N992" s="226"/>
      <c r="O992" s="19"/>
      <c r="P992" s="19"/>
      <c r="Q992" s="19"/>
      <c r="R992" s="19"/>
      <c r="S992" s="103"/>
      <c r="T992" s="103"/>
      <c r="U992" s="18" t="s">
        <v>2</v>
      </c>
      <c r="V992" s="103"/>
      <c r="W992" s="103"/>
      <c r="X992" s="17" t="str">
        <f>VLOOKUP(A992,'[1]Sales Data Table'!$A:$AF,4,FALSE)</f>
        <v>82154 EA800</v>
      </c>
      <c r="Y992" s="17" t="str">
        <f>VLOOKUP(A992,'[1]Sales Data Table'!$A:$I,2,FALSE)</f>
        <v>NISSAN</v>
      </c>
      <c r="Z992" s="17"/>
      <c r="AA992" s="17" t="str">
        <f>VLOOKUP(A992,'[1]Sales Data Table'!$A:$I,4,FALSE)</f>
        <v>82154 EA800</v>
      </c>
      <c r="AB992" s="17" t="str">
        <f>VLOOKUP(A992,'[1]Sales Data Table'!$A:$I,9,FALSE)</f>
        <v xml:space="preserve">Nissan        | Frontier | H61B/D40        </v>
      </c>
      <c r="AC992" s="17"/>
      <c r="AD992" s="99">
        <f>VLOOKUP(A992,'[1]Sales Data Table'!$A:$Z,16,FALSE)</f>
        <v>42248</v>
      </c>
      <c r="AE992" s="18" t="str">
        <f>VLOOKUP(C992,'Equipment Listing'!A:E,3,FALSE)</f>
        <v>KY</v>
      </c>
      <c r="AF992" s="19" t="str">
        <f>VLOOKUP(C992,'Equipment Listing'!A:E,4,FALSE)</f>
        <v>330T</v>
      </c>
      <c r="AG992" s="19" t="str">
        <f>VLOOKUP(C992,'Equipment Listing'!A:E,5,FALSE)</f>
        <v>201-330</v>
      </c>
      <c r="AH992" s="19">
        <f t="shared" si="123"/>
        <v>1</v>
      </c>
      <c r="AI992" s="43">
        <f t="shared" si="124"/>
        <v>1350</v>
      </c>
      <c r="AJ992" s="102">
        <f t="shared" si="125"/>
        <v>26830.44</v>
      </c>
      <c r="AK992" s="20">
        <f t="shared" si="126"/>
        <v>2235.87</v>
      </c>
      <c r="AL992" s="21">
        <f t="shared" si="127"/>
        <v>3.5416000000000003</v>
      </c>
      <c r="AM992" s="21"/>
      <c r="AN992" s="103"/>
      <c r="AO992" s="103"/>
      <c r="AP992" s="17">
        <v>104908</v>
      </c>
    </row>
    <row r="993" spans="1:42" s="15" customFormat="1" ht="10.5" customHeight="1">
      <c r="A993" s="16">
        <v>105531</v>
      </c>
      <c r="B993" s="220" t="str">
        <f t="shared" si="120"/>
        <v>SOP</v>
      </c>
      <c r="C993" s="25" t="s">
        <v>30</v>
      </c>
      <c r="D993" s="19">
        <v>1</v>
      </c>
      <c r="E993" s="20">
        <v>1125</v>
      </c>
      <c r="F993" s="19">
        <v>0.5</v>
      </c>
      <c r="G993" s="19">
        <v>2</v>
      </c>
      <c r="H993" s="221" t="str">
        <f t="shared" si="121"/>
        <v>2015.01</v>
      </c>
      <c r="I993" s="221" t="str">
        <f t="shared" si="122"/>
        <v>2019</v>
      </c>
      <c r="J993" s="68">
        <v>627000</v>
      </c>
      <c r="K993" s="225"/>
      <c r="L993" s="225"/>
      <c r="M993" s="225"/>
      <c r="N993" s="225"/>
      <c r="O993" s="19"/>
      <c r="P993" s="19"/>
      <c r="Q993" s="19"/>
      <c r="R993" s="19"/>
      <c r="S993" s="103"/>
      <c r="T993" s="103"/>
      <c r="U993" s="18" t="s">
        <v>2</v>
      </c>
      <c r="V993" s="103"/>
      <c r="W993" s="103"/>
      <c r="X993" s="17" t="str">
        <f>VLOOKUP(A993,'[1]Sales Data Table'!$A:$AF,4,FALSE)</f>
        <v>64160 JA000</v>
      </c>
      <c r="Y993" s="17" t="str">
        <f>VLOOKUP(A993,'[1]Sales Data Table'!$A:$I,2,FALSE)</f>
        <v>NISSAN</v>
      </c>
      <c r="Z993" s="17"/>
      <c r="AA993" s="17" t="str">
        <f>VLOOKUP(A993,'[1]Sales Data Table'!$A:$I,4,FALSE)</f>
        <v>64160 JA000</v>
      </c>
      <c r="AB993" s="67" t="str">
        <f>VLOOKUP(A993,'[1]Sales Data Table'!$A:$I,9,FALSE)</f>
        <v>L42L + P42J + P42K + '14 L42N + P42M</v>
      </c>
      <c r="AC993" s="67"/>
      <c r="AD993" s="99">
        <f>VLOOKUP(A993,'[1]Sales Data Table'!$A:$Z,16,FALSE)</f>
        <v>44166</v>
      </c>
      <c r="AE993" s="18" t="str">
        <f>VLOOKUP(C993,'Equipment Listing'!A:E,3,FALSE)</f>
        <v>KY</v>
      </c>
      <c r="AF993" s="19" t="str">
        <f>VLOOKUP(C993,'Equipment Listing'!A:E,4,FALSE)</f>
        <v>330T</v>
      </c>
      <c r="AG993" s="19" t="str">
        <f>VLOOKUP(C993,'Equipment Listing'!A:E,5,FALSE)</f>
        <v>201-330</v>
      </c>
      <c r="AH993" s="19">
        <f t="shared" si="123"/>
        <v>1</v>
      </c>
      <c r="AI993" s="43">
        <f t="shared" si="124"/>
        <v>1125</v>
      </c>
      <c r="AJ993" s="102">
        <f t="shared" si="125"/>
        <v>627000</v>
      </c>
      <c r="AK993" s="20">
        <f t="shared" si="126"/>
        <v>52250</v>
      </c>
      <c r="AL993" s="21">
        <f t="shared" si="127"/>
        <v>63.25925925925926</v>
      </c>
      <c r="AM993" s="21"/>
      <c r="AN993" s="103"/>
      <c r="AO993" s="103"/>
      <c r="AP993" s="17">
        <v>105531</v>
      </c>
    </row>
    <row r="994" spans="1:42" s="15" customFormat="1" ht="10.5" customHeight="1">
      <c r="A994" s="16">
        <v>105697</v>
      </c>
      <c r="B994" s="220" t="str">
        <f t="shared" si="120"/>
        <v>SOP</v>
      </c>
      <c r="C994" s="25" t="s">
        <v>30</v>
      </c>
      <c r="D994" s="19">
        <v>1</v>
      </c>
      <c r="E994" s="20">
        <v>1500</v>
      </c>
      <c r="F994" s="19">
        <v>0.5</v>
      </c>
      <c r="G994" s="19">
        <v>2</v>
      </c>
      <c r="H994" s="221" t="str">
        <f t="shared" si="121"/>
        <v>2015.01</v>
      </c>
      <c r="I994" s="221" t="str">
        <f t="shared" si="122"/>
        <v>2018.06</v>
      </c>
      <c r="J994" s="69">
        <v>700000</v>
      </c>
      <c r="K994" s="226"/>
      <c r="L994" s="226"/>
      <c r="M994" s="226"/>
      <c r="N994" s="226"/>
      <c r="O994" s="19"/>
      <c r="P994" s="19"/>
      <c r="Q994" s="19"/>
      <c r="R994" s="19"/>
      <c r="S994" s="103"/>
      <c r="T994" s="103"/>
      <c r="U994" s="18" t="s">
        <v>2</v>
      </c>
      <c r="V994" s="103"/>
      <c r="W994" s="103"/>
      <c r="X994" s="17" t="str">
        <f>VLOOKUP(A994,'[1]Sales Data Table'!$A:$AF,4,FALSE)</f>
        <v>E20330A5200001</v>
      </c>
      <c r="Y994" s="17" t="str">
        <f>VLOOKUP(A994,'[1]Sales Data Table'!$A:$I,2,FALSE)</f>
        <v>Calsonic</v>
      </c>
      <c r="Z994" s="17"/>
      <c r="AA994" s="17" t="str">
        <f>VLOOKUP(A994,'[1]Sales Data Table'!$A:$I,4,FALSE)</f>
        <v>E20330A5200001</v>
      </c>
      <c r="AB994" s="17" t="str">
        <f>VLOOKUP(A994,'[1]Sales Data Table'!$A:$I,9,FALSE)</f>
        <v>L42L</v>
      </c>
      <c r="AC994" s="17"/>
      <c r="AD994" s="99">
        <f>VLOOKUP(A994,'[1]Sales Data Table'!$A:$Z,16,FALSE)</f>
        <v>43252</v>
      </c>
      <c r="AE994" s="18" t="str">
        <f>VLOOKUP(C994,'Equipment Listing'!A:E,3,FALSE)</f>
        <v>KY</v>
      </c>
      <c r="AF994" s="19" t="str">
        <f>VLOOKUP(C994,'Equipment Listing'!A:E,4,FALSE)</f>
        <v>330T</v>
      </c>
      <c r="AG994" s="19" t="str">
        <f>VLOOKUP(C994,'Equipment Listing'!A:E,5,FALSE)</f>
        <v>201-330</v>
      </c>
      <c r="AH994" s="19">
        <f t="shared" si="123"/>
        <v>1</v>
      </c>
      <c r="AI994" s="43">
        <f t="shared" si="124"/>
        <v>1500</v>
      </c>
      <c r="AJ994" s="102">
        <f t="shared" si="125"/>
        <v>700000</v>
      </c>
      <c r="AK994" s="20">
        <f t="shared" si="126"/>
        <v>58333.333333333336</v>
      </c>
      <c r="AL994" s="21">
        <f t="shared" si="127"/>
        <v>53.18518518518519</v>
      </c>
      <c r="AM994" s="21"/>
      <c r="AN994" s="103"/>
      <c r="AO994" s="103"/>
      <c r="AP994" s="17" t="s">
        <v>39</v>
      </c>
    </row>
    <row r="995" spans="1:42" s="15" customFormat="1" ht="10.5" customHeight="1">
      <c r="A995" s="16">
        <v>105988</v>
      </c>
      <c r="B995" s="220" t="str">
        <f t="shared" si="120"/>
        <v>SOP</v>
      </c>
      <c r="C995" s="25" t="s">
        <v>30</v>
      </c>
      <c r="D995" s="19">
        <v>1</v>
      </c>
      <c r="E995" s="20">
        <v>1350</v>
      </c>
      <c r="F995" s="19">
        <v>0.5</v>
      </c>
      <c r="G995" s="19">
        <v>2</v>
      </c>
      <c r="H995" s="221" t="str">
        <f t="shared" si="121"/>
        <v>2015.01</v>
      </c>
      <c r="I995" s="221" t="str">
        <f t="shared" si="122"/>
        <v>2019</v>
      </c>
      <c r="J995" s="69">
        <v>45</v>
      </c>
      <c r="K995" s="226"/>
      <c r="L995" s="226"/>
      <c r="M995" s="226"/>
      <c r="N995" s="226"/>
      <c r="O995" s="19"/>
      <c r="P995" s="19"/>
      <c r="Q995" s="19"/>
      <c r="R995" s="19"/>
      <c r="S995" s="103"/>
      <c r="T995" s="103"/>
      <c r="U995" s="18" t="s">
        <v>2</v>
      </c>
      <c r="V995" s="103"/>
      <c r="W995" s="103"/>
      <c r="X995" s="17" t="str">
        <f>VLOOKUP(A995,'[1]Sales Data Table'!$A:$AF,4,FALSE)</f>
        <v>57225 ZS08A</v>
      </c>
      <c r="Y995" s="17" t="str">
        <f>VLOOKUP(A995,'[1]Sales Data Table'!$A:$I,2,FALSE)</f>
        <v>NISSAN</v>
      </c>
      <c r="Z995" s="17"/>
      <c r="AA995" s="17" t="str">
        <f>VLOOKUP(A995,'[1]Sales Data Table'!$A:$I,4,FALSE)</f>
        <v>57225 ZS08A</v>
      </c>
      <c r="AB995" s="17" t="str">
        <f>VLOOKUP(A995,'[1]Sales Data Table'!$A:$I,9,FALSE)</f>
        <v xml:space="preserve">Nissan        | Pathfinder | P61B/R51        </v>
      </c>
      <c r="AC995" s="17"/>
      <c r="AD995" s="99">
        <f>VLOOKUP(A995,'[1]Sales Data Table'!$A:$Z,16,FALSE)</f>
        <v>44114</v>
      </c>
      <c r="AE995" s="18" t="str">
        <f>VLOOKUP(C995,'Equipment Listing'!A:E,3,FALSE)</f>
        <v>KY</v>
      </c>
      <c r="AF995" s="19" t="str">
        <f>VLOOKUP(C995,'Equipment Listing'!A:E,4,FALSE)</f>
        <v>330T</v>
      </c>
      <c r="AG995" s="19" t="str">
        <f>VLOOKUP(C995,'Equipment Listing'!A:E,5,FALSE)</f>
        <v>201-330</v>
      </c>
      <c r="AH995" s="19">
        <f t="shared" si="123"/>
        <v>1</v>
      </c>
      <c r="AI995" s="43">
        <f t="shared" si="124"/>
        <v>1350</v>
      </c>
      <c r="AJ995" s="102">
        <f t="shared" si="125"/>
        <v>45</v>
      </c>
      <c r="AK995" s="20">
        <f t="shared" si="126"/>
        <v>3.75</v>
      </c>
      <c r="AL995" s="21">
        <f t="shared" si="127"/>
        <v>1.337037037037037</v>
      </c>
      <c r="AM995" s="21"/>
      <c r="AN995" s="103"/>
      <c r="AO995" s="103"/>
      <c r="AP995" s="17">
        <v>105988</v>
      </c>
    </row>
    <row r="996" spans="1:42" s="15" customFormat="1" ht="10.5" customHeight="1">
      <c r="A996" s="16">
        <v>106034</v>
      </c>
      <c r="B996" s="220" t="str">
        <f t="shared" si="120"/>
        <v>SOP</v>
      </c>
      <c r="C996" s="25" t="s">
        <v>30</v>
      </c>
      <c r="D996" s="19">
        <v>1</v>
      </c>
      <c r="E996" s="20">
        <v>1000</v>
      </c>
      <c r="F996" s="19">
        <v>0.5</v>
      </c>
      <c r="G996" s="19">
        <v>2</v>
      </c>
      <c r="H996" s="221" t="str">
        <f t="shared" si="121"/>
        <v>2015.01</v>
      </c>
      <c r="I996" s="221" t="str">
        <f t="shared" si="122"/>
        <v>2015.02</v>
      </c>
      <c r="J996" s="69">
        <v>64050</v>
      </c>
      <c r="K996" s="226"/>
      <c r="L996" s="226"/>
      <c r="M996" s="226"/>
      <c r="N996" s="226"/>
      <c r="O996" s="19"/>
      <c r="P996" s="19"/>
      <c r="Q996" s="19"/>
      <c r="R996" s="19"/>
      <c r="S996" s="103"/>
      <c r="T996" s="103"/>
      <c r="U996" s="18" t="s">
        <v>2</v>
      </c>
      <c r="V996" s="103"/>
      <c r="W996" s="103"/>
      <c r="X996" s="17" t="str">
        <f>VLOOKUP(A996,'[1]Sales Data Table'!$A:$AF,4,FALSE)</f>
        <v>82154 9N00A</v>
      </c>
      <c r="Y996" s="17" t="str">
        <f>VLOOKUP(A996,'[1]Sales Data Table'!$A:$I,2,FALSE)</f>
        <v>NISSAN</v>
      </c>
      <c r="Z996" s="17"/>
      <c r="AA996" s="17" t="str">
        <f>VLOOKUP(A996,'[1]Sales Data Table'!$A:$I,4,FALSE)</f>
        <v>82154 9N00A</v>
      </c>
      <c r="AB996" s="17" t="str">
        <f>VLOOKUP(A996,'[1]Sales Data Table'!$A:$I,9,FALSE)</f>
        <v>L42C</v>
      </c>
      <c r="AC996" s="17"/>
      <c r="AD996" s="99">
        <f>VLOOKUP(A996,'[1]Sales Data Table'!$A:$Z,16,FALSE)</f>
        <v>42036</v>
      </c>
      <c r="AE996" s="18" t="str">
        <f>VLOOKUP(C996,'Equipment Listing'!A:E,3,FALSE)</f>
        <v>KY</v>
      </c>
      <c r="AF996" s="19" t="str">
        <f>VLOOKUP(C996,'Equipment Listing'!A:E,4,FALSE)</f>
        <v>330T</v>
      </c>
      <c r="AG996" s="19" t="str">
        <f>VLOOKUP(C996,'Equipment Listing'!A:E,5,FALSE)</f>
        <v>201-330</v>
      </c>
      <c r="AH996" s="19">
        <f t="shared" si="123"/>
        <v>1</v>
      </c>
      <c r="AI996" s="43">
        <f t="shared" si="124"/>
        <v>1000</v>
      </c>
      <c r="AJ996" s="102">
        <f t="shared" si="125"/>
        <v>64050</v>
      </c>
      <c r="AK996" s="20">
        <f t="shared" si="126"/>
        <v>5337.5</v>
      </c>
      <c r="AL996" s="21">
        <f t="shared" si="127"/>
        <v>8.4500000000000011</v>
      </c>
      <c r="AM996" s="21"/>
      <c r="AN996" s="103"/>
      <c r="AO996" s="103"/>
      <c r="AP996" s="17" t="s">
        <v>38</v>
      </c>
    </row>
    <row r="997" spans="1:42" s="15" customFormat="1" ht="10.5" customHeight="1">
      <c r="A997" s="16">
        <v>106038</v>
      </c>
      <c r="B997" s="220" t="str">
        <f t="shared" si="120"/>
        <v>SOP</v>
      </c>
      <c r="C997" s="18" t="s">
        <v>30</v>
      </c>
      <c r="D997" s="19">
        <v>1</v>
      </c>
      <c r="E997" s="20">
        <v>990</v>
      </c>
      <c r="F997" s="19">
        <v>0.5</v>
      </c>
      <c r="G997" s="19">
        <v>2</v>
      </c>
      <c r="H997" s="221" t="str">
        <f t="shared" si="121"/>
        <v>2015.01</v>
      </c>
      <c r="I997" s="221" t="str">
        <f t="shared" si="122"/>
        <v>2015.02</v>
      </c>
      <c r="J997" s="69">
        <v>68400</v>
      </c>
      <c r="K997" s="226"/>
      <c r="L997" s="226"/>
      <c r="M997" s="226"/>
      <c r="N997" s="226"/>
      <c r="O997" s="19"/>
      <c r="P997" s="19"/>
      <c r="Q997" s="19"/>
      <c r="R997" s="19"/>
      <c r="S997" s="103"/>
      <c r="T997" s="103"/>
      <c r="U997" s="18" t="s">
        <v>2</v>
      </c>
      <c r="V997" s="103"/>
      <c r="W997" s="103"/>
      <c r="X997" s="17" t="str">
        <f>VLOOKUP(A997,'[1]Sales Data Table'!$A:$AF,4,FALSE)</f>
        <v>641C2 9N00A</v>
      </c>
      <c r="Y997" s="17" t="str">
        <f>VLOOKUP(A997,'[1]Sales Data Table'!$A:$I,2,FALSE)</f>
        <v>NISSAN</v>
      </c>
      <c r="Z997" s="17"/>
      <c r="AA997" s="17" t="str">
        <f>VLOOKUP(A997,'[1]Sales Data Table'!$A:$I,4,FALSE)</f>
        <v>641C2 9N00A</v>
      </c>
      <c r="AB997" s="17" t="str">
        <f>VLOOKUP(A997,'[1]Sales Data Table'!$A:$I,9,FALSE)</f>
        <v>L42C</v>
      </c>
      <c r="AC997" s="17"/>
      <c r="AD997" s="99">
        <f>VLOOKUP(A997,'[1]Sales Data Table'!$A:$Z,16,FALSE)</f>
        <v>42036</v>
      </c>
      <c r="AE997" s="18" t="str">
        <f>VLOOKUP(C997,'Equipment Listing'!A:E,3,FALSE)</f>
        <v>KY</v>
      </c>
      <c r="AF997" s="19" t="str">
        <f>VLOOKUP(C997,'Equipment Listing'!A:E,4,FALSE)</f>
        <v>330T</v>
      </c>
      <c r="AG997" s="19" t="str">
        <f>VLOOKUP(C997,'Equipment Listing'!A:E,5,FALSE)</f>
        <v>201-330</v>
      </c>
      <c r="AH997" s="19">
        <f t="shared" si="123"/>
        <v>1</v>
      </c>
      <c r="AI997" s="43">
        <f t="shared" si="124"/>
        <v>990</v>
      </c>
      <c r="AJ997" s="102">
        <f t="shared" si="125"/>
        <v>68400</v>
      </c>
      <c r="AK997" s="20">
        <f t="shared" si="126"/>
        <v>5700</v>
      </c>
      <c r="AL997" s="21">
        <f t="shared" si="127"/>
        <v>9.0101010101010104</v>
      </c>
      <c r="AM997" s="21"/>
      <c r="AN997" s="103"/>
      <c r="AO997" s="103"/>
      <c r="AP997" s="17">
        <v>106038</v>
      </c>
    </row>
    <row r="998" spans="1:42" s="15" customFormat="1" ht="10.5" customHeight="1">
      <c r="A998" s="16">
        <v>106039</v>
      </c>
      <c r="B998" s="220" t="str">
        <f t="shared" si="120"/>
        <v>SOP</v>
      </c>
      <c r="C998" s="25" t="s">
        <v>30</v>
      </c>
      <c r="D998" s="19">
        <v>1</v>
      </c>
      <c r="E998" s="20">
        <v>900</v>
      </c>
      <c r="F998" s="19">
        <v>0.5</v>
      </c>
      <c r="G998" s="19">
        <v>2</v>
      </c>
      <c r="H998" s="221" t="str">
        <f t="shared" si="121"/>
        <v>2015.01</v>
      </c>
      <c r="I998" s="221" t="str">
        <f t="shared" si="122"/>
        <v>2015.02</v>
      </c>
      <c r="J998" s="69">
        <v>68850</v>
      </c>
      <c r="K998" s="226"/>
      <c r="L998" s="226"/>
      <c r="M998" s="226"/>
      <c r="N998" s="226"/>
      <c r="O998" s="19"/>
      <c r="P998" s="19"/>
      <c r="Q998" s="19"/>
      <c r="R998" s="19"/>
      <c r="S998" s="103"/>
      <c r="T998" s="103"/>
      <c r="U998" s="18" t="s">
        <v>2</v>
      </c>
      <c r="V998" s="103"/>
      <c r="W998" s="103"/>
      <c r="X998" s="17" t="str">
        <f>VLOOKUP(A998,'[1]Sales Data Table'!$A:$AF,4,FALSE)</f>
        <v>641C3 9N00A</v>
      </c>
      <c r="Y998" s="17" t="str">
        <f>VLOOKUP(A998,'[1]Sales Data Table'!$A:$I,2,FALSE)</f>
        <v>NISSAN</v>
      </c>
      <c r="Z998" s="17"/>
      <c r="AA998" s="17" t="str">
        <f>VLOOKUP(A998,'[1]Sales Data Table'!$A:$I,4,FALSE)</f>
        <v>641C3 9N00A</v>
      </c>
      <c r="AB998" s="17" t="str">
        <f>VLOOKUP(A998,'[1]Sales Data Table'!$A:$I,9,FALSE)</f>
        <v>L42C</v>
      </c>
      <c r="AC998" s="17"/>
      <c r="AD998" s="99">
        <f>VLOOKUP(A998,'[1]Sales Data Table'!$A:$Z,16,FALSE)</f>
        <v>42036</v>
      </c>
      <c r="AE998" s="18" t="str">
        <f>VLOOKUP(C998,'Equipment Listing'!A:E,3,FALSE)</f>
        <v>KY</v>
      </c>
      <c r="AF998" s="19" t="str">
        <f>VLOOKUP(C998,'Equipment Listing'!A:E,4,FALSE)</f>
        <v>330T</v>
      </c>
      <c r="AG998" s="19" t="str">
        <f>VLOOKUP(C998,'Equipment Listing'!A:E,5,FALSE)</f>
        <v>201-330</v>
      </c>
      <c r="AH998" s="19">
        <f t="shared" si="123"/>
        <v>1</v>
      </c>
      <c r="AI998" s="43">
        <f t="shared" si="124"/>
        <v>900</v>
      </c>
      <c r="AJ998" s="102">
        <f t="shared" si="125"/>
        <v>68850</v>
      </c>
      <c r="AK998" s="20">
        <f t="shared" si="126"/>
        <v>5737.5</v>
      </c>
      <c r="AL998" s="21">
        <f t="shared" si="127"/>
        <v>9.8333333333333339</v>
      </c>
      <c r="AM998" s="21"/>
      <c r="AN998" s="103"/>
      <c r="AO998" s="103"/>
      <c r="AP998" s="17">
        <v>106039</v>
      </c>
    </row>
    <row r="999" spans="1:42" s="15" customFormat="1" ht="10.5" customHeight="1">
      <c r="A999" s="16">
        <v>106576</v>
      </c>
      <c r="B999" s="220" t="str">
        <f t="shared" si="120"/>
        <v>SOP</v>
      </c>
      <c r="C999" s="25" t="s">
        <v>30</v>
      </c>
      <c r="D999" s="19">
        <v>1</v>
      </c>
      <c r="E999" s="20">
        <v>1200</v>
      </c>
      <c r="F999" s="19">
        <v>0.5</v>
      </c>
      <c r="G999" s="19">
        <v>2</v>
      </c>
      <c r="H999" s="221" t="str">
        <f t="shared" si="121"/>
        <v>2015.01</v>
      </c>
      <c r="I999" s="221" t="str">
        <f t="shared" si="122"/>
        <v>2017.07</v>
      </c>
      <c r="J999" s="69">
        <v>100080</v>
      </c>
      <c r="K999" s="226"/>
      <c r="L999" s="226"/>
      <c r="M999" s="226"/>
      <c r="N999" s="226"/>
      <c r="O999" s="19"/>
      <c r="P999" s="19"/>
      <c r="Q999" s="19"/>
      <c r="R999" s="19"/>
      <c r="S999" s="103"/>
      <c r="T999" s="103"/>
      <c r="U999" s="18" t="s">
        <v>2</v>
      </c>
      <c r="V999" s="103"/>
      <c r="W999" s="103"/>
      <c r="X999" s="17" t="str">
        <f>VLOOKUP(A999,'[1]Sales Data Table'!$A:$AF,4,FALSE)</f>
        <v>63130 ZS50A</v>
      </c>
      <c r="Y999" s="17" t="str">
        <f>VLOOKUP(A999,'[1]Sales Data Table'!$A:$I,2,FALSE)</f>
        <v>NISSAN</v>
      </c>
      <c r="Z999" s="17"/>
      <c r="AA999" s="17" t="str">
        <f>VLOOKUP(A999,'[1]Sales Data Table'!$A:$I,4,FALSE)</f>
        <v>63130 ZS50A</v>
      </c>
      <c r="AB999" s="17" t="str">
        <f>VLOOKUP(A999,'[1]Sales Data Table'!$A:$I,9,FALSE)</f>
        <v xml:space="preserve">Nissan        | Frontier | H61B/D40        </v>
      </c>
      <c r="AC999" s="17"/>
      <c r="AD999" s="99">
        <f>VLOOKUP(A999,'[1]Sales Data Table'!$A:$Z,16,FALSE)</f>
        <v>42917</v>
      </c>
      <c r="AE999" s="18" t="str">
        <f>VLOOKUP(C999,'Equipment Listing'!A:E,3,FALSE)</f>
        <v>KY</v>
      </c>
      <c r="AF999" s="19" t="str">
        <f>VLOOKUP(C999,'Equipment Listing'!A:E,4,FALSE)</f>
        <v>330T</v>
      </c>
      <c r="AG999" s="19" t="str">
        <f>VLOOKUP(C999,'Equipment Listing'!A:E,5,FALSE)</f>
        <v>201-330</v>
      </c>
      <c r="AH999" s="19">
        <f t="shared" si="123"/>
        <v>1</v>
      </c>
      <c r="AI999" s="43">
        <f t="shared" si="124"/>
        <v>1200</v>
      </c>
      <c r="AJ999" s="102">
        <f t="shared" si="125"/>
        <v>100080</v>
      </c>
      <c r="AK999" s="20">
        <f t="shared" si="126"/>
        <v>8340</v>
      </c>
      <c r="AL999" s="21">
        <f t="shared" si="127"/>
        <v>10.6</v>
      </c>
      <c r="AM999" s="21"/>
      <c r="AN999" s="103"/>
      <c r="AO999" s="103"/>
      <c r="AP999" s="17" t="s">
        <v>37</v>
      </c>
    </row>
    <row r="1000" spans="1:42" s="15" customFormat="1" ht="10.5" customHeight="1">
      <c r="A1000" s="16">
        <v>106578</v>
      </c>
      <c r="B1000" s="220" t="str">
        <f t="shared" si="120"/>
        <v>SOP</v>
      </c>
      <c r="C1000" s="25" t="s">
        <v>30</v>
      </c>
      <c r="D1000" s="19">
        <v>1</v>
      </c>
      <c r="E1000" s="20">
        <v>900</v>
      </c>
      <c r="F1000" s="19">
        <v>0.5</v>
      </c>
      <c r="G1000" s="19">
        <v>2</v>
      </c>
      <c r="H1000" s="221" t="str">
        <f t="shared" si="121"/>
        <v>2015.01</v>
      </c>
      <c r="I1000" s="221" t="str">
        <f t="shared" si="122"/>
        <v>2015.02</v>
      </c>
      <c r="J1000" s="69">
        <v>63720</v>
      </c>
      <c r="K1000" s="226"/>
      <c r="L1000" s="226"/>
      <c r="M1000" s="226"/>
      <c r="N1000" s="226"/>
      <c r="O1000" s="19"/>
      <c r="P1000" s="19"/>
      <c r="Q1000" s="19"/>
      <c r="R1000" s="19"/>
      <c r="S1000" s="103"/>
      <c r="T1000" s="103"/>
      <c r="U1000" s="18" t="s">
        <v>2</v>
      </c>
      <c r="V1000" s="103"/>
      <c r="W1000" s="103"/>
      <c r="X1000" s="17" t="str">
        <f>VLOOKUP(A1000,'[1]Sales Data Table'!$A:$AF,4,FALSE)</f>
        <v>63130 9N10A</v>
      </c>
      <c r="Y1000" s="17" t="str">
        <f>VLOOKUP(A1000,'[1]Sales Data Table'!$A:$I,2,FALSE)</f>
        <v>NISSAN</v>
      </c>
      <c r="Z1000" s="17"/>
      <c r="AA1000" s="17" t="str">
        <f>VLOOKUP(A1000,'[1]Sales Data Table'!$A:$I,4,FALSE)</f>
        <v>63130 9N10A</v>
      </c>
      <c r="AB1000" s="17" t="str">
        <f>VLOOKUP(A1000,'[1]Sales Data Table'!$A:$I,9,FALSE)</f>
        <v>L42C</v>
      </c>
      <c r="AC1000" s="17"/>
      <c r="AD1000" s="99">
        <f>VLOOKUP(A1000,'[1]Sales Data Table'!$A:$Z,16,FALSE)</f>
        <v>42036</v>
      </c>
      <c r="AE1000" s="18" t="str">
        <f>VLOOKUP(C1000,'Equipment Listing'!A:E,3,FALSE)</f>
        <v>KY</v>
      </c>
      <c r="AF1000" s="19" t="str">
        <f>VLOOKUP(C1000,'Equipment Listing'!A:E,4,FALSE)</f>
        <v>330T</v>
      </c>
      <c r="AG1000" s="19" t="str">
        <f>VLOOKUP(C1000,'Equipment Listing'!A:E,5,FALSE)</f>
        <v>201-330</v>
      </c>
      <c r="AH1000" s="19">
        <f t="shared" si="123"/>
        <v>1</v>
      </c>
      <c r="AI1000" s="43">
        <f t="shared" si="124"/>
        <v>900</v>
      </c>
      <c r="AJ1000" s="102">
        <f t="shared" si="125"/>
        <v>63720</v>
      </c>
      <c r="AK1000" s="20">
        <f t="shared" si="126"/>
        <v>5310</v>
      </c>
      <c r="AL1000" s="21">
        <f t="shared" si="127"/>
        <v>9.2000000000000011</v>
      </c>
      <c r="AM1000" s="21"/>
      <c r="AN1000" s="103"/>
      <c r="AO1000" s="103"/>
      <c r="AP1000" s="17" t="s">
        <v>36</v>
      </c>
    </row>
    <row r="1001" spans="1:42" s="15" customFormat="1" ht="10.5" customHeight="1">
      <c r="A1001" s="16">
        <v>106808</v>
      </c>
      <c r="B1001" s="220" t="str">
        <f t="shared" si="120"/>
        <v>SOP</v>
      </c>
      <c r="C1001" s="25" t="s">
        <v>30</v>
      </c>
      <c r="D1001" s="19">
        <v>1</v>
      </c>
      <c r="E1001" s="20">
        <v>1920</v>
      </c>
      <c r="F1001" s="19">
        <v>0.5</v>
      </c>
      <c r="G1001" s="19">
        <v>2</v>
      </c>
      <c r="H1001" s="221" t="str">
        <f t="shared" si="121"/>
        <v>2015.01</v>
      </c>
      <c r="I1001" s="221" t="str">
        <f t="shared" si="122"/>
        <v>2016.06</v>
      </c>
      <c r="J1001" s="69">
        <v>16488</v>
      </c>
      <c r="K1001" s="226"/>
      <c r="L1001" s="226"/>
      <c r="M1001" s="226"/>
      <c r="N1001" s="226"/>
      <c r="O1001" s="19"/>
      <c r="P1001" s="19"/>
      <c r="Q1001" s="19"/>
      <c r="R1001" s="19"/>
      <c r="S1001" s="103"/>
      <c r="T1001" s="103"/>
      <c r="U1001" s="18" t="s">
        <v>2</v>
      </c>
      <c r="V1001" s="103"/>
      <c r="W1001" s="103"/>
      <c r="X1001" s="17" t="str">
        <f>VLOOKUP(A1001,'[1]Sales Data Table'!$A:$AF,4,FALSE)</f>
        <v>86285-06040</v>
      </c>
      <c r="Y1001" s="17" t="str">
        <f>VLOOKUP(A1001,'[1]Sales Data Table'!$A:$I,2,FALSE)</f>
        <v>TOYOTA</v>
      </c>
      <c r="Z1001" s="17"/>
      <c r="AA1001" s="17" t="str">
        <f>VLOOKUP(A1001,'[1]Sales Data Table'!$A:$I,4,FALSE)</f>
        <v>86285-06040</v>
      </c>
      <c r="AB1001" s="17" t="str">
        <f>VLOOKUP(A1001,'[1]Sales Data Table'!$A:$I,9,FALSE)</f>
        <v>'12 051A Camry</v>
      </c>
      <c r="AC1001" s="17"/>
      <c r="AD1001" s="99">
        <f>VLOOKUP(A1001,'[1]Sales Data Table'!$A:$Z,16,FALSE)</f>
        <v>42522</v>
      </c>
      <c r="AE1001" s="18" t="str">
        <f>VLOOKUP(C1001,'Equipment Listing'!A:E,3,FALSE)</f>
        <v>KY</v>
      </c>
      <c r="AF1001" s="19" t="str">
        <f>VLOOKUP(C1001,'Equipment Listing'!A:E,4,FALSE)</f>
        <v>330T</v>
      </c>
      <c r="AG1001" s="19" t="str">
        <f>VLOOKUP(C1001,'Equipment Listing'!A:E,5,FALSE)</f>
        <v>201-330</v>
      </c>
      <c r="AH1001" s="19">
        <f t="shared" si="123"/>
        <v>1</v>
      </c>
      <c r="AI1001" s="43">
        <f t="shared" si="124"/>
        <v>1920</v>
      </c>
      <c r="AJ1001" s="102">
        <f t="shared" si="125"/>
        <v>16488</v>
      </c>
      <c r="AK1001" s="20">
        <f t="shared" si="126"/>
        <v>1374</v>
      </c>
      <c r="AL1001" s="21">
        <f t="shared" si="127"/>
        <v>2.2875000000000001</v>
      </c>
      <c r="AM1001" s="21"/>
      <c r="AN1001" s="103"/>
      <c r="AO1001" s="103"/>
      <c r="AP1001" s="17">
        <v>106808</v>
      </c>
    </row>
    <row r="1002" spans="1:42" s="15" customFormat="1" ht="10.5" customHeight="1">
      <c r="A1002" s="56">
        <v>106976</v>
      </c>
      <c r="B1002" s="220" t="str">
        <f t="shared" si="120"/>
        <v>SOP</v>
      </c>
      <c r="C1002" s="51" t="s">
        <v>30</v>
      </c>
      <c r="D1002" s="19">
        <v>1</v>
      </c>
      <c r="E1002" s="55">
        <v>2100</v>
      </c>
      <c r="F1002" s="19">
        <v>0.5</v>
      </c>
      <c r="G1002" s="19">
        <v>2</v>
      </c>
      <c r="H1002" s="221" t="str">
        <f t="shared" si="121"/>
        <v>2015.01</v>
      </c>
      <c r="I1002" s="221" t="str">
        <f t="shared" si="122"/>
        <v>2019.02</v>
      </c>
      <c r="J1002" s="69">
        <v>900</v>
      </c>
      <c r="K1002" s="226"/>
      <c r="L1002" s="226"/>
      <c r="M1002" s="226"/>
      <c r="N1002" s="226"/>
      <c r="O1002" s="54"/>
      <c r="P1002" s="54"/>
      <c r="Q1002" s="54"/>
      <c r="R1002" s="54"/>
      <c r="S1002" s="53"/>
      <c r="T1002" s="104"/>
      <c r="U1002" s="18" t="s">
        <v>2</v>
      </c>
      <c r="V1002" s="104"/>
      <c r="W1002" s="103"/>
      <c r="X1002" s="17" t="str">
        <f>VLOOKUP(A1002,'[1]Sales Data Table'!$A:$AF,4,FALSE)</f>
        <v>82155 3KAOA</v>
      </c>
      <c r="Y1002" s="17" t="str">
        <f>VLOOKUP(A1002,'[1]Sales Data Table'!$A:$I,2,FALSE)</f>
        <v>NISSAN</v>
      </c>
      <c r="Z1002" s="17"/>
      <c r="AA1002" s="17" t="str">
        <f>VLOOKUP(A1002,'[1]Sales Data Table'!$A:$I,4,FALSE)</f>
        <v>82155 3KAOA</v>
      </c>
      <c r="AB1002" s="17" t="str">
        <f>VLOOKUP(A1002,'[1]Sales Data Table'!$A:$I,9,FALSE)</f>
        <v>P42K</v>
      </c>
      <c r="AC1002" s="17"/>
      <c r="AD1002" s="99">
        <f>VLOOKUP(A1002,'[1]Sales Data Table'!$A:$Z,16,FALSE)</f>
        <v>43497</v>
      </c>
      <c r="AE1002" s="18" t="str">
        <f>VLOOKUP(C1002,'Equipment Listing'!A:E,3,FALSE)</f>
        <v>KY</v>
      </c>
      <c r="AF1002" s="19" t="str">
        <f>VLOOKUP(C1002,'Equipment Listing'!A:E,4,FALSE)</f>
        <v>330T</v>
      </c>
      <c r="AG1002" s="19" t="str">
        <f>VLOOKUP(C1002,'Equipment Listing'!A:E,5,FALSE)</f>
        <v>201-330</v>
      </c>
      <c r="AH1002" s="19">
        <f t="shared" si="123"/>
        <v>1</v>
      </c>
      <c r="AI1002" s="43">
        <f t="shared" si="124"/>
        <v>2100</v>
      </c>
      <c r="AJ1002" s="102">
        <f t="shared" si="125"/>
        <v>900</v>
      </c>
      <c r="AK1002" s="20">
        <f t="shared" si="126"/>
        <v>75</v>
      </c>
      <c r="AL1002" s="21">
        <f t="shared" si="127"/>
        <v>1.3809523809523812</v>
      </c>
      <c r="AM1002" s="21"/>
      <c r="AN1002" s="103"/>
      <c r="AO1002" s="103"/>
      <c r="AP1002" s="51" t="e">
        <f>VLOOKUP(A1002,#REF!,2,FALSE)</f>
        <v>#REF!</v>
      </c>
    </row>
    <row r="1003" spans="1:42" s="15" customFormat="1" ht="10.5" customHeight="1">
      <c r="A1003" s="16">
        <v>107153</v>
      </c>
      <c r="B1003" s="220" t="str">
        <f t="shared" si="120"/>
        <v>SOP</v>
      </c>
      <c r="C1003" s="18" t="s">
        <v>30</v>
      </c>
      <c r="D1003" s="19">
        <v>1</v>
      </c>
      <c r="E1003" s="20">
        <v>1200</v>
      </c>
      <c r="F1003" s="19">
        <v>0.5</v>
      </c>
      <c r="G1003" s="19">
        <v>2</v>
      </c>
      <c r="H1003" s="221" t="str">
        <f t="shared" si="121"/>
        <v>2015.01</v>
      </c>
      <c r="I1003" s="221" t="str">
        <f t="shared" si="122"/>
        <v>2018.06</v>
      </c>
      <c r="J1003" s="69">
        <v>15048</v>
      </c>
      <c r="K1003" s="226"/>
      <c r="L1003" s="226"/>
      <c r="M1003" s="226"/>
      <c r="N1003" s="226"/>
      <c r="O1003" s="19"/>
      <c r="P1003" s="19"/>
      <c r="Q1003" s="19"/>
      <c r="R1003" s="19"/>
      <c r="S1003" s="103"/>
      <c r="T1003" s="103"/>
      <c r="U1003" s="18" t="s">
        <v>2</v>
      </c>
      <c r="V1003" s="103"/>
      <c r="W1003" s="103"/>
      <c r="X1003" s="17" t="str">
        <f>VLOOKUP(A1003,'[1]Sales Data Table'!$A:$AF,4,FALSE)</f>
        <v>200R63TA1B</v>
      </c>
      <c r="Y1003" s="17" t="str">
        <f>VLOOKUP(A1003,'[1]Sales Data Table'!$A:$I,2,FALSE)</f>
        <v>Calsonic</v>
      </c>
      <c r="Z1003" s="17"/>
      <c r="AA1003" s="17" t="str">
        <f>VLOOKUP(A1003,'[1]Sales Data Table'!$A:$I,4,FALSE)</f>
        <v>200R63TA1B</v>
      </c>
      <c r="AB1003" s="17" t="str">
        <f>VLOOKUP(A1003,'[1]Sales Data Table'!$A:$I,9,FALSE)</f>
        <v>L42L Altima</v>
      </c>
      <c r="AC1003" s="17"/>
      <c r="AD1003" s="99">
        <f>VLOOKUP(A1003,'[1]Sales Data Table'!$A:$Z,16,FALSE)</f>
        <v>43252</v>
      </c>
      <c r="AE1003" s="18" t="str">
        <f>VLOOKUP(C1003,'Equipment Listing'!A:E,3,FALSE)</f>
        <v>KY</v>
      </c>
      <c r="AF1003" s="19" t="str">
        <f>VLOOKUP(C1003,'Equipment Listing'!A:E,4,FALSE)</f>
        <v>330T</v>
      </c>
      <c r="AG1003" s="19" t="str">
        <f>VLOOKUP(C1003,'Equipment Listing'!A:E,5,FALSE)</f>
        <v>201-330</v>
      </c>
      <c r="AH1003" s="19">
        <f t="shared" si="123"/>
        <v>1</v>
      </c>
      <c r="AI1003" s="43">
        <f t="shared" si="124"/>
        <v>1200</v>
      </c>
      <c r="AJ1003" s="102">
        <f t="shared" si="125"/>
        <v>15048</v>
      </c>
      <c r="AK1003" s="20">
        <f t="shared" si="126"/>
        <v>1254</v>
      </c>
      <c r="AL1003" s="21">
        <f t="shared" si="127"/>
        <v>2.7266666666666666</v>
      </c>
      <c r="AM1003" s="21"/>
      <c r="AN1003" s="103"/>
      <c r="AO1003" s="103"/>
      <c r="AP1003" s="17" t="s">
        <v>35</v>
      </c>
    </row>
    <row r="1004" spans="1:42" s="15" customFormat="1" ht="10.5" customHeight="1">
      <c r="A1004" s="16">
        <v>107155</v>
      </c>
      <c r="B1004" s="220" t="str">
        <f t="shared" si="120"/>
        <v>SOP</v>
      </c>
      <c r="C1004" s="18" t="s">
        <v>30</v>
      </c>
      <c r="D1004" s="19">
        <v>1</v>
      </c>
      <c r="E1004" s="20">
        <v>2025</v>
      </c>
      <c r="F1004" s="19">
        <v>0.5</v>
      </c>
      <c r="G1004" s="19">
        <v>2</v>
      </c>
      <c r="H1004" s="221" t="str">
        <f t="shared" si="121"/>
        <v>2015.01</v>
      </c>
      <c r="I1004" s="221" t="str">
        <f t="shared" si="122"/>
        <v>2018.06</v>
      </c>
      <c r="J1004" s="69">
        <v>430000</v>
      </c>
      <c r="K1004" s="226"/>
      <c r="L1004" s="226"/>
      <c r="M1004" s="226"/>
      <c r="N1004" s="226"/>
      <c r="O1004" s="19"/>
      <c r="P1004" s="19"/>
      <c r="Q1004" s="19"/>
      <c r="R1004" s="19"/>
      <c r="S1004" s="103"/>
      <c r="T1004" s="103"/>
      <c r="U1004" s="18" t="s">
        <v>2</v>
      </c>
      <c r="V1004" s="103"/>
      <c r="W1004" s="103"/>
      <c r="X1004" s="17" t="str">
        <f>VLOOKUP(A1004,'[1]Sales Data Table'!$A:$AF,4,FALSE)</f>
        <v>23-4643510-2-00</v>
      </c>
      <c r="Y1004" s="17" t="str">
        <f>VLOOKUP(A1004,'[1]Sales Data Table'!$A:$I,2,FALSE)</f>
        <v>IB TECH</v>
      </c>
      <c r="Z1004" s="17"/>
      <c r="AA1004" s="17" t="str">
        <f>VLOOKUP(A1004,'[1]Sales Data Table'!$A:$I,4,FALSE)</f>
        <v>23-4643510-2-00</v>
      </c>
      <c r="AB1004" s="17" t="str">
        <f>VLOOKUP(A1004,'[1]Sales Data Table'!$A:$I,9,FALSE)</f>
        <v>L42L Altima</v>
      </c>
      <c r="AC1004" s="17"/>
      <c r="AD1004" s="99">
        <f>VLOOKUP(A1004,'[1]Sales Data Table'!$A:$Z,16,FALSE)</f>
        <v>43252</v>
      </c>
      <c r="AE1004" s="18" t="str">
        <f>VLOOKUP(C1004,'Equipment Listing'!A:E,3,FALSE)</f>
        <v>KY</v>
      </c>
      <c r="AF1004" s="19" t="str">
        <f>VLOOKUP(C1004,'Equipment Listing'!A:E,4,FALSE)</f>
        <v>330T</v>
      </c>
      <c r="AG1004" s="19" t="str">
        <f>VLOOKUP(C1004,'Equipment Listing'!A:E,5,FALSE)</f>
        <v>201-330</v>
      </c>
      <c r="AH1004" s="19">
        <f t="shared" si="123"/>
        <v>1</v>
      </c>
      <c r="AI1004" s="43">
        <f t="shared" si="124"/>
        <v>2025</v>
      </c>
      <c r="AJ1004" s="102">
        <f t="shared" si="125"/>
        <v>430000</v>
      </c>
      <c r="AK1004" s="20">
        <f t="shared" si="126"/>
        <v>35833.333333333336</v>
      </c>
      <c r="AL1004" s="21">
        <f t="shared" si="127"/>
        <v>24.92729766803841</v>
      </c>
      <c r="AM1004" s="21"/>
      <c r="AN1004" s="103"/>
      <c r="AO1004" s="103"/>
      <c r="AP1004" s="17">
        <v>107155</v>
      </c>
    </row>
    <row r="1005" spans="1:42" s="15" customFormat="1" ht="10.5" customHeight="1">
      <c r="A1005" s="16">
        <v>107199</v>
      </c>
      <c r="B1005" s="220" t="str">
        <f t="shared" si="120"/>
        <v>SOP</v>
      </c>
      <c r="C1005" s="25" t="s">
        <v>30</v>
      </c>
      <c r="D1005" s="19">
        <v>1</v>
      </c>
      <c r="E1005" s="20">
        <v>1500</v>
      </c>
      <c r="F1005" s="19">
        <v>0.5</v>
      </c>
      <c r="G1005" s="19">
        <v>2</v>
      </c>
      <c r="H1005" s="221" t="str">
        <f t="shared" si="121"/>
        <v>2015.01</v>
      </c>
      <c r="I1005" s="221" t="str">
        <f t="shared" si="122"/>
        <v>2017.09</v>
      </c>
      <c r="J1005" s="69">
        <v>28800</v>
      </c>
      <c r="K1005" s="226"/>
      <c r="L1005" s="226"/>
      <c r="M1005" s="226"/>
      <c r="N1005" s="226"/>
      <c r="O1005" s="19"/>
      <c r="P1005" s="19"/>
      <c r="Q1005" s="19"/>
      <c r="R1005" s="19"/>
      <c r="S1005" s="103"/>
      <c r="T1005" s="103"/>
      <c r="U1005" s="18" t="s">
        <v>2</v>
      </c>
      <c r="V1005" s="103"/>
      <c r="W1005" s="103"/>
      <c r="X1005" s="17" t="str">
        <f>VLOOKUP(A1005,'[1]Sales Data Table'!$A:$AF,4,FALSE)</f>
        <v>65610 3NF0A</v>
      </c>
      <c r="Y1005" s="17" t="str">
        <f>VLOOKUP(A1005,'[1]Sales Data Table'!$A:$I,2,FALSE)</f>
        <v>NISSAN</v>
      </c>
      <c r="Z1005" s="17"/>
      <c r="AA1005" s="17" t="str">
        <f>VLOOKUP(A1005,'[1]Sales Data Table'!$A:$I,4,FALSE)</f>
        <v>65610 3NF0A</v>
      </c>
      <c r="AB1005" s="17" t="str">
        <f>VLOOKUP(A1005,'[1]Sales Data Table'!$A:$I,9,FALSE)</f>
        <v>'13 LEAF B12G</v>
      </c>
      <c r="AC1005" s="17"/>
      <c r="AD1005" s="99">
        <f>VLOOKUP(A1005,'[1]Sales Data Table'!$A:$Z,16,FALSE)</f>
        <v>42979</v>
      </c>
      <c r="AE1005" s="18" t="str">
        <f>VLOOKUP(C1005,'Equipment Listing'!A:E,3,FALSE)</f>
        <v>KY</v>
      </c>
      <c r="AF1005" s="19" t="str">
        <f>VLOOKUP(C1005,'Equipment Listing'!A:E,4,FALSE)</f>
        <v>330T</v>
      </c>
      <c r="AG1005" s="19" t="str">
        <f>VLOOKUP(C1005,'Equipment Listing'!A:E,5,FALSE)</f>
        <v>201-330</v>
      </c>
      <c r="AH1005" s="19">
        <f t="shared" si="123"/>
        <v>1</v>
      </c>
      <c r="AI1005" s="43">
        <f t="shared" si="124"/>
        <v>1500</v>
      </c>
      <c r="AJ1005" s="102">
        <f t="shared" si="125"/>
        <v>28800</v>
      </c>
      <c r="AK1005" s="20">
        <f t="shared" si="126"/>
        <v>2400</v>
      </c>
      <c r="AL1005" s="21">
        <f t="shared" si="127"/>
        <v>3.4666666666666668</v>
      </c>
      <c r="AM1005" s="21"/>
      <c r="AN1005" s="103"/>
      <c r="AO1005" s="103"/>
      <c r="AP1005" s="17" t="s">
        <v>34</v>
      </c>
    </row>
    <row r="1006" spans="1:42" s="15" customFormat="1" ht="10.5" customHeight="1">
      <c r="A1006" s="16">
        <v>107199</v>
      </c>
      <c r="B1006" s="220" t="str">
        <f t="shared" si="120"/>
        <v>SOP</v>
      </c>
      <c r="C1006" s="25" t="s">
        <v>30</v>
      </c>
      <c r="D1006" s="19">
        <v>1</v>
      </c>
      <c r="E1006" s="20">
        <v>1500</v>
      </c>
      <c r="F1006" s="19">
        <v>0.5</v>
      </c>
      <c r="G1006" s="19">
        <v>2</v>
      </c>
      <c r="H1006" s="221" t="str">
        <f t="shared" si="121"/>
        <v>2015.01</v>
      </c>
      <c r="I1006" s="221" t="str">
        <f t="shared" si="122"/>
        <v>2017.09</v>
      </c>
      <c r="J1006" s="69">
        <v>28800</v>
      </c>
      <c r="K1006" s="226"/>
      <c r="L1006" s="226"/>
      <c r="M1006" s="226"/>
      <c r="N1006" s="226"/>
      <c r="O1006" s="19"/>
      <c r="P1006" s="19"/>
      <c r="Q1006" s="19"/>
      <c r="R1006" s="19"/>
      <c r="S1006" s="103"/>
      <c r="T1006" s="103"/>
      <c r="U1006" s="18" t="s">
        <v>2</v>
      </c>
      <c r="V1006" s="103"/>
      <c r="W1006" s="103"/>
      <c r="X1006" s="17" t="str">
        <f>VLOOKUP(A1006,'[1]Sales Data Table'!$A:$AF,4,FALSE)</f>
        <v>65610 3NF0A</v>
      </c>
      <c r="Y1006" s="17" t="str">
        <f>VLOOKUP(A1006,'[1]Sales Data Table'!$A:$I,2,FALSE)</f>
        <v>NISSAN</v>
      </c>
      <c r="Z1006" s="17"/>
      <c r="AA1006" s="17" t="str">
        <f>VLOOKUP(A1006,'[1]Sales Data Table'!$A:$I,4,FALSE)</f>
        <v>65610 3NF0A</v>
      </c>
      <c r="AB1006" s="17" t="str">
        <f>VLOOKUP(A1006,'[1]Sales Data Table'!$A:$I,9,FALSE)</f>
        <v>'13 LEAF B12G</v>
      </c>
      <c r="AC1006" s="17"/>
      <c r="AD1006" s="99">
        <f>VLOOKUP(A1006,'[1]Sales Data Table'!$A:$Z,16,FALSE)</f>
        <v>42979</v>
      </c>
      <c r="AE1006" s="18" t="str">
        <f>VLOOKUP(C1006,'Equipment Listing'!A:E,3,FALSE)</f>
        <v>KY</v>
      </c>
      <c r="AF1006" s="19" t="str">
        <f>VLOOKUP(C1006,'Equipment Listing'!A:E,4,FALSE)</f>
        <v>330T</v>
      </c>
      <c r="AG1006" s="19" t="str">
        <f>VLOOKUP(C1006,'Equipment Listing'!A:E,5,FALSE)</f>
        <v>201-330</v>
      </c>
      <c r="AH1006" s="19">
        <f t="shared" si="123"/>
        <v>1</v>
      </c>
      <c r="AI1006" s="43">
        <f t="shared" si="124"/>
        <v>1500</v>
      </c>
      <c r="AJ1006" s="102">
        <f t="shared" si="125"/>
        <v>28800</v>
      </c>
      <c r="AK1006" s="20">
        <f t="shared" si="126"/>
        <v>2400</v>
      </c>
      <c r="AL1006" s="21">
        <f t="shared" si="127"/>
        <v>3.4666666666666668</v>
      </c>
      <c r="AM1006" s="21"/>
      <c r="AN1006" s="103"/>
      <c r="AO1006" s="103"/>
      <c r="AP1006" s="17" t="s">
        <v>33</v>
      </c>
    </row>
    <row r="1007" spans="1:42" s="15" customFormat="1" ht="10.5" customHeight="1">
      <c r="A1007" s="16">
        <v>107202</v>
      </c>
      <c r="B1007" s="220" t="str">
        <f t="shared" si="120"/>
        <v>SOP</v>
      </c>
      <c r="C1007" s="25" t="s">
        <v>30</v>
      </c>
      <c r="D1007" s="19">
        <v>1</v>
      </c>
      <c r="E1007" s="20">
        <v>1500</v>
      </c>
      <c r="F1007" s="19">
        <v>0.5</v>
      </c>
      <c r="G1007" s="19">
        <v>2</v>
      </c>
      <c r="H1007" s="221" t="str">
        <f t="shared" si="121"/>
        <v>2015.01</v>
      </c>
      <c r="I1007" s="221" t="str">
        <f t="shared" si="122"/>
        <v>2017.09</v>
      </c>
      <c r="J1007" s="69">
        <v>28801.5</v>
      </c>
      <c r="K1007" s="226"/>
      <c r="L1007" s="226"/>
      <c r="M1007" s="226"/>
      <c r="N1007" s="226"/>
      <c r="O1007" s="19"/>
      <c r="P1007" s="19"/>
      <c r="Q1007" s="19"/>
      <c r="R1007" s="19"/>
      <c r="S1007" s="103"/>
      <c r="T1007" s="103"/>
      <c r="U1007" s="18" t="s">
        <v>2</v>
      </c>
      <c r="V1007" s="103"/>
      <c r="W1007" s="103"/>
      <c r="X1007" s="17" t="str">
        <f>VLOOKUP(A1007,'[1]Sales Data Table'!$A:$AF,4,FALSE)</f>
        <v>76538 3NF0A</v>
      </c>
      <c r="Y1007" s="17" t="str">
        <f>VLOOKUP(A1007,'[1]Sales Data Table'!$A:$I,2,FALSE)</f>
        <v>NISSAN</v>
      </c>
      <c r="Z1007" s="17"/>
      <c r="AA1007" s="17" t="str">
        <f>VLOOKUP(A1007,'[1]Sales Data Table'!$A:$I,4,FALSE)</f>
        <v>76538 3NF0A</v>
      </c>
      <c r="AB1007" s="17" t="str">
        <f>VLOOKUP(A1007,'[1]Sales Data Table'!$A:$I,9,FALSE)</f>
        <v>'13 LEAF B12G</v>
      </c>
      <c r="AC1007" s="17"/>
      <c r="AD1007" s="99">
        <f>VLOOKUP(A1007,'[1]Sales Data Table'!$A:$Z,16,FALSE)</f>
        <v>42979</v>
      </c>
      <c r="AE1007" s="18" t="str">
        <f>VLOOKUP(C1007,'Equipment Listing'!A:E,3,FALSE)</f>
        <v>KY</v>
      </c>
      <c r="AF1007" s="19" t="str">
        <f>VLOOKUP(C1007,'Equipment Listing'!A:E,4,FALSE)</f>
        <v>330T</v>
      </c>
      <c r="AG1007" s="19" t="str">
        <f>VLOOKUP(C1007,'Equipment Listing'!A:E,5,FALSE)</f>
        <v>201-330</v>
      </c>
      <c r="AH1007" s="19">
        <f t="shared" si="123"/>
        <v>1</v>
      </c>
      <c r="AI1007" s="43">
        <f t="shared" si="124"/>
        <v>1500</v>
      </c>
      <c r="AJ1007" s="102">
        <f t="shared" si="125"/>
        <v>28801.5</v>
      </c>
      <c r="AK1007" s="20">
        <f t="shared" si="126"/>
        <v>2400.125</v>
      </c>
      <c r="AL1007" s="21">
        <f t="shared" si="127"/>
        <v>3.4667777777777773</v>
      </c>
      <c r="AM1007" s="21"/>
      <c r="AN1007" s="103"/>
      <c r="AO1007" s="103"/>
      <c r="AP1007" s="17" t="s">
        <v>32</v>
      </c>
    </row>
    <row r="1008" spans="1:42" s="15" customFormat="1" ht="10.5" customHeight="1">
      <c r="A1008" s="16">
        <v>107223</v>
      </c>
      <c r="B1008" s="220" t="str">
        <f t="shared" si="120"/>
        <v>SOP</v>
      </c>
      <c r="C1008" s="25" t="s">
        <v>30</v>
      </c>
      <c r="D1008" s="19">
        <v>1</v>
      </c>
      <c r="E1008" s="20">
        <v>800</v>
      </c>
      <c r="F1008" s="19">
        <v>0.5</v>
      </c>
      <c r="G1008" s="19">
        <v>2</v>
      </c>
      <c r="H1008" s="221" t="str">
        <f t="shared" si="121"/>
        <v>2015.01</v>
      </c>
      <c r="I1008" s="221" t="str">
        <f t="shared" si="122"/>
        <v>2017.09</v>
      </c>
      <c r="J1008" s="69">
        <v>29280</v>
      </c>
      <c r="K1008" s="226"/>
      <c r="L1008" s="226"/>
      <c r="M1008" s="226"/>
      <c r="N1008" s="226"/>
      <c r="O1008" s="19"/>
      <c r="P1008" s="19"/>
      <c r="Q1008" s="19"/>
      <c r="R1008" s="19"/>
      <c r="S1008" s="103"/>
      <c r="T1008" s="103"/>
      <c r="U1008" s="18" t="s">
        <v>2</v>
      </c>
      <c r="V1008" s="103"/>
      <c r="W1008" s="103"/>
      <c r="X1008" s="17" t="str">
        <f>VLOOKUP(A1008,'[1]Sales Data Table'!$A:$AF,4,FALSE)</f>
        <v>82142 3NF0A</v>
      </c>
      <c r="Y1008" s="17" t="str">
        <f>VLOOKUP(A1008,'[1]Sales Data Table'!$A:$I,2,FALSE)</f>
        <v>NISSAN</v>
      </c>
      <c r="Z1008" s="17"/>
      <c r="AA1008" s="17" t="str">
        <f>VLOOKUP(A1008,'[1]Sales Data Table'!$A:$I,4,FALSE)</f>
        <v>82142 3NF0A</v>
      </c>
      <c r="AB1008" s="17" t="str">
        <f>VLOOKUP(A1008,'[1]Sales Data Table'!$A:$I,9,FALSE)</f>
        <v>'13 LEAF B12G</v>
      </c>
      <c r="AC1008" s="17"/>
      <c r="AD1008" s="99">
        <f>VLOOKUP(A1008,'[1]Sales Data Table'!$A:$Z,16,FALSE)</f>
        <v>42979</v>
      </c>
      <c r="AE1008" s="18" t="str">
        <f>VLOOKUP(C1008,'Equipment Listing'!A:E,3,FALSE)</f>
        <v>KY</v>
      </c>
      <c r="AF1008" s="19" t="str">
        <f>VLOOKUP(C1008,'Equipment Listing'!A:E,4,FALSE)</f>
        <v>330T</v>
      </c>
      <c r="AG1008" s="19" t="str">
        <f>VLOOKUP(C1008,'Equipment Listing'!A:E,5,FALSE)</f>
        <v>201-330</v>
      </c>
      <c r="AH1008" s="19">
        <f t="shared" si="123"/>
        <v>1</v>
      </c>
      <c r="AI1008" s="43">
        <f t="shared" si="124"/>
        <v>800</v>
      </c>
      <c r="AJ1008" s="102">
        <f t="shared" si="125"/>
        <v>29280</v>
      </c>
      <c r="AK1008" s="20">
        <f t="shared" si="126"/>
        <v>2440</v>
      </c>
      <c r="AL1008" s="21">
        <f t="shared" si="127"/>
        <v>5.3999999999999995</v>
      </c>
      <c r="AM1008" s="21"/>
      <c r="AN1008" s="103"/>
      <c r="AO1008" s="103"/>
      <c r="AP1008" s="17" t="s">
        <v>31</v>
      </c>
    </row>
    <row r="1009" spans="1:42" s="15" customFormat="1" ht="10.5" customHeight="1">
      <c r="A1009" s="16">
        <v>107240</v>
      </c>
      <c r="B1009" s="220" t="str">
        <f t="shared" si="120"/>
        <v>SOP</v>
      </c>
      <c r="C1009" s="18" t="s">
        <v>30</v>
      </c>
      <c r="D1009" s="19">
        <v>1</v>
      </c>
      <c r="E1009" s="20">
        <v>1215</v>
      </c>
      <c r="F1009" s="19">
        <v>0.5</v>
      </c>
      <c r="G1009" s="19">
        <v>2</v>
      </c>
      <c r="H1009" s="221" t="str">
        <f t="shared" si="121"/>
        <v>2015.01</v>
      </c>
      <c r="I1009" s="221" t="str">
        <f t="shared" si="122"/>
        <v>2019.09</v>
      </c>
      <c r="J1009" s="69">
        <v>185900</v>
      </c>
      <c r="K1009" s="226"/>
      <c r="L1009" s="226"/>
      <c r="M1009" s="226"/>
      <c r="N1009" s="226"/>
      <c r="O1009" s="19"/>
      <c r="P1009" s="19"/>
      <c r="Q1009" s="19"/>
      <c r="R1009" s="19"/>
      <c r="S1009" s="103"/>
      <c r="T1009" s="103"/>
      <c r="U1009" s="18" t="s">
        <v>2</v>
      </c>
      <c r="V1009" s="103"/>
      <c r="W1009" s="103"/>
      <c r="X1009" s="17" t="str">
        <f>VLOOKUP(A1009,'[1]Sales Data Table'!$A:$AF,4,FALSE)</f>
        <v>11113 ZK60A</v>
      </c>
      <c r="Y1009" s="17" t="str">
        <f>VLOOKUP(A1009,'[1]Sales Data Table'!$A:$I,2,FALSE)</f>
        <v>NISSAN</v>
      </c>
      <c r="Z1009" s="17"/>
      <c r="AA1009" s="17" t="str">
        <f>VLOOKUP(A1009,'[1]Sales Data Table'!$A:$I,4,FALSE)</f>
        <v>11113 ZK60A</v>
      </c>
      <c r="AB1009" s="17" t="str">
        <f>VLOOKUP(A1009,'[1]Sales Data Table'!$A:$I,9,FALSE)</f>
        <v>'12 ZV5K3 ENG.</v>
      </c>
      <c r="AC1009" s="17"/>
      <c r="AD1009" s="99">
        <f>VLOOKUP(A1009,'[1]Sales Data Table'!$A:$Z,16,FALSE)</f>
        <v>43717</v>
      </c>
      <c r="AE1009" s="18" t="str">
        <f>VLOOKUP(C1009,'Equipment Listing'!A:E,3,FALSE)</f>
        <v>KY</v>
      </c>
      <c r="AF1009" s="19" t="str">
        <f>VLOOKUP(C1009,'Equipment Listing'!A:E,4,FALSE)</f>
        <v>330T</v>
      </c>
      <c r="AG1009" s="19" t="str">
        <f>VLOOKUP(C1009,'Equipment Listing'!A:E,5,FALSE)</f>
        <v>201-330</v>
      </c>
      <c r="AH1009" s="19">
        <f t="shared" si="123"/>
        <v>1</v>
      </c>
      <c r="AI1009" s="43">
        <f t="shared" si="124"/>
        <v>1215</v>
      </c>
      <c r="AJ1009" s="102">
        <f t="shared" si="125"/>
        <v>185900</v>
      </c>
      <c r="AK1009" s="20">
        <f t="shared" si="126"/>
        <v>15491.666666666666</v>
      </c>
      <c r="AL1009" s="21">
        <f t="shared" si="127"/>
        <v>18.333790580704161</v>
      </c>
      <c r="AM1009" s="21"/>
      <c r="AN1009" s="103"/>
      <c r="AO1009" s="103"/>
      <c r="AP1009" s="17">
        <v>107240</v>
      </c>
    </row>
    <row r="1010" spans="1:42" s="15" customFormat="1" ht="10.5" customHeight="1">
      <c r="A1010" s="23">
        <v>107401</v>
      </c>
      <c r="B1010" s="220" t="str">
        <f t="shared" si="120"/>
        <v>SOP</v>
      </c>
      <c r="C1010" s="23" t="s">
        <v>30</v>
      </c>
      <c r="D1010" s="19">
        <v>1</v>
      </c>
      <c r="E1010" s="23">
        <v>810</v>
      </c>
      <c r="F1010" s="19">
        <v>0.5</v>
      </c>
      <c r="G1010" s="19">
        <v>2</v>
      </c>
      <c r="H1010" s="221" t="str">
        <f t="shared" si="121"/>
        <v>2015.01</v>
      </c>
      <c r="I1010" s="221" t="str">
        <f t="shared" si="122"/>
        <v>2019.09</v>
      </c>
      <c r="J1010" s="69">
        <v>50000</v>
      </c>
      <c r="K1010" s="226"/>
      <c r="L1010" s="226"/>
      <c r="M1010" s="226"/>
      <c r="N1010" s="226"/>
      <c r="O1010" s="19"/>
      <c r="P1010" s="19"/>
      <c r="Q1010" s="19"/>
      <c r="R1010" s="19"/>
      <c r="S1010" s="103"/>
      <c r="T1010" s="103"/>
      <c r="U1010" s="18" t="s">
        <v>2</v>
      </c>
      <c r="V1010" s="103"/>
      <c r="W1010" s="103"/>
      <c r="X1010" s="17" t="str">
        <f>VLOOKUP(A1010,'[1]Sales Data Table'!$A:$AF,4,FALSE)</f>
        <v>76426 9FM1A</v>
      </c>
      <c r="Y1010" s="17" t="str">
        <f>VLOOKUP(A1010,'[1]Sales Data Table'!$A:$I,2,FALSE)</f>
        <v>Martinrea/Nissan</v>
      </c>
      <c r="Z1010" s="17"/>
      <c r="AA1010" s="17" t="str">
        <f>VLOOKUP(A1010,'[1]Sales Data Table'!$A:$I,4,FALSE)</f>
        <v>76426 9FM1A</v>
      </c>
      <c r="AB1010" s="17" t="str">
        <f>VLOOKUP(A1010,'[1]Sales Data Table'!$A:$I,9,FALSE)</f>
        <v>12 ALTIMA L42L</v>
      </c>
      <c r="AC1010" s="17"/>
      <c r="AD1010" s="99">
        <f>VLOOKUP(A1010,'[1]Sales Data Table'!$A:$Z,16,FALSE)</f>
        <v>43717</v>
      </c>
      <c r="AE1010" s="18" t="str">
        <f>VLOOKUP(C1010,'Equipment Listing'!A:E,3,FALSE)</f>
        <v>KY</v>
      </c>
      <c r="AF1010" s="19" t="str">
        <f>VLOOKUP(C1010,'Equipment Listing'!A:E,4,FALSE)</f>
        <v>330T</v>
      </c>
      <c r="AG1010" s="19" t="str">
        <f>VLOOKUP(C1010,'Equipment Listing'!A:E,5,FALSE)</f>
        <v>201-330</v>
      </c>
      <c r="AH1010" s="19">
        <f t="shared" si="123"/>
        <v>1</v>
      </c>
      <c r="AI1010" s="43">
        <f t="shared" si="124"/>
        <v>810</v>
      </c>
      <c r="AJ1010" s="102">
        <f t="shared" si="125"/>
        <v>50000</v>
      </c>
      <c r="AK1010" s="20">
        <f t="shared" si="126"/>
        <v>4166.666666666667</v>
      </c>
      <c r="AL1010" s="21">
        <f t="shared" si="127"/>
        <v>8.1920438957476005</v>
      </c>
      <c r="AM1010" s="21"/>
      <c r="AN1010" s="103"/>
      <c r="AO1010" s="103"/>
      <c r="AP1010" s="23" t="s">
        <v>394</v>
      </c>
    </row>
    <row r="1011" spans="1:42" s="15" customFormat="1" ht="10.5" customHeight="1">
      <c r="A1011" s="23">
        <v>107402</v>
      </c>
      <c r="B1011" s="220" t="str">
        <f t="shared" si="120"/>
        <v>SOP</v>
      </c>
      <c r="C1011" s="23" t="s">
        <v>30</v>
      </c>
      <c r="D1011" s="19">
        <v>1</v>
      </c>
      <c r="E1011" s="23">
        <v>900</v>
      </c>
      <c r="F1011" s="19">
        <v>0.5</v>
      </c>
      <c r="G1011" s="19">
        <v>2</v>
      </c>
      <c r="H1011" s="221" t="str">
        <f t="shared" si="121"/>
        <v>2015.01</v>
      </c>
      <c r="I1011" s="221" t="str">
        <f t="shared" si="122"/>
        <v>2019.09</v>
      </c>
      <c r="J1011" s="69">
        <v>70906.5</v>
      </c>
      <c r="K1011" s="226"/>
      <c r="L1011" s="226"/>
      <c r="M1011" s="226"/>
      <c r="N1011" s="226"/>
      <c r="O1011" s="19"/>
      <c r="P1011" s="19"/>
      <c r="Q1011" s="19"/>
      <c r="R1011" s="19"/>
      <c r="S1011" s="103"/>
      <c r="T1011" s="103"/>
      <c r="U1011" s="18" t="s">
        <v>2</v>
      </c>
      <c r="V1011" s="103"/>
      <c r="W1011" s="103"/>
      <c r="X1011" s="17" t="str">
        <f>VLOOKUP(A1011,'[1]Sales Data Table'!$A:$AF,4,FALSE)</f>
        <v>76428 9FM1A</v>
      </c>
      <c r="Y1011" s="17" t="str">
        <f>VLOOKUP(A1011,'[1]Sales Data Table'!$A:$I,2,FALSE)</f>
        <v>Martinrea/Nissan</v>
      </c>
      <c r="Z1011" s="17"/>
      <c r="AA1011" s="17" t="str">
        <f>VLOOKUP(A1011,'[1]Sales Data Table'!$A:$I,4,FALSE)</f>
        <v>76428 9FM1A</v>
      </c>
      <c r="AB1011" s="17">
        <f>VLOOKUP(A1011,'[1]Sales Data Table'!$A:$I,9,FALSE)</f>
        <v>0</v>
      </c>
      <c r="AC1011" s="17"/>
      <c r="AD1011" s="99">
        <f>VLOOKUP(A1011,'[1]Sales Data Table'!$A:$Z,16,FALSE)</f>
        <v>43717</v>
      </c>
      <c r="AE1011" s="18" t="str">
        <f>VLOOKUP(C1011,'Equipment Listing'!A:E,3,FALSE)</f>
        <v>KY</v>
      </c>
      <c r="AF1011" s="19" t="str">
        <f>VLOOKUP(C1011,'Equipment Listing'!A:E,4,FALSE)</f>
        <v>330T</v>
      </c>
      <c r="AG1011" s="19" t="str">
        <f>VLOOKUP(C1011,'Equipment Listing'!A:E,5,FALSE)</f>
        <v>201-330</v>
      </c>
      <c r="AH1011" s="19">
        <f t="shared" si="123"/>
        <v>1</v>
      </c>
      <c r="AI1011" s="43">
        <f t="shared" si="124"/>
        <v>900</v>
      </c>
      <c r="AJ1011" s="102">
        <f t="shared" si="125"/>
        <v>70906.5</v>
      </c>
      <c r="AK1011" s="20">
        <f t="shared" si="126"/>
        <v>5908.875</v>
      </c>
      <c r="AL1011" s="21">
        <f t="shared" si="127"/>
        <v>10.087222222222222</v>
      </c>
      <c r="AM1011" s="21"/>
      <c r="AN1011" s="103"/>
      <c r="AO1011" s="103"/>
      <c r="AP1011" s="23" t="s">
        <v>395</v>
      </c>
    </row>
    <row r="1012" spans="1:42" s="15" customFormat="1" ht="10.5" customHeight="1">
      <c r="A1012" s="56">
        <v>107595</v>
      </c>
      <c r="B1012" s="220" t="str">
        <f t="shared" si="120"/>
        <v>SOP</v>
      </c>
      <c r="C1012" s="51" t="s">
        <v>30</v>
      </c>
      <c r="D1012" s="19">
        <v>1</v>
      </c>
      <c r="E1012" s="55">
        <v>1900</v>
      </c>
      <c r="F1012" s="19">
        <v>0.5</v>
      </c>
      <c r="G1012" s="19">
        <v>2</v>
      </c>
      <c r="H1012" s="221" t="str">
        <f t="shared" si="121"/>
        <v>2015.01</v>
      </c>
      <c r="I1012" s="221" t="str">
        <f t="shared" si="122"/>
        <v>2019</v>
      </c>
      <c r="J1012" s="69">
        <v>43520</v>
      </c>
      <c r="K1012" s="226"/>
      <c r="L1012" s="226"/>
      <c r="M1012" s="226"/>
      <c r="N1012" s="226"/>
      <c r="O1012" s="54"/>
      <c r="P1012" s="54"/>
      <c r="Q1012" s="54"/>
      <c r="R1012" s="54"/>
      <c r="S1012" s="53"/>
      <c r="T1012" s="104"/>
      <c r="U1012" s="18" t="s">
        <v>2</v>
      </c>
      <c r="V1012" s="104"/>
      <c r="W1012" s="103"/>
      <c r="X1012" s="17" t="str">
        <f>VLOOKUP(A1012,'[1]Sales Data Table'!$A:$AF,4,FALSE)</f>
        <v>292A3 9NB0A</v>
      </c>
      <c r="Y1012" s="17" t="str">
        <f>VLOOKUP(A1012,'[1]Sales Data Table'!$A:$I,2,FALSE)</f>
        <v>NISSAN</v>
      </c>
      <c r="Z1012" s="17"/>
      <c r="AA1012" s="17" t="str">
        <f>VLOOKUP(A1012,'[1]Sales Data Table'!$A:$I,4,FALSE)</f>
        <v>292A3 9NB0A</v>
      </c>
      <c r="AB1012" s="67" t="str">
        <f>VLOOKUP(A1012,'[1]Sales Data Table'!$A:$I,9,FALSE)</f>
        <v>P42JK/P42M HEV</v>
      </c>
      <c r="AC1012" s="67"/>
      <c r="AD1012" s="99">
        <f>VLOOKUP(A1012,'[1]Sales Data Table'!$A:$Z,16,FALSE)</f>
        <v>44105</v>
      </c>
      <c r="AE1012" s="18" t="str">
        <f>VLOOKUP(C1012,'Equipment Listing'!A:E,3,FALSE)</f>
        <v>KY</v>
      </c>
      <c r="AF1012" s="19" t="str">
        <f>VLOOKUP(C1012,'Equipment Listing'!A:E,4,FALSE)</f>
        <v>330T</v>
      </c>
      <c r="AG1012" s="19" t="str">
        <f>VLOOKUP(C1012,'Equipment Listing'!A:E,5,FALSE)</f>
        <v>201-330</v>
      </c>
      <c r="AH1012" s="19">
        <f t="shared" si="123"/>
        <v>1</v>
      </c>
      <c r="AI1012" s="43">
        <f t="shared" si="124"/>
        <v>1900</v>
      </c>
      <c r="AJ1012" s="102">
        <f t="shared" si="125"/>
        <v>43520</v>
      </c>
      <c r="AK1012" s="20">
        <f t="shared" si="126"/>
        <v>3626.6666666666665</v>
      </c>
      <c r="AL1012" s="21">
        <f t="shared" si="127"/>
        <v>3.8783625730994147</v>
      </c>
      <c r="AM1012" s="21"/>
      <c r="AN1012" s="103"/>
      <c r="AO1012" s="103"/>
      <c r="AP1012" s="51" t="e">
        <f>VLOOKUP(A1012,#REF!,2,FALSE)</f>
        <v>#REF!</v>
      </c>
    </row>
    <row r="1013" spans="1:42" s="15" customFormat="1" ht="10.5" customHeight="1">
      <c r="A1013" s="56">
        <v>107613</v>
      </c>
      <c r="B1013" s="220" t="str">
        <f t="shared" si="120"/>
        <v>SOP</v>
      </c>
      <c r="C1013" s="51" t="s">
        <v>30</v>
      </c>
      <c r="D1013" s="19">
        <v>1</v>
      </c>
      <c r="E1013" s="55">
        <v>1800</v>
      </c>
      <c r="F1013" s="19">
        <v>0.5</v>
      </c>
      <c r="G1013" s="19">
        <v>2</v>
      </c>
      <c r="H1013" s="221" t="str">
        <f t="shared" si="121"/>
        <v>2015.01</v>
      </c>
      <c r="I1013" s="221" t="str">
        <f t="shared" si="122"/>
        <v>2019</v>
      </c>
      <c r="J1013" s="69">
        <v>68500</v>
      </c>
      <c r="K1013" s="226"/>
      <c r="L1013" s="226"/>
      <c r="M1013" s="226"/>
      <c r="N1013" s="226"/>
      <c r="O1013" s="54"/>
      <c r="P1013" s="54"/>
      <c r="Q1013" s="54"/>
      <c r="R1013" s="54"/>
      <c r="S1013" s="53"/>
      <c r="T1013" s="104"/>
      <c r="U1013" s="18" t="s">
        <v>2</v>
      </c>
      <c r="V1013" s="104"/>
      <c r="W1013" s="103"/>
      <c r="X1013" s="17" t="str">
        <f>VLOOKUP(A1013,'[1]Sales Data Table'!$A:$AF,4,FALSE)</f>
        <v>63142 4RA0A</v>
      </c>
      <c r="Y1013" s="17" t="str">
        <f>VLOOKUP(A1013,'[1]Sales Data Table'!$A:$I,2,FALSE)</f>
        <v>NISSAN</v>
      </c>
      <c r="Z1013" s="17"/>
      <c r="AA1013" s="17" t="str">
        <f>VLOOKUP(A1013,'[1]Sales Data Table'!$A:$I,4,FALSE)</f>
        <v>63142 4RA0A</v>
      </c>
      <c r="AB1013" s="17" t="str">
        <f>VLOOKUP(A1013,'[1]Sales Data Table'!$A:$I,9,FALSE)</f>
        <v>L42N</v>
      </c>
      <c r="AC1013" s="17"/>
      <c r="AD1013" s="99">
        <f>VLOOKUP(A1013,'[1]Sales Data Table'!$A:$Z,16,FALSE)</f>
        <v>43890</v>
      </c>
      <c r="AE1013" s="18" t="str">
        <f>VLOOKUP(C1013,'Equipment Listing'!A:E,3,FALSE)</f>
        <v>KY</v>
      </c>
      <c r="AF1013" s="19" t="str">
        <f>VLOOKUP(C1013,'Equipment Listing'!A:E,4,FALSE)</f>
        <v>330T</v>
      </c>
      <c r="AG1013" s="19" t="str">
        <f>VLOOKUP(C1013,'Equipment Listing'!A:E,5,FALSE)</f>
        <v>201-330</v>
      </c>
      <c r="AH1013" s="19">
        <f t="shared" si="123"/>
        <v>1</v>
      </c>
      <c r="AI1013" s="43">
        <f t="shared" si="124"/>
        <v>1800</v>
      </c>
      <c r="AJ1013" s="102">
        <f t="shared" si="125"/>
        <v>68500</v>
      </c>
      <c r="AK1013" s="20">
        <f t="shared" si="126"/>
        <v>5708.333333333333</v>
      </c>
      <c r="AL1013" s="21">
        <f t="shared" si="127"/>
        <v>5.5617283950617278</v>
      </c>
      <c r="AM1013" s="21"/>
      <c r="AN1013" s="103"/>
      <c r="AO1013" s="103"/>
      <c r="AP1013" s="51" t="e">
        <f>VLOOKUP(A1013,#REF!,2,FALSE)</f>
        <v>#REF!</v>
      </c>
    </row>
    <row r="1014" spans="1:42" s="15" customFormat="1" ht="10.5" customHeight="1">
      <c r="A1014" s="56">
        <v>107614</v>
      </c>
      <c r="B1014" s="220" t="str">
        <f t="shared" si="120"/>
        <v>SOP</v>
      </c>
      <c r="C1014" s="51" t="s">
        <v>30</v>
      </c>
      <c r="D1014" s="19">
        <v>1</v>
      </c>
      <c r="E1014" s="55">
        <v>1800</v>
      </c>
      <c r="F1014" s="19">
        <v>0.5</v>
      </c>
      <c r="G1014" s="19">
        <v>2</v>
      </c>
      <c r="H1014" s="221" t="str">
        <f t="shared" si="121"/>
        <v>2015.01</v>
      </c>
      <c r="I1014" s="221" t="str">
        <f t="shared" si="122"/>
        <v>2019</v>
      </c>
      <c r="J1014" s="69">
        <v>68500</v>
      </c>
      <c r="K1014" s="226"/>
      <c r="L1014" s="226"/>
      <c r="M1014" s="226"/>
      <c r="N1014" s="226"/>
      <c r="O1014" s="54"/>
      <c r="P1014" s="54"/>
      <c r="Q1014" s="54"/>
      <c r="R1014" s="54"/>
      <c r="S1014" s="53"/>
      <c r="T1014" s="104"/>
      <c r="U1014" s="18" t="s">
        <v>2</v>
      </c>
      <c r="V1014" s="104"/>
      <c r="W1014" s="103"/>
      <c r="X1014" s="17" t="str">
        <f>VLOOKUP(A1014,'[1]Sales Data Table'!$A:$AF,4,FALSE)</f>
        <v>63143 4RA0A</v>
      </c>
      <c r="Y1014" s="17" t="str">
        <f>VLOOKUP(A1014,'[1]Sales Data Table'!$A:$I,2,FALSE)</f>
        <v>NISSAN</v>
      </c>
      <c r="Z1014" s="17"/>
      <c r="AA1014" s="17" t="str">
        <f>VLOOKUP(A1014,'[1]Sales Data Table'!$A:$I,4,FALSE)</f>
        <v>63143 4RA0A</v>
      </c>
      <c r="AB1014" s="17" t="str">
        <f>VLOOKUP(A1014,'[1]Sales Data Table'!$A:$I,9,FALSE)</f>
        <v>L42N</v>
      </c>
      <c r="AC1014" s="17"/>
      <c r="AD1014" s="99">
        <f>VLOOKUP(A1014,'[1]Sales Data Table'!$A:$Z,16,FALSE)</f>
        <v>43890</v>
      </c>
      <c r="AE1014" s="18" t="str">
        <f>VLOOKUP(C1014,'Equipment Listing'!A:E,3,FALSE)</f>
        <v>KY</v>
      </c>
      <c r="AF1014" s="19" t="str">
        <f>VLOOKUP(C1014,'Equipment Listing'!A:E,4,FALSE)</f>
        <v>330T</v>
      </c>
      <c r="AG1014" s="19" t="str">
        <f>VLOOKUP(C1014,'Equipment Listing'!A:E,5,FALSE)</f>
        <v>201-330</v>
      </c>
      <c r="AH1014" s="19">
        <f t="shared" si="123"/>
        <v>1</v>
      </c>
      <c r="AI1014" s="43">
        <f t="shared" si="124"/>
        <v>1800</v>
      </c>
      <c r="AJ1014" s="102">
        <f t="shared" si="125"/>
        <v>68500</v>
      </c>
      <c r="AK1014" s="20">
        <f t="shared" si="126"/>
        <v>5708.333333333333</v>
      </c>
      <c r="AL1014" s="21">
        <f t="shared" si="127"/>
        <v>5.5617283950617278</v>
      </c>
      <c r="AM1014" s="21"/>
      <c r="AN1014" s="103"/>
      <c r="AO1014" s="103"/>
      <c r="AP1014" s="51" t="e">
        <f>VLOOKUP(A1014,#REF!,2,FALSE)</f>
        <v>#REF!</v>
      </c>
    </row>
    <row r="1015" spans="1:42" s="15" customFormat="1" ht="10.5" customHeight="1">
      <c r="A1015" s="12">
        <v>107717</v>
      </c>
      <c r="B1015" s="220" t="str">
        <f t="shared" si="120"/>
        <v>SOP</v>
      </c>
      <c r="C1015" s="63" t="s">
        <v>30</v>
      </c>
      <c r="D1015" s="19">
        <v>1</v>
      </c>
      <c r="E1015" s="14">
        <v>1056</v>
      </c>
      <c r="F1015" s="19">
        <v>0.5</v>
      </c>
      <c r="G1015" s="19">
        <v>2</v>
      </c>
      <c r="H1015" s="221" t="str">
        <f t="shared" si="121"/>
        <v>2015.01</v>
      </c>
      <c r="I1015" s="221" t="str">
        <f t="shared" si="122"/>
        <v>2019.08</v>
      </c>
      <c r="J1015" s="69">
        <v>46540</v>
      </c>
      <c r="K1015" s="226"/>
      <c r="L1015" s="226"/>
      <c r="M1015" s="226"/>
      <c r="N1015" s="226"/>
      <c r="O1015" s="48"/>
      <c r="P1015" s="48"/>
      <c r="Q1015" s="48"/>
      <c r="R1015" s="48"/>
      <c r="S1015" s="103"/>
      <c r="T1015" s="103"/>
      <c r="U1015" s="18" t="s">
        <v>2</v>
      </c>
      <c r="V1015" s="103"/>
      <c r="W1015" s="103"/>
      <c r="X1015" s="61" t="str">
        <f>VLOOKUP(A1015,'[1]Sales Data Table'!$A:$AF,4,FALSE)</f>
        <v>74751 EZ00A</v>
      </c>
      <c r="Y1015" s="61" t="str">
        <f>VLOOKUP(A1015,'[1]Sales Data Table'!$A:$I,2,FALSE)</f>
        <v>Nissan</v>
      </c>
      <c r="Z1015" s="61"/>
      <c r="AA1015" s="61" t="str">
        <f>VLOOKUP(A1015,'[1]Sales Data Table'!$A:$I,4,FALSE)</f>
        <v>74751 EZ00A</v>
      </c>
      <c r="AB1015" s="61" t="str">
        <f>VLOOKUP(A1015,'[1]Sales Data Table'!$A:$I,9,FALSE)</f>
        <v>15 NISSAN TITAN H61L</v>
      </c>
      <c r="AC1015" s="61"/>
      <c r="AD1015" s="99">
        <f>VLOOKUP(A1015,'[1]Sales Data Table'!$A:$Z,16,FALSE)</f>
        <v>43678</v>
      </c>
      <c r="AE1015" s="18" t="str">
        <f>VLOOKUP(C1015,'Equipment Listing'!A:E,3,FALSE)</f>
        <v>KY</v>
      </c>
      <c r="AF1015" s="19" t="str">
        <f>VLOOKUP(C1015,'Equipment Listing'!A:E,4,FALSE)</f>
        <v>330T</v>
      </c>
      <c r="AG1015" s="19" t="str">
        <f>VLOOKUP(C1015,'Equipment Listing'!A:E,5,FALSE)</f>
        <v>201-330</v>
      </c>
      <c r="AH1015" s="19">
        <f t="shared" si="123"/>
        <v>1</v>
      </c>
      <c r="AI1015" s="43">
        <f t="shared" si="124"/>
        <v>1056</v>
      </c>
      <c r="AJ1015" s="102">
        <f t="shared" si="125"/>
        <v>46540</v>
      </c>
      <c r="AK1015" s="20">
        <f t="shared" si="126"/>
        <v>3878.3333333333335</v>
      </c>
      <c r="AL1015" s="21">
        <f t="shared" si="127"/>
        <v>6.2302188552188555</v>
      </c>
      <c r="AM1015" s="21"/>
      <c r="AN1015" s="103"/>
      <c r="AO1015" s="103"/>
      <c r="AP1015" s="64">
        <v>107717</v>
      </c>
    </row>
    <row r="1016" spans="1:42" s="15" customFormat="1" ht="10.5" customHeight="1">
      <c r="A1016" s="56">
        <v>106610</v>
      </c>
      <c r="B1016" s="220" t="str">
        <f t="shared" si="120"/>
        <v>SOP</v>
      </c>
      <c r="C1016" s="51" t="s">
        <v>30</v>
      </c>
      <c r="D1016" s="19">
        <v>1</v>
      </c>
      <c r="E1016" s="53">
        <v>2100</v>
      </c>
      <c r="F1016" s="51">
        <v>0.5</v>
      </c>
      <c r="G1016" s="74">
        <v>2</v>
      </c>
      <c r="H1016" s="221" t="str">
        <f t="shared" si="121"/>
        <v>2015.01</v>
      </c>
      <c r="I1016" s="221" t="str">
        <f t="shared" si="122"/>
        <v>2015.02</v>
      </c>
      <c r="J1016" s="69">
        <v>4159.26</v>
      </c>
      <c r="K1016" s="226"/>
      <c r="L1016" s="226"/>
      <c r="M1016" s="226"/>
      <c r="N1016" s="226"/>
      <c r="O1016" s="54"/>
      <c r="P1016" s="54"/>
      <c r="Q1016" s="54"/>
      <c r="R1016" s="54"/>
      <c r="S1016" s="53"/>
      <c r="T1016" s="104"/>
      <c r="U1016" s="22" t="s">
        <v>2</v>
      </c>
      <c r="V1016" s="104"/>
      <c r="W1016" s="106"/>
      <c r="X1016" s="17" t="str">
        <f>VLOOKUP(A1016,'[1]Sales Data Table'!$A:$AF,4,FALSE)</f>
        <v>63130 9N15A</v>
      </c>
      <c r="Y1016" s="17" t="str">
        <f>VLOOKUP(A1016,'[1]Sales Data Table'!$A:$I,2,FALSE)</f>
        <v>NISSAN</v>
      </c>
      <c r="Z1016" s="17"/>
      <c r="AA1016" s="17" t="str">
        <f>VLOOKUP(A1016,'[1]Sales Data Table'!$A:$I,4,FALSE)</f>
        <v>63130 9N15A</v>
      </c>
      <c r="AB1016" s="17" t="str">
        <f>VLOOKUP(A1016,'[1]Sales Data Table'!$A:$I,9,FALSE)</f>
        <v>L42C</v>
      </c>
      <c r="AC1016" s="17"/>
      <c r="AD1016" s="99">
        <f>VLOOKUP(A1016,'[1]Sales Data Table'!$A:$Z,16,FALSE)</f>
        <v>42036</v>
      </c>
      <c r="AE1016" s="18" t="str">
        <f>VLOOKUP(C1016,'Equipment Listing'!A:E,3,FALSE)</f>
        <v>KY</v>
      </c>
      <c r="AF1016" s="19" t="str">
        <f>VLOOKUP(C1016,'Equipment Listing'!A:E,4,FALSE)</f>
        <v>330T</v>
      </c>
      <c r="AG1016" s="19" t="str">
        <f>VLOOKUP(C1016,'Equipment Listing'!A:E,5,FALSE)</f>
        <v>201-330</v>
      </c>
      <c r="AH1016" s="19">
        <f t="shared" si="123"/>
        <v>1</v>
      </c>
      <c r="AI1016" s="43">
        <f t="shared" si="124"/>
        <v>2100</v>
      </c>
      <c r="AJ1016" s="102">
        <f t="shared" si="125"/>
        <v>4159.26</v>
      </c>
      <c r="AK1016" s="20">
        <f t="shared" si="126"/>
        <v>346.60500000000002</v>
      </c>
      <c r="AL1016" s="21">
        <f t="shared" si="127"/>
        <v>1.5533999999999999</v>
      </c>
      <c r="AM1016" s="21"/>
      <c r="AN1016" s="106"/>
      <c r="AO1016" s="106"/>
      <c r="AP1016" s="51" t="e">
        <f>VLOOKUP(A1016,#REF!,2,FALSE)</f>
        <v>#REF!</v>
      </c>
    </row>
    <row r="1017" spans="1:42" s="15" customFormat="1" ht="10.5" customHeight="1">
      <c r="A1017" s="56">
        <v>106611</v>
      </c>
      <c r="B1017" s="220" t="str">
        <f t="shared" si="120"/>
        <v>SOP</v>
      </c>
      <c r="C1017" s="51" t="s">
        <v>30</v>
      </c>
      <c r="D1017" s="19">
        <v>1</v>
      </c>
      <c r="E1017" s="53">
        <v>2400</v>
      </c>
      <c r="F1017" s="51">
        <v>0.5</v>
      </c>
      <c r="G1017" s="74">
        <v>2</v>
      </c>
      <c r="H1017" s="221" t="str">
        <f t="shared" si="121"/>
        <v>2015.01</v>
      </c>
      <c r="I1017" s="221" t="str">
        <f t="shared" si="122"/>
        <v>2015.02</v>
      </c>
      <c r="J1017" s="69">
        <v>4500</v>
      </c>
      <c r="K1017" s="226"/>
      <c r="L1017" s="226"/>
      <c r="M1017" s="226"/>
      <c r="N1017" s="226"/>
      <c r="O1017" s="54"/>
      <c r="P1017" s="54"/>
      <c r="Q1017" s="54"/>
      <c r="R1017" s="54"/>
      <c r="S1017" s="53"/>
      <c r="T1017" s="104"/>
      <c r="U1017" s="22" t="s">
        <v>2</v>
      </c>
      <c r="V1017" s="104"/>
      <c r="W1017" s="106"/>
      <c r="X1017" s="17" t="str">
        <f>VLOOKUP(A1017,'[1]Sales Data Table'!$A:$AF,4,FALSE)</f>
        <v>63131 9N15A</v>
      </c>
      <c r="Y1017" s="17" t="str">
        <f>VLOOKUP(A1017,'[1]Sales Data Table'!$A:$I,2,FALSE)</f>
        <v>NISSAN</v>
      </c>
      <c r="Z1017" s="17"/>
      <c r="AA1017" s="17" t="str">
        <f>VLOOKUP(A1017,'[1]Sales Data Table'!$A:$I,4,FALSE)</f>
        <v>63131 9N15A</v>
      </c>
      <c r="AB1017" s="17" t="str">
        <f>VLOOKUP(A1017,'[1]Sales Data Table'!$A:$I,9,FALSE)</f>
        <v>L42C</v>
      </c>
      <c r="AC1017" s="17"/>
      <c r="AD1017" s="99">
        <f>VLOOKUP(A1017,'[1]Sales Data Table'!$A:$Z,16,FALSE)</f>
        <v>42036</v>
      </c>
      <c r="AE1017" s="18" t="str">
        <f>VLOOKUP(C1017,'Equipment Listing'!A:E,3,FALSE)</f>
        <v>KY</v>
      </c>
      <c r="AF1017" s="19" t="str">
        <f>VLOOKUP(C1017,'Equipment Listing'!A:E,4,FALSE)</f>
        <v>330T</v>
      </c>
      <c r="AG1017" s="19" t="str">
        <f>VLOOKUP(C1017,'Equipment Listing'!A:E,5,FALSE)</f>
        <v>201-330</v>
      </c>
      <c r="AH1017" s="19">
        <f t="shared" si="123"/>
        <v>1</v>
      </c>
      <c r="AI1017" s="43">
        <f t="shared" si="124"/>
        <v>2400</v>
      </c>
      <c r="AJ1017" s="102">
        <f t="shared" si="125"/>
        <v>4500</v>
      </c>
      <c r="AK1017" s="20">
        <f t="shared" si="126"/>
        <v>375</v>
      </c>
      <c r="AL1017" s="21">
        <f t="shared" si="127"/>
        <v>1.5416666666666667</v>
      </c>
      <c r="AM1017" s="21"/>
      <c r="AN1017" s="106"/>
      <c r="AO1017" s="106"/>
      <c r="AP1017" s="51" t="e">
        <f>VLOOKUP(A1017,#REF!,2,FALSE)</f>
        <v>#REF!</v>
      </c>
    </row>
    <row r="1018" spans="1:42" s="15" customFormat="1" ht="10.5" customHeight="1">
      <c r="A1018" s="16">
        <v>106508</v>
      </c>
      <c r="B1018" s="220" t="str">
        <f t="shared" si="120"/>
        <v>SOP</v>
      </c>
      <c r="C1018" s="25" t="s">
        <v>76</v>
      </c>
      <c r="D1018" s="22">
        <v>1</v>
      </c>
      <c r="E1018" s="20">
        <v>1125</v>
      </c>
      <c r="F1018" s="51">
        <v>0.75</v>
      </c>
      <c r="G1018" s="74">
        <v>2</v>
      </c>
      <c r="H1018" s="221" t="str">
        <f t="shared" si="121"/>
        <v>2015.01</v>
      </c>
      <c r="I1018" s="221" t="str">
        <f t="shared" si="122"/>
        <v>2015.12</v>
      </c>
      <c r="J1018" s="50">
        <v>285408</v>
      </c>
      <c r="K1018" s="224"/>
      <c r="L1018" s="224"/>
      <c r="M1018" s="224"/>
      <c r="N1018" s="224"/>
      <c r="O1018" s="19"/>
      <c r="P1018" s="19"/>
      <c r="Q1018" s="19"/>
      <c r="R1018" s="19"/>
      <c r="S1018" s="103"/>
      <c r="T1018" s="103"/>
      <c r="U1018" s="22" t="s">
        <v>2</v>
      </c>
      <c r="V1018" s="103"/>
      <c r="W1018" s="103"/>
      <c r="X1018" s="17" t="str">
        <f>VLOOKUP(A1018,'[1]Sales Data Table'!$A:$AF,4,FALSE)</f>
        <v>11L316AA</v>
      </c>
      <c r="Y1018" s="17" t="str">
        <f>VLOOKUP(A1018,'[1]Sales Data Table'!$A:$I,2,FALSE)</f>
        <v>Bowling Green Metalforming</v>
      </c>
      <c r="Z1018" s="17"/>
      <c r="AA1018" s="17" t="str">
        <f>VLOOKUP(A1018,'[1]Sales Data Table'!$A:$I,4,FALSE)</f>
        <v>11L316AA</v>
      </c>
      <c r="AB1018" s="17" t="str">
        <f>VLOOKUP(A1018,'[1]Sales Data Table'!$A:$I,9,FALSE)</f>
        <v>Highlander 397 + Sienna 580L</v>
      </c>
      <c r="AC1018" s="17"/>
      <c r="AD1018" s="99">
        <f>VLOOKUP(A1018,'[1]Sales Data Table'!$A:$Z,16,FALSE)</f>
        <v>42339</v>
      </c>
      <c r="AE1018" s="18" t="str">
        <f>VLOOKUP(C1018,'Equipment Listing'!A:E,3,FALSE)</f>
        <v>KY</v>
      </c>
      <c r="AF1018" s="19" t="str">
        <f>VLOOKUP(C1018,'Equipment Listing'!A:E,4,FALSE)</f>
        <v>400T</v>
      </c>
      <c r="AG1018" s="19" t="str">
        <f>VLOOKUP(C1018,'Equipment Listing'!A:E,5,FALSE)</f>
        <v>331-600</v>
      </c>
      <c r="AH1018" s="19">
        <f t="shared" si="123"/>
        <v>1.5</v>
      </c>
      <c r="AI1018" s="43">
        <f t="shared" si="124"/>
        <v>1125</v>
      </c>
      <c r="AJ1018" s="102">
        <f t="shared" si="125"/>
        <v>285408</v>
      </c>
      <c r="AK1018" s="20">
        <f t="shared" si="126"/>
        <v>23784</v>
      </c>
      <c r="AL1018" s="21">
        <f t="shared" si="127"/>
        <v>30.188444444444443</v>
      </c>
      <c r="AM1018" s="21"/>
      <c r="AN1018" s="103"/>
      <c r="AO1018" s="103"/>
      <c r="AP1018" s="17">
        <v>106508</v>
      </c>
    </row>
    <row r="1019" spans="1:42" s="15" customFormat="1" ht="10.5" customHeight="1">
      <c r="A1019" s="16">
        <v>106509</v>
      </c>
      <c r="B1019" s="220" t="str">
        <f t="shared" si="120"/>
        <v>SOP</v>
      </c>
      <c r="C1019" s="25" t="s">
        <v>76</v>
      </c>
      <c r="D1019" s="22">
        <v>1</v>
      </c>
      <c r="E1019" s="20">
        <v>1800</v>
      </c>
      <c r="F1019" s="51">
        <v>0.75</v>
      </c>
      <c r="G1019" s="74">
        <v>2</v>
      </c>
      <c r="H1019" s="221" t="str">
        <f t="shared" si="121"/>
        <v>2015.01</v>
      </c>
      <c r="I1019" s="221" t="str">
        <f t="shared" si="122"/>
        <v>2015.12</v>
      </c>
      <c r="J1019" s="50">
        <v>287616</v>
      </c>
      <c r="K1019" s="224"/>
      <c r="L1019" s="224"/>
      <c r="M1019" s="224"/>
      <c r="N1019" s="224"/>
      <c r="O1019" s="19"/>
      <c r="P1019" s="19"/>
      <c r="Q1019" s="19"/>
      <c r="R1019" s="19"/>
      <c r="S1019" s="103"/>
      <c r="T1019" s="103"/>
      <c r="U1019" s="22" t="s">
        <v>2</v>
      </c>
      <c r="V1019" s="103"/>
      <c r="W1019" s="103"/>
      <c r="X1019" s="17" t="str">
        <f>VLOOKUP(A1019,'[1]Sales Data Table'!$A:$AF,4,FALSE)</f>
        <v>11L317AA</v>
      </c>
      <c r="Y1019" s="17" t="str">
        <f>VLOOKUP(A1019,'[1]Sales Data Table'!$A:$I,2,FALSE)</f>
        <v>Bowling Green Metalforming</v>
      </c>
      <c r="Z1019" s="17"/>
      <c r="AA1019" s="17" t="str">
        <f>VLOOKUP(A1019,'[1]Sales Data Table'!$A:$I,4,FALSE)</f>
        <v>11L317AA</v>
      </c>
      <c r="AB1019" s="17" t="str">
        <f>VLOOKUP(A1019,'[1]Sales Data Table'!$A:$I,9,FALSE)</f>
        <v>Highlander 397 + Sienna 580L</v>
      </c>
      <c r="AC1019" s="17"/>
      <c r="AD1019" s="99">
        <f>VLOOKUP(A1019,'[1]Sales Data Table'!$A:$Z,16,FALSE)</f>
        <v>42339</v>
      </c>
      <c r="AE1019" s="18" t="str">
        <f>VLOOKUP(C1019,'Equipment Listing'!A:E,3,FALSE)</f>
        <v>KY</v>
      </c>
      <c r="AF1019" s="19" t="str">
        <f>VLOOKUP(C1019,'Equipment Listing'!A:E,4,FALSE)</f>
        <v>400T</v>
      </c>
      <c r="AG1019" s="19" t="str">
        <f>VLOOKUP(C1019,'Equipment Listing'!A:E,5,FALSE)</f>
        <v>331-600</v>
      </c>
      <c r="AH1019" s="19">
        <f t="shared" si="123"/>
        <v>1.5</v>
      </c>
      <c r="AI1019" s="43">
        <f t="shared" si="124"/>
        <v>1800</v>
      </c>
      <c r="AJ1019" s="102">
        <f t="shared" si="125"/>
        <v>287616</v>
      </c>
      <c r="AK1019" s="20">
        <f t="shared" si="126"/>
        <v>23968</v>
      </c>
      <c r="AL1019" s="21">
        <f t="shared" si="127"/>
        <v>19.754074074074072</v>
      </c>
      <c r="AM1019" s="21"/>
      <c r="AN1019" s="103"/>
      <c r="AO1019" s="103"/>
      <c r="AP1019" s="17">
        <v>106509</v>
      </c>
    </row>
    <row r="1020" spans="1:42" s="15" customFormat="1" ht="10.5" customHeight="1">
      <c r="A1020" s="16">
        <v>106511</v>
      </c>
      <c r="B1020" s="220" t="str">
        <f t="shared" si="120"/>
        <v>SOP</v>
      </c>
      <c r="C1020" s="25" t="s">
        <v>76</v>
      </c>
      <c r="D1020" s="22">
        <v>1</v>
      </c>
      <c r="E1020" s="20">
        <v>2000</v>
      </c>
      <c r="F1020" s="51">
        <v>0.75</v>
      </c>
      <c r="G1020" s="74">
        <v>2</v>
      </c>
      <c r="H1020" s="221" t="str">
        <f t="shared" si="121"/>
        <v>2015.01</v>
      </c>
      <c r="I1020" s="221" t="str">
        <f t="shared" si="122"/>
        <v>2015.12</v>
      </c>
      <c r="J1020" s="50">
        <v>278160</v>
      </c>
      <c r="K1020" s="224"/>
      <c r="L1020" s="224"/>
      <c r="M1020" s="224"/>
      <c r="N1020" s="224"/>
      <c r="O1020" s="19"/>
      <c r="P1020" s="19"/>
      <c r="Q1020" s="19"/>
      <c r="R1020" s="19"/>
      <c r="S1020" s="103"/>
      <c r="T1020" s="103"/>
      <c r="U1020" s="22" t="s">
        <v>2</v>
      </c>
      <c r="V1020" s="103"/>
      <c r="W1020" s="103"/>
      <c r="X1020" s="17" t="str">
        <f>VLOOKUP(A1020,'[1]Sales Data Table'!$A:$AF,4,FALSE)</f>
        <v>11M115AA</v>
      </c>
      <c r="Y1020" s="17" t="str">
        <f>VLOOKUP(A1020,'[1]Sales Data Table'!$A:$I,2,FALSE)</f>
        <v>Bowling Green Metalforming</v>
      </c>
      <c r="Z1020" s="17"/>
      <c r="AA1020" s="17" t="str">
        <f>VLOOKUP(A1020,'[1]Sales Data Table'!$A:$I,4,FALSE)</f>
        <v>11M115AA</v>
      </c>
      <c r="AB1020" s="17" t="str">
        <f>VLOOKUP(A1020,'[1]Sales Data Table'!$A:$I,9,FALSE)</f>
        <v>Highlander 397 + Sienna 580L</v>
      </c>
      <c r="AC1020" s="17"/>
      <c r="AD1020" s="99">
        <f>VLOOKUP(A1020,'[1]Sales Data Table'!$A:$Z,16,FALSE)</f>
        <v>42339</v>
      </c>
      <c r="AE1020" s="18" t="str">
        <f>VLOOKUP(C1020,'Equipment Listing'!A:E,3,FALSE)</f>
        <v>KY</v>
      </c>
      <c r="AF1020" s="19" t="str">
        <f>VLOOKUP(C1020,'Equipment Listing'!A:E,4,FALSE)</f>
        <v>400T</v>
      </c>
      <c r="AG1020" s="19" t="str">
        <f>VLOOKUP(C1020,'Equipment Listing'!A:E,5,FALSE)</f>
        <v>331-600</v>
      </c>
      <c r="AH1020" s="19">
        <f t="shared" si="123"/>
        <v>1.5</v>
      </c>
      <c r="AI1020" s="43">
        <f t="shared" si="124"/>
        <v>2000</v>
      </c>
      <c r="AJ1020" s="102">
        <f t="shared" si="125"/>
        <v>278160</v>
      </c>
      <c r="AK1020" s="20">
        <f t="shared" si="126"/>
        <v>23180</v>
      </c>
      <c r="AL1020" s="21">
        <f t="shared" si="127"/>
        <v>17.453333333333333</v>
      </c>
      <c r="AM1020" s="21"/>
      <c r="AN1020" s="103"/>
      <c r="AO1020" s="103"/>
      <c r="AP1020" s="17" t="s">
        <v>79</v>
      </c>
    </row>
    <row r="1021" spans="1:42" s="15" customFormat="1" ht="10.5" customHeight="1">
      <c r="A1021" s="16">
        <v>106513</v>
      </c>
      <c r="B1021" s="220" t="str">
        <f t="shared" si="120"/>
        <v>SOP</v>
      </c>
      <c r="C1021" s="25" t="s">
        <v>76</v>
      </c>
      <c r="D1021" s="22">
        <v>1</v>
      </c>
      <c r="E1021" s="20">
        <v>2250</v>
      </c>
      <c r="F1021" s="51">
        <v>0.75</v>
      </c>
      <c r="G1021" s="74">
        <v>2</v>
      </c>
      <c r="H1021" s="221" t="str">
        <f t="shared" si="121"/>
        <v>2015.01</v>
      </c>
      <c r="I1021" s="221" t="str">
        <f t="shared" si="122"/>
        <v>2015.12</v>
      </c>
      <c r="J1021" s="50">
        <v>1134000</v>
      </c>
      <c r="K1021" s="224"/>
      <c r="L1021" s="224"/>
      <c r="M1021" s="224"/>
      <c r="N1021" s="224"/>
      <c r="O1021" s="19"/>
      <c r="P1021" s="19"/>
      <c r="Q1021" s="19"/>
      <c r="R1021" s="19"/>
      <c r="S1021" s="103"/>
      <c r="T1021" s="103"/>
      <c r="U1021" s="22" t="s">
        <v>2</v>
      </c>
      <c r="V1021" s="103"/>
      <c r="W1021" s="103"/>
      <c r="X1021" s="17" t="str">
        <f>VLOOKUP(A1021,'[1]Sales Data Table'!$A:$AF,4,FALSE)</f>
        <v>11L322AA</v>
      </c>
      <c r="Y1021" s="17" t="str">
        <f>VLOOKUP(A1021,'[1]Sales Data Table'!$A:$I,2,FALSE)</f>
        <v>Bowling Green Metalforming</v>
      </c>
      <c r="Z1021" s="17"/>
      <c r="AA1021" s="17" t="str">
        <f>VLOOKUP(A1021,'[1]Sales Data Table'!$A:$I,4,FALSE)</f>
        <v>11L322AA</v>
      </c>
      <c r="AB1021" s="17" t="str">
        <f>VLOOKUP(A1021,'[1]Sales Data Table'!$A:$I,9,FALSE)</f>
        <v>Highlander 397 + Sienna 580L</v>
      </c>
      <c r="AC1021" s="17"/>
      <c r="AD1021" s="99">
        <f>VLOOKUP(A1021,'[1]Sales Data Table'!$A:$Z,16,FALSE)</f>
        <v>42339</v>
      </c>
      <c r="AE1021" s="18" t="str">
        <f>VLOOKUP(C1021,'Equipment Listing'!A:E,3,FALSE)</f>
        <v>KY</v>
      </c>
      <c r="AF1021" s="19" t="str">
        <f>VLOOKUP(C1021,'Equipment Listing'!A:E,4,FALSE)</f>
        <v>400T</v>
      </c>
      <c r="AG1021" s="19" t="str">
        <f>VLOOKUP(C1021,'Equipment Listing'!A:E,5,FALSE)</f>
        <v>331-600</v>
      </c>
      <c r="AH1021" s="19">
        <f t="shared" si="123"/>
        <v>1.5</v>
      </c>
      <c r="AI1021" s="43">
        <f t="shared" si="124"/>
        <v>2250</v>
      </c>
      <c r="AJ1021" s="102">
        <f t="shared" si="125"/>
        <v>1134000</v>
      </c>
      <c r="AK1021" s="20">
        <f t="shared" si="126"/>
        <v>94500</v>
      </c>
      <c r="AL1021" s="21">
        <f t="shared" si="127"/>
        <v>58</v>
      </c>
      <c r="AM1021" s="21"/>
      <c r="AN1021" s="103"/>
      <c r="AO1021" s="103"/>
      <c r="AP1021" s="17">
        <v>106513</v>
      </c>
    </row>
    <row r="1022" spans="1:42" s="15" customFormat="1" ht="10.5" customHeight="1">
      <c r="A1022" s="16">
        <v>106514</v>
      </c>
      <c r="B1022" s="220" t="str">
        <f t="shared" si="120"/>
        <v>SOP</v>
      </c>
      <c r="C1022" s="25" t="s">
        <v>76</v>
      </c>
      <c r="D1022" s="22">
        <v>1</v>
      </c>
      <c r="E1022" s="20">
        <v>2000</v>
      </c>
      <c r="F1022" s="51">
        <v>0.75</v>
      </c>
      <c r="G1022" s="74">
        <v>2</v>
      </c>
      <c r="H1022" s="221" t="str">
        <f t="shared" si="121"/>
        <v>2015.01</v>
      </c>
      <c r="I1022" s="221" t="str">
        <f t="shared" si="122"/>
        <v>2015.12</v>
      </c>
      <c r="J1022" s="50">
        <v>151200</v>
      </c>
      <c r="K1022" s="224"/>
      <c r="L1022" s="224"/>
      <c r="M1022" s="224"/>
      <c r="N1022" s="224"/>
      <c r="O1022" s="19"/>
      <c r="P1022" s="19"/>
      <c r="Q1022" s="19"/>
      <c r="R1022" s="19"/>
      <c r="S1022" s="103"/>
      <c r="T1022" s="103"/>
      <c r="U1022" s="22" t="s">
        <v>2</v>
      </c>
      <c r="V1022" s="103"/>
      <c r="W1022" s="103"/>
      <c r="X1022" s="17" t="str">
        <f>VLOOKUP(A1022,'[1]Sales Data Table'!$A:$AF,4,FALSE)</f>
        <v>11L324AA</v>
      </c>
      <c r="Y1022" s="17" t="str">
        <f>VLOOKUP(A1022,'[1]Sales Data Table'!$A:$I,2,FALSE)</f>
        <v>Bowling Green Metalforming</v>
      </c>
      <c r="Z1022" s="17"/>
      <c r="AA1022" s="17" t="str">
        <f>VLOOKUP(A1022,'[1]Sales Data Table'!$A:$I,4,FALSE)</f>
        <v>11L324AA</v>
      </c>
      <c r="AB1022" s="17" t="str">
        <f>VLOOKUP(A1022,'[1]Sales Data Table'!$A:$I,9,FALSE)</f>
        <v>Highlander 397 + Sienna 580L</v>
      </c>
      <c r="AC1022" s="17"/>
      <c r="AD1022" s="99">
        <f>VLOOKUP(A1022,'[1]Sales Data Table'!$A:$Z,16,FALSE)</f>
        <v>42339</v>
      </c>
      <c r="AE1022" s="18" t="str">
        <f>VLOOKUP(C1022,'Equipment Listing'!A:E,3,FALSE)</f>
        <v>KY</v>
      </c>
      <c r="AF1022" s="19" t="str">
        <f>VLOOKUP(C1022,'Equipment Listing'!A:E,4,FALSE)</f>
        <v>400T</v>
      </c>
      <c r="AG1022" s="19" t="str">
        <f>VLOOKUP(C1022,'Equipment Listing'!A:E,5,FALSE)</f>
        <v>331-600</v>
      </c>
      <c r="AH1022" s="19">
        <f t="shared" si="123"/>
        <v>1.5</v>
      </c>
      <c r="AI1022" s="43">
        <f t="shared" si="124"/>
        <v>2000</v>
      </c>
      <c r="AJ1022" s="102">
        <f t="shared" si="125"/>
        <v>151200</v>
      </c>
      <c r="AK1022" s="20">
        <f t="shared" si="126"/>
        <v>12600</v>
      </c>
      <c r="AL1022" s="21">
        <f t="shared" si="127"/>
        <v>10.4</v>
      </c>
      <c r="AM1022" s="21"/>
      <c r="AN1022" s="103"/>
      <c r="AO1022" s="103"/>
      <c r="AP1022" s="17" t="s">
        <v>78</v>
      </c>
    </row>
    <row r="1023" spans="1:42" s="15" customFormat="1" ht="10.5" customHeight="1">
      <c r="A1023" s="23">
        <v>106673</v>
      </c>
      <c r="B1023" s="220" t="str">
        <f t="shared" si="120"/>
        <v>EOP</v>
      </c>
      <c r="C1023" s="23" t="s">
        <v>76</v>
      </c>
      <c r="D1023" s="22">
        <v>1</v>
      </c>
      <c r="E1023" s="23">
        <v>1575</v>
      </c>
      <c r="F1023" s="51">
        <v>0.75</v>
      </c>
      <c r="G1023" s="74">
        <v>2</v>
      </c>
      <c r="H1023" s="221" t="str">
        <f t="shared" si="121"/>
        <v>2015.01</v>
      </c>
      <c r="I1023" s="221" t="str">
        <f t="shared" si="122"/>
        <v>3000</v>
      </c>
      <c r="J1023" s="69">
        <v>38475</v>
      </c>
      <c r="K1023" s="226"/>
      <c r="L1023" s="226"/>
      <c r="M1023" s="226"/>
      <c r="N1023" s="226"/>
      <c r="O1023" s="19"/>
      <c r="P1023" s="19"/>
      <c r="Q1023" s="19"/>
      <c r="R1023" s="19"/>
      <c r="S1023" s="103"/>
      <c r="T1023" s="103"/>
      <c r="U1023" s="22" t="s">
        <v>2</v>
      </c>
      <c r="V1023" s="103"/>
      <c r="W1023" s="103"/>
      <c r="X1023" s="17" t="str">
        <f>VLOOKUP(A1023,'[1]Sales Data Table'!$A:$AF,4,FALSE)</f>
        <v>T1106P</v>
      </c>
      <c r="Y1023" s="17" t="str">
        <f>VLOOKUP(A1023,'[1]Sales Data Table'!$A:$I,2,FALSE)</f>
        <v>Toyo Automotive Parts (USA), Inc</v>
      </c>
      <c r="Z1023" s="17"/>
      <c r="AA1023" s="17" t="str">
        <f>VLOOKUP(A1023,'[1]Sales Data Table'!$A:$I,4,FALSE)</f>
        <v>T1106P</v>
      </c>
      <c r="AB1023" s="17" t="str">
        <f>VLOOKUP(A1023,'[1]Sales Data Table'!$A:$I,9,FALSE)</f>
        <v xml:space="preserve">Toyota | Venza | 470L            </v>
      </c>
      <c r="AC1023" s="17"/>
      <c r="AD1023" s="99">
        <f>VLOOKUP(A1023,'[1]Sales Data Table'!$A:$Z,16,FALSE)</f>
        <v>41912</v>
      </c>
      <c r="AE1023" s="18" t="str">
        <f>VLOOKUP(C1023,'Equipment Listing'!A:E,3,FALSE)</f>
        <v>KY</v>
      </c>
      <c r="AF1023" s="19" t="str">
        <f>VLOOKUP(C1023,'Equipment Listing'!A:E,4,FALSE)</f>
        <v>400T</v>
      </c>
      <c r="AG1023" s="19" t="str">
        <f>VLOOKUP(C1023,'Equipment Listing'!A:E,5,FALSE)</f>
        <v>331-600</v>
      </c>
      <c r="AH1023" s="19">
        <f t="shared" si="123"/>
        <v>1.5</v>
      </c>
      <c r="AI1023" s="43">
        <f t="shared" si="124"/>
        <v>1575</v>
      </c>
      <c r="AJ1023" s="102">
        <f t="shared" si="125"/>
        <v>38475</v>
      </c>
      <c r="AK1023" s="20">
        <f t="shared" si="126"/>
        <v>3206.25</v>
      </c>
      <c r="AL1023" s="21">
        <f t="shared" si="127"/>
        <v>4.7142857142857144</v>
      </c>
      <c r="AM1023" s="21"/>
      <c r="AN1023" s="103"/>
      <c r="AO1023" s="103"/>
      <c r="AP1023" s="23" t="s">
        <v>391</v>
      </c>
    </row>
    <row r="1024" spans="1:42" s="15" customFormat="1" ht="10.5" customHeight="1">
      <c r="A1024" s="16">
        <v>106816</v>
      </c>
      <c r="B1024" s="220" t="str">
        <f t="shared" si="120"/>
        <v>SOP</v>
      </c>
      <c r="C1024" s="25" t="s">
        <v>76</v>
      </c>
      <c r="D1024" s="22">
        <v>1</v>
      </c>
      <c r="E1024" s="20">
        <v>1125</v>
      </c>
      <c r="F1024" s="51">
        <v>0.75</v>
      </c>
      <c r="G1024" s="74">
        <v>2</v>
      </c>
      <c r="H1024" s="221" t="str">
        <f t="shared" si="121"/>
        <v>2015.01</v>
      </c>
      <c r="I1024" s="221" t="str">
        <f t="shared" si="122"/>
        <v>2016.06</v>
      </c>
      <c r="J1024" s="69">
        <v>84349.5</v>
      </c>
      <c r="K1024" s="226"/>
      <c r="L1024" s="226"/>
      <c r="M1024" s="226"/>
      <c r="N1024" s="226"/>
      <c r="O1024" s="19"/>
      <c r="P1024" s="19"/>
      <c r="Q1024" s="19"/>
      <c r="R1024" s="19"/>
      <c r="S1024" s="103"/>
      <c r="T1024" s="103"/>
      <c r="U1024" s="22" t="s">
        <v>2</v>
      </c>
      <c r="V1024" s="103"/>
      <c r="W1024" s="103"/>
      <c r="X1024" s="17" t="str">
        <f>VLOOKUP(A1024,'[1]Sales Data Table'!$A:$AF,4,FALSE)</f>
        <v>58339- 06030</v>
      </c>
      <c r="Y1024" s="17" t="str">
        <f>VLOOKUP(A1024,'[1]Sales Data Table'!$A:$I,2,FALSE)</f>
        <v>TOYOTA</v>
      </c>
      <c r="Z1024" s="17"/>
      <c r="AA1024" s="17" t="str">
        <f>VLOOKUP(A1024,'[1]Sales Data Table'!$A:$I,4,FALSE)</f>
        <v>58339- 06030</v>
      </c>
      <c r="AB1024" s="17" t="str">
        <f>VLOOKUP(A1024,'[1]Sales Data Table'!$A:$I,9,FALSE)</f>
        <v>'11 Camry HB 071A</v>
      </c>
      <c r="AC1024" s="17"/>
      <c r="AD1024" s="99">
        <f>VLOOKUP(A1024,'[1]Sales Data Table'!$A:$Z,16,FALSE)</f>
        <v>42522</v>
      </c>
      <c r="AE1024" s="18" t="str">
        <f>VLOOKUP(C1024,'Equipment Listing'!A:E,3,FALSE)</f>
        <v>KY</v>
      </c>
      <c r="AF1024" s="19" t="str">
        <f>VLOOKUP(C1024,'Equipment Listing'!A:E,4,FALSE)</f>
        <v>400T</v>
      </c>
      <c r="AG1024" s="19" t="str">
        <f>VLOOKUP(C1024,'Equipment Listing'!A:E,5,FALSE)</f>
        <v>331-600</v>
      </c>
      <c r="AH1024" s="19">
        <f t="shared" si="123"/>
        <v>1.5</v>
      </c>
      <c r="AI1024" s="43">
        <f t="shared" si="124"/>
        <v>1125</v>
      </c>
      <c r="AJ1024" s="102">
        <f t="shared" si="125"/>
        <v>84349.5</v>
      </c>
      <c r="AK1024" s="20">
        <f t="shared" si="126"/>
        <v>7029.125</v>
      </c>
      <c r="AL1024" s="21">
        <f t="shared" si="127"/>
        <v>10.330814814814815</v>
      </c>
      <c r="AM1024" s="21"/>
      <c r="AN1024" s="103"/>
      <c r="AO1024" s="103"/>
      <c r="AP1024" s="17">
        <v>106816</v>
      </c>
    </row>
    <row r="1025" spans="1:42" s="15" customFormat="1" ht="10.5" customHeight="1">
      <c r="A1025" s="16">
        <v>107210</v>
      </c>
      <c r="B1025" s="220" t="str">
        <f t="shared" si="120"/>
        <v>SOP</v>
      </c>
      <c r="C1025" s="25" t="s">
        <v>76</v>
      </c>
      <c r="D1025" s="22">
        <v>1</v>
      </c>
      <c r="E1025" s="20">
        <v>900</v>
      </c>
      <c r="F1025" s="51">
        <v>0.75</v>
      </c>
      <c r="G1025" s="74">
        <v>2</v>
      </c>
      <c r="H1025" s="221" t="str">
        <f t="shared" si="121"/>
        <v>2015.01</v>
      </c>
      <c r="I1025" s="221" t="str">
        <f t="shared" si="122"/>
        <v>2017.09</v>
      </c>
      <c r="J1025" s="69">
        <v>28530</v>
      </c>
      <c r="K1025" s="226"/>
      <c r="L1025" s="226"/>
      <c r="M1025" s="226"/>
      <c r="N1025" s="226"/>
      <c r="O1025" s="19"/>
      <c r="P1025" s="19"/>
      <c r="Q1025" s="19"/>
      <c r="R1025" s="19"/>
      <c r="S1025" s="103"/>
      <c r="T1025" s="103"/>
      <c r="U1025" s="22" t="s">
        <v>2</v>
      </c>
      <c r="V1025" s="103"/>
      <c r="W1025" s="103"/>
      <c r="X1025" s="17" t="str">
        <f>VLOOKUP(A1025,'[1]Sales Data Table'!$A:$AF,4,FALSE)</f>
        <v>90162 3NF0A</v>
      </c>
      <c r="Y1025" s="17" t="str">
        <f>VLOOKUP(A1025,'[1]Sales Data Table'!$A:$I,2,FALSE)</f>
        <v>NISSAN</v>
      </c>
      <c r="Z1025" s="17"/>
      <c r="AA1025" s="17" t="str">
        <f>VLOOKUP(A1025,'[1]Sales Data Table'!$A:$I,4,FALSE)</f>
        <v>90162 3NF0A</v>
      </c>
      <c r="AB1025" s="17" t="str">
        <f>VLOOKUP(A1025,'[1]Sales Data Table'!$A:$I,9,FALSE)</f>
        <v>'13 LEAF B12G</v>
      </c>
      <c r="AC1025" s="17"/>
      <c r="AD1025" s="99">
        <f>VLOOKUP(A1025,'[1]Sales Data Table'!$A:$Z,16,FALSE)</f>
        <v>42979</v>
      </c>
      <c r="AE1025" s="18" t="str">
        <f>VLOOKUP(C1025,'Equipment Listing'!A:E,3,FALSE)</f>
        <v>KY</v>
      </c>
      <c r="AF1025" s="19" t="str">
        <f>VLOOKUP(C1025,'Equipment Listing'!A:E,4,FALSE)</f>
        <v>400T</v>
      </c>
      <c r="AG1025" s="19" t="str">
        <f>VLOOKUP(C1025,'Equipment Listing'!A:E,5,FALSE)</f>
        <v>331-600</v>
      </c>
      <c r="AH1025" s="19">
        <f t="shared" si="123"/>
        <v>1.5</v>
      </c>
      <c r="AI1025" s="43">
        <f t="shared" si="124"/>
        <v>900</v>
      </c>
      <c r="AJ1025" s="102">
        <f t="shared" si="125"/>
        <v>28530</v>
      </c>
      <c r="AK1025" s="20">
        <f t="shared" si="126"/>
        <v>2377.5</v>
      </c>
      <c r="AL1025" s="21">
        <f t="shared" si="127"/>
        <v>5.5222222222222221</v>
      </c>
      <c r="AM1025" s="21"/>
      <c r="AN1025" s="103"/>
      <c r="AO1025" s="103"/>
      <c r="AP1025" s="17" t="s">
        <v>77</v>
      </c>
    </row>
    <row r="1026" spans="1:42" s="15" customFormat="1" ht="10.5" customHeight="1">
      <c r="A1026" s="56">
        <v>107593</v>
      </c>
      <c r="B1026" s="220" t="str">
        <f t="shared" si="120"/>
        <v>SOP</v>
      </c>
      <c r="C1026" s="51" t="s">
        <v>76</v>
      </c>
      <c r="D1026" s="22">
        <v>1</v>
      </c>
      <c r="E1026" s="55">
        <v>1800</v>
      </c>
      <c r="F1026" s="51">
        <v>0.75</v>
      </c>
      <c r="G1026" s="74">
        <v>2</v>
      </c>
      <c r="H1026" s="221" t="str">
        <f t="shared" si="121"/>
        <v>2015.01</v>
      </c>
      <c r="I1026" s="221" t="str">
        <f t="shared" si="122"/>
        <v>2019</v>
      </c>
      <c r="J1026" s="50">
        <v>136558</v>
      </c>
      <c r="K1026" s="224"/>
      <c r="L1026" s="224"/>
      <c r="M1026" s="224"/>
      <c r="N1026" s="224"/>
      <c r="O1026" s="54"/>
      <c r="P1026" s="54"/>
      <c r="Q1026" s="54"/>
      <c r="R1026" s="54"/>
      <c r="S1026" s="53"/>
      <c r="T1026" s="104"/>
      <c r="U1026" s="22" t="s">
        <v>2</v>
      </c>
      <c r="V1026" s="104"/>
      <c r="W1026" s="103"/>
      <c r="X1026" s="17" t="str">
        <f>VLOOKUP(A1026,'[1]Sales Data Table'!$A:$AF,4,FALSE)</f>
        <v>25233 5AF0A</v>
      </c>
      <c r="Y1026" s="17" t="str">
        <f>VLOOKUP(A1026,'[1]Sales Data Table'!$A:$I,2,FALSE)</f>
        <v>NISSAN</v>
      </c>
      <c r="Z1026" s="17"/>
      <c r="AA1026" s="17" t="str">
        <f>VLOOKUP(A1026,'[1]Sales Data Table'!$A:$I,4,FALSE)</f>
        <v>25233 5AF0A</v>
      </c>
      <c r="AB1026" s="67" t="str">
        <f>VLOOKUP(A1026,'[1]Sales Data Table'!$A:$I,9,FALSE)</f>
        <v>P42JK/P42M</v>
      </c>
      <c r="AC1026" s="67"/>
      <c r="AD1026" s="99">
        <f>VLOOKUP(A1026,'[1]Sales Data Table'!$A:$Z,16,FALSE)</f>
        <v>44105</v>
      </c>
      <c r="AE1026" s="18" t="str">
        <f>VLOOKUP(C1026,'Equipment Listing'!A:E,3,FALSE)</f>
        <v>KY</v>
      </c>
      <c r="AF1026" s="19" t="str">
        <f>VLOOKUP(C1026,'Equipment Listing'!A:E,4,FALSE)</f>
        <v>400T</v>
      </c>
      <c r="AG1026" s="19" t="str">
        <f>VLOOKUP(C1026,'Equipment Listing'!A:E,5,FALSE)</f>
        <v>331-600</v>
      </c>
      <c r="AH1026" s="19">
        <f t="shared" si="123"/>
        <v>1.5</v>
      </c>
      <c r="AI1026" s="43">
        <f t="shared" si="124"/>
        <v>1800</v>
      </c>
      <c r="AJ1026" s="102">
        <f t="shared" si="125"/>
        <v>136558</v>
      </c>
      <c r="AK1026" s="20">
        <f t="shared" si="126"/>
        <v>11379.833333333334</v>
      </c>
      <c r="AL1026" s="21">
        <f t="shared" si="127"/>
        <v>10.429506172839506</v>
      </c>
      <c r="AM1026" s="21"/>
      <c r="AN1026" s="103"/>
      <c r="AO1026" s="103"/>
      <c r="AP1026" s="51" t="e">
        <f>VLOOKUP(A1026,#REF!,2,FALSE)</f>
        <v>#REF!</v>
      </c>
    </row>
    <row r="1027" spans="1:42" s="15" customFormat="1" ht="10.5" customHeight="1">
      <c r="A1027" s="56">
        <v>107611</v>
      </c>
      <c r="B1027" s="220" t="str">
        <f t="shared" si="120"/>
        <v>SOP</v>
      </c>
      <c r="C1027" s="51" t="s">
        <v>76</v>
      </c>
      <c r="D1027" s="22">
        <v>1</v>
      </c>
      <c r="E1027" s="55">
        <v>1600</v>
      </c>
      <c r="F1027" s="51">
        <v>0.75</v>
      </c>
      <c r="G1027" s="74">
        <v>2</v>
      </c>
      <c r="H1027" s="221" t="str">
        <f t="shared" si="121"/>
        <v>2015.01</v>
      </c>
      <c r="I1027" s="221" t="str">
        <f t="shared" si="122"/>
        <v>2019</v>
      </c>
      <c r="J1027" s="69">
        <v>68500</v>
      </c>
      <c r="K1027" s="226"/>
      <c r="L1027" s="226"/>
      <c r="M1027" s="226"/>
      <c r="N1027" s="226"/>
      <c r="O1027" s="54"/>
      <c r="P1027" s="54"/>
      <c r="Q1027" s="54"/>
      <c r="R1027" s="54"/>
      <c r="S1027" s="53"/>
      <c r="T1027" s="104"/>
      <c r="U1027" s="22" t="s">
        <v>2</v>
      </c>
      <c r="V1027" s="104"/>
      <c r="W1027" s="103"/>
      <c r="X1027" s="17" t="str">
        <f>VLOOKUP(A1027,'[1]Sales Data Table'!$A:$AF,4,FALSE)</f>
        <v>63140 4RA0A</v>
      </c>
      <c r="Y1027" s="17" t="str">
        <f>VLOOKUP(A1027,'[1]Sales Data Table'!$A:$I,2,FALSE)</f>
        <v>NISSAN</v>
      </c>
      <c r="Z1027" s="17"/>
      <c r="AA1027" s="17" t="str">
        <f>VLOOKUP(A1027,'[1]Sales Data Table'!$A:$I,4,FALSE)</f>
        <v>63140 4RA0A</v>
      </c>
      <c r="AB1027" s="17" t="str">
        <f>VLOOKUP(A1027,'[1]Sales Data Table'!$A:$I,9,FALSE)</f>
        <v>L42N</v>
      </c>
      <c r="AC1027" s="17"/>
      <c r="AD1027" s="99">
        <f>VLOOKUP(A1027,'[1]Sales Data Table'!$A:$Z,16,FALSE)</f>
        <v>43890</v>
      </c>
      <c r="AE1027" s="18" t="str">
        <f>VLOOKUP(C1027,'Equipment Listing'!A:E,3,FALSE)</f>
        <v>KY</v>
      </c>
      <c r="AF1027" s="19" t="str">
        <f>VLOOKUP(C1027,'Equipment Listing'!A:E,4,FALSE)</f>
        <v>400T</v>
      </c>
      <c r="AG1027" s="19" t="str">
        <f>VLOOKUP(C1027,'Equipment Listing'!A:E,5,FALSE)</f>
        <v>331-600</v>
      </c>
      <c r="AH1027" s="19">
        <f t="shared" si="123"/>
        <v>1.5</v>
      </c>
      <c r="AI1027" s="43">
        <f t="shared" si="124"/>
        <v>1600</v>
      </c>
      <c r="AJ1027" s="102">
        <f t="shared" si="125"/>
        <v>68500</v>
      </c>
      <c r="AK1027" s="20">
        <f t="shared" si="126"/>
        <v>5708.333333333333</v>
      </c>
      <c r="AL1027" s="21">
        <f t="shared" si="127"/>
        <v>6.7569444444444438</v>
      </c>
      <c r="AM1027" s="21"/>
      <c r="AN1027" s="103"/>
      <c r="AO1027" s="103"/>
      <c r="AP1027" s="51" t="e">
        <f>VLOOKUP(A1027,#REF!,2,FALSE)</f>
        <v>#REF!</v>
      </c>
    </row>
    <row r="1028" spans="1:42" s="15" customFormat="1" ht="10.5" customHeight="1">
      <c r="A1028" s="56">
        <v>107612</v>
      </c>
      <c r="B1028" s="220" t="str">
        <f t="shared" si="120"/>
        <v>SOP</v>
      </c>
      <c r="C1028" s="51" t="s">
        <v>76</v>
      </c>
      <c r="D1028" s="22">
        <v>1</v>
      </c>
      <c r="E1028" s="55">
        <v>1600</v>
      </c>
      <c r="F1028" s="51">
        <v>0.75</v>
      </c>
      <c r="G1028" s="74">
        <v>2</v>
      </c>
      <c r="H1028" s="221" t="str">
        <f t="shared" si="121"/>
        <v>2015.01</v>
      </c>
      <c r="I1028" s="221" t="str">
        <f t="shared" si="122"/>
        <v>2019</v>
      </c>
      <c r="J1028" s="69">
        <v>68500</v>
      </c>
      <c r="K1028" s="226"/>
      <c r="L1028" s="226"/>
      <c r="M1028" s="226"/>
      <c r="N1028" s="226"/>
      <c r="O1028" s="54"/>
      <c r="P1028" s="54"/>
      <c r="Q1028" s="54"/>
      <c r="R1028" s="54"/>
      <c r="S1028" s="53"/>
      <c r="T1028" s="104"/>
      <c r="U1028" s="22" t="s">
        <v>2</v>
      </c>
      <c r="V1028" s="104"/>
      <c r="W1028" s="103"/>
      <c r="X1028" s="17" t="str">
        <f>VLOOKUP(A1028,'[1]Sales Data Table'!$A:$AF,4,FALSE)</f>
        <v>63141 4RA0A</v>
      </c>
      <c r="Y1028" s="17" t="str">
        <f>VLOOKUP(A1028,'[1]Sales Data Table'!$A:$I,2,FALSE)</f>
        <v>NISSAN</v>
      </c>
      <c r="Z1028" s="17"/>
      <c r="AA1028" s="17" t="str">
        <f>VLOOKUP(A1028,'[1]Sales Data Table'!$A:$I,4,FALSE)</f>
        <v>63141 4RA0A</v>
      </c>
      <c r="AB1028" s="17" t="str">
        <f>VLOOKUP(A1028,'[1]Sales Data Table'!$A:$I,9,FALSE)</f>
        <v>L42N</v>
      </c>
      <c r="AC1028" s="17"/>
      <c r="AD1028" s="99">
        <f>VLOOKUP(A1028,'[1]Sales Data Table'!$A:$Z,16,FALSE)</f>
        <v>43890</v>
      </c>
      <c r="AE1028" s="18" t="str">
        <f>VLOOKUP(C1028,'Equipment Listing'!A:E,3,FALSE)</f>
        <v>KY</v>
      </c>
      <c r="AF1028" s="19" t="str">
        <f>VLOOKUP(C1028,'Equipment Listing'!A:E,4,FALSE)</f>
        <v>400T</v>
      </c>
      <c r="AG1028" s="19" t="str">
        <f>VLOOKUP(C1028,'Equipment Listing'!A:E,5,FALSE)</f>
        <v>331-600</v>
      </c>
      <c r="AH1028" s="19">
        <f t="shared" si="123"/>
        <v>1.5</v>
      </c>
      <c r="AI1028" s="43">
        <f t="shared" si="124"/>
        <v>1600</v>
      </c>
      <c r="AJ1028" s="102">
        <f t="shared" si="125"/>
        <v>68500</v>
      </c>
      <c r="AK1028" s="20">
        <f t="shared" si="126"/>
        <v>5708.333333333333</v>
      </c>
      <c r="AL1028" s="21">
        <f t="shared" si="127"/>
        <v>6.7569444444444438</v>
      </c>
      <c r="AM1028" s="21"/>
      <c r="AN1028" s="103"/>
      <c r="AO1028" s="103"/>
      <c r="AP1028" s="51" t="e">
        <f>VLOOKUP(A1028,#REF!,2,FALSE)</f>
        <v>#REF!</v>
      </c>
    </row>
    <row r="1029" spans="1:42" s="15" customFormat="1" ht="10.5" customHeight="1">
      <c r="A1029" s="56">
        <v>107626</v>
      </c>
      <c r="B1029" s="220" t="str">
        <f t="shared" ref="B1029:B1092" si="128">IF(I1029="3000","EOP",IF(ISBLANK(AC1029),"SOP",""))</f>
        <v>SOP</v>
      </c>
      <c r="C1029" s="51" t="s">
        <v>76</v>
      </c>
      <c r="D1029" s="22">
        <v>1</v>
      </c>
      <c r="E1029" s="55">
        <v>1440</v>
      </c>
      <c r="F1029" s="51">
        <v>0.75</v>
      </c>
      <c r="G1029" s="74">
        <v>2</v>
      </c>
      <c r="H1029" s="221" t="str">
        <f t="shared" ref="H1029:H1092" si="129">IF(AND(AC1029&gt;=$AT$2,AC1029&lt;=$AT$3), TEXT(AC1029,"YYYY.MM"), IF(AC1029&gt;=$AT$3, "2019", "2015.01"))</f>
        <v>2015.01</v>
      </c>
      <c r="I1029" s="221" t="str">
        <f t="shared" ref="I1029:I1092" si="130">IF(AND(AD1029&gt;=$AT$2,AD1029&lt;=$AT$3), TEXT(AD1029,"YYYY.MM"), IF(AD1029&gt;=$AT$3, "2019", "3000"))</f>
        <v>2019</v>
      </c>
      <c r="J1029" s="69">
        <v>68500</v>
      </c>
      <c r="K1029" s="226"/>
      <c r="L1029" s="226"/>
      <c r="M1029" s="226"/>
      <c r="N1029" s="226"/>
      <c r="O1029" s="54"/>
      <c r="P1029" s="54"/>
      <c r="Q1029" s="54"/>
      <c r="R1029" s="54"/>
      <c r="S1029" s="53"/>
      <c r="T1029" s="104"/>
      <c r="U1029" s="22" t="s">
        <v>2</v>
      </c>
      <c r="V1029" s="104"/>
      <c r="W1029" s="103"/>
      <c r="X1029" s="17" t="str">
        <f>VLOOKUP(A1029,'[1]Sales Data Table'!$A:$AF,4,FALSE)</f>
        <v>84362 4RA0A</v>
      </c>
      <c r="Y1029" s="17" t="str">
        <f>VLOOKUP(A1029,'[1]Sales Data Table'!$A:$I,2,FALSE)</f>
        <v>NISSAN</v>
      </c>
      <c r="Z1029" s="17"/>
      <c r="AA1029" s="17" t="str">
        <f>VLOOKUP(A1029,'[1]Sales Data Table'!$A:$I,4,FALSE)</f>
        <v>84362 4RA0A</v>
      </c>
      <c r="AB1029" s="17" t="str">
        <f>VLOOKUP(A1029,'[1]Sales Data Table'!$A:$I,9,FALSE)</f>
        <v>L42N</v>
      </c>
      <c r="AC1029" s="17"/>
      <c r="AD1029" s="99">
        <f>VLOOKUP(A1029,'[1]Sales Data Table'!$A:$Z,16,FALSE)</f>
        <v>43890</v>
      </c>
      <c r="AE1029" s="18" t="str">
        <f>VLOOKUP(C1029,'Equipment Listing'!A:E,3,FALSE)</f>
        <v>KY</v>
      </c>
      <c r="AF1029" s="19" t="str">
        <f>VLOOKUP(C1029,'Equipment Listing'!A:E,4,FALSE)</f>
        <v>400T</v>
      </c>
      <c r="AG1029" s="19" t="str">
        <f>VLOOKUP(C1029,'Equipment Listing'!A:E,5,FALSE)</f>
        <v>331-600</v>
      </c>
      <c r="AH1029" s="19">
        <f t="shared" ref="AH1029:AH1092" si="131">G1029*F1029</f>
        <v>1.5</v>
      </c>
      <c r="AI1029" s="43">
        <f t="shared" ref="AI1029:AI1092" si="132">E1029*D1029</f>
        <v>1440</v>
      </c>
      <c r="AJ1029" s="102">
        <f t="shared" ref="AJ1029:AJ1092" si="133">J1029</f>
        <v>68500</v>
      </c>
      <c r="AK1029" s="20">
        <f t="shared" ref="AK1029:AK1092" si="134">J1029/12</f>
        <v>5708.333333333333</v>
      </c>
      <c r="AL1029" s="21">
        <f t="shared" ref="AL1029:AL1092" si="135">(AK1029/AI1029+(AH1029))/0.75</f>
        <v>7.2854938271604937</v>
      </c>
      <c r="AM1029" s="21"/>
      <c r="AN1029" s="103"/>
      <c r="AO1029" s="103"/>
      <c r="AP1029" s="51" t="e">
        <f>VLOOKUP(A1029,#REF!,2,FALSE)</f>
        <v>#REF!</v>
      </c>
    </row>
    <row r="1030" spans="1:42" s="15" customFormat="1" ht="10.5" customHeight="1">
      <c r="A1030" s="56">
        <v>107627</v>
      </c>
      <c r="B1030" s="220" t="str">
        <f t="shared" si="128"/>
        <v>SOP</v>
      </c>
      <c r="C1030" s="51" t="s">
        <v>76</v>
      </c>
      <c r="D1030" s="22">
        <v>1</v>
      </c>
      <c r="E1030" s="55">
        <v>1440</v>
      </c>
      <c r="F1030" s="51">
        <v>0.75</v>
      </c>
      <c r="G1030" s="74">
        <v>2</v>
      </c>
      <c r="H1030" s="221" t="str">
        <f t="shared" si="129"/>
        <v>2015.01</v>
      </c>
      <c r="I1030" s="221" t="str">
        <f t="shared" si="130"/>
        <v>2019</v>
      </c>
      <c r="J1030" s="69">
        <v>68500</v>
      </c>
      <c r="K1030" s="226"/>
      <c r="L1030" s="226"/>
      <c r="M1030" s="226"/>
      <c r="N1030" s="226"/>
      <c r="O1030" s="54"/>
      <c r="P1030" s="54"/>
      <c r="Q1030" s="54"/>
      <c r="R1030" s="54"/>
      <c r="S1030" s="53"/>
      <c r="T1030" s="104"/>
      <c r="U1030" s="22" t="s">
        <v>2</v>
      </c>
      <c r="V1030" s="104"/>
      <c r="W1030" s="103"/>
      <c r="X1030" s="17" t="str">
        <f>VLOOKUP(A1030,'[1]Sales Data Table'!$A:$AF,4,FALSE)</f>
        <v>84363 4RA0A</v>
      </c>
      <c r="Y1030" s="17" t="str">
        <f>VLOOKUP(A1030,'[1]Sales Data Table'!$A:$I,2,FALSE)</f>
        <v>NISSAN</v>
      </c>
      <c r="Z1030" s="17"/>
      <c r="AA1030" s="17" t="str">
        <f>VLOOKUP(A1030,'[1]Sales Data Table'!$A:$I,4,FALSE)</f>
        <v>84363 4RA0A</v>
      </c>
      <c r="AB1030" s="17" t="str">
        <f>VLOOKUP(A1030,'[1]Sales Data Table'!$A:$I,9,FALSE)</f>
        <v>L42N</v>
      </c>
      <c r="AC1030" s="17"/>
      <c r="AD1030" s="99">
        <f>VLOOKUP(A1030,'[1]Sales Data Table'!$A:$Z,16,FALSE)</f>
        <v>43890</v>
      </c>
      <c r="AE1030" s="18" t="str">
        <f>VLOOKUP(C1030,'Equipment Listing'!A:E,3,FALSE)</f>
        <v>KY</v>
      </c>
      <c r="AF1030" s="19" t="str">
        <f>VLOOKUP(C1030,'Equipment Listing'!A:E,4,FALSE)</f>
        <v>400T</v>
      </c>
      <c r="AG1030" s="19" t="str">
        <f>VLOOKUP(C1030,'Equipment Listing'!A:E,5,FALSE)</f>
        <v>331-600</v>
      </c>
      <c r="AH1030" s="19">
        <f t="shared" si="131"/>
        <v>1.5</v>
      </c>
      <c r="AI1030" s="43">
        <f t="shared" si="132"/>
        <v>1440</v>
      </c>
      <c r="AJ1030" s="102">
        <f t="shared" si="133"/>
        <v>68500</v>
      </c>
      <c r="AK1030" s="20">
        <f t="shared" si="134"/>
        <v>5708.333333333333</v>
      </c>
      <c r="AL1030" s="21">
        <f t="shared" si="135"/>
        <v>7.2854938271604937</v>
      </c>
      <c r="AM1030" s="21"/>
      <c r="AN1030" s="103"/>
      <c r="AO1030" s="103"/>
      <c r="AP1030" s="51" t="e">
        <f>VLOOKUP(A1030,#REF!,2,FALSE)</f>
        <v>#REF!</v>
      </c>
    </row>
    <row r="1031" spans="1:42" s="15" customFormat="1" ht="10.5" customHeight="1">
      <c r="A1031" s="16">
        <v>105027</v>
      </c>
      <c r="B1031" s="220" t="str">
        <f t="shared" si="128"/>
        <v>SOP</v>
      </c>
      <c r="C1031" s="25" t="s">
        <v>58</v>
      </c>
      <c r="D1031" s="19">
        <v>1</v>
      </c>
      <c r="E1031" s="20">
        <v>2250</v>
      </c>
      <c r="F1031" s="51">
        <v>0.75</v>
      </c>
      <c r="G1031" s="74">
        <v>2</v>
      </c>
      <c r="H1031" s="221" t="str">
        <f t="shared" si="129"/>
        <v>2015.01</v>
      </c>
      <c r="I1031" s="221" t="str">
        <f t="shared" si="130"/>
        <v>2015.09</v>
      </c>
      <c r="J1031" s="69">
        <v>32040</v>
      </c>
      <c r="K1031" s="226"/>
      <c r="L1031" s="226"/>
      <c r="M1031" s="226"/>
      <c r="N1031" s="226"/>
      <c r="O1031" s="19"/>
      <c r="P1031" s="19"/>
      <c r="Q1031" s="19"/>
      <c r="R1031" s="19"/>
      <c r="S1031" s="103"/>
      <c r="T1031" s="103"/>
      <c r="U1031" s="18" t="s">
        <v>2</v>
      </c>
      <c r="V1031" s="103"/>
      <c r="W1031" s="103"/>
      <c r="X1031" s="17" t="str">
        <f>VLOOKUP(A1031,'[1]Sales Data Table'!$A:$AF,4,FALSE)</f>
        <v>14014 EA000</v>
      </c>
      <c r="Y1031" s="17" t="str">
        <f>VLOOKUP(A1031,'[1]Sales Data Table'!$A:$I,2,FALSE)</f>
        <v>NISSAN</v>
      </c>
      <c r="Z1031" s="17"/>
      <c r="AA1031" s="17" t="str">
        <f>VLOOKUP(A1031,'[1]Sales Data Table'!$A:$I,4,FALSE)</f>
        <v>14014 EA000</v>
      </c>
      <c r="AB1031" s="17" t="str">
        <f>VLOOKUP(A1031,'[1]Sales Data Table'!$A:$I,9,FALSE)</f>
        <v>TR2 Kai engine</v>
      </c>
      <c r="AC1031" s="17"/>
      <c r="AD1031" s="99">
        <f>VLOOKUP(A1031,'[1]Sales Data Table'!$A:$Z,16,FALSE)</f>
        <v>42248</v>
      </c>
      <c r="AE1031" s="18" t="str">
        <f>VLOOKUP(C1031,'Equipment Listing'!A:E,3,FALSE)</f>
        <v>KY</v>
      </c>
      <c r="AF1031" s="19" t="str">
        <f>VLOOKUP(C1031,'Equipment Listing'!A:E,4,FALSE)</f>
        <v>400T</v>
      </c>
      <c r="AG1031" s="19" t="str">
        <f>VLOOKUP(C1031,'Equipment Listing'!A:E,5,FALSE)</f>
        <v>331-600</v>
      </c>
      <c r="AH1031" s="19">
        <f t="shared" si="131"/>
        <v>1.5</v>
      </c>
      <c r="AI1031" s="43">
        <f t="shared" si="132"/>
        <v>2250</v>
      </c>
      <c r="AJ1031" s="102">
        <f t="shared" si="133"/>
        <v>32040</v>
      </c>
      <c r="AK1031" s="20">
        <f t="shared" si="134"/>
        <v>2670</v>
      </c>
      <c r="AL1031" s="21">
        <f t="shared" si="135"/>
        <v>3.5822222222222222</v>
      </c>
      <c r="AM1031" s="21"/>
      <c r="AN1031" s="103"/>
      <c r="AO1031" s="103"/>
      <c r="AP1031" s="17">
        <v>105027</v>
      </c>
    </row>
    <row r="1032" spans="1:42" s="15" customFormat="1" ht="10.5" customHeight="1">
      <c r="A1032" s="16">
        <v>105239</v>
      </c>
      <c r="B1032" s="220" t="str">
        <f t="shared" si="128"/>
        <v>SOP</v>
      </c>
      <c r="C1032" s="25" t="s">
        <v>58</v>
      </c>
      <c r="D1032" s="19">
        <v>1</v>
      </c>
      <c r="E1032" s="20">
        <v>1710</v>
      </c>
      <c r="F1032" s="51">
        <v>0.75</v>
      </c>
      <c r="G1032" s="74">
        <v>2</v>
      </c>
      <c r="H1032" s="221" t="str">
        <f t="shared" si="129"/>
        <v>2015.01</v>
      </c>
      <c r="I1032" s="221" t="str">
        <f t="shared" si="130"/>
        <v>2015.09</v>
      </c>
      <c r="J1032" s="69">
        <v>41580</v>
      </c>
      <c r="K1032" s="226"/>
      <c r="L1032" s="226"/>
      <c r="M1032" s="226"/>
      <c r="N1032" s="226"/>
      <c r="O1032" s="19"/>
      <c r="P1032" s="19"/>
      <c r="Q1032" s="19"/>
      <c r="R1032" s="19"/>
      <c r="S1032" s="103"/>
      <c r="T1032" s="103"/>
      <c r="U1032" s="18" t="s">
        <v>2</v>
      </c>
      <c r="V1032" s="103"/>
      <c r="W1032" s="103"/>
      <c r="X1032" s="17" t="str">
        <f>VLOOKUP(A1032,'[1]Sales Data Table'!$A:$AF,4,FALSE)</f>
        <v>56233 EA000</v>
      </c>
      <c r="Y1032" s="17" t="str">
        <f>VLOOKUP(A1032,'[1]Sales Data Table'!$A:$I,2,FALSE)</f>
        <v>NISSAN</v>
      </c>
      <c r="Z1032" s="17"/>
      <c r="AA1032" s="17" t="str">
        <f>VLOOKUP(A1032,'[1]Sales Data Table'!$A:$I,4,FALSE)</f>
        <v>56233 EA000</v>
      </c>
      <c r="AB1032" s="17" t="str">
        <f>VLOOKUP(A1032,'[1]Sales Data Table'!$A:$I,9,FALSE)</f>
        <v xml:space="preserve">Nissan        | Frontier | H61B/D40        </v>
      </c>
      <c r="AC1032" s="17"/>
      <c r="AD1032" s="99">
        <f>VLOOKUP(A1032,'[1]Sales Data Table'!$A:$Z,16,FALSE)</f>
        <v>42248</v>
      </c>
      <c r="AE1032" s="18" t="str">
        <f>VLOOKUP(C1032,'Equipment Listing'!A:E,3,FALSE)</f>
        <v>KY</v>
      </c>
      <c r="AF1032" s="19" t="str">
        <f>VLOOKUP(C1032,'Equipment Listing'!A:E,4,FALSE)</f>
        <v>400T</v>
      </c>
      <c r="AG1032" s="19" t="str">
        <f>VLOOKUP(C1032,'Equipment Listing'!A:E,5,FALSE)</f>
        <v>331-600</v>
      </c>
      <c r="AH1032" s="19">
        <f t="shared" si="131"/>
        <v>1.5</v>
      </c>
      <c r="AI1032" s="43">
        <f t="shared" si="132"/>
        <v>1710</v>
      </c>
      <c r="AJ1032" s="102">
        <f t="shared" si="133"/>
        <v>41580</v>
      </c>
      <c r="AK1032" s="20">
        <f t="shared" si="134"/>
        <v>3465</v>
      </c>
      <c r="AL1032" s="21">
        <f t="shared" si="135"/>
        <v>4.7017543859649118</v>
      </c>
      <c r="AM1032" s="21"/>
      <c r="AN1032" s="103"/>
      <c r="AO1032" s="103"/>
      <c r="AP1032" s="17">
        <v>105239</v>
      </c>
    </row>
    <row r="1033" spans="1:42" s="15" customFormat="1" ht="10.5" customHeight="1">
      <c r="A1033" s="23">
        <v>105641</v>
      </c>
      <c r="B1033" s="220" t="str">
        <f t="shared" si="128"/>
        <v>SOP</v>
      </c>
      <c r="C1033" s="23" t="s">
        <v>58</v>
      </c>
      <c r="D1033" s="22">
        <v>1</v>
      </c>
      <c r="E1033" s="20">
        <v>4016.25</v>
      </c>
      <c r="F1033" s="51">
        <v>0.75</v>
      </c>
      <c r="G1033" s="74">
        <v>2</v>
      </c>
      <c r="H1033" s="221" t="str">
        <f t="shared" si="129"/>
        <v>2015.01</v>
      </c>
      <c r="I1033" s="221" t="str">
        <f t="shared" si="130"/>
        <v>2018.07</v>
      </c>
      <c r="J1033" s="69">
        <v>265000</v>
      </c>
      <c r="K1033" s="226"/>
      <c r="L1033" s="226"/>
      <c r="M1033" s="226"/>
      <c r="N1033" s="226"/>
      <c r="O1033" s="19"/>
      <c r="P1033" s="19"/>
      <c r="Q1033" s="19"/>
      <c r="R1033" s="19"/>
      <c r="S1033" s="103"/>
      <c r="T1033" s="103"/>
      <c r="U1033" s="22" t="s">
        <v>2</v>
      </c>
      <c r="V1033" s="103"/>
      <c r="W1033" s="103"/>
      <c r="X1033" s="17" t="str">
        <f>VLOOKUP(A1033,'[1]Sales Data Table'!$A:$AF,4,FALSE)</f>
        <v>T919P</v>
      </c>
      <c r="Y1033" s="17" t="str">
        <f>VLOOKUP(A1033,'[1]Sales Data Table'!$A:$I,2,FALSE)</f>
        <v>Toyo Automotive Parts (USA), Inc</v>
      </c>
      <c r="Z1033" s="17"/>
      <c r="AA1033" s="17" t="str">
        <f>VLOOKUP(A1033,'[1]Sales Data Table'!$A:$I,4,FALSE)</f>
        <v>T919P</v>
      </c>
      <c r="AB1033" s="17" t="str">
        <f>VLOOKUP(A1033,'[1]Sales Data Table'!$A:$I,9,FALSE)</f>
        <v>180L  - CO to 480L Tundra</v>
      </c>
      <c r="AC1033" s="17"/>
      <c r="AD1033" s="99">
        <f>VLOOKUP(A1033,'[1]Sales Data Table'!$A:$Z,16,FALSE)</f>
        <v>43282</v>
      </c>
      <c r="AE1033" s="18" t="str">
        <f>VLOOKUP(C1033,'Equipment Listing'!A:E,3,FALSE)</f>
        <v>KY</v>
      </c>
      <c r="AF1033" s="19" t="str">
        <f>VLOOKUP(C1033,'Equipment Listing'!A:E,4,FALSE)</f>
        <v>400T</v>
      </c>
      <c r="AG1033" s="19" t="str">
        <f>VLOOKUP(C1033,'Equipment Listing'!A:E,5,FALSE)</f>
        <v>331-600</v>
      </c>
      <c r="AH1033" s="19">
        <f t="shared" si="131"/>
        <v>1.5</v>
      </c>
      <c r="AI1033" s="43">
        <f t="shared" si="132"/>
        <v>4016.25</v>
      </c>
      <c r="AJ1033" s="102">
        <f t="shared" si="133"/>
        <v>265000</v>
      </c>
      <c r="AK1033" s="20">
        <f t="shared" si="134"/>
        <v>22083.333333333332</v>
      </c>
      <c r="AL1033" s="21">
        <f t="shared" si="135"/>
        <v>9.3313275927655006</v>
      </c>
      <c r="AM1033" s="21"/>
      <c r="AN1033" s="103"/>
      <c r="AO1033" s="103"/>
      <c r="AP1033" s="23" t="s">
        <v>406</v>
      </c>
    </row>
    <row r="1034" spans="1:42" s="15" customFormat="1" ht="10.5" customHeight="1">
      <c r="A1034" s="16">
        <v>105979</v>
      </c>
      <c r="B1034" s="220" t="str">
        <f t="shared" si="128"/>
        <v>SOP</v>
      </c>
      <c r="C1034" s="25" t="s">
        <v>58</v>
      </c>
      <c r="D1034" s="22">
        <v>1</v>
      </c>
      <c r="E1034" s="20">
        <v>2250</v>
      </c>
      <c r="F1034" s="51">
        <v>0.75</v>
      </c>
      <c r="G1034" s="74">
        <v>2</v>
      </c>
      <c r="H1034" s="221" t="str">
        <f t="shared" si="129"/>
        <v>2015.01</v>
      </c>
      <c r="I1034" s="221" t="str">
        <f t="shared" si="130"/>
        <v>2019.09</v>
      </c>
      <c r="J1034" s="69">
        <v>55624.800000000003</v>
      </c>
      <c r="K1034" s="226"/>
      <c r="L1034" s="226"/>
      <c r="M1034" s="226"/>
      <c r="N1034" s="226"/>
      <c r="O1034" s="19"/>
      <c r="P1034" s="19"/>
      <c r="Q1034" s="19"/>
      <c r="R1034" s="19"/>
      <c r="S1034" s="103"/>
      <c r="T1034" s="103"/>
      <c r="U1034" s="22" t="s">
        <v>2</v>
      </c>
      <c r="V1034" s="103"/>
      <c r="W1034" s="103"/>
      <c r="X1034" s="17" t="str">
        <f>VLOOKUP(A1034,'[1]Sales Data Table'!$A:$AF,4,FALSE)</f>
        <v>4-F20100A11000</v>
      </c>
      <c r="Y1034" s="17" t="str">
        <f>VLOOKUP(A1034,'[1]Sales Data Table'!$A:$I,2,FALSE)</f>
        <v>Tec Air, Inc.</v>
      </c>
      <c r="Z1034" s="17"/>
      <c r="AA1034" s="17" t="str">
        <f>VLOOKUP(A1034,'[1]Sales Data Table'!$A:$I,4,FALSE)</f>
        <v>4-F20100A11000</v>
      </c>
      <c r="AB1034" s="17" t="str">
        <f>VLOOKUP(A1034,'[1]Sales Data Table'!$A:$I,9,FALSE)</f>
        <v>AUTO INDUSTRY</v>
      </c>
      <c r="AC1034" s="17"/>
      <c r="AD1034" s="99">
        <f>VLOOKUP(A1034,'[1]Sales Data Table'!$A:$Z,16,FALSE)</f>
        <v>43717</v>
      </c>
      <c r="AE1034" s="18" t="str">
        <f>VLOOKUP(C1034,'Equipment Listing'!A:E,3,FALSE)</f>
        <v>KY</v>
      </c>
      <c r="AF1034" s="19" t="str">
        <f>VLOOKUP(C1034,'Equipment Listing'!A:E,4,FALSE)</f>
        <v>400T</v>
      </c>
      <c r="AG1034" s="19" t="str">
        <f>VLOOKUP(C1034,'Equipment Listing'!A:E,5,FALSE)</f>
        <v>331-600</v>
      </c>
      <c r="AH1034" s="19">
        <f t="shared" si="131"/>
        <v>1.5</v>
      </c>
      <c r="AI1034" s="43">
        <f t="shared" si="132"/>
        <v>2250</v>
      </c>
      <c r="AJ1034" s="102">
        <f t="shared" si="133"/>
        <v>55624.800000000003</v>
      </c>
      <c r="AK1034" s="20">
        <f t="shared" si="134"/>
        <v>4635.4000000000005</v>
      </c>
      <c r="AL1034" s="21">
        <f t="shared" si="135"/>
        <v>4.7469037037037038</v>
      </c>
      <c r="AM1034" s="21"/>
      <c r="AN1034" s="103"/>
      <c r="AO1034" s="103"/>
      <c r="AP1034" s="17">
        <v>105979</v>
      </c>
    </row>
    <row r="1035" spans="1:42" s="15" customFormat="1" ht="10.5" customHeight="1">
      <c r="A1035" s="16">
        <v>106048</v>
      </c>
      <c r="B1035" s="220" t="str">
        <f t="shared" si="128"/>
        <v>SOP</v>
      </c>
      <c r="C1035" s="25" t="s">
        <v>58</v>
      </c>
      <c r="D1035" s="19">
        <v>1</v>
      </c>
      <c r="E1035" s="20">
        <v>1440</v>
      </c>
      <c r="F1035" s="51">
        <v>0.75</v>
      </c>
      <c r="G1035" s="74">
        <v>2</v>
      </c>
      <c r="H1035" s="221" t="str">
        <f t="shared" si="129"/>
        <v>2015.01</v>
      </c>
      <c r="I1035" s="221" t="str">
        <f t="shared" si="130"/>
        <v>2019</v>
      </c>
      <c r="J1035" s="69">
        <v>2905.5</v>
      </c>
      <c r="K1035" s="226"/>
      <c r="L1035" s="226"/>
      <c r="M1035" s="226"/>
      <c r="N1035" s="226"/>
      <c r="O1035" s="19"/>
      <c r="P1035" s="19"/>
      <c r="Q1035" s="19"/>
      <c r="R1035" s="19"/>
      <c r="S1035" s="103"/>
      <c r="T1035" s="103"/>
      <c r="U1035" s="22" t="s">
        <v>2</v>
      </c>
      <c r="V1035" s="103"/>
      <c r="W1035" s="103"/>
      <c r="X1035" s="17" t="str">
        <f>VLOOKUP(A1035,'[1]Sales Data Table'!$A:$AF,4,FALSE)</f>
        <v>51170 ZS08D</v>
      </c>
      <c r="Y1035" s="17" t="str">
        <f>VLOOKUP(A1035,'[1]Sales Data Table'!$A:$I,2,FALSE)</f>
        <v>NISSAN</v>
      </c>
      <c r="Z1035" s="17"/>
      <c r="AA1035" s="17" t="str">
        <f>VLOOKUP(A1035,'[1]Sales Data Table'!$A:$I,4,FALSE)</f>
        <v>51170 ZS08D</v>
      </c>
      <c r="AB1035" s="17" t="str">
        <f>VLOOKUP(A1035,'[1]Sales Data Table'!$A:$I,9,FALSE)</f>
        <v>N61B Xterra</v>
      </c>
      <c r="AC1035" s="17"/>
      <c r="AD1035" s="99">
        <f>VLOOKUP(A1035,'[1]Sales Data Table'!$A:$Z,16,FALSE)</f>
        <v>44114</v>
      </c>
      <c r="AE1035" s="18" t="str">
        <f>VLOOKUP(C1035,'Equipment Listing'!A:E,3,FALSE)</f>
        <v>KY</v>
      </c>
      <c r="AF1035" s="19" t="str">
        <f>VLOOKUP(C1035,'Equipment Listing'!A:E,4,FALSE)</f>
        <v>400T</v>
      </c>
      <c r="AG1035" s="19" t="str">
        <f>VLOOKUP(C1035,'Equipment Listing'!A:E,5,FALSE)</f>
        <v>331-600</v>
      </c>
      <c r="AH1035" s="19">
        <f t="shared" si="131"/>
        <v>1.5</v>
      </c>
      <c r="AI1035" s="43">
        <f t="shared" si="132"/>
        <v>1440</v>
      </c>
      <c r="AJ1035" s="102">
        <f t="shared" si="133"/>
        <v>2905.5</v>
      </c>
      <c r="AK1035" s="20">
        <f t="shared" si="134"/>
        <v>242.125</v>
      </c>
      <c r="AL1035" s="21">
        <f t="shared" si="135"/>
        <v>2.2241898148148147</v>
      </c>
      <c r="AM1035" s="21"/>
      <c r="AN1035" s="103"/>
      <c r="AO1035" s="103"/>
      <c r="AP1035" s="17" t="s">
        <v>68</v>
      </c>
    </row>
    <row r="1036" spans="1:42" s="15" customFormat="1" ht="10.5" customHeight="1">
      <c r="A1036" s="16">
        <v>106192</v>
      </c>
      <c r="B1036" s="220" t="str">
        <f t="shared" si="128"/>
        <v>EOP</v>
      </c>
      <c r="C1036" s="25" t="s">
        <v>58</v>
      </c>
      <c r="D1036" s="22">
        <v>1</v>
      </c>
      <c r="E1036" s="20">
        <v>1000</v>
      </c>
      <c r="F1036" s="51">
        <v>0.75</v>
      </c>
      <c r="G1036" s="74">
        <v>2</v>
      </c>
      <c r="H1036" s="221" t="str">
        <f t="shared" si="129"/>
        <v>2015.01</v>
      </c>
      <c r="I1036" s="221" t="str">
        <f t="shared" si="130"/>
        <v>3000</v>
      </c>
      <c r="J1036" s="69">
        <v>49275</v>
      </c>
      <c r="K1036" s="226"/>
      <c r="L1036" s="226"/>
      <c r="M1036" s="226"/>
      <c r="N1036" s="226"/>
      <c r="O1036" s="19"/>
      <c r="P1036" s="19"/>
      <c r="Q1036" s="19"/>
      <c r="R1036" s="19"/>
      <c r="S1036" s="103"/>
      <c r="T1036" s="103"/>
      <c r="U1036" s="22" t="s">
        <v>2</v>
      </c>
      <c r="V1036" s="103"/>
      <c r="W1036" s="103"/>
      <c r="X1036" s="17" t="str">
        <f>VLOOKUP(A1036,'[1]Sales Data Table'!$A:$AF,4,FALSE)</f>
        <v>827150T180</v>
      </c>
      <c r="Y1036" s="17" t="str">
        <f>VLOOKUP(A1036,'[1]Sales Data Table'!$A:$I,2,FALSE)</f>
        <v>TOYOTA</v>
      </c>
      <c r="Z1036" s="17"/>
      <c r="AA1036" s="17" t="str">
        <f>VLOOKUP(A1036,'[1]Sales Data Table'!$A:$I,4,FALSE)</f>
        <v>827150T180</v>
      </c>
      <c r="AB1036" s="17" t="str">
        <f>VLOOKUP(A1036,'[1]Sales Data Table'!$A:$I,9,FALSE)</f>
        <v xml:space="preserve">Toyota | Venza | 470L            </v>
      </c>
      <c r="AC1036" s="17"/>
      <c r="AD1036" s="99">
        <f>VLOOKUP(A1036,'[1]Sales Data Table'!$A:$Z,16,FALSE)</f>
        <v>41912</v>
      </c>
      <c r="AE1036" s="18" t="str">
        <f>VLOOKUP(C1036,'Equipment Listing'!A:E,3,FALSE)</f>
        <v>KY</v>
      </c>
      <c r="AF1036" s="19" t="str">
        <f>VLOOKUP(C1036,'Equipment Listing'!A:E,4,FALSE)</f>
        <v>400T</v>
      </c>
      <c r="AG1036" s="19" t="str">
        <f>VLOOKUP(C1036,'Equipment Listing'!A:E,5,FALSE)</f>
        <v>331-600</v>
      </c>
      <c r="AH1036" s="19">
        <f t="shared" si="131"/>
        <v>1.5</v>
      </c>
      <c r="AI1036" s="43">
        <f t="shared" si="132"/>
        <v>1000</v>
      </c>
      <c r="AJ1036" s="102">
        <f t="shared" si="133"/>
        <v>49275</v>
      </c>
      <c r="AK1036" s="20">
        <f t="shared" si="134"/>
        <v>4106.25</v>
      </c>
      <c r="AL1036" s="21">
        <f t="shared" si="135"/>
        <v>7.4750000000000005</v>
      </c>
      <c r="AM1036" s="21"/>
      <c r="AN1036" s="103"/>
      <c r="AO1036" s="103"/>
      <c r="AP1036" s="17" t="s">
        <v>67</v>
      </c>
    </row>
    <row r="1037" spans="1:42" s="15" customFormat="1" ht="10.5" customHeight="1">
      <c r="A1037" s="16">
        <v>106312</v>
      </c>
      <c r="B1037" s="220" t="str">
        <f t="shared" si="128"/>
        <v>SOP</v>
      </c>
      <c r="C1037" s="25" t="s">
        <v>58</v>
      </c>
      <c r="D1037" s="22">
        <v>1</v>
      </c>
      <c r="E1037" s="20">
        <v>1350</v>
      </c>
      <c r="F1037" s="51">
        <v>0.75</v>
      </c>
      <c r="G1037" s="74">
        <v>2</v>
      </c>
      <c r="H1037" s="221" t="str">
        <f t="shared" si="129"/>
        <v>2015.01</v>
      </c>
      <c r="I1037" s="221" t="str">
        <f t="shared" si="130"/>
        <v>2019.09</v>
      </c>
      <c r="J1037" s="69">
        <v>49680</v>
      </c>
      <c r="K1037" s="226"/>
      <c r="L1037" s="226"/>
      <c r="M1037" s="226"/>
      <c r="N1037" s="226"/>
      <c r="O1037" s="19"/>
      <c r="P1037" s="19"/>
      <c r="Q1037" s="19"/>
      <c r="R1037" s="19"/>
      <c r="S1037" s="103"/>
      <c r="T1037" s="103"/>
      <c r="U1037" s="22" t="s">
        <v>2</v>
      </c>
      <c r="V1037" s="103"/>
      <c r="W1037" s="103"/>
      <c r="X1037" s="17" t="str">
        <f>VLOOKUP(A1037,'[1]Sales Data Table'!$A:$AF,4,FALSE)</f>
        <v>771150T010</v>
      </c>
      <c r="Y1037" s="17" t="str">
        <f>VLOOKUP(A1037,'[1]Sales Data Table'!$A:$I,2,FALSE)</f>
        <v>TOYOTA</v>
      </c>
      <c r="Z1037" s="17"/>
      <c r="AA1037" s="17" t="str">
        <f>VLOOKUP(A1037,'[1]Sales Data Table'!$A:$I,4,FALSE)</f>
        <v>771150T010</v>
      </c>
      <c r="AB1037" s="17" t="str">
        <f>VLOOKUP(A1037,'[1]Sales Data Table'!$A:$I,9,FALSE)</f>
        <v xml:space="preserve">Toyota | Venza | 470L            </v>
      </c>
      <c r="AC1037" s="17"/>
      <c r="AD1037" s="99">
        <f>VLOOKUP(A1037,'[1]Sales Data Table'!$A:$Z,16,FALSE)</f>
        <v>43717</v>
      </c>
      <c r="AE1037" s="18" t="str">
        <f>VLOOKUP(C1037,'Equipment Listing'!A:E,3,FALSE)</f>
        <v>KY</v>
      </c>
      <c r="AF1037" s="19" t="str">
        <f>VLOOKUP(C1037,'Equipment Listing'!A:E,4,FALSE)</f>
        <v>400T</v>
      </c>
      <c r="AG1037" s="19" t="str">
        <f>VLOOKUP(C1037,'Equipment Listing'!A:E,5,FALSE)</f>
        <v>331-600</v>
      </c>
      <c r="AH1037" s="19">
        <f t="shared" si="131"/>
        <v>1.5</v>
      </c>
      <c r="AI1037" s="43">
        <f t="shared" si="132"/>
        <v>1350</v>
      </c>
      <c r="AJ1037" s="102">
        <f t="shared" si="133"/>
        <v>49680</v>
      </c>
      <c r="AK1037" s="20">
        <f t="shared" si="134"/>
        <v>4140</v>
      </c>
      <c r="AL1037" s="21">
        <f t="shared" si="135"/>
        <v>6.0888888888888886</v>
      </c>
      <c r="AM1037" s="21"/>
      <c r="AN1037" s="103"/>
      <c r="AO1037" s="103"/>
      <c r="AP1037" s="17">
        <v>106312</v>
      </c>
    </row>
    <row r="1038" spans="1:42" s="15" customFormat="1" ht="10.5" customHeight="1">
      <c r="A1038" s="16">
        <v>106588</v>
      </c>
      <c r="B1038" s="220" t="str">
        <f t="shared" si="128"/>
        <v>SOP</v>
      </c>
      <c r="C1038" s="25" t="s">
        <v>58</v>
      </c>
      <c r="D1038" s="22">
        <v>1</v>
      </c>
      <c r="E1038" s="20">
        <v>1350</v>
      </c>
      <c r="F1038" s="51">
        <v>0.75</v>
      </c>
      <c r="G1038" s="74">
        <v>2</v>
      </c>
      <c r="H1038" s="221" t="str">
        <f t="shared" si="129"/>
        <v>2015.01</v>
      </c>
      <c r="I1038" s="221" t="str">
        <f t="shared" si="130"/>
        <v>2019.09</v>
      </c>
      <c r="J1038" s="69">
        <v>907536</v>
      </c>
      <c r="K1038" s="226"/>
      <c r="L1038" s="226"/>
      <c r="M1038" s="226"/>
      <c r="N1038" s="226"/>
      <c r="O1038" s="19"/>
      <c r="P1038" s="19"/>
      <c r="Q1038" s="19"/>
      <c r="R1038" s="19"/>
      <c r="S1038" s="103"/>
      <c r="T1038" s="103"/>
      <c r="U1038" s="22" t="s">
        <v>2</v>
      </c>
      <c r="V1038" s="103"/>
      <c r="W1038" s="103"/>
      <c r="X1038" s="17">
        <f>VLOOKUP(A1038,'[1]Sales Data Table'!$A:$AF,4,FALSE)</f>
        <v>3557208020</v>
      </c>
      <c r="Y1038" s="17" t="str">
        <f>VLOOKUP(A1038,'[1]Sales Data Table'!$A:$I,2,FALSE)</f>
        <v>TOYOTA</v>
      </c>
      <c r="Z1038" s="17"/>
      <c r="AA1038" s="17">
        <f>VLOOKUP(A1038,'[1]Sales Data Table'!$A:$I,4,FALSE)</f>
        <v>3557208020</v>
      </c>
      <c r="AB1038" s="17" t="str">
        <f>VLOOKUP(A1038,'[1]Sales Data Table'!$A:$I,9,FALSE)</f>
        <v>TOYOTA Transmission</v>
      </c>
      <c r="AC1038" s="17"/>
      <c r="AD1038" s="99">
        <f>VLOOKUP(A1038,'[1]Sales Data Table'!$A:$Z,16,FALSE)</f>
        <v>43717</v>
      </c>
      <c r="AE1038" s="18" t="str">
        <f>VLOOKUP(C1038,'Equipment Listing'!A:E,3,FALSE)</f>
        <v>KY</v>
      </c>
      <c r="AF1038" s="19" t="str">
        <f>VLOOKUP(C1038,'Equipment Listing'!A:E,4,FALSE)</f>
        <v>400T</v>
      </c>
      <c r="AG1038" s="19" t="str">
        <f>VLOOKUP(C1038,'Equipment Listing'!A:E,5,FALSE)</f>
        <v>331-600</v>
      </c>
      <c r="AH1038" s="19">
        <f t="shared" si="131"/>
        <v>1.5</v>
      </c>
      <c r="AI1038" s="43">
        <f t="shared" si="132"/>
        <v>1350</v>
      </c>
      <c r="AJ1038" s="102">
        <f t="shared" si="133"/>
        <v>907536</v>
      </c>
      <c r="AK1038" s="20">
        <f t="shared" si="134"/>
        <v>75628</v>
      </c>
      <c r="AL1038" s="21">
        <f t="shared" si="135"/>
        <v>76.694320987654322</v>
      </c>
      <c r="AM1038" s="21"/>
      <c r="AN1038" s="103"/>
      <c r="AO1038" s="103"/>
      <c r="AP1038" s="17">
        <v>106588</v>
      </c>
    </row>
    <row r="1039" spans="1:42" s="15" customFormat="1" ht="10.5" customHeight="1">
      <c r="A1039" s="16">
        <v>106804</v>
      </c>
      <c r="B1039" s="220" t="str">
        <f t="shared" si="128"/>
        <v>EOP</v>
      </c>
      <c r="C1039" s="25" t="s">
        <v>58</v>
      </c>
      <c r="D1039" s="22">
        <v>1</v>
      </c>
      <c r="E1039" s="20">
        <v>1800</v>
      </c>
      <c r="F1039" s="51">
        <v>0.75</v>
      </c>
      <c r="G1039" s="74">
        <v>2</v>
      </c>
      <c r="H1039" s="221" t="str">
        <f t="shared" si="129"/>
        <v>2015.01</v>
      </c>
      <c r="I1039" s="221" t="str">
        <f t="shared" si="130"/>
        <v>3000</v>
      </c>
      <c r="J1039" s="69">
        <v>9000</v>
      </c>
      <c r="K1039" s="226"/>
      <c r="L1039" s="226"/>
      <c r="M1039" s="226"/>
      <c r="N1039" s="226"/>
      <c r="O1039" s="19"/>
      <c r="P1039" s="19"/>
      <c r="Q1039" s="19"/>
      <c r="R1039" s="19"/>
      <c r="S1039" s="103"/>
      <c r="T1039" s="103"/>
      <c r="U1039" s="22" t="s">
        <v>2</v>
      </c>
      <c r="V1039" s="103"/>
      <c r="W1039" s="103"/>
      <c r="X1039" s="17" t="str">
        <f>VLOOKUP(A1039,'[1]Sales Data Table'!$A:$AF,4,FALSE)</f>
        <v>86211-06110</v>
      </c>
      <c r="Y1039" s="17" t="str">
        <f>VLOOKUP(A1039,'[1]Sales Data Table'!$A:$I,2,FALSE)</f>
        <v>TOYOTA</v>
      </c>
      <c r="Z1039" s="17"/>
      <c r="AA1039" s="17" t="str">
        <f>VLOOKUP(A1039,'[1]Sales Data Table'!$A:$I,4,FALSE)</f>
        <v>86211-06110</v>
      </c>
      <c r="AB1039" s="17" t="str">
        <f>VLOOKUP(A1039,'[1]Sales Data Table'!$A:$I,9,FALSE)</f>
        <v>Camry 051A HEV</v>
      </c>
      <c r="AC1039" s="17"/>
      <c r="AD1039" s="99">
        <f>VLOOKUP(A1039,'[1]Sales Data Table'!$A:$Z,16,FALSE)</f>
        <v>41883</v>
      </c>
      <c r="AE1039" s="18" t="str">
        <f>VLOOKUP(C1039,'Equipment Listing'!A:E,3,FALSE)</f>
        <v>KY</v>
      </c>
      <c r="AF1039" s="19" t="str">
        <f>VLOOKUP(C1039,'Equipment Listing'!A:E,4,FALSE)</f>
        <v>400T</v>
      </c>
      <c r="AG1039" s="19" t="str">
        <f>VLOOKUP(C1039,'Equipment Listing'!A:E,5,FALSE)</f>
        <v>331-600</v>
      </c>
      <c r="AH1039" s="19">
        <f t="shared" si="131"/>
        <v>1.5</v>
      </c>
      <c r="AI1039" s="43">
        <f t="shared" si="132"/>
        <v>1800</v>
      </c>
      <c r="AJ1039" s="102">
        <f t="shared" si="133"/>
        <v>9000</v>
      </c>
      <c r="AK1039" s="20">
        <f t="shared" si="134"/>
        <v>750</v>
      </c>
      <c r="AL1039" s="21">
        <f t="shared" si="135"/>
        <v>2.5555555555555558</v>
      </c>
      <c r="AM1039" s="21"/>
      <c r="AN1039" s="103"/>
      <c r="AO1039" s="103"/>
      <c r="AP1039" s="17" t="s">
        <v>66</v>
      </c>
    </row>
    <row r="1040" spans="1:42" s="15" customFormat="1" ht="10.5" customHeight="1">
      <c r="A1040" s="56">
        <v>106805</v>
      </c>
      <c r="B1040" s="220" t="str">
        <f t="shared" si="128"/>
        <v>EOP</v>
      </c>
      <c r="C1040" s="51" t="s">
        <v>58</v>
      </c>
      <c r="D1040" s="22">
        <v>1</v>
      </c>
      <c r="E1040" s="55">
        <v>800</v>
      </c>
      <c r="F1040" s="51">
        <v>0.75</v>
      </c>
      <c r="G1040" s="74">
        <v>2</v>
      </c>
      <c r="H1040" s="221" t="str">
        <f t="shared" si="129"/>
        <v>2015.01</v>
      </c>
      <c r="I1040" s="221" t="str">
        <f t="shared" si="130"/>
        <v>3000</v>
      </c>
      <c r="J1040" s="69">
        <v>9000</v>
      </c>
      <c r="K1040" s="226"/>
      <c r="L1040" s="226"/>
      <c r="M1040" s="226"/>
      <c r="N1040" s="226"/>
      <c r="O1040" s="54"/>
      <c r="P1040" s="54"/>
      <c r="Q1040" s="54"/>
      <c r="R1040" s="54"/>
      <c r="S1040" s="53"/>
      <c r="T1040" s="104"/>
      <c r="U1040" s="22" t="s">
        <v>2</v>
      </c>
      <c r="V1040" s="104"/>
      <c r="W1040" s="107"/>
      <c r="X1040" s="17" t="str">
        <f>VLOOKUP(A1040,'[1]Sales Data Table'!$A:$AF,4,FALSE)</f>
        <v>86212-06110</v>
      </c>
      <c r="Y1040" s="17" t="str">
        <f>VLOOKUP(A1040,'[1]Sales Data Table'!$A:$I,2,FALSE)</f>
        <v>TOYOTA</v>
      </c>
      <c r="Z1040" s="17"/>
      <c r="AA1040" s="17" t="str">
        <f>VLOOKUP(A1040,'[1]Sales Data Table'!$A:$I,4,FALSE)</f>
        <v>86212-06110</v>
      </c>
      <c r="AB1040" s="17" t="str">
        <f>VLOOKUP(A1040,'[1]Sales Data Table'!$A:$I,9,FALSE)</f>
        <v>Camry 051A HEV</v>
      </c>
      <c r="AC1040" s="17"/>
      <c r="AD1040" s="99">
        <f>VLOOKUP(A1040,'[1]Sales Data Table'!$A:$Z,16,FALSE)</f>
        <v>41883</v>
      </c>
      <c r="AE1040" s="18" t="str">
        <f>VLOOKUP(C1040,'Equipment Listing'!A:E,3,FALSE)</f>
        <v>KY</v>
      </c>
      <c r="AF1040" s="19" t="str">
        <f>VLOOKUP(C1040,'Equipment Listing'!A:E,4,FALSE)</f>
        <v>400T</v>
      </c>
      <c r="AG1040" s="19" t="str">
        <f>VLOOKUP(C1040,'Equipment Listing'!A:E,5,FALSE)</f>
        <v>331-600</v>
      </c>
      <c r="AH1040" s="19">
        <f t="shared" si="131"/>
        <v>1.5</v>
      </c>
      <c r="AI1040" s="43">
        <f t="shared" si="132"/>
        <v>800</v>
      </c>
      <c r="AJ1040" s="102">
        <f t="shared" si="133"/>
        <v>9000</v>
      </c>
      <c r="AK1040" s="20">
        <f t="shared" si="134"/>
        <v>750</v>
      </c>
      <c r="AL1040" s="21">
        <f t="shared" si="135"/>
        <v>3.25</v>
      </c>
      <c r="AM1040" s="21"/>
      <c r="AN1040" s="107"/>
      <c r="AO1040" s="107"/>
      <c r="AP1040" s="51" t="e">
        <f>VLOOKUP(A1040,#REF!,2,FALSE)</f>
        <v>#REF!</v>
      </c>
    </row>
    <row r="1041" spans="1:42" s="15" customFormat="1" ht="10.5" customHeight="1">
      <c r="A1041" s="16">
        <v>106833</v>
      </c>
      <c r="B1041" s="220" t="str">
        <f t="shared" si="128"/>
        <v>SOP</v>
      </c>
      <c r="C1041" s="25" t="s">
        <v>58</v>
      </c>
      <c r="D1041" s="22">
        <v>1</v>
      </c>
      <c r="E1041" s="20">
        <v>1125</v>
      </c>
      <c r="F1041" s="51">
        <v>0.75</v>
      </c>
      <c r="G1041" s="74">
        <v>2</v>
      </c>
      <c r="H1041" s="221" t="str">
        <f t="shared" si="129"/>
        <v>2015.01</v>
      </c>
      <c r="I1041" s="221" t="str">
        <f t="shared" si="130"/>
        <v>2019</v>
      </c>
      <c r="J1041" s="68">
        <v>428500</v>
      </c>
      <c r="K1041" s="225"/>
      <c r="L1041" s="225"/>
      <c r="M1041" s="225"/>
      <c r="N1041" s="225"/>
      <c r="O1041" s="19"/>
      <c r="P1041" s="19"/>
      <c r="Q1041" s="19"/>
      <c r="R1041" s="19"/>
      <c r="S1041" s="103"/>
      <c r="T1041" s="103"/>
      <c r="U1041" s="22" t="s">
        <v>2</v>
      </c>
      <c r="V1041" s="103"/>
      <c r="W1041" s="103"/>
      <c r="X1041" s="17" t="str">
        <f>VLOOKUP(A1041,'[1]Sales Data Table'!$A:$AF,4,FALSE)</f>
        <v>67126 3TA0A</v>
      </c>
      <c r="Y1041" s="17" t="str">
        <f>VLOOKUP(A1041,'[1]Sales Data Table'!$A:$I,2,FALSE)</f>
        <v>NISSAN</v>
      </c>
      <c r="Z1041" s="17"/>
      <c r="AA1041" s="17" t="str">
        <f>VLOOKUP(A1041,'[1]Sales Data Table'!$A:$I,4,FALSE)</f>
        <v>67126 3TA0A</v>
      </c>
      <c r="AB1041" s="17" t="str">
        <f>VLOOKUP(A1041,'[1]Sales Data Table'!$A:$I,9,FALSE)</f>
        <v>L42L + '14 L42N</v>
      </c>
      <c r="AC1041" s="17"/>
      <c r="AD1041" s="99">
        <f>VLOOKUP(A1041,'[1]Sales Data Table'!$A:$Z,16,FALSE)</f>
        <v>44166</v>
      </c>
      <c r="AE1041" s="18" t="str">
        <f>VLOOKUP(C1041,'Equipment Listing'!A:E,3,FALSE)</f>
        <v>KY</v>
      </c>
      <c r="AF1041" s="19" t="str">
        <f>VLOOKUP(C1041,'Equipment Listing'!A:E,4,FALSE)</f>
        <v>400T</v>
      </c>
      <c r="AG1041" s="19" t="str">
        <f>VLOOKUP(C1041,'Equipment Listing'!A:E,5,FALSE)</f>
        <v>331-600</v>
      </c>
      <c r="AH1041" s="19">
        <f t="shared" si="131"/>
        <v>1.5</v>
      </c>
      <c r="AI1041" s="43">
        <f t="shared" si="132"/>
        <v>1125</v>
      </c>
      <c r="AJ1041" s="102">
        <f t="shared" si="133"/>
        <v>428500</v>
      </c>
      <c r="AK1041" s="20">
        <f t="shared" si="134"/>
        <v>35708.333333333336</v>
      </c>
      <c r="AL1041" s="21">
        <f t="shared" si="135"/>
        <v>44.320987654320994</v>
      </c>
      <c r="AM1041" s="21"/>
      <c r="AN1041" s="103"/>
      <c r="AO1041" s="103"/>
      <c r="AP1041" s="17">
        <v>106833</v>
      </c>
    </row>
    <row r="1042" spans="1:42" s="15" customFormat="1" ht="10.5" customHeight="1">
      <c r="A1042" s="16">
        <v>106865</v>
      </c>
      <c r="B1042" s="220" t="str">
        <f t="shared" si="128"/>
        <v>SOP</v>
      </c>
      <c r="C1042" s="25" t="s">
        <v>58</v>
      </c>
      <c r="D1042" s="22">
        <v>1</v>
      </c>
      <c r="E1042" s="20">
        <v>3600</v>
      </c>
      <c r="F1042" s="51">
        <v>0.75</v>
      </c>
      <c r="G1042" s="74">
        <v>2</v>
      </c>
      <c r="H1042" s="221" t="str">
        <f t="shared" si="129"/>
        <v>2015.01</v>
      </c>
      <c r="I1042" s="221" t="str">
        <f t="shared" si="130"/>
        <v>2016.06</v>
      </c>
      <c r="J1042" s="69">
        <v>73700.706000000006</v>
      </c>
      <c r="K1042" s="226"/>
      <c r="L1042" s="226"/>
      <c r="M1042" s="226"/>
      <c r="N1042" s="226"/>
      <c r="O1042" s="19"/>
      <c r="P1042" s="19"/>
      <c r="Q1042" s="19"/>
      <c r="R1042" s="19"/>
      <c r="S1042" s="103"/>
      <c r="T1042" s="103"/>
      <c r="U1042" s="22" t="s">
        <v>2</v>
      </c>
      <c r="V1042" s="103"/>
      <c r="W1042" s="103"/>
      <c r="X1042" s="17" t="str">
        <f>VLOOKUP(A1042,'[1]Sales Data Table'!$A:$AF,4,FALSE)</f>
        <v>G920B06010</v>
      </c>
      <c r="Y1042" s="17" t="str">
        <f>VLOOKUP(A1042,'[1]Sales Data Table'!$A:$I,2,FALSE)</f>
        <v>TOYOTA</v>
      </c>
      <c r="Z1042" s="17"/>
      <c r="AA1042" s="17" t="str">
        <f>VLOOKUP(A1042,'[1]Sales Data Table'!$A:$I,4,FALSE)</f>
        <v>G920B06010</v>
      </c>
      <c r="AB1042" s="17" t="str">
        <f>VLOOKUP(A1042,'[1]Sales Data Table'!$A:$I,9,FALSE)</f>
        <v>Camry 051a</v>
      </c>
      <c r="AC1042" s="17"/>
      <c r="AD1042" s="99">
        <f>VLOOKUP(A1042,'[1]Sales Data Table'!$A:$Z,16,FALSE)</f>
        <v>42522</v>
      </c>
      <c r="AE1042" s="18" t="str">
        <f>VLOOKUP(C1042,'Equipment Listing'!A:E,3,FALSE)</f>
        <v>KY</v>
      </c>
      <c r="AF1042" s="19" t="str">
        <f>VLOOKUP(C1042,'Equipment Listing'!A:E,4,FALSE)</f>
        <v>400T</v>
      </c>
      <c r="AG1042" s="19" t="str">
        <f>VLOOKUP(C1042,'Equipment Listing'!A:E,5,FALSE)</f>
        <v>331-600</v>
      </c>
      <c r="AH1042" s="19">
        <f t="shared" si="131"/>
        <v>1.5</v>
      </c>
      <c r="AI1042" s="43">
        <f t="shared" si="132"/>
        <v>3600</v>
      </c>
      <c r="AJ1042" s="102">
        <f t="shared" si="133"/>
        <v>73700.706000000006</v>
      </c>
      <c r="AK1042" s="20">
        <f t="shared" si="134"/>
        <v>6141.7255000000005</v>
      </c>
      <c r="AL1042" s="21">
        <f t="shared" si="135"/>
        <v>4.2747131481481482</v>
      </c>
      <c r="AM1042" s="21"/>
      <c r="AN1042" s="103"/>
      <c r="AO1042" s="103"/>
      <c r="AP1042" s="17" t="s">
        <v>65</v>
      </c>
    </row>
    <row r="1043" spans="1:42" s="15" customFormat="1" ht="10.5" customHeight="1">
      <c r="A1043" s="16">
        <v>107017</v>
      </c>
      <c r="B1043" s="220" t="str">
        <f t="shared" si="128"/>
        <v>SOP</v>
      </c>
      <c r="C1043" s="25" t="s">
        <v>58</v>
      </c>
      <c r="D1043" s="22">
        <v>1</v>
      </c>
      <c r="E1043" s="20">
        <v>1800</v>
      </c>
      <c r="F1043" s="51">
        <v>0.75</v>
      </c>
      <c r="G1043" s="74">
        <v>2</v>
      </c>
      <c r="H1043" s="221" t="str">
        <f t="shared" si="129"/>
        <v>2015.01</v>
      </c>
      <c r="I1043" s="221" t="str">
        <f t="shared" si="130"/>
        <v>2018.12</v>
      </c>
      <c r="J1043" s="50">
        <v>317882.88</v>
      </c>
      <c r="K1043" s="224"/>
      <c r="L1043" s="224"/>
      <c r="M1043" s="224"/>
      <c r="N1043" s="224"/>
      <c r="O1043" s="19"/>
      <c r="P1043" s="19"/>
      <c r="Q1043" s="19"/>
      <c r="R1043" s="19"/>
      <c r="S1043" s="103"/>
      <c r="T1043" s="103"/>
      <c r="U1043" s="22" t="s">
        <v>2</v>
      </c>
      <c r="V1043" s="103"/>
      <c r="W1043" s="103"/>
      <c r="X1043" s="17" t="str">
        <f>VLOOKUP(A1043,'[1]Sales Data Table'!$A:$AF,4,FALSE)</f>
        <v>80120 3ja0a</v>
      </c>
      <c r="Y1043" s="17" t="str">
        <f>VLOOKUP(A1043,'[1]Sales Data Table'!$A:$I,2,FALSE)</f>
        <v>NISSAN</v>
      </c>
      <c r="Z1043" s="17"/>
      <c r="AA1043" s="17" t="str">
        <f>VLOOKUP(A1043,'[1]Sales Data Table'!$A:$I,4,FALSE)</f>
        <v>80120 3ja0a</v>
      </c>
      <c r="AB1043" s="17" t="str">
        <f>VLOOKUP(A1043,'[1]Sales Data Table'!$A:$I,9,FALSE)</f>
        <v>P42J + P42K ( 2 PER)</v>
      </c>
      <c r="AC1043" s="17"/>
      <c r="AD1043" s="99">
        <f>VLOOKUP(A1043,'[1]Sales Data Table'!$A:$Z,16,FALSE)</f>
        <v>43435</v>
      </c>
      <c r="AE1043" s="18" t="str">
        <f>VLOOKUP(C1043,'Equipment Listing'!A:E,3,FALSE)</f>
        <v>KY</v>
      </c>
      <c r="AF1043" s="19" t="str">
        <f>VLOOKUP(C1043,'Equipment Listing'!A:E,4,FALSE)</f>
        <v>400T</v>
      </c>
      <c r="AG1043" s="19" t="str">
        <f>VLOOKUP(C1043,'Equipment Listing'!A:E,5,FALSE)</f>
        <v>331-600</v>
      </c>
      <c r="AH1043" s="19">
        <f t="shared" si="131"/>
        <v>1.5</v>
      </c>
      <c r="AI1043" s="43">
        <f t="shared" si="132"/>
        <v>1800</v>
      </c>
      <c r="AJ1043" s="102">
        <f t="shared" si="133"/>
        <v>317882.88</v>
      </c>
      <c r="AK1043" s="20">
        <f t="shared" si="134"/>
        <v>26490.240000000002</v>
      </c>
      <c r="AL1043" s="21">
        <f t="shared" si="135"/>
        <v>21.622399999999999</v>
      </c>
      <c r="AM1043" s="21"/>
      <c r="AN1043" s="103"/>
      <c r="AO1043" s="103"/>
      <c r="AP1043" s="17">
        <v>107017</v>
      </c>
    </row>
    <row r="1044" spans="1:42" s="15" customFormat="1" ht="10.5" customHeight="1">
      <c r="A1044" s="23">
        <v>107033</v>
      </c>
      <c r="B1044" s="220" t="str">
        <f t="shared" si="128"/>
        <v>SOP</v>
      </c>
      <c r="C1044" s="23" t="s">
        <v>58</v>
      </c>
      <c r="D1044" s="22">
        <v>1</v>
      </c>
      <c r="E1044" s="23">
        <v>1500</v>
      </c>
      <c r="F1044" s="51">
        <v>0.75</v>
      </c>
      <c r="G1044" s="74">
        <v>2</v>
      </c>
      <c r="H1044" s="221" t="str">
        <f t="shared" si="129"/>
        <v>2015.01</v>
      </c>
      <c r="I1044" s="221" t="str">
        <f t="shared" si="130"/>
        <v>2019.09</v>
      </c>
      <c r="J1044" s="50">
        <v>563404.80000000005</v>
      </c>
      <c r="K1044" s="224"/>
      <c r="L1044" s="224"/>
      <c r="M1044" s="224"/>
      <c r="N1044" s="224"/>
      <c r="O1044" s="19"/>
      <c r="P1044" s="19"/>
      <c r="Q1044" s="19"/>
      <c r="R1044" s="19"/>
      <c r="S1044" s="103"/>
      <c r="T1044" s="103"/>
      <c r="U1044" s="22" t="s">
        <v>2</v>
      </c>
      <c r="V1044" s="103"/>
      <c r="W1044" s="103"/>
      <c r="X1044" s="17" t="str">
        <f>VLOOKUP(A1044,'[1]Sales Data Table'!$A:$AF,4,FALSE)</f>
        <v>23-4563611-2-00</v>
      </c>
      <c r="Y1044" s="17" t="str">
        <f>VLOOKUP(A1044,'[1]Sales Data Table'!$A:$I,2,FALSE)</f>
        <v>IB TECH</v>
      </c>
      <c r="Z1044" s="17"/>
      <c r="AA1044" s="17" t="str">
        <f>VLOOKUP(A1044,'[1]Sales Data Table'!$A:$I,4,FALSE)</f>
        <v>23-4563611-2-00</v>
      </c>
      <c r="AB1044" s="17" t="str">
        <f>VLOOKUP(A1044,'[1]Sales Data Table'!$A:$I,9,FALSE)</f>
        <v>P42J + P42K</v>
      </c>
      <c r="AC1044" s="17"/>
      <c r="AD1044" s="99">
        <f>VLOOKUP(A1044,'[1]Sales Data Table'!$A:$Z,16,FALSE)</f>
        <v>43717</v>
      </c>
      <c r="AE1044" s="18" t="str">
        <f>VLOOKUP(C1044,'Equipment Listing'!A:E,3,FALSE)</f>
        <v>KY</v>
      </c>
      <c r="AF1044" s="19" t="str">
        <f>VLOOKUP(C1044,'Equipment Listing'!A:E,4,FALSE)</f>
        <v>400T</v>
      </c>
      <c r="AG1044" s="19" t="str">
        <f>VLOOKUP(C1044,'Equipment Listing'!A:E,5,FALSE)</f>
        <v>331-600</v>
      </c>
      <c r="AH1044" s="19">
        <f t="shared" si="131"/>
        <v>1.5</v>
      </c>
      <c r="AI1044" s="43">
        <f t="shared" si="132"/>
        <v>1500</v>
      </c>
      <c r="AJ1044" s="102">
        <f t="shared" si="133"/>
        <v>563404.80000000005</v>
      </c>
      <c r="AK1044" s="20">
        <f t="shared" si="134"/>
        <v>46950.400000000001</v>
      </c>
      <c r="AL1044" s="21">
        <f t="shared" si="135"/>
        <v>43.733688888888899</v>
      </c>
      <c r="AM1044" s="21"/>
      <c r="AN1044" s="103"/>
      <c r="AO1044" s="103"/>
      <c r="AP1044" s="23" t="s">
        <v>372</v>
      </c>
    </row>
    <row r="1045" spans="1:42" s="15" customFormat="1" ht="10.5" customHeight="1">
      <c r="A1045" s="16">
        <v>107038</v>
      </c>
      <c r="B1045" s="220" t="str">
        <f t="shared" si="128"/>
        <v>SOP</v>
      </c>
      <c r="C1045" s="25" t="s">
        <v>58</v>
      </c>
      <c r="D1045" s="22">
        <v>1</v>
      </c>
      <c r="E1045" s="20">
        <v>1500</v>
      </c>
      <c r="F1045" s="51">
        <v>0.75</v>
      </c>
      <c r="G1045" s="74">
        <v>2</v>
      </c>
      <c r="H1045" s="221" t="str">
        <f t="shared" si="129"/>
        <v>2015.01</v>
      </c>
      <c r="I1045" s="221" t="str">
        <f t="shared" si="130"/>
        <v>2019.09</v>
      </c>
      <c r="J1045" s="50">
        <v>589639.68000000005</v>
      </c>
      <c r="K1045" s="224"/>
      <c r="L1045" s="224"/>
      <c r="M1045" s="224"/>
      <c r="N1045" s="224"/>
      <c r="O1045" s="19"/>
      <c r="P1045" s="19"/>
      <c r="Q1045" s="19"/>
      <c r="R1045" s="19"/>
      <c r="S1045" s="103"/>
      <c r="T1045" s="103"/>
      <c r="U1045" s="22" t="s">
        <v>2</v>
      </c>
      <c r="V1045" s="103"/>
      <c r="W1045" s="103"/>
      <c r="X1045" s="17" t="str">
        <f>VLOOKUP(A1045,'[1]Sales Data Table'!$A:$AF,4,FALSE)</f>
        <v>23-4621112-2-00</v>
      </c>
      <c r="Y1045" s="17" t="str">
        <f>VLOOKUP(A1045,'[1]Sales Data Table'!$A:$I,2,FALSE)</f>
        <v>IB TECH</v>
      </c>
      <c r="Z1045" s="17"/>
      <c r="AA1045" s="17" t="str">
        <f>VLOOKUP(A1045,'[1]Sales Data Table'!$A:$I,4,FALSE)</f>
        <v>23-4621112-2-00</v>
      </c>
      <c r="AB1045" s="17" t="str">
        <f>VLOOKUP(A1045,'[1]Sales Data Table'!$A:$I,9,FALSE)</f>
        <v>P42J + P42K</v>
      </c>
      <c r="AC1045" s="17"/>
      <c r="AD1045" s="99">
        <f>VLOOKUP(A1045,'[1]Sales Data Table'!$A:$Z,16,FALSE)</f>
        <v>43717</v>
      </c>
      <c r="AE1045" s="18" t="str">
        <f>VLOOKUP(C1045,'Equipment Listing'!A:E,3,FALSE)</f>
        <v>KY</v>
      </c>
      <c r="AF1045" s="19" t="str">
        <f>VLOOKUP(C1045,'Equipment Listing'!A:E,4,FALSE)</f>
        <v>400T</v>
      </c>
      <c r="AG1045" s="19" t="str">
        <f>VLOOKUP(C1045,'Equipment Listing'!A:E,5,FALSE)</f>
        <v>331-600</v>
      </c>
      <c r="AH1045" s="19">
        <f t="shared" si="131"/>
        <v>1.5</v>
      </c>
      <c r="AI1045" s="43">
        <f t="shared" si="132"/>
        <v>1500</v>
      </c>
      <c r="AJ1045" s="102">
        <f t="shared" si="133"/>
        <v>589639.68000000005</v>
      </c>
      <c r="AK1045" s="20">
        <f t="shared" si="134"/>
        <v>49136.640000000007</v>
      </c>
      <c r="AL1045" s="21">
        <f t="shared" si="135"/>
        <v>45.677013333333342</v>
      </c>
      <c r="AM1045" s="21"/>
      <c r="AN1045" s="103"/>
      <c r="AO1045" s="103"/>
      <c r="AP1045" s="17" t="s">
        <v>64</v>
      </c>
    </row>
    <row r="1046" spans="1:42" s="15" customFormat="1" ht="10.5" customHeight="1">
      <c r="A1046" s="16">
        <v>107058</v>
      </c>
      <c r="B1046" s="220" t="str">
        <f t="shared" si="128"/>
        <v>SOP</v>
      </c>
      <c r="C1046" s="25" t="s">
        <v>58</v>
      </c>
      <c r="D1046" s="22">
        <v>1</v>
      </c>
      <c r="E1046" s="20">
        <v>1350</v>
      </c>
      <c r="F1046" s="51">
        <v>0.75</v>
      </c>
      <c r="G1046" s="74">
        <v>2</v>
      </c>
      <c r="H1046" s="221" t="str">
        <f t="shared" si="129"/>
        <v>2015.01</v>
      </c>
      <c r="I1046" s="221" t="str">
        <f t="shared" si="130"/>
        <v>2018.12</v>
      </c>
      <c r="J1046" s="50">
        <v>119151.58</v>
      </c>
      <c r="K1046" s="224"/>
      <c r="L1046" s="224"/>
      <c r="M1046" s="224"/>
      <c r="N1046" s="224"/>
      <c r="O1046" s="19"/>
      <c r="P1046" s="19"/>
      <c r="Q1046" s="19"/>
      <c r="R1046" s="19"/>
      <c r="S1046" s="103"/>
      <c r="T1046" s="103"/>
      <c r="U1046" s="22" t="s">
        <v>2</v>
      </c>
      <c r="V1046" s="103"/>
      <c r="W1046" s="103"/>
      <c r="X1046" s="17" t="str">
        <f>VLOOKUP(A1046,'[1]Sales Data Table'!$A:$AF,4,FALSE)</f>
        <v>24239 3ja0b</v>
      </c>
      <c r="Y1046" s="17" t="str">
        <f>VLOOKUP(A1046,'[1]Sales Data Table'!$A:$I,2,FALSE)</f>
        <v>NISSAN</v>
      </c>
      <c r="Z1046" s="17"/>
      <c r="AA1046" s="17" t="str">
        <f>VLOOKUP(A1046,'[1]Sales Data Table'!$A:$I,4,FALSE)</f>
        <v>24239 3ja0b</v>
      </c>
      <c r="AB1046" s="67" t="str">
        <f>VLOOKUP(A1046,'[1]Sales Data Table'!$A:$I,9,FALSE)</f>
        <v>P42K + P42M</v>
      </c>
      <c r="AC1046" s="67"/>
      <c r="AD1046" s="99">
        <f>VLOOKUP(A1046,'[1]Sales Data Table'!$A:$Z,16,FALSE)</f>
        <v>43435</v>
      </c>
      <c r="AE1046" s="18" t="str">
        <f>VLOOKUP(C1046,'Equipment Listing'!A:E,3,FALSE)</f>
        <v>KY</v>
      </c>
      <c r="AF1046" s="19" t="str">
        <f>VLOOKUP(C1046,'Equipment Listing'!A:E,4,FALSE)</f>
        <v>400T</v>
      </c>
      <c r="AG1046" s="19" t="str">
        <f>VLOOKUP(C1046,'Equipment Listing'!A:E,5,FALSE)</f>
        <v>331-600</v>
      </c>
      <c r="AH1046" s="19">
        <f t="shared" si="131"/>
        <v>1.5</v>
      </c>
      <c r="AI1046" s="43">
        <f t="shared" si="132"/>
        <v>1350</v>
      </c>
      <c r="AJ1046" s="102">
        <f t="shared" si="133"/>
        <v>119151.58</v>
      </c>
      <c r="AK1046" s="20">
        <f t="shared" si="134"/>
        <v>9929.2983333333341</v>
      </c>
      <c r="AL1046" s="21">
        <f t="shared" si="135"/>
        <v>11.806714403292181</v>
      </c>
      <c r="AM1046" s="21"/>
      <c r="AN1046" s="103"/>
      <c r="AO1046" s="103"/>
      <c r="AP1046" s="17">
        <v>107058</v>
      </c>
    </row>
    <row r="1047" spans="1:42" s="15" customFormat="1" ht="10.5" customHeight="1">
      <c r="A1047" s="16">
        <v>107078</v>
      </c>
      <c r="B1047" s="220" t="str">
        <f t="shared" si="128"/>
        <v>SOP</v>
      </c>
      <c r="C1047" s="25" t="s">
        <v>58</v>
      </c>
      <c r="D1047" s="22">
        <v>1</v>
      </c>
      <c r="E1047" s="20">
        <v>1500</v>
      </c>
      <c r="F1047" s="51">
        <v>0.75</v>
      </c>
      <c r="G1047" s="74">
        <v>2</v>
      </c>
      <c r="H1047" s="221" t="str">
        <f t="shared" si="129"/>
        <v>2015.01</v>
      </c>
      <c r="I1047" s="221" t="str">
        <f t="shared" si="130"/>
        <v>2019.09</v>
      </c>
      <c r="J1047" s="50">
        <v>153690.88</v>
      </c>
      <c r="K1047" s="224"/>
      <c r="L1047" s="224"/>
      <c r="M1047" s="224"/>
      <c r="N1047" s="224"/>
      <c r="O1047" s="19"/>
      <c r="P1047" s="19"/>
      <c r="Q1047" s="19"/>
      <c r="R1047" s="19"/>
      <c r="S1047" s="103"/>
      <c r="T1047" s="103"/>
      <c r="U1047" s="22" t="s">
        <v>2</v>
      </c>
      <c r="V1047" s="103"/>
      <c r="W1047" s="103"/>
      <c r="X1047" s="17" t="str">
        <f>VLOOKUP(A1047,'[1]Sales Data Table'!$A:$AF,4,FALSE)</f>
        <v>77680 3JA0A</v>
      </c>
      <c r="Y1047" s="17" t="str">
        <f>VLOOKUP(A1047,'[1]Sales Data Table'!$A:$I,2,FALSE)</f>
        <v>NISSAN</v>
      </c>
      <c r="Z1047" s="17"/>
      <c r="AA1047" s="17" t="str">
        <f>VLOOKUP(A1047,'[1]Sales Data Table'!$A:$I,4,FALSE)</f>
        <v>77680 3JA0A</v>
      </c>
      <c r="AB1047" s="17" t="str">
        <f>VLOOKUP(A1047,'[1]Sales Data Table'!$A:$I,9,FALSE)</f>
        <v>P42J + P42K</v>
      </c>
      <c r="AC1047" s="17"/>
      <c r="AD1047" s="99">
        <f>VLOOKUP(A1047,'[1]Sales Data Table'!$A:$Z,16,FALSE)</f>
        <v>43717</v>
      </c>
      <c r="AE1047" s="18" t="str">
        <f>VLOOKUP(C1047,'Equipment Listing'!A:E,3,FALSE)</f>
        <v>KY</v>
      </c>
      <c r="AF1047" s="19" t="str">
        <f>VLOOKUP(C1047,'Equipment Listing'!A:E,4,FALSE)</f>
        <v>400T</v>
      </c>
      <c r="AG1047" s="19" t="str">
        <f>VLOOKUP(C1047,'Equipment Listing'!A:E,5,FALSE)</f>
        <v>331-600</v>
      </c>
      <c r="AH1047" s="19">
        <f t="shared" si="131"/>
        <v>1.5</v>
      </c>
      <c r="AI1047" s="43">
        <f t="shared" si="132"/>
        <v>1500</v>
      </c>
      <c r="AJ1047" s="102">
        <f t="shared" si="133"/>
        <v>153690.88</v>
      </c>
      <c r="AK1047" s="20">
        <f t="shared" si="134"/>
        <v>12807.573333333334</v>
      </c>
      <c r="AL1047" s="21">
        <f t="shared" si="135"/>
        <v>13.384509629629632</v>
      </c>
      <c r="AM1047" s="21"/>
      <c r="AN1047" s="103"/>
      <c r="AO1047" s="103"/>
      <c r="AP1047" s="17" t="s">
        <v>63</v>
      </c>
    </row>
    <row r="1048" spans="1:42" s="15" customFormat="1" ht="10.5" customHeight="1">
      <c r="A1048" s="16">
        <v>107146</v>
      </c>
      <c r="B1048" s="220" t="str">
        <f t="shared" si="128"/>
        <v>SOP</v>
      </c>
      <c r="C1048" s="25" t="s">
        <v>58</v>
      </c>
      <c r="D1048" s="22">
        <v>1</v>
      </c>
      <c r="E1048" s="20">
        <v>2000</v>
      </c>
      <c r="F1048" s="51">
        <v>0.75</v>
      </c>
      <c r="G1048" s="74">
        <v>2</v>
      </c>
      <c r="H1048" s="221" t="str">
        <f t="shared" si="129"/>
        <v>2015.01</v>
      </c>
      <c r="I1048" s="221" t="str">
        <f t="shared" si="130"/>
        <v>2018.12</v>
      </c>
      <c r="J1048" s="50">
        <v>154882.56</v>
      </c>
      <c r="K1048" s="224"/>
      <c r="L1048" s="224"/>
      <c r="M1048" s="224"/>
      <c r="N1048" s="224"/>
      <c r="O1048" s="19"/>
      <c r="P1048" s="19"/>
      <c r="Q1048" s="19"/>
      <c r="R1048" s="19"/>
      <c r="S1048" s="103"/>
      <c r="T1048" s="103"/>
      <c r="U1048" s="22" t="s">
        <v>2</v>
      </c>
      <c r="V1048" s="103"/>
      <c r="W1048" s="103"/>
      <c r="X1048" s="17" t="str">
        <f>VLOOKUP(A1048,'[1]Sales Data Table'!$A:$AF,4,FALSE)</f>
        <v>24239 3JA0A</v>
      </c>
      <c r="Y1048" s="17" t="str">
        <f>VLOOKUP(A1048,'[1]Sales Data Table'!$A:$I,2,FALSE)</f>
        <v>NISSAN</v>
      </c>
      <c r="Z1048" s="17"/>
      <c r="AA1048" s="17" t="str">
        <f>VLOOKUP(A1048,'[1]Sales Data Table'!$A:$I,4,FALSE)</f>
        <v>24239 3JA0A</v>
      </c>
      <c r="AB1048" s="17" t="str">
        <f>VLOOKUP(A1048,'[1]Sales Data Table'!$A:$I,9,FALSE)</f>
        <v>P42J + P42K</v>
      </c>
      <c r="AC1048" s="17"/>
      <c r="AD1048" s="99">
        <f>VLOOKUP(A1048,'[1]Sales Data Table'!$A:$Z,16,FALSE)</f>
        <v>43435</v>
      </c>
      <c r="AE1048" s="18" t="str">
        <f>VLOOKUP(C1048,'Equipment Listing'!A:E,3,FALSE)</f>
        <v>KY</v>
      </c>
      <c r="AF1048" s="19" t="str">
        <f>VLOOKUP(C1048,'Equipment Listing'!A:E,4,FALSE)</f>
        <v>400T</v>
      </c>
      <c r="AG1048" s="19" t="str">
        <f>VLOOKUP(C1048,'Equipment Listing'!A:E,5,FALSE)</f>
        <v>331-600</v>
      </c>
      <c r="AH1048" s="19">
        <f t="shared" si="131"/>
        <v>1.5</v>
      </c>
      <c r="AI1048" s="43">
        <f t="shared" si="132"/>
        <v>2000</v>
      </c>
      <c r="AJ1048" s="102">
        <f t="shared" si="133"/>
        <v>154882.56</v>
      </c>
      <c r="AK1048" s="20">
        <f t="shared" si="134"/>
        <v>12906.88</v>
      </c>
      <c r="AL1048" s="21">
        <f t="shared" si="135"/>
        <v>10.604586666666666</v>
      </c>
      <c r="AM1048" s="21"/>
      <c r="AN1048" s="103"/>
      <c r="AO1048" s="103"/>
      <c r="AP1048" s="17" t="s">
        <v>62</v>
      </c>
    </row>
    <row r="1049" spans="1:42" s="15" customFormat="1" ht="10.5" customHeight="1">
      <c r="A1049" s="23">
        <v>107175</v>
      </c>
      <c r="B1049" s="220" t="str">
        <f t="shared" si="128"/>
        <v>SOP</v>
      </c>
      <c r="C1049" s="23" t="s">
        <v>58</v>
      </c>
      <c r="D1049" s="22">
        <v>1</v>
      </c>
      <c r="E1049" s="23">
        <v>900</v>
      </c>
      <c r="F1049" s="51">
        <v>0.75</v>
      </c>
      <c r="G1049" s="74">
        <v>2</v>
      </c>
      <c r="H1049" s="221" t="str">
        <f t="shared" si="129"/>
        <v>2015.01</v>
      </c>
      <c r="I1049" s="221" t="str">
        <f t="shared" si="130"/>
        <v>2017.12</v>
      </c>
      <c r="J1049" s="69">
        <v>587448</v>
      </c>
      <c r="K1049" s="226"/>
      <c r="L1049" s="226"/>
      <c r="M1049" s="226"/>
      <c r="N1049" s="226"/>
      <c r="O1049" s="19"/>
      <c r="P1049" s="19"/>
      <c r="Q1049" s="19"/>
      <c r="R1049" s="19"/>
      <c r="S1049" s="103"/>
      <c r="T1049" s="103"/>
      <c r="U1049" s="22" t="s">
        <v>2</v>
      </c>
      <c r="V1049" s="103"/>
      <c r="W1049" s="103"/>
      <c r="X1049" s="17" t="str">
        <f>VLOOKUP(A1049,'[1]Sales Data Table'!$A:$AF,4,FALSE)</f>
        <v>PZ425-42064</v>
      </c>
      <c r="Y1049" s="17" t="str">
        <f>VLOOKUP(A1049,'[1]Sales Data Table'!$A:$I,2,FALSE)</f>
        <v>Toyo Automotive Parts (USA), Inc</v>
      </c>
      <c r="Z1049" s="17"/>
      <c r="AA1049" s="17" t="str">
        <f>VLOOKUP(A1049,'[1]Sales Data Table'!$A:$I,4,FALSE)</f>
        <v>PZ425-42064</v>
      </c>
      <c r="AB1049" s="17" t="str">
        <f>VLOOKUP(A1049,'[1]Sales Data Table'!$A:$I,9,FALSE)</f>
        <v>'12 RAV 4 (410A)</v>
      </c>
      <c r="AC1049" s="17"/>
      <c r="AD1049" s="99">
        <f>VLOOKUP(A1049,'[1]Sales Data Table'!$A:$Z,16,FALSE)</f>
        <v>43070</v>
      </c>
      <c r="AE1049" s="18" t="str">
        <f>VLOOKUP(C1049,'Equipment Listing'!A:E,3,FALSE)</f>
        <v>KY</v>
      </c>
      <c r="AF1049" s="19" t="str">
        <f>VLOOKUP(C1049,'Equipment Listing'!A:E,4,FALSE)</f>
        <v>400T</v>
      </c>
      <c r="AG1049" s="19" t="str">
        <f>VLOOKUP(C1049,'Equipment Listing'!A:E,5,FALSE)</f>
        <v>331-600</v>
      </c>
      <c r="AH1049" s="19">
        <f t="shared" si="131"/>
        <v>1.5</v>
      </c>
      <c r="AI1049" s="43">
        <f t="shared" si="132"/>
        <v>900</v>
      </c>
      <c r="AJ1049" s="102">
        <f t="shared" si="133"/>
        <v>587448</v>
      </c>
      <c r="AK1049" s="20">
        <f t="shared" si="134"/>
        <v>48954</v>
      </c>
      <c r="AL1049" s="21">
        <f t="shared" si="135"/>
        <v>74.524444444444441</v>
      </c>
      <c r="AM1049" s="21"/>
      <c r="AN1049" s="103"/>
      <c r="AO1049" s="103"/>
      <c r="AP1049" s="23" t="s">
        <v>373</v>
      </c>
    </row>
    <row r="1050" spans="1:42" s="15" customFormat="1" ht="10.5" customHeight="1">
      <c r="A1050" s="23">
        <v>107197</v>
      </c>
      <c r="B1050" s="220" t="str">
        <f t="shared" si="128"/>
        <v>SOP</v>
      </c>
      <c r="C1050" s="23" t="s">
        <v>58</v>
      </c>
      <c r="D1050" s="22">
        <v>1</v>
      </c>
      <c r="E1050" s="23">
        <v>2100</v>
      </c>
      <c r="F1050" s="51">
        <v>0.75</v>
      </c>
      <c r="G1050" s="74">
        <v>2</v>
      </c>
      <c r="H1050" s="221" t="str">
        <f t="shared" si="129"/>
        <v>2015.01</v>
      </c>
      <c r="I1050" s="221" t="str">
        <f t="shared" si="130"/>
        <v>2019.09</v>
      </c>
      <c r="J1050" s="69">
        <v>57600</v>
      </c>
      <c r="K1050" s="226"/>
      <c r="L1050" s="226"/>
      <c r="M1050" s="226"/>
      <c r="N1050" s="226"/>
      <c r="O1050" s="19"/>
      <c r="P1050" s="19"/>
      <c r="Q1050" s="19"/>
      <c r="R1050" s="19"/>
      <c r="S1050" s="103"/>
      <c r="T1050" s="103"/>
      <c r="U1050" s="22" t="s">
        <v>2</v>
      </c>
      <c r="V1050" s="103"/>
      <c r="W1050" s="103"/>
      <c r="X1050" s="17" t="str">
        <f>VLOOKUP(A1050,'[1]Sales Data Table'!$A:$AF,4,FALSE)</f>
        <v>65148 3NF0A</v>
      </c>
      <c r="Y1050" s="17" t="str">
        <f>VLOOKUP(A1050,'[1]Sales Data Table'!$A:$I,2,FALSE)</f>
        <v>NISSAN</v>
      </c>
      <c r="Z1050" s="17"/>
      <c r="AA1050" s="17" t="str">
        <f>VLOOKUP(A1050,'[1]Sales Data Table'!$A:$I,4,FALSE)</f>
        <v>65148 3NF0A</v>
      </c>
      <c r="AB1050" s="17" t="str">
        <f>VLOOKUP(A1050,'[1]Sales Data Table'!$A:$I,9,FALSE)</f>
        <v>'13 LEAF B12G</v>
      </c>
      <c r="AC1050" s="17"/>
      <c r="AD1050" s="99">
        <f>VLOOKUP(A1050,'[1]Sales Data Table'!$A:$Z,16,FALSE)</f>
        <v>43717</v>
      </c>
      <c r="AE1050" s="18" t="str">
        <f>VLOOKUP(C1050,'Equipment Listing'!A:E,3,FALSE)</f>
        <v>KY</v>
      </c>
      <c r="AF1050" s="19" t="str">
        <f>VLOOKUP(C1050,'Equipment Listing'!A:E,4,FALSE)</f>
        <v>400T</v>
      </c>
      <c r="AG1050" s="19" t="str">
        <f>VLOOKUP(C1050,'Equipment Listing'!A:E,5,FALSE)</f>
        <v>331-600</v>
      </c>
      <c r="AH1050" s="19">
        <f t="shared" si="131"/>
        <v>1.5</v>
      </c>
      <c r="AI1050" s="43">
        <f t="shared" si="132"/>
        <v>2100</v>
      </c>
      <c r="AJ1050" s="102">
        <f t="shared" si="133"/>
        <v>57600</v>
      </c>
      <c r="AK1050" s="20">
        <f t="shared" si="134"/>
        <v>4800</v>
      </c>
      <c r="AL1050" s="21">
        <f t="shared" si="135"/>
        <v>5.0476190476190474</v>
      </c>
      <c r="AM1050" s="21"/>
      <c r="AN1050" s="103"/>
      <c r="AO1050" s="103"/>
      <c r="AP1050" s="23" t="s">
        <v>407</v>
      </c>
    </row>
    <row r="1051" spans="1:42" s="15" customFormat="1" ht="10.5" customHeight="1">
      <c r="A1051" s="16">
        <v>107219</v>
      </c>
      <c r="B1051" s="220" t="str">
        <f t="shared" si="128"/>
        <v>SOP</v>
      </c>
      <c r="C1051" s="25" t="s">
        <v>58</v>
      </c>
      <c r="D1051" s="19">
        <v>1</v>
      </c>
      <c r="E1051" s="20">
        <v>1440</v>
      </c>
      <c r="F1051" s="51">
        <v>0.75</v>
      </c>
      <c r="G1051" s="74">
        <v>2</v>
      </c>
      <c r="H1051" s="221" t="str">
        <f t="shared" si="129"/>
        <v>2015.01</v>
      </c>
      <c r="I1051" s="221" t="str">
        <f t="shared" si="130"/>
        <v>2017.09</v>
      </c>
      <c r="J1051" s="69">
        <v>28686</v>
      </c>
      <c r="K1051" s="226"/>
      <c r="L1051" s="226"/>
      <c r="M1051" s="226"/>
      <c r="N1051" s="226"/>
      <c r="O1051" s="19"/>
      <c r="P1051" s="19"/>
      <c r="Q1051" s="19"/>
      <c r="R1051" s="19"/>
      <c r="S1051" s="103"/>
      <c r="T1051" s="103"/>
      <c r="U1051" s="22" t="s">
        <v>2</v>
      </c>
      <c r="V1051" s="103"/>
      <c r="W1051" s="103"/>
      <c r="X1051" s="17" t="str">
        <f>VLOOKUP(A1051,'[1]Sales Data Table'!$A:$AF,4,FALSE)</f>
        <v>82146 3NF0A</v>
      </c>
      <c r="Y1051" s="17" t="str">
        <f>VLOOKUP(A1051,'[1]Sales Data Table'!$A:$I,2,FALSE)</f>
        <v>NISSAN</v>
      </c>
      <c r="Z1051" s="17"/>
      <c r="AA1051" s="17" t="str">
        <f>VLOOKUP(A1051,'[1]Sales Data Table'!$A:$I,4,FALSE)</f>
        <v>82146 3NF0A</v>
      </c>
      <c r="AB1051" s="17" t="str">
        <f>VLOOKUP(A1051,'[1]Sales Data Table'!$A:$I,9,FALSE)</f>
        <v>'13 LEAF B12G</v>
      </c>
      <c r="AC1051" s="17"/>
      <c r="AD1051" s="99">
        <f>VLOOKUP(A1051,'[1]Sales Data Table'!$A:$Z,16,FALSE)</f>
        <v>42979</v>
      </c>
      <c r="AE1051" s="18" t="str">
        <f>VLOOKUP(C1051,'Equipment Listing'!A:E,3,FALSE)</f>
        <v>KY</v>
      </c>
      <c r="AF1051" s="19" t="str">
        <f>VLOOKUP(C1051,'Equipment Listing'!A:E,4,FALSE)</f>
        <v>400T</v>
      </c>
      <c r="AG1051" s="19" t="str">
        <f>VLOOKUP(C1051,'Equipment Listing'!A:E,5,FALSE)</f>
        <v>331-600</v>
      </c>
      <c r="AH1051" s="19">
        <f t="shared" si="131"/>
        <v>1.5</v>
      </c>
      <c r="AI1051" s="43">
        <f t="shared" si="132"/>
        <v>1440</v>
      </c>
      <c r="AJ1051" s="102">
        <f t="shared" si="133"/>
        <v>28686</v>
      </c>
      <c r="AK1051" s="20">
        <f t="shared" si="134"/>
        <v>2390.5</v>
      </c>
      <c r="AL1051" s="21">
        <f t="shared" si="135"/>
        <v>4.2134259259259261</v>
      </c>
      <c r="AM1051" s="21"/>
      <c r="AN1051" s="103"/>
      <c r="AO1051" s="103"/>
      <c r="AP1051" s="17" t="s">
        <v>61</v>
      </c>
    </row>
    <row r="1052" spans="1:42" s="15" customFormat="1" ht="10.5" customHeight="1">
      <c r="A1052" s="16">
        <v>107260</v>
      </c>
      <c r="B1052" s="220" t="str">
        <f t="shared" si="128"/>
        <v>SOP</v>
      </c>
      <c r="C1052" s="25" t="s">
        <v>58</v>
      </c>
      <c r="D1052" s="22">
        <v>1</v>
      </c>
      <c r="E1052" s="20">
        <v>1500</v>
      </c>
      <c r="F1052" s="51">
        <v>0.75</v>
      </c>
      <c r="G1052" s="74">
        <v>2</v>
      </c>
      <c r="H1052" s="221" t="str">
        <f t="shared" si="129"/>
        <v>2015.01</v>
      </c>
      <c r="I1052" s="221" t="str">
        <f t="shared" si="130"/>
        <v>2018.04</v>
      </c>
      <c r="J1052" s="69">
        <v>36827.611129835597</v>
      </c>
      <c r="K1052" s="226"/>
      <c r="L1052" s="226"/>
      <c r="M1052" s="226"/>
      <c r="N1052" s="226"/>
      <c r="O1052" s="19"/>
      <c r="P1052" s="19"/>
      <c r="Q1052" s="19"/>
      <c r="R1052" s="19"/>
      <c r="S1052" s="103"/>
      <c r="T1052" s="103"/>
      <c r="U1052" s="22" t="s">
        <v>2</v>
      </c>
      <c r="V1052" s="103"/>
      <c r="W1052" s="103"/>
      <c r="X1052" s="17" t="str">
        <f>VLOOKUP(A1052,'[1]Sales Data Table'!$A:$AF,4,FALSE)</f>
        <v>86211-07050</v>
      </c>
      <c r="Y1052" s="17" t="str">
        <f>VLOOKUP(A1052,'[1]Sales Data Table'!$A:$I,2,FALSE)</f>
        <v>TOYOTA</v>
      </c>
      <c r="Z1052" s="17"/>
      <c r="AA1052" s="17" t="str">
        <f>VLOOKUP(A1052,'[1]Sales Data Table'!$A:$I,4,FALSE)</f>
        <v>86211-07050</v>
      </c>
      <c r="AB1052" s="17" t="str">
        <f>VLOOKUP(A1052,'[1]Sales Data Table'!$A:$I,9,FALSE)</f>
        <v>'13 AVALON 170A</v>
      </c>
      <c r="AC1052" s="17"/>
      <c r="AD1052" s="99">
        <f>VLOOKUP(A1052,'[1]Sales Data Table'!$A:$Z,16,FALSE)</f>
        <v>43191</v>
      </c>
      <c r="AE1052" s="18" t="str">
        <f>VLOOKUP(C1052,'Equipment Listing'!A:E,3,FALSE)</f>
        <v>KY</v>
      </c>
      <c r="AF1052" s="19" t="str">
        <f>VLOOKUP(C1052,'Equipment Listing'!A:E,4,FALSE)</f>
        <v>400T</v>
      </c>
      <c r="AG1052" s="19" t="str">
        <f>VLOOKUP(C1052,'Equipment Listing'!A:E,5,FALSE)</f>
        <v>331-600</v>
      </c>
      <c r="AH1052" s="19">
        <f t="shared" si="131"/>
        <v>1.5</v>
      </c>
      <c r="AI1052" s="43">
        <f t="shared" si="132"/>
        <v>1500</v>
      </c>
      <c r="AJ1052" s="102">
        <f t="shared" si="133"/>
        <v>36827.611129835597</v>
      </c>
      <c r="AK1052" s="20">
        <f t="shared" si="134"/>
        <v>3068.9675941529663</v>
      </c>
      <c r="AL1052" s="21">
        <f t="shared" si="135"/>
        <v>4.7279711948026373</v>
      </c>
      <c r="AM1052" s="21"/>
      <c r="AN1052" s="103"/>
      <c r="AO1052" s="103"/>
      <c r="AP1052" s="17" t="s">
        <v>60</v>
      </c>
    </row>
    <row r="1053" spans="1:42" s="15" customFormat="1" ht="10.5" customHeight="1">
      <c r="A1053" s="16">
        <v>107262</v>
      </c>
      <c r="B1053" s="220" t="str">
        <f t="shared" si="128"/>
        <v>SOP</v>
      </c>
      <c r="C1053" s="25" t="s">
        <v>58</v>
      </c>
      <c r="D1053" s="22">
        <v>1</v>
      </c>
      <c r="E1053" s="20">
        <v>1500</v>
      </c>
      <c r="F1053" s="51">
        <v>0.75</v>
      </c>
      <c r="G1053" s="74">
        <v>2</v>
      </c>
      <c r="H1053" s="221" t="str">
        <f t="shared" si="129"/>
        <v>2015.01</v>
      </c>
      <c r="I1053" s="221" t="str">
        <f t="shared" si="130"/>
        <v>2018.04</v>
      </c>
      <c r="J1053" s="69">
        <v>62826.949219188849</v>
      </c>
      <c r="K1053" s="226"/>
      <c r="L1053" s="226"/>
      <c r="M1053" s="226"/>
      <c r="N1053" s="226"/>
      <c r="O1053" s="19"/>
      <c r="P1053" s="19"/>
      <c r="Q1053" s="19"/>
      <c r="R1053" s="19"/>
      <c r="S1053" s="103"/>
      <c r="T1053" s="103"/>
      <c r="U1053" s="22" t="s">
        <v>2</v>
      </c>
      <c r="V1053" s="103"/>
      <c r="W1053" s="103"/>
      <c r="X1053" s="17" t="str">
        <f>VLOOKUP(A1053,'[1]Sales Data Table'!$A:$AF,4,FALSE)</f>
        <v>86211-07040</v>
      </c>
      <c r="Y1053" s="17" t="str">
        <f>VLOOKUP(A1053,'[1]Sales Data Table'!$A:$I,2,FALSE)</f>
        <v>TOYOTA</v>
      </c>
      <c r="Z1053" s="17"/>
      <c r="AA1053" s="17" t="str">
        <f>VLOOKUP(A1053,'[1]Sales Data Table'!$A:$I,4,FALSE)</f>
        <v>86211-07040</v>
      </c>
      <c r="AB1053" s="17" t="str">
        <f>VLOOKUP(A1053,'[1]Sales Data Table'!$A:$I,9,FALSE)</f>
        <v>'13 AVALON 170A</v>
      </c>
      <c r="AC1053" s="17"/>
      <c r="AD1053" s="99">
        <f>VLOOKUP(A1053,'[1]Sales Data Table'!$A:$Z,16,FALSE)</f>
        <v>43191</v>
      </c>
      <c r="AE1053" s="18" t="str">
        <f>VLOOKUP(C1053,'Equipment Listing'!A:E,3,FALSE)</f>
        <v>KY</v>
      </c>
      <c r="AF1053" s="19" t="str">
        <f>VLOOKUP(C1053,'Equipment Listing'!A:E,4,FALSE)</f>
        <v>400T</v>
      </c>
      <c r="AG1053" s="19" t="str">
        <f>VLOOKUP(C1053,'Equipment Listing'!A:E,5,FALSE)</f>
        <v>331-600</v>
      </c>
      <c r="AH1053" s="19">
        <f t="shared" si="131"/>
        <v>1.5</v>
      </c>
      <c r="AI1053" s="43">
        <f t="shared" si="132"/>
        <v>1500</v>
      </c>
      <c r="AJ1053" s="102">
        <f t="shared" si="133"/>
        <v>62826.949219188849</v>
      </c>
      <c r="AK1053" s="20">
        <f t="shared" si="134"/>
        <v>5235.5791015990708</v>
      </c>
      <c r="AL1053" s="21">
        <f t="shared" si="135"/>
        <v>6.6538480903102846</v>
      </c>
      <c r="AM1053" s="21"/>
      <c r="AN1053" s="103"/>
      <c r="AO1053" s="103"/>
      <c r="AP1053" s="17" t="s">
        <v>59</v>
      </c>
    </row>
    <row r="1054" spans="1:42" s="15" customFormat="1" ht="10.5" customHeight="1">
      <c r="A1054" s="23">
        <v>107349</v>
      </c>
      <c r="B1054" s="220" t="str">
        <f t="shared" si="128"/>
        <v>SOP</v>
      </c>
      <c r="C1054" s="23" t="s">
        <v>58</v>
      </c>
      <c r="D1054" s="22">
        <v>1</v>
      </c>
      <c r="E1054" s="23">
        <v>1575</v>
      </c>
      <c r="F1054" s="51">
        <v>0.75</v>
      </c>
      <c r="G1054" s="74">
        <v>2</v>
      </c>
      <c r="H1054" s="221" t="str">
        <f t="shared" si="129"/>
        <v>2015.01</v>
      </c>
      <c r="I1054" s="221" t="str">
        <f t="shared" si="130"/>
        <v>2019.09</v>
      </c>
      <c r="J1054" s="50">
        <v>10923</v>
      </c>
      <c r="K1054" s="224"/>
      <c r="L1054" s="224"/>
      <c r="M1054" s="224"/>
      <c r="N1054" s="224"/>
      <c r="O1054" s="19"/>
      <c r="P1054" s="19"/>
      <c r="Q1054" s="19"/>
      <c r="R1054" s="19"/>
      <c r="S1054" s="103"/>
      <c r="T1054" s="103"/>
      <c r="U1054" s="22" t="s">
        <v>2</v>
      </c>
      <c r="V1054" s="103"/>
      <c r="W1054" s="103"/>
      <c r="X1054" s="17" t="str">
        <f>VLOOKUP(A1054,'[1]Sales Data Table'!$A:$AF,4,FALSE)</f>
        <v>25233 3250A</v>
      </c>
      <c r="Y1054" s="17" t="str">
        <f>VLOOKUP(A1054,'[1]Sales Data Table'!$A:$I,2,FALSE)</f>
        <v>NISSAN</v>
      </c>
      <c r="Z1054" s="17"/>
      <c r="AA1054" s="17" t="str">
        <f>VLOOKUP(A1054,'[1]Sales Data Table'!$A:$I,4,FALSE)</f>
        <v>25233 3250A</v>
      </c>
      <c r="AB1054" s="17" t="str">
        <f>VLOOKUP(A1054,'[1]Sales Data Table'!$A:$I,9,FALSE)</f>
        <v>P42J+K  HEV</v>
      </c>
      <c r="AC1054" s="17"/>
      <c r="AD1054" s="99">
        <f>VLOOKUP(A1054,'[1]Sales Data Table'!$A:$Z,16,FALSE)</f>
        <v>43717</v>
      </c>
      <c r="AE1054" s="18" t="str">
        <f>VLOOKUP(C1054,'Equipment Listing'!A:E,3,FALSE)</f>
        <v>KY</v>
      </c>
      <c r="AF1054" s="19" t="str">
        <f>VLOOKUP(C1054,'Equipment Listing'!A:E,4,FALSE)</f>
        <v>400T</v>
      </c>
      <c r="AG1054" s="19" t="str">
        <f>VLOOKUP(C1054,'Equipment Listing'!A:E,5,FALSE)</f>
        <v>331-600</v>
      </c>
      <c r="AH1054" s="19">
        <f t="shared" si="131"/>
        <v>1.5</v>
      </c>
      <c r="AI1054" s="43">
        <f t="shared" si="132"/>
        <v>1575</v>
      </c>
      <c r="AJ1054" s="102">
        <f t="shared" si="133"/>
        <v>10923</v>
      </c>
      <c r="AK1054" s="20">
        <f t="shared" si="134"/>
        <v>910.25</v>
      </c>
      <c r="AL1054" s="21">
        <f t="shared" si="135"/>
        <v>2.7705820105820109</v>
      </c>
      <c r="AM1054" s="21"/>
      <c r="AN1054" s="103"/>
      <c r="AO1054" s="103"/>
      <c r="AP1054" s="23" t="s">
        <v>408</v>
      </c>
    </row>
    <row r="1055" spans="1:42" s="15" customFormat="1" ht="10.5" customHeight="1">
      <c r="A1055" s="16">
        <v>107356</v>
      </c>
      <c r="B1055" s="220" t="str">
        <f t="shared" si="128"/>
        <v>SOP</v>
      </c>
      <c r="C1055" s="25" t="s">
        <v>58</v>
      </c>
      <c r="D1055" s="22">
        <v>1</v>
      </c>
      <c r="E1055" s="20">
        <v>1125</v>
      </c>
      <c r="F1055" s="51">
        <v>0.75</v>
      </c>
      <c r="G1055" s="74">
        <v>2</v>
      </c>
      <c r="H1055" s="221" t="str">
        <f t="shared" si="129"/>
        <v>2015.01</v>
      </c>
      <c r="I1055" s="221" t="str">
        <f t="shared" si="130"/>
        <v>2018.06</v>
      </c>
      <c r="J1055" s="68">
        <v>443500</v>
      </c>
      <c r="K1055" s="225"/>
      <c r="L1055" s="225"/>
      <c r="M1055" s="225"/>
      <c r="N1055" s="225"/>
      <c r="O1055" s="19"/>
      <c r="P1055" s="19"/>
      <c r="Q1055" s="19"/>
      <c r="R1055" s="19"/>
      <c r="S1055" s="103"/>
      <c r="T1055" s="103"/>
      <c r="U1055" s="22" t="s">
        <v>2</v>
      </c>
      <c r="V1055" s="103"/>
      <c r="W1055" s="103"/>
      <c r="X1055" s="17" t="str">
        <f>VLOOKUP(A1055,'[1]Sales Data Table'!$A:$AF,4,FALSE)</f>
        <v>66326 3TA0B</v>
      </c>
      <c r="Y1055" s="17" t="str">
        <f>VLOOKUP(A1055,'[1]Sales Data Table'!$A:$I,2,FALSE)</f>
        <v>NISSAN</v>
      </c>
      <c r="Z1055" s="17"/>
      <c r="AA1055" s="17" t="str">
        <f>VLOOKUP(A1055,'[1]Sales Data Table'!$A:$I,4,FALSE)</f>
        <v>66326 3TA0B</v>
      </c>
      <c r="AB1055" s="17" t="str">
        <f>VLOOKUP(A1055,'[1]Sales Data Table'!$A:$I,9,FALSE)</f>
        <v>L42L + L42N</v>
      </c>
      <c r="AC1055" s="17"/>
      <c r="AD1055" s="99">
        <f>VLOOKUP(A1055,'[1]Sales Data Table'!$A:$Z,16,FALSE)</f>
        <v>43252</v>
      </c>
      <c r="AE1055" s="18" t="str">
        <f>VLOOKUP(C1055,'Equipment Listing'!A:E,3,FALSE)</f>
        <v>KY</v>
      </c>
      <c r="AF1055" s="19" t="str">
        <f>VLOOKUP(C1055,'Equipment Listing'!A:E,4,FALSE)</f>
        <v>400T</v>
      </c>
      <c r="AG1055" s="19" t="str">
        <f>VLOOKUP(C1055,'Equipment Listing'!A:E,5,FALSE)</f>
        <v>331-600</v>
      </c>
      <c r="AH1055" s="19">
        <f t="shared" si="131"/>
        <v>1.5</v>
      </c>
      <c r="AI1055" s="43">
        <f t="shared" si="132"/>
        <v>1125</v>
      </c>
      <c r="AJ1055" s="102">
        <f t="shared" si="133"/>
        <v>443500</v>
      </c>
      <c r="AK1055" s="20">
        <f t="shared" si="134"/>
        <v>36958.333333333336</v>
      </c>
      <c r="AL1055" s="21">
        <f t="shared" si="135"/>
        <v>45.802469135802475</v>
      </c>
      <c r="AM1055" s="21"/>
      <c r="AN1055" s="103"/>
      <c r="AO1055" s="103"/>
      <c r="AP1055" s="17">
        <v>107356</v>
      </c>
    </row>
    <row r="1056" spans="1:42" s="15" customFormat="1" ht="10.5" customHeight="1">
      <c r="A1056" s="56">
        <v>107413</v>
      </c>
      <c r="B1056" s="220" t="str">
        <f t="shared" si="128"/>
        <v>SOP</v>
      </c>
      <c r="C1056" s="51" t="s">
        <v>58</v>
      </c>
      <c r="D1056" s="22">
        <v>1</v>
      </c>
      <c r="E1056" s="55">
        <v>1750</v>
      </c>
      <c r="F1056" s="51">
        <v>0.75</v>
      </c>
      <c r="G1056" s="74">
        <v>2</v>
      </c>
      <c r="H1056" s="221" t="str">
        <f t="shared" si="129"/>
        <v>2015.01</v>
      </c>
      <c r="I1056" s="221" t="str">
        <f t="shared" si="130"/>
        <v>2018.08</v>
      </c>
      <c r="J1056" s="50">
        <v>10260</v>
      </c>
      <c r="K1056" s="224"/>
      <c r="L1056" s="224"/>
      <c r="M1056" s="224"/>
      <c r="N1056" s="224"/>
      <c r="O1056" s="54"/>
      <c r="P1056" s="54"/>
      <c r="Q1056" s="54"/>
      <c r="R1056" s="54"/>
      <c r="S1056" s="53"/>
      <c r="T1056" s="104"/>
      <c r="U1056" s="22" t="s">
        <v>2</v>
      </c>
      <c r="V1056" s="104"/>
      <c r="W1056" s="103"/>
      <c r="X1056" s="17" t="str">
        <f>VLOOKUP(A1056,'[1]Sales Data Table'!$A:$AF,4,FALSE)</f>
        <v>20516 3JV1A</v>
      </c>
      <c r="Y1056" s="17" t="str">
        <f>VLOOKUP(A1056,'[1]Sales Data Table'!$A:$I,2,FALSE)</f>
        <v>CALSONIC KANSEI</v>
      </c>
      <c r="Z1056" s="17"/>
      <c r="AA1056" s="17" t="str">
        <f>VLOOKUP(A1056,'[1]Sales Data Table'!$A:$I,4,FALSE)</f>
        <v>20516 3JV1A</v>
      </c>
      <c r="AB1056" s="17" t="str">
        <f>VLOOKUP(A1056,'[1]Sales Data Table'!$A:$I,9,FALSE)</f>
        <v>P42J+K  HEV</v>
      </c>
      <c r="AC1056" s="17"/>
      <c r="AD1056" s="99">
        <f>VLOOKUP(A1056,'[1]Sales Data Table'!$A:$Z,16,FALSE)</f>
        <v>43313</v>
      </c>
      <c r="AE1056" s="18" t="str">
        <f>VLOOKUP(C1056,'Equipment Listing'!A:E,3,FALSE)</f>
        <v>KY</v>
      </c>
      <c r="AF1056" s="19" t="str">
        <f>VLOOKUP(C1056,'Equipment Listing'!A:E,4,FALSE)</f>
        <v>400T</v>
      </c>
      <c r="AG1056" s="19" t="str">
        <f>VLOOKUP(C1056,'Equipment Listing'!A:E,5,FALSE)</f>
        <v>331-600</v>
      </c>
      <c r="AH1056" s="19">
        <f t="shared" si="131"/>
        <v>1.5</v>
      </c>
      <c r="AI1056" s="43">
        <f t="shared" si="132"/>
        <v>1750</v>
      </c>
      <c r="AJ1056" s="102">
        <f t="shared" si="133"/>
        <v>10260</v>
      </c>
      <c r="AK1056" s="20">
        <f t="shared" si="134"/>
        <v>855</v>
      </c>
      <c r="AL1056" s="21">
        <f t="shared" si="135"/>
        <v>2.6514285714285712</v>
      </c>
      <c r="AM1056" s="21"/>
      <c r="AN1056" s="103"/>
      <c r="AO1056" s="103"/>
      <c r="AP1056" s="51" t="e">
        <f>VLOOKUP(A1056,#REF!,2,FALSE)</f>
        <v>#REF!</v>
      </c>
    </row>
    <row r="1057" spans="1:42" s="15" customFormat="1" ht="10.5" customHeight="1">
      <c r="A1057" s="23">
        <v>107541</v>
      </c>
      <c r="B1057" s="220" t="str">
        <f t="shared" si="128"/>
        <v>SOP</v>
      </c>
      <c r="C1057" s="23" t="s">
        <v>58</v>
      </c>
      <c r="D1057" s="22">
        <v>1</v>
      </c>
      <c r="E1057" s="23">
        <v>1000</v>
      </c>
      <c r="F1057" s="51">
        <v>0.75</v>
      </c>
      <c r="G1057" s="74">
        <v>2</v>
      </c>
      <c r="H1057" s="221" t="str">
        <f t="shared" si="129"/>
        <v>2015.01</v>
      </c>
      <c r="I1057" s="221" t="str">
        <f t="shared" si="130"/>
        <v>2018.12</v>
      </c>
      <c r="J1057" s="69">
        <v>163000</v>
      </c>
      <c r="K1057" s="226"/>
      <c r="L1057" s="226"/>
      <c r="M1057" s="226"/>
      <c r="N1057" s="226"/>
      <c r="O1057" s="19"/>
      <c r="P1057" s="19"/>
      <c r="Q1057" s="19"/>
      <c r="R1057" s="19"/>
      <c r="S1057" s="103"/>
      <c r="T1057" s="103"/>
      <c r="U1057" s="22" t="s">
        <v>2</v>
      </c>
      <c r="V1057" s="103"/>
      <c r="W1057" s="103"/>
      <c r="X1057" s="17" t="str">
        <f>VLOOKUP(A1057,'[1]Sales Data Table'!$A:$AF,4,FALSE)</f>
        <v>67335 4BA0A</v>
      </c>
      <c r="Y1057" s="17" t="str">
        <f>VLOOKUP(A1057,'[1]Sales Data Table'!$A:$I,2,FALSE)</f>
        <v>NISSAN</v>
      </c>
      <c r="Z1057" s="17"/>
      <c r="AA1057" s="17" t="str">
        <f>VLOOKUP(A1057,'[1]Sales Data Table'!$A:$I,4,FALSE)</f>
        <v>67335 4BA0A</v>
      </c>
      <c r="AB1057" s="17" t="str">
        <f>VLOOKUP(A1057,'[1]Sales Data Table'!$A:$I,9,FALSE)</f>
        <v>P32R ROGUE</v>
      </c>
      <c r="AC1057" s="17"/>
      <c r="AD1057" s="99">
        <f>VLOOKUP(A1057,'[1]Sales Data Table'!$A:$Z,16,FALSE)</f>
        <v>43435</v>
      </c>
      <c r="AE1057" s="18" t="str">
        <f>VLOOKUP(C1057,'Equipment Listing'!A:E,3,FALSE)</f>
        <v>KY</v>
      </c>
      <c r="AF1057" s="19" t="str">
        <f>VLOOKUP(C1057,'Equipment Listing'!A:E,4,FALSE)</f>
        <v>400T</v>
      </c>
      <c r="AG1057" s="19" t="str">
        <f>VLOOKUP(C1057,'Equipment Listing'!A:E,5,FALSE)</f>
        <v>331-600</v>
      </c>
      <c r="AH1057" s="19">
        <f t="shared" si="131"/>
        <v>1.5</v>
      </c>
      <c r="AI1057" s="43">
        <f t="shared" si="132"/>
        <v>1000</v>
      </c>
      <c r="AJ1057" s="102">
        <f t="shared" si="133"/>
        <v>163000</v>
      </c>
      <c r="AK1057" s="20">
        <f t="shared" si="134"/>
        <v>13583.333333333334</v>
      </c>
      <c r="AL1057" s="21">
        <f t="shared" si="135"/>
        <v>20.111111111111111</v>
      </c>
      <c r="AM1057" s="21"/>
      <c r="AN1057" s="103"/>
      <c r="AO1057" s="103"/>
      <c r="AP1057" s="23" t="s">
        <v>374</v>
      </c>
    </row>
    <row r="1058" spans="1:42" s="15" customFormat="1" ht="10.5" customHeight="1">
      <c r="A1058" s="58">
        <v>107663</v>
      </c>
      <c r="B1058" s="220" t="str">
        <f t="shared" si="128"/>
        <v>SOP</v>
      </c>
      <c r="C1058" s="60" t="s">
        <v>58</v>
      </c>
      <c r="D1058" s="22">
        <v>1</v>
      </c>
      <c r="E1058" s="55">
        <v>1440</v>
      </c>
      <c r="F1058" s="51">
        <v>0.75</v>
      </c>
      <c r="G1058" s="74">
        <v>2</v>
      </c>
      <c r="H1058" s="221" t="str">
        <f t="shared" si="129"/>
        <v>2015.01</v>
      </c>
      <c r="I1058" s="221" t="str">
        <f t="shared" si="130"/>
        <v>2019</v>
      </c>
      <c r="J1058" s="69">
        <v>65490</v>
      </c>
      <c r="K1058" s="226"/>
      <c r="L1058" s="226"/>
      <c r="M1058" s="226"/>
      <c r="N1058" s="226"/>
      <c r="O1058" s="54"/>
      <c r="P1058" s="54"/>
      <c r="Q1058" s="54"/>
      <c r="R1058" s="54"/>
      <c r="S1058" s="53"/>
      <c r="T1058" s="104"/>
      <c r="U1058" s="22" t="s">
        <v>2</v>
      </c>
      <c r="V1058" s="104"/>
      <c r="W1058" s="103"/>
      <c r="X1058" s="61" t="str">
        <f>VLOOKUP(A1058,'[1]Sales Data Table'!$A:$AF,4,FALSE)</f>
        <v>743B0 EZ01A</v>
      </c>
      <c r="Y1058" s="61" t="str">
        <f>VLOOKUP(A1058,'[1]Sales Data Table'!$A:$I,2,FALSE)</f>
        <v>NISSAN</v>
      </c>
      <c r="Z1058" s="61"/>
      <c r="AA1058" s="61" t="str">
        <f>VLOOKUP(A1058,'[1]Sales Data Table'!$A:$I,4,FALSE)</f>
        <v>743B0 EZ01A</v>
      </c>
      <c r="AB1058" s="61" t="str">
        <f>VLOOKUP(A1058,'[1]Sales Data Table'!$A:$I,9,FALSE)</f>
        <v>H61L TITAN</v>
      </c>
      <c r="AC1058" s="61"/>
      <c r="AD1058" s="99">
        <f>VLOOKUP(A1058,'[1]Sales Data Table'!$A:$Z,16,FALSE)</f>
        <v>44501</v>
      </c>
      <c r="AE1058" s="18" t="str">
        <f>VLOOKUP(C1058,'Equipment Listing'!A:E,3,FALSE)</f>
        <v>KY</v>
      </c>
      <c r="AF1058" s="19" t="str">
        <f>VLOOKUP(C1058,'Equipment Listing'!A:E,4,FALSE)</f>
        <v>400T</v>
      </c>
      <c r="AG1058" s="19" t="str">
        <f>VLOOKUP(C1058,'Equipment Listing'!A:E,5,FALSE)</f>
        <v>331-600</v>
      </c>
      <c r="AH1058" s="19">
        <f t="shared" si="131"/>
        <v>1.5</v>
      </c>
      <c r="AI1058" s="43">
        <f t="shared" si="132"/>
        <v>1440</v>
      </c>
      <c r="AJ1058" s="102">
        <f t="shared" si="133"/>
        <v>65490</v>
      </c>
      <c r="AK1058" s="20">
        <f t="shared" si="134"/>
        <v>5457.5</v>
      </c>
      <c r="AL1058" s="21">
        <f t="shared" si="135"/>
        <v>7.0532407407407405</v>
      </c>
      <c r="AM1058" s="21"/>
      <c r="AN1058" s="103"/>
      <c r="AO1058" s="103"/>
      <c r="AP1058" s="60" t="s">
        <v>507</v>
      </c>
    </row>
    <row r="1059" spans="1:42" s="15" customFormat="1" ht="10.5" customHeight="1">
      <c r="A1059" s="58">
        <v>107665</v>
      </c>
      <c r="B1059" s="220" t="str">
        <f t="shared" si="128"/>
        <v>SOP</v>
      </c>
      <c r="C1059" s="60" t="s">
        <v>58</v>
      </c>
      <c r="D1059" s="22">
        <v>1</v>
      </c>
      <c r="E1059" s="55">
        <v>1440</v>
      </c>
      <c r="F1059" s="51">
        <v>0.75</v>
      </c>
      <c r="G1059" s="74">
        <v>2</v>
      </c>
      <c r="H1059" s="221" t="str">
        <f t="shared" si="129"/>
        <v>2015.01</v>
      </c>
      <c r="I1059" s="221" t="str">
        <f t="shared" si="130"/>
        <v>2019</v>
      </c>
      <c r="J1059" s="69">
        <v>27520</v>
      </c>
      <c r="K1059" s="226"/>
      <c r="L1059" s="226"/>
      <c r="M1059" s="226"/>
      <c r="N1059" s="226"/>
      <c r="O1059" s="54"/>
      <c r="P1059" s="54"/>
      <c r="Q1059" s="54"/>
      <c r="R1059" s="54"/>
      <c r="S1059" s="53"/>
      <c r="T1059" s="104"/>
      <c r="U1059" s="22" t="s">
        <v>2</v>
      </c>
      <c r="V1059" s="104"/>
      <c r="W1059" s="103"/>
      <c r="X1059" s="61" t="str">
        <f>VLOOKUP(A1059,'[1]Sales Data Table'!$A:$AF,4,FALSE)</f>
        <v>743B0 EZ00A</v>
      </c>
      <c r="Y1059" s="61" t="str">
        <f>VLOOKUP(A1059,'[1]Sales Data Table'!$A:$I,2,FALSE)</f>
        <v>NISSAN</v>
      </c>
      <c r="Z1059" s="61"/>
      <c r="AA1059" s="61" t="str">
        <f>VLOOKUP(A1059,'[1]Sales Data Table'!$A:$I,4,FALSE)</f>
        <v>743B0 EZ00A</v>
      </c>
      <c r="AB1059" s="61" t="str">
        <f>VLOOKUP(A1059,'[1]Sales Data Table'!$A:$I,9,FALSE)</f>
        <v>H61L TITAN</v>
      </c>
      <c r="AC1059" s="61"/>
      <c r="AD1059" s="99">
        <f>VLOOKUP(A1059,'[1]Sales Data Table'!$A:$Z,16,FALSE)</f>
        <v>44501</v>
      </c>
      <c r="AE1059" s="18" t="str">
        <f>VLOOKUP(C1059,'Equipment Listing'!A:E,3,FALSE)</f>
        <v>KY</v>
      </c>
      <c r="AF1059" s="19" t="str">
        <f>VLOOKUP(C1059,'Equipment Listing'!A:E,4,FALSE)</f>
        <v>400T</v>
      </c>
      <c r="AG1059" s="19" t="str">
        <f>VLOOKUP(C1059,'Equipment Listing'!A:E,5,FALSE)</f>
        <v>331-600</v>
      </c>
      <c r="AH1059" s="19">
        <f t="shared" si="131"/>
        <v>1.5</v>
      </c>
      <c r="AI1059" s="43">
        <f t="shared" si="132"/>
        <v>1440</v>
      </c>
      <c r="AJ1059" s="102">
        <f t="shared" si="133"/>
        <v>27520</v>
      </c>
      <c r="AK1059" s="20">
        <f t="shared" si="134"/>
        <v>2293.3333333333335</v>
      </c>
      <c r="AL1059" s="21">
        <f t="shared" si="135"/>
        <v>4.1234567901234565</v>
      </c>
      <c r="AM1059" s="21"/>
      <c r="AN1059" s="103"/>
      <c r="AO1059" s="103"/>
      <c r="AP1059" s="60" t="s">
        <v>508</v>
      </c>
    </row>
    <row r="1060" spans="1:42" s="15" customFormat="1" ht="10.5" customHeight="1">
      <c r="A1060" s="58">
        <v>107667</v>
      </c>
      <c r="B1060" s="220" t="str">
        <f t="shared" si="128"/>
        <v>SOP</v>
      </c>
      <c r="C1060" s="51" t="s">
        <v>58</v>
      </c>
      <c r="D1060" s="22">
        <v>1</v>
      </c>
      <c r="E1060" s="55">
        <v>1600</v>
      </c>
      <c r="F1060" s="51">
        <v>0.75</v>
      </c>
      <c r="G1060" s="74">
        <v>2</v>
      </c>
      <c r="H1060" s="221" t="str">
        <f t="shared" si="129"/>
        <v>2015.01</v>
      </c>
      <c r="I1060" s="221" t="str">
        <f t="shared" si="130"/>
        <v>2019</v>
      </c>
      <c r="J1060" s="50">
        <v>277600</v>
      </c>
      <c r="K1060" s="224"/>
      <c r="L1060" s="224"/>
      <c r="M1060" s="224"/>
      <c r="N1060" s="224"/>
      <c r="O1060" s="54"/>
      <c r="P1060" s="54"/>
      <c r="Q1060" s="54"/>
      <c r="R1060" s="54"/>
      <c r="S1060" s="53"/>
      <c r="T1060" s="104"/>
      <c r="U1060" s="22" t="s">
        <v>2</v>
      </c>
      <c r="V1060" s="104"/>
      <c r="W1060" s="103"/>
      <c r="X1060" s="17" t="str">
        <f>VLOOKUP(A1060,'[1]Sales Data Table'!$A:$AF,4,FALSE)</f>
        <v>23-4621132</v>
      </c>
      <c r="Y1060" s="17" t="str">
        <f>VLOOKUP(A1060,'[1]Sales Data Table'!$A:$I,2,FALSE)</f>
        <v>IMASEN BUCYRUS TECH</v>
      </c>
      <c r="Z1060" s="17"/>
      <c r="AA1060" s="17" t="str">
        <f>VLOOKUP(A1060,'[1]Sales Data Table'!$A:$I,4,FALSE)</f>
        <v>23-4621132</v>
      </c>
      <c r="AB1060" s="67" t="str">
        <f>VLOOKUP(A1060,'[1]Sales Data Table'!$A:$I,9,FALSE)</f>
        <v xml:space="preserve">Nissan H61L + P42M </v>
      </c>
      <c r="AC1060" s="67"/>
      <c r="AD1060" s="99">
        <f>VLOOKUP(A1060,'[1]Sales Data Table'!$A:$Z,16,FALSE)</f>
        <v>44105</v>
      </c>
      <c r="AE1060" s="18" t="str">
        <f>VLOOKUP(C1060,'Equipment Listing'!A:E,3,FALSE)</f>
        <v>KY</v>
      </c>
      <c r="AF1060" s="19" t="str">
        <f>VLOOKUP(C1060,'Equipment Listing'!A:E,4,FALSE)</f>
        <v>400T</v>
      </c>
      <c r="AG1060" s="19" t="str">
        <f>VLOOKUP(C1060,'Equipment Listing'!A:E,5,FALSE)</f>
        <v>331-600</v>
      </c>
      <c r="AH1060" s="19">
        <f t="shared" si="131"/>
        <v>1.5</v>
      </c>
      <c r="AI1060" s="43">
        <f t="shared" si="132"/>
        <v>1600</v>
      </c>
      <c r="AJ1060" s="102">
        <f t="shared" si="133"/>
        <v>277600</v>
      </c>
      <c r="AK1060" s="20">
        <f t="shared" si="134"/>
        <v>23133.333333333332</v>
      </c>
      <c r="AL1060" s="21">
        <f t="shared" si="135"/>
        <v>21.277777777777775</v>
      </c>
      <c r="AM1060" s="21"/>
      <c r="AN1060" s="103"/>
      <c r="AO1060" s="103"/>
      <c r="AP1060" s="51" t="e">
        <f>VLOOKUP(A1060,#REF!,2,FALSE)</f>
        <v>#REF!</v>
      </c>
    </row>
    <row r="1061" spans="1:42" ht="10.5" customHeight="1">
      <c r="A1061" s="59">
        <v>107668</v>
      </c>
      <c r="B1061" s="220" t="str">
        <f t="shared" si="128"/>
        <v>SOP</v>
      </c>
      <c r="C1061" s="51" t="s">
        <v>58</v>
      </c>
      <c r="D1061" s="22">
        <v>1</v>
      </c>
      <c r="E1061" s="55">
        <v>1480</v>
      </c>
      <c r="F1061" s="51">
        <v>0.75</v>
      </c>
      <c r="G1061" s="74">
        <v>2</v>
      </c>
      <c r="H1061" s="221" t="str">
        <f t="shared" si="129"/>
        <v>2015.01</v>
      </c>
      <c r="I1061" s="221" t="str">
        <f t="shared" si="130"/>
        <v>2019</v>
      </c>
      <c r="J1061" s="69">
        <v>700000</v>
      </c>
      <c r="K1061" s="226"/>
      <c r="L1061" s="226"/>
      <c r="M1061" s="226"/>
      <c r="N1061" s="226"/>
      <c r="O1061" s="52"/>
      <c r="P1061" s="52"/>
      <c r="Q1061" s="52"/>
      <c r="R1061" s="52"/>
      <c r="S1061" s="55"/>
      <c r="T1061" s="105"/>
      <c r="U1061" s="22" t="s">
        <v>2</v>
      </c>
      <c r="V1061" s="105"/>
      <c r="W1061" s="103"/>
      <c r="X1061" s="17">
        <f>VLOOKUP(A1061,'[1]Sales Data Table'!$A:$AF,4,FALSE)</f>
        <v>7640873</v>
      </c>
      <c r="Y1061" s="17" t="str">
        <f>VLOOKUP(A1061,'[1]Sales Data Table'!$A:$I,2,FALSE)</f>
        <v>Metalsa Structural Products</v>
      </c>
      <c r="Z1061" s="17"/>
      <c r="AA1061" s="17">
        <f>VLOOKUP(A1061,'[1]Sales Data Table'!$A:$I,4,FALSE)</f>
        <v>7640873</v>
      </c>
      <c r="AB1061" s="17" t="str">
        <f>VLOOKUP(A1061,'[1]Sales Data Table'!$A:$I,9,FALSE)</f>
        <v>FORD F150 (5.9 yrs)</v>
      </c>
      <c r="AC1061" s="17"/>
      <c r="AD1061" s="99">
        <f>VLOOKUP(A1061,'[1]Sales Data Table'!$A:$Z,16,FALSE)</f>
        <v>43891</v>
      </c>
      <c r="AE1061" s="18" t="str">
        <f>VLOOKUP(C1061,'Equipment Listing'!A:E,3,FALSE)</f>
        <v>KY</v>
      </c>
      <c r="AF1061" s="19" t="str">
        <f>VLOOKUP(C1061,'Equipment Listing'!A:E,4,FALSE)</f>
        <v>400T</v>
      </c>
      <c r="AG1061" s="19" t="str">
        <f>VLOOKUP(C1061,'Equipment Listing'!A:E,5,FALSE)</f>
        <v>331-600</v>
      </c>
      <c r="AH1061" s="19">
        <f t="shared" si="131"/>
        <v>1.5</v>
      </c>
      <c r="AI1061" s="43">
        <f t="shared" si="132"/>
        <v>1480</v>
      </c>
      <c r="AJ1061" s="102">
        <f t="shared" si="133"/>
        <v>700000</v>
      </c>
      <c r="AK1061" s="20">
        <f t="shared" si="134"/>
        <v>58333.333333333336</v>
      </c>
      <c r="AL1061" s="21">
        <f t="shared" si="135"/>
        <v>54.552552552552555</v>
      </c>
      <c r="AM1061" s="21"/>
      <c r="AN1061" s="103"/>
      <c r="AO1061" s="103"/>
      <c r="AP1061" s="51" t="e">
        <f>VLOOKUP(A1061,#REF!,2,FALSE)</f>
        <v>#REF!</v>
      </c>
    </row>
    <row r="1062" spans="1:42" ht="10.5" customHeight="1">
      <c r="A1062" s="22">
        <v>107714</v>
      </c>
      <c r="B1062" s="220" t="str">
        <f t="shared" si="128"/>
        <v>SOP</v>
      </c>
      <c r="C1062" s="26" t="s">
        <v>58</v>
      </c>
      <c r="D1062" s="22">
        <v>1</v>
      </c>
      <c r="E1062" s="66">
        <v>1344</v>
      </c>
      <c r="F1062" s="51">
        <v>0.75</v>
      </c>
      <c r="G1062" s="74">
        <v>2</v>
      </c>
      <c r="H1062" s="221" t="str">
        <f t="shared" si="129"/>
        <v>2015.01</v>
      </c>
      <c r="I1062" s="221" t="str">
        <f t="shared" si="130"/>
        <v>2019</v>
      </c>
      <c r="J1062" s="69">
        <v>3720</v>
      </c>
      <c r="K1062" s="226"/>
      <c r="L1062" s="226"/>
      <c r="M1062" s="226"/>
      <c r="N1062" s="226"/>
      <c r="O1062" s="19"/>
      <c r="P1062" s="19"/>
      <c r="Q1062" s="19"/>
      <c r="R1062" s="19"/>
      <c r="S1062" s="103"/>
      <c r="T1062" s="103"/>
      <c r="U1062" s="22" t="s">
        <v>2</v>
      </c>
      <c r="V1062" s="103"/>
      <c r="W1062" s="103"/>
      <c r="X1062" s="17" t="str">
        <f>VLOOKUP(A1062,'[1]Sales Data Table'!$A:$AF,4,FALSE)</f>
        <v>24239 4RA0A</v>
      </c>
      <c r="Y1062" s="17" t="str">
        <f>VLOOKUP(A1062,'[1]Sales Data Table'!$A:$I,2,FALSE)</f>
        <v>NISSAN</v>
      </c>
      <c r="Z1062" s="17"/>
      <c r="AA1062" s="17" t="str">
        <f>VLOOKUP(A1062,'[1]Sales Data Table'!$A:$I,4,FALSE)</f>
        <v>24239 4RA0A</v>
      </c>
      <c r="AB1062" s="17" t="str">
        <f>VLOOKUP(A1062,'[1]Sales Data Table'!$A:$I,9,FALSE)</f>
        <v>15 NISSAN MAXIMA L42N</v>
      </c>
      <c r="AC1062" s="17"/>
      <c r="AD1062" s="99">
        <f>VLOOKUP(A1062,'[1]Sales Data Table'!$A:$Z,16,FALSE)</f>
        <v>43891</v>
      </c>
      <c r="AE1062" s="18" t="str">
        <f>VLOOKUP(C1062,'Equipment Listing'!A:E,3,FALSE)</f>
        <v>KY</v>
      </c>
      <c r="AF1062" s="19" t="str">
        <f>VLOOKUP(C1062,'Equipment Listing'!A:E,4,FALSE)</f>
        <v>400T</v>
      </c>
      <c r="AG1062" s="19" t="str">
        <f>VLOOKUP(C1062,'Equipment Listing'!A:E,5,FALSE)</f>
        <v>331-600</v>
      </c>
      <c r="AH1062" s="19">
        <f t="shared" si="131"/>
        <v>1.5</v>
      </c>
      <c r="AI1062" s="43">
        <f t="shared" si="132"/>
        <v>1344</v>
      </c>
      <c r="AJ1062" s="102">
        <f t="shared" si="133"/>
        <v>3720</v>
      </c>
      <c r="AK1062" s="20">
        <f t="shared" si="134"/>
        <v>310</v>
      </c>
      <c r="AL1062" s="21">
        <f t="shared" si="135"/>
        <v>2.3075396825396823</v>
      </c>
      <c r="AM1062" s="21"/>
      <c r="AN1062" s="103"/>
      <c r="AO1062" s="103"/>
      <c r="AP1062" s="22">
        <v>107714</v>
      </c>
    </row>
    <row r="1063" spans="1:42" ht="10.5" customHeight="1">
      <c r="A1063" s="16">
        <v>107177</v>
      </c>
      <c r="B1063" s="220" t="str">
        <f t="shared" si="128"/>
        <v>SOP</v>
      </c>
      <c r="C1063" s="18" t="s">
        <v>3</v>
      </c>
      <c r="D1063" s="22">
        <v>1</v>
      </c>
      <c r="E1063" s="20">
        <v>1600</v>
      </c>
      <c r="F1063" s="51">
        <v>0.75</v>
      </c>
      <c r="G1063" s="74">
        <v>2</v>
      </c>
      <c r="H1063" s="221" t="str">
        <f t="shared" si="129"/>
        <v>2015.01</v>
      </c>
      <c r="I1063" s="221" t="str">
        <f t="shared" si="130"/>
        <v>2015.06</v>
      </c>
      <c r="J1063" s="69">
        <v>357144</v>
      </c>
      <c r="K1063" s="226"/>
      <c r="L1063" s="226"/>
      <c r="M1063" s="226"/>
      <c r="N1063" s="226"/>
      <c r="O1063" s="19"/>
      <c r="P1063" s="19"/>
      <c r="Q1063" s="19"/>
      <c r="R1063" s="19"/>
      <c r="S1063" s="103"/>
      <c r="T1063" s="103"/>
      <c r="U1063" s="22" t="s">
        <v>2</v>
      </c>
      <c r="V1063" s="103"/>
      <c r="W1063" s="103"/>
      <c r="X1063" s="17" t="str">
        <f>VLOOKUP(A1063,'[1]Sales Data Table'!$A:$AF,4,FALSE)</f>
        <v>295F0 3NFOA (Upper Assy)</v>
      </c>
      <c r="Y1063" s="17" t="str">
        <f>VLOOKUP(A1063,'[1]Sales Data Table'!$A:$I,2,FALSE)</f>
        <v>NISSAN</v>
      </c>
      <c r="Z1063" s="17"/>
      <c r="AA1063" s="17" t="str">
        <f>VLOOKUP(A1063,'[1]Sales Data Table'!$A:$I,4,FALSE)</f>
        <v>295F0 3NFOA (Upper Assy)</v>
      </c>
      <c r="AB1063" s="17" t="str">
        <f>VLOOKUP(A1063,'[1]Sales Data Table'!$A:$I,9,FALSE)</f>
        <v>'13 LEAF B12G/L12J</v>
      </c>
      <c r="AC1063" s="17"/>
      <c r="AD1063" s="99">
        <f>VLOOKUP(A1063,'[1]Sales Data Table'!$A:$Z,16,FALSE)</f>
        <v>42156</v>
      </c>
      <c r="AE1063" s="18" t="str">
        <f>VLOOKUP(C1063,'Equipment Listing'!A:E,3,FALSE)</f>
        <v>KY</v>
      </c>
      <c r="AF1063" s="19" t="str">
        <f>VLOOKUP(C1063,'Equipment Listing'!A:E,4,FALSE)</f>
        <v>400T</v>
      </c>
      <c r="AG1063" s="19" t="str">
        <f>VLOOKUP(C1063,'Equipment Listing'!A:E,5,FALSE)</f>
        <v>331-600</v>
      </c>
      <c r="AH1063" s="19">
        <f t="shared" si="131"/>
        <v>1.5</v>
      </c>
      <c r="AI1063" s="43">
        <f t="shared" si="132"/>
        <v>1600</v>
      </c>
      <c r="AJ1063" s="102">
        <f t="shared" si="133"/>
        <v>357144</v>
      </c>
      <c r="AK1063" s="20">
        <f t="shared" si="134"/>
        <v>29762</v>
      </c>
      <c r="AL1063" s="21">
        <f t="shared" si="135"/>
        <v>26.801666666666666</v>
      </c>
      <c r="AM1063" s="21"/>
      <c r="AN1063" s="103"/>
      <c r="AO1063" s="103"/>
      <c r="AP1063" s="17" t="s">
        <v>4</v>
      </c>
    </row>
    <row r="1064" spans="1:42" ht="10.5" customHeight="1">
      <c r="A1064" s="16">
        <v>107178</v>
      </c>
      <c r="B1064" s="220" t="str">
        <f t="shared" si="128"/>
        <v>SOP</v>
      </c>
      <c r="C1064" s="18" t="s">
        <v>3</v>
      </c>
      <c r="D1064" s="22">
        <v>1</v>
      </c>
      <c r="E1064" s="20">
        <v>1800</v>
      </c>
      <c r="F1064" s="51">
        <v>0.75</v>
      </c>
      <c r="G1064" s="74">
        <v>2</v>
      </c>
      <c r="H1064" s="221" t="str">
        <f t="shared" si="129"/>
        <v>2015.01</v>
      </c>
      <c r="I1064" s="221" t="str">
        <f t="shared" si="130"/>
        <v>2015.06</v>
      </c>
      <c r="J1064" s="69">
        <v>2466432</v>
      </c>
      <c r="K1064" s="226"/>
      <c r="L1064" s="226"/>
      <c r="M1064" s="226"/>
      <c r="N1064" s="226"/>
      <c r="O1064" s="19"/>
      <c r="P1064" s="19"/>
      <c r="Q1064" s="19"/>
      <c r="R1064" s="19"/>
      <c r="S1064" s="103"/>
      <c r="T1064" s="103"/>
      <c r="U1064" s="22" t="s">
        <v>2</v>
      </c>
      <c r="V1064" s="103"/>
      <c r="W1064" s="103"/>
      <c r="X1064" s="17" t="str">
        <f>VLOOKUP(A1064,'[1]Sales Data Table'!$A:$AF,4,FALSE)</f>
        <v>295F1 3NFOA (Lower )</v>
      </c>
      <c r="Y1064" s="17" t="str">
        <f>VLOOKUP(A1064,'[1]Sales Data Table'!$A:$I,2,FALSE)</f>
        <v>NISSAN</v>
      </c>
      <c r="Z1064" s="17"/>
      <c r="AA1064" s="17" t="str">
        <f>VLOOKUP(A1064,'[1]Sales Data Table'!$A:$I,4,FALSE)</f>
        <v>295F1 3NFOA (Lower )</v>
      </c>
      <c r="AB1064" s="17" t="str">
        <f>VLOOKUP(A1064,'[1]Sales Data Table'!$A:$I,9,FALSE)</f>
        <v>'13 LEAF B12G/L12J</v>
      </c>
      <c r="AC1064" s="17"/>
      <c r="AD1064" s="99">
        <f>VLOOKUP(A1064,'[1]Sales Data Table'!$A:$Z,16,FALSE)</f>
        <v>42156</v>
      </c>
      <c r="AE1064" s="18" t="str">
        <f>VLOOKUP(C1064,'Equipment Listing'!A:E,3,FALSE)</f>
        <v>KY</v>
      </c>
      <c r="AF1064" s="19" t="str">
        <f>VLOOKUP(C1064,'Equipment Listing'!A:E,4,FALSE)</f>
        <v>400T</v>
      </c>
      <c r="AG1064" s="19" t="str">
        <f>VLOOKUP(C1064,'Equipment Listing'!A:E,5,FALSE)</f>
        <v>331-600</v>
      </c>
      <c r="AH1064" s="19">
        <f t="shared" si="131"/>
        <v>1.5</v>
      </c>
      <c r="AI1064" s="43">
        <f t="shared" si="132"/>
        <v>1800</v>
      </c>
      <c r="AJ1064" s="102">
        <f t="shared" si="133"/>
        <v>2466432</v>
      </c>
      <c r="AK1064" s="20">
        <f t="shared" si="134"/>
        <v>205536</v>
      </c>
      <c r="AL1064" s="21">
        <f t="shared" si="135"/>
        <v>154.2488888888889</v>
      </c>
      <c r="AM1064" s="21"/>
      <c r="AN1064" s="103"/>
      <c r="AO1064" s="103"/>
      <c r="AP1064" s="17">
        <v>107178</v>
      </c>
    </row>
    <row r="1065" spans="1:42" ht="10.5" customHeight="1">
      <c r="A1065" s="12">
        <v>107720</v>
      </c>
      <c r="B1065" s="220" t="str">
        <f t="shared" si="128"/>
        <v>SOP</v>
      </c>
      <c r="C1065" s="13" t="s">
        <v>3</v>
      </c>
      <c r="D1065" s="22">
        <v>1</v>
      </c>
      <c r="E1065" s="14">
        <v>1100</v>
      </c>
      <c r="F1065" s="51">
        <v>0.75</v>
      </c>
      <c r="G1065" s="74">
        <v>2</v>
      </c>
      <c r="H1065" s="221" t="str">
        <f t="shared" si="129"/>
        <v>2015.01</v>
      </c>
      <c r="I1065" s="221" t="str">
        <f t="shared" si="130"/>
        <v>2018.06</v>
      </c>
      <c r="J1065" s="69">
        <v>1260000</v>
      </c>
      <c r="K1065" s="226"/>
      <c r="L1065" s="226"/>
      <c r="M1065" s="226"/>
      <c r="N1065" s="226"/>
      <c r="O1065" s="48"/>
      <c r="P1065" s="48"/>
      <c r="Q1065" s="48"/>
      <c r="R1065" s="48"/>
      <c r="S1065" s="103"/>
      <c r="T1065" s="103"/>
      <c r="U1065" s="22" t="s">
        <v>2</v>
      </c>
      <c r="V1065" s="103"/>
      <c r="W1065" s="103"/>
      <c r="X1065" s="17" t="str">
        <f>VLOOKUP(A1065,'[1]Sales Data Table'!$A:$AF,4,FALSE)</f>
        <v xml:space="preserve">295F1 4NP0A </v>
      </c>
      <c r="Y1065" s="17" t="str">
        <f>VLOOKUP(A1065,'[1]Sales Data Table'!$A:$I,2,FALSE)</f>
        <v>NISSAN</v>
      </c>
      <c r="Z1065" s="17"/>
      <c r="AA1065" s="17" t="str">
        <f>VLOOKUP(A1065,'[1]Sales Data Table'!$A:$I,4,FALSE)</f>
        <v xml:space="preserve">295F1 4NP0A </v>
      </c>
      <c r="AB1065" s="17" t="str">
        <f>VLOOKUP(A1065,'[1]Sales Data Table'!$A:$I,9,FALSE)</f>
        <v xml:space="preserve">176NISSAN LEAF B12G </v>
      </c>
      <c r="AC1065" s="17"/>
      <c r="AD1065" s="99">
        <f>VLOOKUP(A1065,'[1]Sales Data Table'!$A:$Z,16,FALSE)</f>
        <v>43252</v>
      </c>
      <c r="AE1065" s="18" t="str">
        <f>VLOOKUP(C1065,'Equipment Listing'!A:E,3,FALSE)</f>
        <v>KY</v>
      </c>
      <c r="AF1065" s="19" t="str">
        <f>VLOOKUP(C1065,'Equipment Listing'!A:E,4,FALSE)</f>
        <v>400T</v>
      </c>
      <c r="AG1065" s="19" t="str">
        <f>VLOOKUP(C1065,'Equipment Listing'!A:E,5,FALSE)</f>
        <v>331-600</v>
      </c>
      <c r="AH1065" s="19">
        <f t="shared" si="131"/>
        <v>1.5</v>
      </c>
      <c r="AI1065" s="43">
        <f t="shared" si="132"/>
        <v>1100</v>
      </c>
      <c r="AJ1065" s="102">
        <f t="shared" si="133"/>
        <v>1260000</v>
      </c>
      <c r="AK1065" s="20">
        <f t="shared" si="134"/>
        <v>105000</v>
      </c>
      <c r="AL1065" s="21">
        <f t="shared" si="135"/>
        <v>129.27272727272728</v>
      </c>
      <c r="AM1065" s="21"/>
      <c r="AN1065" s="103"/>
      <c r="AO1065" s="103"/>
      <c r="AP1065" s="12" t="s">
        <v>491</v>
      </c>
    </row>
    <row r="1066" spans="1:42" ht="10.5" customHeight="1">
      <c r="A1066" s="12">
        <v>107720</v>
      </c>
      <c r="B1066" s="220" t="str">
        <f t="shared" si="128"/>
        <v>SOP</v>
      </c>
      <c r="C1066" s="13" t="s">
        <v>3</v>
      </c>
      <c r="D1066" s="22">
        <v>1</v>
      </c>
      <c r="E1066" s="14">
        <v>1500</v>
      </c>
      <c r="F1066" s="51">
        <v>0.75</v>
      </c>
      <c r="G1066" s="74">
        <v>2</v>
      </c>
      <c r="H1066" s="221" t="str">
        <f t="shared" si="129"/>
        <v>2015.01</v>
      </c>
      <c r="I1066" s="221" t="str">
        <f t="shared" si="130"/>
        <v>2018.06</v>
      </c>
      <c r="J1066" s="69">
        <v>1260000</v>
      </c>
      <c r="K1066" s="226"/>
      <c r="L1066" s="226"/>
      <c r="M1066" s="226"/>
      <c r="N1066" s="226"/>
      <c r="O1066" s="48"/>
      <c r="P1066" s="48"/>
      <c r="Q1066" s="48"/>
      <c r="R1066" s="48"/>
      <c r="S1066" s="103"/>
      <c r="T1066" s="103"/>
      <c r="U1066" s="22" t="s">
        <v>2</v>
      </c>
      <c r="V1066" s="103"/>
      <c r="W1066" s="103"/>
      <c r="X1066" s="17" t="str">
        <f>VLOOKUP(A1066,'[1]Sales Data Table'!$A:$AF,4,FALSE)</f>
        <v xml:space="preserve">295F1 4NP0A </v>
      </c>
      <c r="Y1066" s="17" t="str">
        <f>VLOOKUP(A1066,'[1]Sales Data Table'!$A:$I,2,FALSE)</f>
        <v>NISSAN</v>
      </c>
      <c r="Z1066" s="17"/>
      <c r="AA1066" s="17" t="str">
        <f>VLOOKUP(A1066,'[1]Sales Data Table'!$A:$I,4,FALSE)</f>
        <v xml:space="preserve">295F1 4NP0A </v>
      </c>
      <c r="AB1066" s="17" t="str">
        <f>VLOOKUP(A1066,'[1]Sales Data Table'!$A:$I,9,FALSE)</f>
        <v xml:space="preserve">176NISSAN LEAF B12G </v>
      </c>
      <c r="AC1066" s="17"/>
      <c r="AD1066" s="99">
        <f>VLOOKUP(A1066,'[1]Sales Data Table'!$A:$Z,16,FALSE)</f>
        <v>43252</v>
      </c>
      <c r="AE1066" s="18" t="str">
        <f>VLOOKUP(C1066,'Equipment Listing'!A:E,3,FALSE)</f>
        <v>KY</v>
      </c>
      <c r="AF1066" s="19" t="str">
        <f>VLOOKUP(C1066,'Equipment Listing'!A:E,4,FALSE)</f>
        <v>400T</v>
      </c>
      <c r="AG1066" s="19" t="str">
        <f>VLOOKUP(C1066,'Equipment Listing'!A:E,5,FALSE)</f>
        <v>331-600</v>
      </c>
      <c r="AH1066" s="19">
        <f t="shared" si="131"/>
        <v>1.5</v>
      </c>
      <c r="AI1066" s="43">
        <f t="shared" si="132"/>
        <v>1500</v>
      </c>
      <c r="AJ1066" s="102">
        <f t="shared" si="133"/>
        <v>1260000</v>
      </c>
      <c r="AK1066" s="20">
        <f t="shared" si="134"/>
        <v>105000</v>
      </c>
      <c r="AL1066" s="21">
        <f t="shared" si="135"/>
        <v>95.333333333333329</v>
      </c>
      <c r="AM1066" s="21"/>
      <c r="AN1066" s="103"/>
      <c r="AO1066" s="103"/>
      <c r="AP1066" s="12" t="s">
        <v>492</v>
      </c>
    </row>
    <row r="1067" spans="1:42" ht="10.5" customHeight="1">
      <c r="A1067" s="12">
        <v>107720</v>
      </c>
      <c r="B1067" s="220" t="str">
        <f t="shared" si="128"/>
        <v>SOP</v>
      </c>
      <c r="C1067" s="13" t="s">
        <v>3</v>
      </c>
      <c r="D1067" s="22">
        <v>1</v>
      </c>
      <c r="E1067" s="14">
        <v>1500</v>
      </c>
      <c r="F1067" s="51">
        <v>0.75</v>
      </c>
      <c r="G1067" s="74">
        <v>2</v>
      </c>
      <c r="H1067" s="221" t="str">
        <f t="shared" si="129"/>
        <v>2015.01</v>
      </c>
      <c r="I1067" s="221" t="str">
        <f t="shared" si="130"/>
        <v>2018.06</v>
      </c>
      <c r="J1067" s="69">
        <v>1260000</v>
      </c>
      <c r="K1067" s="226"/>
      <c r="L1067" s="226"/>
      <c r="M1067" s="226"/>
      <c r="N1067" s="226"/>
      <c r="O1067" s="48"/>
      <c r="P1067" s="48"/>
      <c r="Q1067" s="48"/>
      <c r="R1067" s="48"/>
      <c r="S1067" s="103"/>
      <c r="T1067" s="103"/>
      <c r="U1067" s="22" t="s">
        <v>2</v>
      </c>
      <c r="V1067" s="103"/>
      <c r="W1067" s="103"/>
      <c r="X1067" s="17" t="str">
        <f>VLOOKUP(A1067,'[1]Sales Data Table'!$A:$AF,4,FALSE)</f>
        <v xml:space="preserve">295F1 4NP0A </v>
      </c>
      <c r="Y1067" s="17" t="str">
        <f>VLOOKUP(A1067,'[1]Sales Data Table'!$A:$I,2,FALSE)</f>
        <v>NISSAN</v>
      </c>
      <c r="Z1067" s="17"/>
      <c r="AA1067" s="17" t="str">
        <f>VLOOKUP(A1067,'[1]Sales Data Table'!$A:$I,4,FALSE)</f>
        <v xml:space="preserve">295F1 4NP0A </v>
      </c>
      <c r="AB1067" s="17" t="str">
        <f>VLOOKUP(A1067,'[1]Sales Data Table'!$A:$I,9,FALSE)</f>
        <v xml:space="preserve">176NISSAN LEAF B12G </v>
      </c>
      <c r="AC1067" s="17"/>
      <c r="AD1067" s="99">
        <f>VLOOKUP(A1067,'[1]Sales Data Table'!$A:$Z,16,FALSE)</f>
        <v>43252</v>
      </c>
      <c r="AE1067" s="18" t="str">
        <f>VLOOKUP(C1067,'Equipment Listing'!A:E,3,FALSE)</f>
        <v>KY</v>
      </c>
      <c r="AF1067" s="19" t="str">
        <f>VLOOKUP(C1067,'Equipment Listing'!A:E,4,FALSE)</f>
        <v>400T</v>
      </c>
      <c r="AG1067" s="19" t="str">
        <f>VLOOKUP(C1067,'Equipment Listing'!A:E,5,FALSE)</f>
        <v>331-600</v>
      </c>
      <c r="AH1067" s="19">
        <f t="shared" si="131"/>
        <v>1.5</v>
      </c>
      <c r="AI1067" s="43">
        <f t="shared" si="132"/>
        <v>1500</v>
      </c>
      <c r="AJ1067" s="102">
        <f t="shared" si="133"/>
        <v>1260000</v>
      </c>
      <c r="AK1067" s="20">
        <f t="shared" si="134"/>
        <v>105000</v>
      </c>
      <c r="AL1067" s="21">
        <f t="shared" si="135"/>
        <v>95.333333333333329</v>
      </c>
      <c r="AM1067" s="21"/>
      <c r="AN1067" s="103"/>
      <c r="AO1067" s="103"/>
      <c r="AP1067" s="12" t="s">
        <v>493</v>
      </c>
    </row>
    <row r="1068" spans="1:42" ht="10.5" customHeight="1">
      <c r="A1068" s="40">
        <v>107721</v>
      </c>
      <c r="B1068" s="220" t="str">
        <f t="shared" si="128"/>
        <v>SOP</v>
      </c>
      <c r="C1068" s="13" t="s">
        <v>3</v>
      </c>
      <c r="D1068" s="22">
        <v>1</v>
      </c>
      <c r="E1068" s="14">
        <v>1100</v>
      </c>
      <c r="F1068" s="51">
        <v>0.75</v>
      </c>
      <c r="G1068" s="74">
        <v>2</v>
      </c>
      <c r="H1068" s="221" t="str">
        <f t="shared" si="129"/>
        <v>2015.01</v>
      </c>
      <c r="I1068" s="221" t="str">
        <f t="shared" si="130"/>
        <v>2018.06</v>
      </c>
      <c r="J1068" s="69">
        <v>420000</v>
      </c>
      <c r="K1068" s="226"/>
      <c r="L1068" s="226"/>
      <c r="M1068" s="226"/>
      <c r="N1068" s="226"/>
      <c r="O1068" s="48"/>
      <c r="P1068" s="48"/>
      <c r="Q1068" s="48"/>
      <c r="R1068" s="48"/>
      <c r="S1068" s="103"/>
      <c r="T1068" s="103"/>
      <c r="U1068" s="22" t="s">
        <v>2</v>
      </c>
      <c r="V1068" s="103"/>
      <c r="W1068" s="103"/>
      <c r="X1068" s="17" t="str">
        <f>VLOOKUP(A1068,'[1]Sales Data Table'!$A:$AF,4,FALSE)</f>
        <v>295F0 4NP0A</v>
      </c>
      <c r="Y1068" s="17" t="str">
        <f>VLOOKUP(A1068,'[1]Sales Data Table'!$A:$I,2,FALSE)</f>
        <v>NISSAN</v>
      </c>
      <c r="Z1068" s="17"/>
      <c r="AA1068" s="17" t="str">
        <f>VLOOKUP(A1068,'[1]Sales Data Table'!$A:$I,4,FALSE)</f>
        <v>295F0 4NP0A</v>
      </c>
      <c r="AB1068" s="17" t="str">
        <f>VLOOKUP(A1068,'[1]Sales Data Table'!$A:$I,9,FALSE)</f>
        <v xml:space="preserve">16 NISSAN LEAF B12G </v>
      </c>
      <c r="AC1068" s="17"/>
      <c r="AD1068" s="99">
        <f>VLOOKUP(A1068,'[1]Sales Data Table'!$A:$Z,16,FALSE)</f>
        <v>43252</v>
      </c>
      <c r="AE1068" s="18" t="str">
        <f>VLOOKUP(C1068,'Equipment Listing'!A:E,3,FALSE)</f>
        <v>KY</v>
      </c>
      <c r="AF1068" s="19" t="str">
        <f>VLOOKUP(C1068,'Equipment Listing'!A:E,4,FALSE)</f>
        <v>400T</v>
      </c>
      <c r="AG1068" s="19" t="str">
        <f>VLOOKUP(C1068,'Equipment Listing'!A:E,5,FALSE)</f>
        <v>331-600</v>
      </c>
      <c r="AH1068" s="19">
        <f t="shared" si="131"/>
        <v>1.5</v>
      </c>
      <c r="AI1068" s="43">
        <f t="shared" si="132"/>
        <v>1100</v>
      </c>
      <c r="AJ1068" s="102">
        <f t="shared" si="133"/>
        <v>420000</v>
      </c>
      <c r="AK1068" s="20">
        <f t="shared" si="134"/>
        <v>35000</v>
      </c>
      <c r="AL1068" s="21">
        <f t="shared" si="135"/>
        <v>44.424242424242415</v>
      </c>
      <c r="AM1068" s="21"/>
      <c r="AN1068" s="103"/>
      <c r="AO1068" s="103"/>
      <c r="AP1068" s="40">
        <v>107721</v>
      </c>
    </row>
    <row r="1069" spans="1:42" ht="10.5" customHeight="1">
      <c r="A1069" s="41">
        <v>104653</v>
      </c>
      <c r="B1069" s="220" t="str">
        <f t="shared" si="128"/>
        <v>SOP</v>
      </c>
      <c r="C1069" s="19" t="s">
        <v>21</v>
      </c>
      <c r="D1069" s="22">
        <v>1</v>
      </c>
      <c r="E1069" s="20">
        <v>3150</v>
      </c>
      <c r="F1069" s="51">
        <v>0.75</v>
      </c>
      <c r="G1069" s="74">
        <v>2</v>
      </c>
      <c r="H1069" s="221" t="str">
        <f t="shared" si="129"/>
        <v>2015.01</v>
      </c>
      <c r="I1069" s="221" t="str">
        <f t="shared" si="130"/>
        <v>2018.03</v>
      </c>
      <c r="J1069" s="69">
        <v>21791.741000000002</v>
      </c>
      <c r="K1069" s="226"/>
      <c r="L1069" s="226"/>
      <c r="M1069" s="226"/>
      <c r="N1069" s="226"/>
      <c r="O1069" s="19"/>
      <c r="P1069" s="19"/>
      <c r="Q1069" s="19"/>
      <c r="R1069" s="19"/>
      <c r="S1069" s="107"/>
      <c r="T1069" s="107"/>
      <c r="U1069" s="22" t="s">
        <v>2</v>
      </c>
      <c r="V1069" s="107"/>
      <c r="W1069" s="106"/>
      <c r="X1069" s="17" t="str">
        <f>VLOOKUP(A1069,'[1]Sales Data Table'!$A:$AF,4,FALSE)</f>
        <v>57225 7S000</v>
      </c>
      <c r="Y1069" s="17" t="str">
        <f>VLOOKUP(A1069,'[1]Sales Data Table'!$A:$I,2,FALSE)</f>
        <v>NISSAN</v>
      </c>
      <c r="Z1069" s="17"/>
      <c r="AA1069" s="17" t="str">
        <f>VLOOKUP(A1069,'[1]Sales Data Table'!$A:$I,4,FALSE)</f>
        <v>57225 7S000</v>
      </c>
      <c r="AB1069" s="17" t="str">
        <f>VLOOKUP(A1069,'[1]Sales Data Table'!$A:$I,9,FALSE)</f>
        <v>ARMADA / WZW</v>
      </c>
      <c r="AC1069" s="17"/>
      <c r="AD1069" s="99">
        <f>VLOOKUP(A1069,'[1]Sales Data Table'!$A:$Z,16,FALSE)</f>
        <v>43160</v>
      </c>
      <c r="AE1069" s="18" t="str">
        <f>VLOOKUP(C1069,'Equipment Listing'!A:E,3,FALSE)</f>
        <v>KY</v>
      </c>
      <c r="AF1069" s="19" t="str">
        <f>VLOOKUP(C1069,'Equipment Listing'!A:E,4,FALSE)</f>
        <v>600T</v>
      </c>
      <c r="AG1069" s="19" t="str">
        <f>VLOOKUP(C1069,'Equipment Listing'!A:E,5,FALSE)</f>
        <v>331-600</v>
      </c>
      <c r="AH1069" s="19">
        <f t="shared" si="131"/>
        <v>1.5</v>
      </c>
      <c r="AI1069" s="43">
        <f t="shared" si="132"/>
        <v>3150</v>
      </c>
      <c r="AJ1069" s="102">
        <f t="shared" si="133"/>
        <v>21791.741000000002</v>
      </c>
      <c r="AK1069" s="20">
        <f t="shared" si="134"/>
        <v>1815.9784166666668</v>
      </c>
      <c r="AL1069" s="21">
        <f t="shared" si="135"/>
        <v>2.7686681128747797</v>
      </c>
      <c r="AM1069" s="21"/>
      <c r="AN1069" s="106"/>
      <c r="AO1069" s="106"/>
      <c r="AP1069" s="17">
        <v>104653</v>
      </c>
    </row>
    <row r="1070" spans="1:42" ht="10.5" customHeight="1">
      <c r="A1070" s="16">
        <v>104803</v>
      </c>
      <c r="B1070" s="220" t="str">
        <f t="shared" si="128"/>
        <v>SOP</v>
      </c>
      <c r="C1070" s="18" t="s">
        <v>21</v>
      </c>
      <c r="D1070" s="22">
        <v>1</v>
      </c>
      <c r="E1070" s="20">
        <v>900</v>
      </c>
      <c r="F1070" s="51">
        <v>0.75</v>
      </c>
      <c r="G1070" s="74">
        <v>2</v>
      </c>
      <c r="H1070" s="221" t="str">
        <f t="shared" si="129"/>
        <v>2015.01</v>
      </c>
      <c r="I1070" s="221" t="str">
        <f t="shared" si="130"/>
        <v>2019.09</v>
      </c>
      <c r="J1070" s="69">
        <v>18523.2</v>
      </c>
      <c r="K1070" s="226"/>
      <c r="L1070" s="226"/>
      <c r="M1070" s="226"/>
      <c r="N1070" s="226"/>
      <c r="O1070" s="19"/>
      <c r="P1070" s="19"/>
      <c r="Q1070" s="19"/>
      <c r="R1070" s="19"/>
      <c r="S1070" s="103"/>
      <c r="T1070" s="103"/>
      <c r="U1070" s="22" t="s">
        <v>2</v>
      </c>
      <c r="V1070" s="103"/>
      <c r="W1070" s="106"/>
      <c r="X1070" s="17" t="str">
        <f>VLOOKUP(A1070,'[1]Sales Data Table'!$A:$AF,4,FALSE)</f>
        <v>82106 8S500</v>
      </c>
      <c r="Y1070" s="17" t="str">
        <f>VLOOKUP(A1070,'[1]Sales Data Table'!$A:$I,2,FALSE)</f>
        <v>NISSAN</v>
      </c>
      <c r="Z1070" s="17"/>
      <c r="AA1070" s="17" t="str">
        <f>VLOOKUP(A1070,'[1]Sales Data Table'!$A:$I,4,FALSE)</f>
        <v>82106 8S500</v>
      </c>
      <c r="AB1070" s="17" t="str">
        <f>VLOOKUP(A1070,'[1]Sales Data Table'!$A:$I,9,FALSE)</f>
        <v>ARMADA / TITAN</v>
      </c>
      <c r="AC1070" s="17"/>
      <c r="AD1070" s="99">
        <f>VLOOKUP(A1070,'[1]Sales Data Table'!$A:$Z,16,FALSE)</f>
        <v>43717</v>
      </c>
      <c r="AE1070" s="18" t="str">
        <f>VLOOKUP(C1070,'Equipment Listing'!A:E,3,FALSE)</f>
        <v>KY</v>
      </c>
      <c r="AF1070" s="19" t="str">
        <f>VLOOKUP(C1070,'Equipment Listing'!A:E,4,FALSE)</f>
        <v>600T</v>
      </c>
      <c r="AG1070" s="19" t="str">
        <f>VLOOKUP(C1070,'Equipment Listing'!A:E,5,FALSE)</f>
        <v>331-600</v>
      </c>
      <c r="AH1070" s="19">
        <f t="shared" si="131"/>
        <v>1.5</v>
      </c>
      <c r="AI1070" s="43">
        <f t="shared" si="132"/>
        <v>900</v>
      </c>
      <c r="AJ1070" s="102">
        <f t="shared" si="133"/>
        <v>18523.2</v>
      </c>
      <c r="AK1070" s="20">
        <f t="shared" si="134"/>
        <v>1543.6000000000001</v>
      </c>
      <c r="AL1070" s="21">
        <f t="shared" si="135"/>
        <v>4.2868148148148153</v>
      </c>
      <c r="AM1070" s="21"/>
      <c r="AN1070" s="106"/>
      <c r="AO1070" s="106"/>
      <c r="AP1070" s="17" t="s">
        <v>28</v>
      </c>
    </row>
    <row r="1071" spans="1:42" ht="10.5" customHeight="1">
      <c r="A1071" s="16">
        <v>105066</v>
      </c>
      <c r="B1071" s="220" t="str">
        <f t="shared" si="128"/>
        <v>SOP</v>
      </c>
      <c r="C1071" s="18" t="s">
        <v>21</v>
      </c>
      <c r="D1071" s="22">
        <v>1</v>
      </c>
      <c r="E1071" s="20">
        <v>1000</v>
      </c>
      <c r="F1071" s="51">
        <v>0.75</v>
      </c>
      <c r="G1071" s="74">
        <v>2</v>
      </c>
      <c r="H1071" s="221" t="str">
        <f t="shared" si="129"/>
        <v>2015.01</v>
      </c>
      <c r="I1071" s="221" t="str">
        <f t="shared" si="130"/>
        <v>2019.09</v>
      </c>
      <c r="J1071" s="69">
        <v>1380</v>
      </c>
      <c r="K1071" s="226"/>
      <c r="L1071" s="226"/>
      <c r="M1071" s="226"/>
      <c r="N1071" s="226"/>
      <c r="O1071" s="19"/>
      <c r="P1071" s="19"/>
      <c r="Q1071" s="19"/>
      <c r="R1071" s="19"/>
      <c r="S1071" s="103"/>
      <c r="T1071" s="103"/>
      <c r="U1071" s="22" t="s">
        <v>2</v>
      </c>
      <c r="V1071" s="103"/>
      <c r="W1071" s="106"/>
      <c r="X1071" s="17" t="str">
        <f>VLOOKUP(A1071,'[1]Sales Data Table'!$A:$AF,4,FALSE)</f>
        <v>52175AC030</v>
      </c>
      <c r="Y1071" s="17" t="str">
        <f>VLOOKUP(A1071,'[1]Sales Data Table'!$A:$I,2,FALSE)</f>
        <v>TOYOTA</v>
      </c>
      <c r="Z1071" s="17"/>
      <c r="AA1071" s="17" t="str">
        <f>VLOOKUP(A1071,'[1]Sales Data Table'!$A:$I,4,FALSE)</f>
        <v>52175AC030</v>
      </c>
      <c r="AB1071" s="17" t="str">
        <f>VLOOKUP(A1071,'[1]Sales Data Table'!$A:$I,9,FALSE)</f>
        <v xml:space="preserve">Toyota | Avalon | 770N            </v>
      </c>
      <c r="AC1071" s="17"/>
      <c r="AD1071" s="99">
        <f>VLOOKUP(A1071,'[1]Sales Data Table'!$A:$Z,16,FALSE)</f>
        <v>43717</v>
      </c>
      <c r="AE1071" s="18" t="str">
        <f>VLOOKUP(C1071,'Equipment Listing'!A:E,3,FALSE)</f>
        <v>KY</v>
      </c>
      <c r="AF1071" s="19" t="str">
        <f>VLOOKUP(C1071,'Equipment Listing'!A:E,4,FALSE)</f>
        <v>600T</v>
      </c>
      <c r="AG1071" s="19" t="str">
        <f>VLOOKUP(C1071,'Equipment Listing'!A:E,5,FALSE)</f>
        <v>331-600</v>
      </c>
      <c r="AH1071" s="19">
        <f t="shared" si="131"/>
        <v>1.5</v>
      </c>
      <c r="AI1071" s="43">
        <f t="shared" si="132"/>
        <v>1000</v>
      </c>
      <c r="AJ1071" s="102">
        <f t="shared" si="133"/>
        <v>1380</v>
      </c>
      <c r="AK1071" s="20">
        <f t="shared" si="134"/>
        <v>115</v>
      </c>
      <c r="AL1071" s="21">
        <f t="shared" si="135"/>
        <v>2.1533333333333333</v>
      </c>
      <c r="AM1071" s="21"/>
      <c r="AN1071" s="106"/>
      <c r="AO1071" s="106"/>
      <c r="AP1071" s="17" t="s">
        <v>27</v>
      </c>
    </row>
    <row r="1072" spans="1:42" ht="10.5" customHeight="1">
      <c r="A1072" s="16">
        <v>105273</v>
      </c>
      <c r="B1072" s="220" t="str">
        <f t="shared" si="128"/>
        <v>SOP</v>
      </c>
      <c r="C1072" s="18" t="s">
        <v>21</v>
      </c>
      <c r="D1072" s="22">
        <v>1</v>
      </c>
      <c r="E1072" s="20">
        <v>1200</v>
      </c>
      <c r="F1072" s="51">
        <v>0.75</v>
      </c>
      <c r="G1072" s="74">
        <v>2</v>
      </c>
      <c r="H1072" s="221" t="str">
        <f t="shared" si="129"/>
        <v>2015.01</v>
      </c>
      <c r="I1072" s="221" t="str">
        <f t="shared" si="130"/>
        <v>2015.09</v>
      </c>
      <c r="J1072" s="69">
        <v>14700</v>
      </c>
      <c r="K1072" s="226"/>
      <c r="L1072" s="226"/>
      <c r="M1072" s="226"/>
      <c r="N1072" s="226"/>
      <c r="O1072" s="19"/>
      <c r="P1072" s="19"/>
      <c r="Q1072" s="19"/>
      <c r="R1072" s="19"/>
      <c r="S1072" s="103"/>
      <c r="T1072" s="103"/>
      <c r="U1072" s="22" t="s">
        <v>2</v>
      </c>
      <c r="V1072" s="103"/>
      <c r="W1072" s="106"/>
      <c r="X1072" s="17" t="str">
        <f>VLOOKUP(A1072,'[1]Sales Data Table'!$A:$AF,4,FALSE)</f>
        <v>28070 EB000</v>
      </c>
      <c r="Y1072" s="17" t="str">
        <f>VLOOKUP(A1072,'[1]Sales Data Table'!$A:$I,2,FALSE)</f>
        <v>NISSAN</v>
      </c>
      <c r="Z1072" s="17"/>
      <c r="AA1072" s="17" t="str">
        <f>VLOOKUP(A1072,'[1]Sales Data Table'!$A:$I,4,FALSE)</f>
        <v>28070 EB000</v>
      </c>
      <c r="AB1072" s="17" t="str">
        <f>VLOOKUP(A1072,'[1]Sales Data Table'!$A:$I,9,FALSE)</f>
        <v xml:space="preserve">Nissan        | Frontier | H61B/D40        </v>
      </c>
      <c r="AC1072" s="17"/>
      <c r="AD1072" s="99">
        <f>VLOOKUP(A1072,'[1]Sales Data Table'!$A:$Z,16,FALSE)</f>
        <v>42248</v>
      </c>
      <c r="AE1072" s="18" t="str">
        <f>VLOOKUP(C1072,'Equipment Listing'!A:E,3,FALSE)</f>
        <v>KY</v>
      </c>
      <c r="AF1072" s="19" t="str">
        <f>VLOOKUP(C1072,'Equipment Listing'!A:E,4,FALSE)</f>
        <v>600T</v>
      </c>
      <c r="AG1072" s="19" t="str">
        <f>VLOOKUP(C1072,'Equipment Listing'!A:E,5,FALSE)</f>
        <v>331-600</v>
      </c>
      <c r="AH1072" s="19">
        <f t="shared" si="131"/>
        <v>1.5</v>
      </c>
      <c r="AI1072" s="43">
        <f t="shared" si="132"/>
        <v>1200</v>
      </c>
      <c r="AJ1072" s="102">
        <f t="shared" si="133"/>
        <v>14700</v>
      </c>
      <c r="AK1072" s="20">
        <f t="shared" si="134"/>
        <v>1225</v>
      </c>
      <c r="AL1072" s="21">
        <f t="shared" si="135"/>
        <v>3.3611111111111107</v>
      </c>
      <c r="AM1072" s="21"/>
      <c r="AN1072" s="106"/>
      <c r="AO1072" s="106"/>
      <c r="AP1072" s="17">
        <v>105273</v>
      </c>
    </row>
    <row r="1073" spans="1:42" ht="10.5" customHeight="1">
      <c r="A1073" s="16">
        <v>105284</v>
      </c>
      <c r="B1073" s="220" t="str">
        <f t="shared" si="128"/>
        <v>SOP</v>
      </c>
      <c r="C1073" s="18" t="s">
        <v>21</v>
      </c>
      <c r="D1073" s="22">
        <v>1</v>
      </c>
      <c r="E1073" s="20">
        <v>1400</v>
      </c>
      <c r="F1073" s="51">
        <v>0.75</v>
      </c>
      <c r="G1073" s="74">
        <v>2</v>
      </c>
      <c r="H1073" s="221" t="str">
        <f t="shared" si="129"/>
        <v>2015.01</v>
      </c>
      <c r="I1073" s="221" t="str">
        <f t="shared" si="130"/>
        <v>2018.03</v>
      </c>
      <c r="J1073" s="69">
        <v>16742.91</v>
      </c>
      <c r="K1073" s="226"/>
      <c r="L1073" s="226"/>
      <c r="M1073" s="226"/>
      <c r="N1073" s="226"/>
      <c r="O1073" s="19"/>
      <c r="P1073" s="19"/>
      <c r="Q1073" s="19"/>
      <c r="R1073" s="19"/>
      <c r="S1073" s="103"/>
      <c r="T1073" s="103"/>
      <c r="U1073" s="22" t="s">
        <v>2</v>
      </c>
      <c r="V1073" s="103"/>
      <c r="W1073" s="106"/>
      <c r="X1073" s="17" t="str">
        <f>VLOOKUP(A1073,'[1]Sales Data Table'!$A:$AF,4,FALSE)</f>
        <v>79142 ZH000</v>
      </c>
      <c r="Y1073" s="17" t="str">
        <f>VLOOKUP(A1073,'[1]Sales Data Table'!$A:$I,2,FALSE)</f>
        <v>NISSAN</v>
      </c>
      <c r="Z1073" s="17"/>
      <c r="AA1073" s="17" t="str">
        <f>VLOOKUP(A1073,'[1]Sales Data Table'!$A:$I,4,FALSE)</f>
        <v>79142 ZH000</v>
      </c>
      <c r="AB1073" s="17" t="str">
        <f>VLOOKUP(A1073,'[1]Sales Data Table'!$A:$I,9,FALSE)</f>
        <v>ARMADA / WZW</v>
      </c>
      <c r="AC1073" s="17"/>
      <c r="AD1073" s="99">
        <f>VLOOKUP(A1073,'[1]Sales Data Table'!$A:$Z,16,FALSE)</f>
        <v>43160</v>
      </c>
      <c r="AE1073" s="18" t="str">
        <f>VLOOKUP(C1073,'Equipment Listing'!A:E,3,FALSE)</f>
        <v>KY</v>
      </c>
      <c r="AF1073" s="19" t="str">
        <f>VLOOKUP(C1073,'Equipment Listing'!A:E,4,FALSE)</f>
        <v>600T</v>
      </c>
      <c r="AG1073" s="19" t="str">
        <f>VLOOKUP(C1073,'Equipment Listing'!A:E,5,FALSE)</f>
        <v>331-600</v>
      </c>
      <c r="AH1073" s="19">
        <f t="shared" si="131"/>
        <v>1.5</v>
      </c>
      <c r="AI1073" s="43">
        <f t="shared" si="132"/>
        <v>1400</v>
      </c>
      <c r="AJ1073" s="102">
        <f t="shared" si="133"/>
        <v>16742.91</v>
      </c>
      <c r="AK1073" s="20">
        <f t="shared" si="134"/>
        <v>1395.2425000000001</v>
      </c>
      <c r="AL1073" s="21">
        <f t="shared" si="135"/>
        <v>3.3288023809523808</v>
      </c>
      <c r="AM1073" s="21"/>
      <c r="AN1073" s="106"/>
      <c r="AO1073" s="106"/>
      <c r="AP1073" s="17" t="s">
        <v>26</v>
      </c>
    </row>
    <row r="1074" spans="1:42" ht="10.5" customHeight="1">
      <c r="A1074" s="16">
        <v>105328</v>
      </c>
      <c r="B1074" s="220" t="str">
        <f t="shared" si="128"/>
        <v>SOP</v>
      </c>
      <c r="C1074" s="18" t="s">
        <v>21</v>
      </c>
      <c r="D1074" s="22">
        <v>1</v>
      </c>
      <c r="E1074" s="20">
        <v>1400</v>
      </c>
      <c r="F1074" s="51">
        <v>0.75</v>
      </c>
      <c r="G1074" s="74">
        <v>2</v>
      </c>
      <c r="H1074" s="221" t="str">
        <f t="shared" si="129"/>
        <v>2015.01</v>
      </c>
      <c r="I1074" s="221" t="str">
        <f t="shared" si="130"/>
        <v>2015.09</v>
      </c>
      <c r="J1074" s="69">
        <v>34800</v>
      </c>
      <c r="K1074" s="226"/>
      <c r="L1074" s="226"/>
      <c r="M1074" s="226"/>
      <c r="N1074" s="226"/>
      <c r="O1074" s="19"/>
      <c r="P1074" s="19"/>
      <c r="Q1074" s="19"/>
      <c r="R1074" s="19"/>
      <c r="S1074" s="103"/>
      <c r="T1074" s="103"/>
      <c r="U1074" s="22" t="s">
        <v>2</v>
      </c>
      <c r="V1074" s="103"/>
      <c r="W1074" s="106"/>
      <c r="X1074" s="17" t="str">
        <f>VLOOKUP(A1074,'[1]Sales Data Table'!$A:$AF,4,FALSE)</f>
        <v>68153 ZC300</v>
      </c>
      <c r="Y1074" s="17" t="str">
        <f>VLOOKUP(A1074,'[1]Sales Data Table'!$A:$I,2,FALSE)</f>
        <v>NISSAN</v>
      </c>
      <c r="Z1074" s="17"/>
      <c r="AA1074" s="17" t="str">
        <f>VLOOKUP(A1074,'[1]Sales Data Table'!$A:$I,4,FALSE)</f>
        <v>68153 ZC300</v>
      </c>
      <c r="AB1074" s="17" t="str">
        <f>VLOOKUP(A1074,'[1]Sales Data Table'!$A:$I,9,FALSE)</f>
        <v xml:space="preserve">Nissan        | Frontier | H61B/D40        </v>
      </c>
      <c r="AC1074" s="17"/>
      <c r="AD1074" s="99">
        <f>VLOOKUP(A1074,'[1]Sales Data Table'!$A:$Z,16,FALSE)</f>
        <v>42248</v>
      </c>
      <c r="AE1074" s="18" t="str">
        <f>VLOOKUP(C1074,'Equipment Listing'!A:E,3,FALSE)</f>
        <v>KY</v>
      </c>
      <c r="AF1074" s="19" t="str">
        <f>VLOOKUP(C1074,'Equipment Listing'!A:E,4,FALSE)</f>
        <v>600T</v>
      </c>
      <c r="AG1074" s="19" t="str">
        <f>VLOOKUP(C1074,'Equipment Listing'!A:E,5,FALSE)</f>
        <v>331-600</v>
      </c>
      <c r="AH1074" s="19">
        <f t="shared" si="131"/>
        <v>1.5</v>
      </c>
      <c r="AI1074" s="43">
        <f t="shared" si="132"/>
        <v>1400</v>
      </c>
      <c r="AJ1074" s="102">
        <f t="shared" si="133"/>
        <v>34800</v>
      </c>
      <c r="AK1074" s="20">
        <f t="shared" si="134"/>
        <v>2900</v>
      </c>
      <c r="AL1074" s="21">
        <f t="shared" si="135"/>
        <v>4.7619047619047619</v>
      </c>
      <c r="AM1074" s="21"/>
      <c r="AN1074" s="106"/>
      <c r="AO1074" s="106"/>
      <c r="AP1074" s="17">
        <v>105328</v>
      </c>
    </row>
    <row r="1075" spans="1:42" ht="10.5" customHeight="1">
      <c r="A1075" s="16">
        <v>105650</v>
      </c>
      <c r="B1075" s="220" t="str">
        <f t="shared" si="128"/>
        <v>SOP</v>
      </c>
      <c r="C1075" s="18" t="s">
        <v>21</v>
      </c>
      <c r="D1075" s="22">
        <v>1</v>
      </c>
      <c r="E1075" s="20">
        <v>950</v>
      </c>
      <c r="F1075" s="51">
        <v>0.75</v>
      </c>
      <c r="G1075" s="74">
        <v>2</v>
      </c>
      <c r="H1075" s="221" t="str">
        <f t="shared" si="129"/>
        <v>2015.01</v>
      </c>
      <c r="I1075" s="221" t="str">
        <f t="shared" si="130"/>
        <v>2018.08</v>
      </c>
      <c r="J1075" s="50">
        <v>56194.5</v>
      </c>
      <c r="K1075" s="224"/>
      <c r="L1075" s="224"/>
      <c r="M1075" s="224"/>
      <c r="N1075" s="224"/>
      <c r="O1075" s="19"/>
      <c r="P1075" s="19"/>
      <c r="Q1075" s="19"/>
      <c r="R1075" s="19"/>
      <c r="S1075" s="103"/>
      <c r="T1075" s="103"/>
      <c r="U1075" s="22" t="s">
        <v>2</v>
      </c>
      <c r="V1075" s="103"/>
      <c r="W1075" s="106"/>
      <c r="X1075" s="17">
        <f>VLOOKUP(A1075,'[1]Sales Data Table'!$A:$AF,4,FALSE)</f>
        <v>13002313</v>
      </c>
      <c r="Y1075" s="17" t="str">
        <f>VLOOKUP(A1075,'[1]Sales Data Table'!$A:$I,2,FALSE)</f>
        <v>Benteler</v>
      </c>
      <c r="Z1075" s="17"/>
      <c r="AA1075" s="17">
        <f>VLOOKUP(A1075,'[1]Sales Data Table'!$A:$I,4,FALSE)</f>
        <v>13002313</v>
      </c>
      <c r="AB1075" s="17" t="str">
        <f>VLOOKUP(A1075,'[1]Sales Data Table'!$A:$I,9,FALSE)</f>
        <v xml:space="preserve">BMW  E70 + C/O TO F15      </v>
      </c>
      <c r="AC1075" s="17"/>
      <c r="AD1075" s="99">
        <f>VLOOKUP(A1075,'[1]Sales Data Table'!$A:$Z,16,FALSE)</f>
        <v>43343</v>
      </c>
      <c r="AE1075" s="18" t="str">
        <f>VLOOKUP(C1075,'Equipment Listing'!A:E,3,FALSE)</f>
        <v>KY</v>
      </c>
      <c r="AF1075" s="19" t="str">
        <f>VLOOKUP(C1075,'Equipment Listing'!A:E,4,FALSE)</f>
        <v>600T</v>
      </c>
      <c r="AG1075" s="19" t="str">
        <f>VLOOKUP(C1075,'Equipment Listing'!A:E,5,FALSE)</f>
        <v>331-600</v>
      </c>
      <c r="AH1075" s="19">
        <f t="shared" si="131"/>
        <v>1.5</v>
      </c>
      <c r="AI1075" s="43">
        <f t="shared" si="132"/>
        <v>950</v>
      </c>
      <c r="AJ1075" s="102">
        <f t="shared" si="133"/>
        <v>56194.5</v>
      </c>
      <c r="AK1075" s="20">
        <f t="shared" si="134"/>
        <v>4682.875</v>
      </c>
      <c r="AL1075" s="21">
        <f t="shared" si="135"/>
        <v>8.5724561403508783</v>
      </c>
      <c r="AM1075" s="21"/>
      <c r="AN1075" s="106"/>
      <c r="AO1075" s="106"/>
      <c r="AP1075" s="17" t="s">
        <v>24</v>
      </c>
    </row>
    <row r="1076" spans="1:42" ht="10.5" customHeight="1">
      <c r="A1076" s="16">
        <v>106789</v>
      </c>
      <c r="B1076" s="220" t="str">
        <f t="shared" si="128"/>
        <v>EOP</v>
      </c>
      <c r="C1076" s="18" t="s">
        <v>21</v>
      </c>
      <c r="D1076" s="22">
        <v>1</v>
      </c>
      <c r="E1076" s="20">
        <v>1000</v>
      </c>
      <c r="F1076" s="51">
        <v>0.75</v>
      </c>
      <c r="G1076" s="74">
        <v>2</v>
      </c>
      <c r="H1076" s="221" t="str">
        <f t="shared" si="129"/>
        <v>2015.01</v>
      </c>
      <c r="I1076" s="221" t="str">
        <f t="shared" si="130"/>
        <v>3000</v>
      </c>
      <c r="J1076" s="69">
        <v>425000</v>
      </c>
      <c r="K1076" s="226"/>
      <c r="L1076" s="226"/>
      <c r="M1076" s="226"/>
      <c r="N1076" s="226"/>
      <c r="O1076" s="19"/>
      <c r="P1076" s="19"/>
      <c r="Q1076" s="19"/>
      <c r="R1076" s="19"/>
      <c r="S1076" s="103"/>
      <c r="T1076" s="103"/>
      <c r="U1076" s="22" t="s">
        <v>2</v>
      </c>
      <c r="V1076" s="103"/>
      <c r="W1076" s="106"/>
      <c r="X1076" s="17" t="str">
        <f>VLOOKUP(A1076,'[1]Sales Data Table'!$A:$AF,4,FALSE)</f>
        <v>86211-06090</v>
      </c>
      <c r="Y1076" s="17" t="str">
        <f>VLOOKUP(A1076,'[1]Sales Data Table'!$A:$I,2,FALSE)</f>
        <v>TOYOTA</v>
      </c>
      <c r="Z1076" s="17"/>
      <c r="AA1076" s="17" t="str">
        <f>VLOOKUP(A1076,'[1]Sales Data Table'!$A:$I,4,FALSE)</f>
        <v>86211-06090</v>
      </c>
      <c r="AB1076" s="17" t="str">
        <f>VLOOKUP(A1076,'[1]Sales Data Table'!$A:$I,9,FALSE)</f>
        <v>'12 051A Camry</v>
      </c>
      <c r="AC1076" s="17"/>
      <c r="AD1076" s="99">
        <f>VLOOKUP(A1076,'[1]Sales Data Table'!$A:$Z,16,FALSE)</f>
        <v>41883</v>
      </c>
      <c r="AE1076" s="18" t="str">
        <f>VLOOKUP(C1076,'Equipment Listing'!A:E,3,FALSE)</f>
        <v>KY</v>
      </c>
      <c r="AF1076" s="19" t="str">
        <f>VLOOKUP(C1076,'Equipment Listing'!A:E,4,FALSE)</f>
        <v>600T</v>
      </c>
      <c r="AG1076" s="19" t="str">
        <f>VLOOKUP(C1076,'Equipment Listing'!A:E,5,FALSE)</f>
        <v>331-600</v>
      </c>
      <c r="AH1076" s="19">
        <f t="shared" si="131"/>
        <v>1.5</v>
      </c>
      <c r="AI1076" s="43">
        <f t="shared" si="132"/>
        <v>1000</v>
      </c>
      <c r="AJ1076" s="102">
        <f t="shared" si="133"/>
        <v>425000</v>
      </c>
      <c r="AK1076" s="20">
        <f t="shared" si="134"/>
        <v>35416.666666666664</v>
      </c>
      <c r="AL1076" s="21">
        <f t="shared" si="135"/>
        <v>49.222222222222221</v>
      </c>
      <c r="AM1076" s="21"/>
      <c r="AN1076" s="106"/>
      <c r="AO1076" s="106"/>
      <c r="AP1076" s="17" t="s">
        <v>23</v>
      </c>
    </row>
    <row r="1077" spans="1:42" ht="10.5" customHeight="1">
      <c r="A1077" s="16">
        <v>106949</v>
      </c>
      <c r="B1077" s="220" t="str">
        <f t="shared" si="128"/>
        <v>SOP</v>
      </c>
      <c r="C1077" s="18" t="s">
        <v>21</v>
      </c>
      <c r="D1077" s="22">
        <v>1</v>
      </c>
      <c r="E1077" s="20">
        <v>1440</v>
      </c>
      <c r="F1077" s="51">
        <v>0.75</v>
      </c>
      <c r="G1077" s="74">
        <v>2</v>
      </c>
      <c r="H1077" s="221" t="str">
        <f t="shared" si="129"/>
        <v>2015.01</v>
      </c>
      <c r="I1077" s="221" t="str">
        <f t="shared" si="130"/>
        <v>2018.12</v>
      </c>
      <c r="J1077" s="69">
        <v>39265.919999999998</v>
      </c>
      <c r="K1077" s="226"/>
      <c r="L1077" s="226"/>
      <c r="M1077" s="226"/>
      <c r="N1077" s="226"/>
      <c r="O1077" s="19"/>
      <c r="P1077" s="19"/>
      <c r="Q1077" s="19"/>
      <c r="R1077" s="19"/>
      <c r="S1077" s="103"/>
      <c r="T1077" s="103"/>
      <c r="U1077" s="22" t="s">
        <v>2</v>
      </c>
      <c r="V1077" s="103"/>
      <c r="W1077" s="106"/>
      <c r="X1077" s="17" t="str">
        <f>VLOOKUP(A1077,'[1]Sales Data Table'!$A:$AF,4,FALSE)</f>
        <v>73126 3JA0A</v>
      </c>
      <c r="Y1077" s="17" t="str">
        <f>VLOOKUP(A1077,'[1]Sales Data Table'!$A:$I,2,FALSE)</f>
        <v>NISSAN</v>
      </c>
      <c r="Z1077" s="17"/>
      <c r="AA1077" s="17" t="str">
        <f>VLOOKUP(A1077,'[1]Sales Data Table'!$A:$I,4,FALSE)</f>
        <v>73126 3JA0A</v>
      </c>
      <c r="AB1077" s="17" t="str">
        <f>VLOOKUP(A1077,'[1]Sales Data Table'!$A:$I,9,FALSE)</f>
        <v>P42J</v>
      </c>
      <c r="AC1077" s="17"/>
      <c r="AD1077" s="99">
        <f>VLOOKUP(A1077,'[1]Sales Data Table'!$A:$Z,16,FALSE)</f>
        <v>43435</v>
      </c>
      <c r="AE1077" s="18" t="str">
        <f>VLOOKUP(C1077,'Equipment Listing'!A:E,3,FALSE)</f>
        <v>KY</v>
      </c>
      <c r="AF1077" s="19" t="str">
        <f>VLOOKUP(C1077,'Equipment Listing'!A:E,4,FALSE)</f>
        <v>600T</v>
      </c>
      <c r="AG1077" s="19" t="str">
        <f>VLOOKUP(C1077,'Equipment Listing'!A:E,5,FALSE)</f>
        <v>331-600</v>
      </c>
      <c r="AH1077" s="19">
        <f t="shared" si="131"/>
        <v>1.5</v>
      </c>
      <c r="AI1077" s="43">
        <f t="shared" si="132"/>
        <v>1440</v>
      </c>
      <c r="AJ1077" s="102">
        <f t="shared" si="133"/>
        <v>39265.919999999998</v>
      </c>
      <c r="AK1077" s="20">
        <f t="shared" si="134"/>
        <v>3272.16</v>
      </c>
      <c r="AL1077" s="21">
        <f t="shared" si="135"/>
        <v>5.0297777777777775</v>
      </c>
      <c r="AM1077" s="21"/>
      <c r="AN1077" s="106"/>
      <c r="AO1077" s="106"/>
      <c r="AP1077" s="17" t="s">
        <v>22</v>
      </c>
    </row>
    <row r="1078" spans="1:42" ht="10.5" customHeight="1">
      <c r="A1078" s="16">
        <v>107054</v>
      </c>
      <c r="B1078" s="220" t="str">
        <f t="shared" si="128"/>
        <v>SOP</v>
      </c>
      <c r="C1078" s="18" t="s">
        <v>21</v>
      </c>
      <c r="D1078" s="22">
        <v>1</v>
      </c>
      <c r="E1078" s="20">
        <v>1000</v>
      </c>
      <c r="F1078" s="51">
        <v>0.75</v>
      </c>
      <c r="G1078" s="74">
        <v>2</v>
      </c>
      <c r="H1078" s="221" t="str">
        <f t="shared" si="129"/>
        <v>2015.01</v>
      </c>
      <c r="I1078" s="221" t="str">
        <f t="shared" si="130"/>
        <v>2016.07</v>
      </c>
      <c r="J1078" s="69">
        <v>186793.63200000001</v>
      </c>
      <c r="K1078" s="226"/>
      <c r="L1078" s="226"/>
      <c r="M1078" s="226"/>
      <c r="N1078" s="226"/>
      <c r="O1078" s="19"/>
      <c r="P1078" s="19"/>
      <c r="Q1078" s="19"/>
      <c r="R1078" s="19"/>
      <c r="S1078" s="103"/>
      <c r="T1078" s="103"/>
      <c r="U1078" s="22" t="s">
        <v>2</v>
      </c>
      <c r="V1078" s="103"/>
      <c r="W1078" s="106"/>
      <c r="X1078" s="17" t="str">
        <f>VLOOKUP(A1078,'[1]Sales Data Table'!$A:$AF,4,FALSE)</f>
        <v>89667-04040</v>
      </c>
      <c r="Y1078" s="17" t="str">
        <f>VLOOKUP(A1078,'[1]Sales Data Table'!$A:$I,2,FALSE)</f>
        <v>TOYOTA</v>
      </c>
      <c r="Z1078" s="17"/>
      <c r="AA1078" s="17" t="str">
        <f>VLOOKUP(A1078,'[1]Sales Data Table'!$A:$I,4,FALSE)</f>
        <v>89667-04040</v>
      </c>
      <c r="AB1078" s="17" t="str">
        <f>VLOOKUP(A1078,'[1]Sales Data Table'!$A:$I,9,FALSE)</f>
        <v>11 222A (516W) Tacoma 635N Hilux</v>
      </c>
      <c r="AC1078" s="17"/>
      <c r="AD1078" s="99">
        <f>VLOOKUP(A1078,'[1]Sales Data Table'!$A:$Z,16,FALSE)</f>
        <v>42552</v>
      </c>
      <c r="AE1078" s="18" t="str">
        <f>VLOOKUP(C1078,'Equipment Listing'!A:E,3,FALSE)</f>
        <v>KY</v>
      </c>
      <c r="AF1078" s="19" t="str">
        <f>VLOOKUP(C1078,'Equipment Listing'!A:E,4,FALSE)</f>
        <v>600T</v>
      </c>
      <c r="AG1078" s="19" t="str">
        <f>VLOOKUP(C1078,'Equipment Listing'!A:E,5,FALSE)</f>
        <v>331-600</v>
      </c>
      <c r="AH1078" s="19">
        <f t="shared" si="131"/>
        <v>1.5</v>
      </c>
      <c r="AI1078" s="43">
        <f t="shared" si="132"/>
        <v>1000</v>
      </c>
      <c r="AJ1078" s="102">
        <f t="shared" si="133"/>
        <v>186793.63200000001</v>
      </c>
      <c r="AK1078" s="20">
        <f t="shared" si="134"/>
        <v>15566.136</v>
      </c>
      <c r="AL1078" s="21">
        <f t="shared" si="135"/>
        <v>22.754847999999999</v>
      </c>
      <c r="AM1078" s="21"/>
      <c r="AN1078" s="106"/>
      <c r="AO1078" s="106"/>
      <c r="AP1078" s="17">
        <v>107054</v>
      </c>
    </row>
    <row r="1079" spans="1:42" ht="10.5" customHeight="1">
      <c r="A1079" s="16">
        <v>107211</v>
      </c>
      <c r="B1079" s="220" t="str">
        <f t="shared" si="128"/>
        <v>SOP</v>
      </c>
      <c r="C1079" s="18" t="s">
        <v>21</v>
      </c>
      <c r="D1079" s="22">
        <v>1</v>
      </c>
      <c r="E1079" s="20">
        <v>990</v>
      </c>
      <c r="F1079" s="51">
        <v>0.75</v>
      </c>
      <c r="G1079" s="74">
        <v>2</v>
      </c>
      <c r="H1079" s="221" t="str">
        <f t="shared" si="129"/>
        <v>2015.01</v>
      </c>
      <c r="I1079" s="221" t="str">
        <f t="shared" si="130"/>
        <v>2017.09</v>
      </c>
      <c r="J1079" s="69">
        <v>7020</v>
      </c>
      <c r="K1079" s="226"/>
      <c r="L1079" s="226"/>
      <c r="M1079" s="226"/>
      <c r="N1079" s="226"/>
      <c r="O1079" s="19"/>
      <c r="P1079" s="19"/>
      <c r="Q1079" s="19"/>
      <c r="R1079" s="19"/>
      <c r="S1079" s="103"/>
      <c r="T1079" s="103"/>
      <c r="U1079" s="22" t="s">
        <v>2</v>
      </c>
      <c r="V1079" s="103"/>
      <c r="W1079" s="106"/>
      <c r="X1079" s="17" t="str">
        <f>VLOOKUP(A1079,'[1]Sales Data Table'!$A:$AF,4,FALSE)</f>
        <v>90167 3NF0A</v>
      </c>
      <c r="Y1079" s="17" t="str">
        <f>VLOOKUP(A1079,'[1]Sales Data Table'!$A:$I,2,FALSE)</f>
        <v>NISSAN</v>
      </c>
      <c r="Z1079" s="17"/>
      <c r="AA1079" s="17" t="str">
        <f>VLOOKUP(A1079,'[1]Sales Data Table'!$A:$I,4,FALSE)</f>
        <v>90167 3NF0A</v>
      </c>
      <c r="AB1079" s="17" t="str">
        <f>VLOOKUP(A1079,'[1]Sales Data Table'!$A:$I,9,FALSE)</f>
        <v>'13 LEAF B12G</v>
      </c>
      <c r="AC1079" s="17"/>
      <c r="AD1079" s="99">
        <f>VLOOKUP(A1079,'[1]Sales Data Table'!$A:$Z,16,FALSE)</f>
        <v>42979</v>
      </c>
      <c r="AE1079" s="18" t="str">
        <f>VLOOKUP(C1079,'Equipment Listing'!A:E,3,FALSE)</f>
        <v>KY</v>
      </c>
      <c r="AF1079" s="19" t="str">
        <f>VLOOKUP(C1079,'Equipment Listing'!A:E,4,FALSE)</f>
        <v>600T</v>
      </c>
      <c r="AG1079" s="19" t="str">
        <f>VLOOKUP(C1079,'Equipment Listing'!A:E,5,FALSE)</f>
        <v>331-600</v>
      </c>
      <c r="AH1079" s="19">
        <f t="shared" si="131"/>
        <v>1.5</v>
      </c>
      <c r="AI1079" s="43">
        <f t="shared" si="132"/>
        <v>990</v>
      </c>
      <c r="AJ1079" s="102">
        <f t="shared" si="133"/>
        <v>7020</v>
      </c>
      <c r="AK1079" s="20">
        <f t="shared" si="134"/>
        <v>585</v>
      </c>
      <c r="AL1079" s="21">
        <f t="shared" si="135"/>
        <v>2.7878787878787876</v>
      </c>
      <c r="AM1079" s="21"/>
      <c r="AN1079" s="106"/>
      <c r="AO1079" s="106"/>
      <c r="AP1079" s="17">
        <v>107211</v>
      </c>
    </row>
    <row r="1080" spans="1:42" ht="10.5" customHeight="1">
      <c r="A1080" s="16">
        <v>107278</v>
      </c>
      <c r="B1080" s="220" t="str">
        <f t="shared" si="128"/>
        <v>SOP</v>
      </c>
      <c r="C1080" s="18" t="s">
        <v>21</v>
      </c>
      <c r="D1080" s="22">
        <v>1</v>
      </c>
      <c r="E1080" s="20">
        <v>1350</v>
      </c>
      <c r="F1080" s="51">
        <v>0.75</v>
      </c>
      <c r="G1080" s="74">
        <v>2</v>
      </c>
      <c r="H1080" s="221" t="str">
        <f t="shared" si="129"/>
        <v>2015.01</v>
      </c>
      <c r="I1080" s="221" t="str">
        <f t="shared" si="130"/>
        <v>2018.04</v>
      </c>
      <c r="J1080" s="69">
        <v>64875.479346889857</v>
      </c>
      <c r="K1080" s="226"/>
      <c r="L1080" s="226"/>
      <c r="M1080" s="226"/>
      <c r="N1080" s="226"/>
      <c r="O1080" s="19"/>
      <c r="P1080" s="19"/>
      <c r="Q1080" s="19"/>
      <c r="R1080" s="19"/>
      <c r="S1080" s="103"/>
      <c r="T1080" s="103"/>
      <c r="U1080" s="22" t="s">
        <v>2</v>
      </c>
      <c r="V1080" s="103"/>
      <c r="W1080" s="106"/>
      <c r="X1080" s="17" t="str">
        <f>VLOOKUP(A1080,'[1]Sales Data Table'!$A:$AF,4,FALSE)</f>
        <v>86286 -07010</v>
      </c>
      <c r="Y1080" s="17" t="str">
        <f>VLOOKUP(A1080,'[1]Sales Data Table'!$A:$I,2,FALSE)</f>
        <v>TOYOTA</v>
      </c>
      <c r="Z1080" s="17"/>
      <c r="AA1080" s="17" t="str">
        <f>VLOOKUP(A1080,'[1]Sales Data Table'!$A:$I,4,FALSE)</f>
        <v>86286 -07010</v>
      </c>
      <c r="AB1080" s="17" t="str">
        <f>VLOOKUP(A1080,'[1]Sales Data Table'!$A:$I,9,FALSE)</f>
        <v>'13 AVALON 170A</v>
      </c>
      <c r="AC1080" s="17"/>
      <c r="AD1080" s="99">
        <f>VLOOKUP(A1080,'[1]Sales Data Table'!$A:$Z,16,FALSE)</f>
        <v>43191</v>
      </c>
      <c r="AE1080" s="18" t="str">
        <f>VLOOKUP(C1080,'Equipment Listing'!A:E,3,FALSE)</f>
        <v>KY</v>
      </c>
      <c r="AF1080" s="19" t="str">
        <f>VLOOKUP(C1080,'Equipment Listing'!A:E,4,FALSE)</f>
        <v>600T</v>
      </c>
      <c r="AG1080" s="19" t="str">
        <f>VLOOKUP(C1080,'Equipment Listing'!A:E,5,FALSE)</f>
        <v>331-600</v>
      </c>
      <c r="AH1080" s="19">
        <f t="shared" si="131"/>
        <v>1.5</v>
      </c>
      <c r="AI1080" s="43">
        <f t="shared" si="132"/>
        <v>1350</v>
      </c>
      <c r="AJ1080" s="102">
        <f t="shared" si="133"/>
        <v>64875.479346889857</v>
      </c>
      <c r="AK1080" s="20">
        <f t="shared" si="134"/>
        <v>5406.2899455741544</v>
      </c>
      <c r="AL1080" s="21">
        <f t="shared" si="135"/>
        <v>7.3395456252584239</v>
      </c>
      <c r="AM1080" s="21"/>
      <c r="AN1080" s="106"/>
      <c r="AO1080" s="106"/>
      <c r="AP1080" s="17">
        <v>107278</v>
      </c>
    </row>
    <row r="1081" spans="1:42" ht="10.5" customHeight="1">
      <c r="A1081" s="16">
        <v>107307</v>
      </c>
      <c r="B1081" s="220" t="str">
        <f t="shared" si="128"/>
        <v>SOP</v>
      </c>
      <c r="C1081" s="18" t="s">
        <v>21</v>
      </c>
      <c r="D1081" s="22">
        <v>1</v>
      </c>
      <c r="E1081" s="20">
        <v>1125</v>
      </c>
      <c r="F1081" s="51">
        <v>0.75</v>
      </c>
      <c r="G1081" s="74">
        <v>2</v>
      </c>
      <c r="H1081" s="221" t="str">
        <f t="shared" si="129"/>
        <v>2015.01</v>
      </c>
      <c r="I1081" s="221" t="str">
        <f t="shared" si="130"/>
        <v>2019.09</v>
      </c>
      <c r="J1081" s="69">
        <v>285000</v>
      </c>
      <c r="K1081" s="226"/>
      <c r="L1081" s="226"/>
      <c r="M1081" s="226"/>
      <c r="N1081" s="226"/>
      <c r="O1081" s="19"/>
      <c r="P1081" s="19"/>
      <c r="Q1081" s="19"/>
      <c r="R1081" s="19"/>
      <c r="S1081" s="103"/>
      <c r="T1081" s="103"/>
      <c r="U1081" s="22" t="s">
        <v>2</v>
      </c>
      <c r="V1081" s="103"/>
      <c r="W1081" s="106"/>
      <c r="X1081" s="17" t="str">
        <f>VLOOKUP(A1081,'[1]Sales Data Table'!$A:$AF,4,FALSE)</f>
        <v>17118 761YL</v>
      </c>
      <c r="Y1081" s="17" t="str">
        <f>VLOOKUP(A1081,'[1]Sales Data Table'!$A:$I,2,FALSE)</f>
        <v>TOYOTA</v>
      </c>
      <c r="Z1081" s="17"/>
      <c r="AA1081" s="17" t="str">
        <f>VLOOKUP(A1081,'[1]Sales Data Table'!$A:$I,4,FALSE)</f>
        <v>17118 761YL</v>
      </c>
      <c r="AB1081" s="17" t="str">
        <f>VLOOKUP(A1081,'[1]Sales Data Table'!$A:$I,9,FALSE)</f>
        <v>761F ENG.</v>
      </c>
      <c r="AC1081" s="17"/>
      <c r="AD1081" s="99">
        <f>VLOOKUP(A1081,'[1]Sales Data Table'!$A:$Z,16,FALSE)</f>
        <v>43717</v>
      </c>
      <c r="AE1081" s="18" t="str">
        <f>VLOOKUP(C1081,'Equipment Listing'!A:E,3,FALSE)</f>
        <v>KY</v>
      </c>
      <c r="AF1081" s="19" t="str">
        <f>VLOOKUP(C1081,'Equipment Listing'!A:E,4,FALSE)</f>
        <v>600T</v>
      </c>
      <c r="AG1081" s="19" t="str">
        <f>VLOOKUP(C1081,'Equipment Listing'!A:E,5,FALSE)</f>
        <v>331-600</v>
      </c>
      <c r="AH1081" s="19">
        <f t="shared" si="131"/>
        <v>1.5</v>
      </c>
      <c r="AI1081" s="43">
        <f t="shared" si="132"/>
        <v>1125</v>
      </c>
      <c r="AJ1081" s="102">
        <f t="shared" si="133"/>
        <v>285000</v>
      </c>
      <c r="AK1081" s="20">
        <f t="shared" si="134"/>
        <v>23750</v>
      </c>
      <c r="AL1081" s="21">
        <f t="shared" si="135"/>
        <v>30.148148148148149</v>
      </c>
      <c r="AM1081" s="21"/>
      <c r="AN1081" s="106"/>
      <c r="AO1081" s="106"/>
      <c r="AP1081" s="17">
        <v>107307</v>
      </c>
    </row>
    <row r="1082" spans="1:42" ht="10.5" customHeight="1">
      <c r="A1082" s="16">
        <v>107347</v>
      </c>
      <c r="B1082" s="220" t="str">
        <f t="shared" si="128"/>
        <v>SOP</v>
      </c>
      <c r="C1082" s="18" t="s">
        <v>21</v>
      </c>
      <c r="D1082" s="19">
        <v>1</v>
      </c>
      <c r="E1082" s="20">
        <v>1440</v>
      </c>
      <c r="F1082" s="51">
        <v>0.75</v>
      </c>
      <c r="G1082" s="74">
        <v>2</v>
      </c>
      <c r="H1082" s="221" t="str">
        <f t="shared" si="129"/>
        <v>2015.01</v>
      </c>
      <c r="I1082" s="221" t="str">
        <f t="shared" si="130"/>
        <v>2017.09</v>
      </c>
      <c r="J1082" s="69">
        <v>23220</v>
      </c>
      <c r="K1082" s="226"/>
      <c r="L1082" s="226"/>
      <c r="M1082" s="226"/>
      <c r="N1082" s="226"/>
      <c r="O1082" s="19"/>
      <c r="P1082" s="19"/>
      <c r="Q1082" s="19"/>
      <c r="R1082" s="19"/>
      <c r="S1082" s="103"/>
      <c r="T1082" s="103"/>
      <c r="U1082" s="22" t="s">
        <v>2</v>
      </c>
      <c r="V1082" s="103"/>
      <c r="W1082" s="106"/>
      <c r="X1082" s="17" t="str">
        <f>VLOOKUP(A1082,'[1]Sales Data Table'!$A:$AF,4,FALSE)</f>
        <v>90167 3NF0B</v>
      </c>
      <c r="Y1082" s="17" t="str">
        <f>VLOOKUP(A1082,'[1]Sales Data Table'!$A:$I,2,FALSE)</f>
        <v>NISSAN</v>
      </c>
      <c r="Z1082" s="17"/>
      <c r="AA1082" s="17" t="str">
        <f>VLOOKUP(A1082,'[1]Sales Data Table'!$A:$I,4,FALSE)</f>
        <v>90167 3NF0B</v>
      </c>
      <c r="AB1082" s="17" t="str">
        <f>VLOOKUP(A1082,'[1]Sales Data Table'!$A:$I,9,FALSE)</f>
        <v>'13 LEAF B12G</v>
      </c>
      <c r="AC1082" s="17"/>
      <c r="AD1082" s="99">
        <f>VLOOKUP(A1082,'[1]Sales Data Table'!$A:$Z,16,FALSE)</f>
        <v>42979</v>
      </c>
      <c r="AE1082" s="18" t="str">
        <f>VLOOKUP(C1082,'Equipment Listing'!A:E,3,FALSE)</f>
        <v>KY</v>
      </c>
      <c r="AF1082" s="19" t="str">
        <f>VLOOKUP(C1082,'Equipment Listing'!A:E,4,FALSE)</f>
        <v>600T</v>
      </c>
      <c r="AG1082" s="19" t="str">
        <f>VLOOKUP(C1082,'Equipment Listing'!A:E,5,FALSE)</f>
        <v>331-600</v>
      </c>
      <c r="AH1082" s="19">
        <f t="shared" si="131"/>
        <v>1.5</v>
      </c>
      <c r="AI1082" s="43">
        <f t="shared" si="132"/>
        <v>1440</v>
      </c>
      <c r="AJ1082" s="102">
        <f t="shared" si="133"/>
        <v>23220</v>
      </c>
      <c r="AK1082" s="20">
        <f t="shared" si="134"/>
        <v>1935</v>
      </c>
      <c r="AL1082" s="21">
        <f t="shared" si="135"/>
        <v>3.7916666666666665</v>
      </c>
      <c r="AM1082" s="21"/>
      <c r="AN1082" s="106"/>
      <c r="AO1082" s="106"/>
      <c r="AP1082" s="17">
        <v>107347</v>
      </c>
    </row>
    <row r="1083" spans="1:42" ht="10.5" customHeight="1">
      <c r="A1083" s="16">
        <v>107407</v>
      </c>
      <c r="B1083" s="220" t="str">
        <f t="shared" si="128"/>
        <v>SOP</v>
      </c>
      <c r="C1083" s="18" t="s">
        <v>21</v>
      </c>
      <c r="D1083" s="22">
        <v>1</v>
      </c>
      <c r="E1083" s="20">
        <v>2500</v>
      </c>
      <c r="F1083" s="51">
        <v>0.75</v>
      </c>
      <c r="G1083" s="74">
        <v>2</v>
      </c>
      <c r="H1083" s="221" t="str">
        <f t="shared" si="129"/>
        <v>2015.01</v>
      </c>
      <c r="I1083" s="221" t="str">
        <f t="shared" si="130"/>
        <v>2018.06</v>
      </c>
      <c r="J1083" s="50">
        <v>612000</v>
      </c>
      <c r="K1083" s="224"/>
      <c r="L1083" s="224"/>
      <c r="M1083" s="224"/>
      <c r="N1083" s="224"/>
      <c r="O1083" s="19"/>
      <c r="P1083" s="19"/>
      <c r="Q1083" s="19"/>
      <c r="R1083" s="19"/>
      <c r="S1083" s="103"/>
      <c r="T1083" s="103"/>
      <c r="U1083" s="22" t="s">
        <v>2</v>
      </c>
      <c r="V1083" s="103"/>
      <c r="W1083" s="106"/>
      <c r="X1083" s="17" t="str">
        <f>VLOOKUP(A1083,'[1]Sales Data Table'!$A:$AF,4,FALSE)</f>
        <v>64860 3TA0A</v>
      </c>
      <c r="Y1083" s="17" t="str">
        <f>VLOOKUP(A1083,'[1]Sales Data Table'!$A:$I,2,FALSE)</f>
        <v>NISSAN</v>
      </c>
      <c r="Z1083" s="17"/>
      <c r="AA1083" s="17" t="str">
        <f>VLOOKUP(A1083,'[1]Sales Data Table'!$A:$I,4,FALSE)</f>
        <v>64860 3TA0A</v>
      </c>
      <c r="AB1083" s="67" t="str">
        <f>VLOOKUP(A1083,'[1]Sales Data Table'!$A:$I,9,FALSE)</f>
        <v>L42L Altima + P42M</v>
      </c>
      <c r="AC1083" s="67"/>
      <c r="AD1083" s="99">
        <f>VLOOKUP(A1083,'[1]Sales Data Table'!$A:$Z,16,FALSE)</f>
        <v>43252</v>
      </c>
      <c r="AE1083" s="18" t="str">
        <f>VLOOKUP(C1083,'Equipment Listing'!A:E,3,FALSE)</f>
        <v>KY</v>
      </c>
      <c r="AF1083" s="19" t="str">
        <f>VLOOKUP(C1083,'Equipment Listing'!A:E,4,FALSE)</f>
        <v>600T</v>
      </c>
      <c r="AG1083" s="19" t="str">
        <f>VLOOKUP(C1083,'Equipment Listing'!A:E,5,FALSE)</f>
        <v>331-600</v>
      </c>
      <c r="AH1083" s="19">
        <f t="shared" si="131"/>
        <v>1.5</v>
      </c>
      <c r="AI1083" s="43">
        <f t="shared" si="132"/>
        <v>2500</v>
      </c>
      <c r="AJ1083" s="102">
        <f t="shared" si="133"/>
        <v>612000</v>
      </c>
      <c r="AK1083" s="20">
        <f t="shared" si="134"/>
        <v>51000</v>
      </c>
      <c r="AL1083" s="21">
        <f t="shared" si="135"/>
        <v>29.2</v>
      </c>
      <c r="AM1083" s="21"/>
      <c r="AN1083" s="106"/>
      <c r="AO1083" s="106"/>
      <c r="AP1083" s="17" t="s">
        <v>25</v>
      </c>
    </row>
    <row r="1084" spans="1:42" ht="10.5" customHeight="1">
      <c r="A1084" s="23">
        <v>107521</v>
      </c>
      <c r="B1084" s="220" t="str">
        <f t="shared" si="128"/>
        <v>SOP</v>
      </c>
      <c r="C1084" s="23" t="s">
        <v>21</v>
      </c>
      <c r="D1084" s="22">
        <v>1</v>
      </c>
      <c r="E1084" s="23">
        <v>1200</v>
      </c>
      <c r="F1084" s="51">
        <v>0.75</v>
      </c>
      <c r="G1084" s="74">
        <v>2</v>
      </c>
      <c r="H1084" s="221" t="str">
        <f t="shared" si="129"/>
        <v>2015.01</v>
      </c>
      <c r="I1084" s="221" t="str">
        <f t="shared" si="130"/>
        <v>2018.08</v>
      </c>
      <c r="J1084" s="50">
        <v>60000</v>
      </c>
      <c r="K1084" s="224"/>
      <c r="L1084" s="224"/>
      <c r="M1084" s="224"/>
      <c r="N1084" s="224"/>
      <c r="O1084" s="19"/>
      <c r="P1084" s="19"/>
      <c r="Q1084" s="19"/>
      <c r="R1084" s="19"/>
      <c r="S1084" s="103"/>
      <c r="T1084" s="103"/>
      <c r="U1084" s="22" t="s">
        <v>2</v>
      </c>
      <c r="V1084" s="103"/>
      <c r="W1084" s="106"/>
      <c r="X1084" s="17">
        <f>VLOOKUP(A1084,'[1]Sales Data Table'!$A:$AF,4,FALSE)</f>
        <v>13002309</v>
      </c>
      <c r="Y1084" s="17" t="str">
        <f>VLOOKUP(A1084,'[1]Sales Data Table'!$A:$I,2,FALSE)</f>
        <v>Benteler</v>
      </c>
      <c r="Z1084" s="17"/>
      <c r="AA1084" s="17">
        <f>VLOOKUP(A1084,'[1]Sales Data Table'!$A:$I,4,FALSE)</f>
        <v>13002309</v>
      </c>
      <c r="AB1084" s="17" t="str">
        <f>VLOOKUP(A1084,'[1]Sales Data Table'!$A:$I,9,FALSE)</f>
        <v xml:space="preserve">BMW  E70 + C/O TO F15      </v>
      </c>
      <c r="AC1084" s="17"/>
      <c r="AD1084" s="99">
        <f>VLOOKUP(A1084,'[1]Sales Data Table'!$A:$Z,16,FALSE)</f>
        <v>43343</v>
      </c>
      <c r="AE1084" s="18" t="str">
        <f>VLOOKUP(C1084,'Equipment Listing'!A:E,3,FALSE)</f>
        <v>KY</v>
      </c>
      <c r="AF1084" s="19" t="str">
        <f>VLOOKUP(C1084,'Equipment Listing'!A:E,4,FALSE)</f>
        <v>600T</v>
      </c>
      <c r="AG1084" s="19" t="str">
        <f>VLOOKUP(C1084,'Equipment Listing'!A:E,5,FALSE)</f>
        <v>331-600</v>
      </c>
      <c r="AH1084" s="19">
        <f t="shared" si="131"/>
        <v>1.5</v>
      </c>
      <c r="AI1084" s="43">
        <f t="shared" si="132"/>
        <v>1200</v>
      </c>
      <c r="AJ1084" s="102">
        <f t="shared" si="133"/>
        <v>60000</v>
      </c>
      <c r="AK1084" s="20">
        <f t="shared" si="134"/>
        <v>5000</v>
      </c>
      <c r="AL1084" s="21">
        <f t="shared" si="135"/>
        <v>7.5555555555555562</v>
      </c>
      <c r="AM1084" s="21"/>
      <c r="AN1084" s="106"/>
      <c r="AO1084" s="106"/>
      <c r="AP1084" s="23" t="s">
        <v>396</v>
      </c>
    </row>
    <row r="1085" spans="1:42" ht="10.5" customHeight="1">
      <c r="A1085" s="23">
        <v>107523</v>
      </c>
      <c r="B1085" s="220" t="str">
        <f t="shared" si="128"/>
        <v>SOP</v>
      </c>
      <c r="C1085" s="23" t="s">
        <v>21</v>
      </c>
      <c r="D1085" s="22">
        <v>1</v>
      </c>
      <c r="E1085" s="23">
        <v>1000</v>
      </c>
      <c r="F1085" s="51">
        <v>0.75</v>
      </c>
      <c r="G1085" s="74">
        <v>2</v>
      </c>
      <c r="H1085" s="221" t="str">
        <f t="shared" si="129"/>
        <v>2015.01</v>
      </c>
      <c r="I1085" s="221" t="str">
        <f t="shared" si="130"/>
        <v>2018.08</v>
      </c>
      <c r="J1085" s="50">
        <v>60000</v>
      </c>
      <c r="K1085" s="224"/>
      <c r="L1085" s="224"/>
      <c r="M1085" s="224"/>
      <c r="N1085" s="224"/>
      <c r="O1085" s="19"/>
      <c r="P1085" s="19"/>
      <c r="Q1085" s="19"/>
      <c r="R1085" s="19"/>
      <c r="S1085" s="103"/>
      <c r="T1085" s="103"/>
      <c r="U1085" s="22" t="s">
        <v>2</v>
      </c>
      <c r="V1085" s="103"/>
      <c r="W1085" s="106"/>
      <c r="X1085" s="17">
        <f>VLOOKUP(A1085,'[1]Sales Data Table'!$A:$AF,4,FALSE)</f>
        <v>13002311</v>
      </c>
      <c r="Y1085" s="17" t="str">
        <f>VLOOKUP(A1085,'[1]Sales Data Table'!$A:$I,2,FALSE)</f>
        <v>Benteler</v>
      </c>
      <c r="Z1085" s="17"/>
      <c r="AA1085" s="17">
        <f>VLOOKUP(A1085,'[1]Sales Data Table'!$A:$I,4,FALSE)</f>
        <v>13002311</v>
      </c>
      <c r="AB1085" s="17" t="str">
        <f>VLOOKUP(A1085,'[1]Sales Data Table'!$A:$I,9,FALSE)</f>
        <v xml:space="preserve">BMW  E70 + C/O TO F15      </v>
      </c>
      <c r="AC1085" s="17"/>
      <c r="AD1085" s="99">
        <f>VLOOKUP(A1085,'[1]Sales Data Table'!$A:$Z,16,FALSE)</f>
        <v>43343</v>
      </c>
      <c r="AE1085" s="18" t="str">
        <f>VLOOKUP(C1085,'Equipment Listing'!A:E,3,FALSE)</f>
        <v>KY</v>
      </c>
      <c r="AF1085" s="19" t="str">
        <f>VLOOKUP(C1085,'Equipment Listing'!A:E,4,FALSE)</f>
        <v>600T</v>
      </c>
      <c r="AG1085" s="19" t="str">
        <f>VLOOKUP(C1085,'Equipment Listing'!A:E,5,FALSE)</f>
        <v>331-600</v>
      </c>
      <c r="AH1085" s="19">
        <f t="shared" si="131"/>
        <v>1.5</v>
      </c>
      <c r="AI1085" s="43">
        <f t="shared" si="132"/>
        <v>1000</v>
      </c>
      <c r="AJ1085" s="102">
        <f t="shared" si="133"/>
        <v>60000</v>
      </c>
      <c r="AK1085" s="20">
        <f t="shared" si="134"/>
        <v>5000</v>
      </c>
      <c r="AL1085" s="21">
        <f t="shared" si="135"/>
        <v>8.6666666666666661</v>
      </c>
      <c r="AM1085" s="21"/>
      <c r="AN1085" s="106"/>
      <c r="AO1085" s="106"/>
      <c r="AP1085" s="23" t="s">
        <v>397</v>
      </c>
    </row>
    <row r="1086" spans="1:42" ht="10.5" customHeight="1">
      <c r="A1086" s="23">
        <v>107526</v>
      </c>
      <c r="B1086" s="220" t="str">
        <f t="shared" si="128"/>
        <v>SOP</v>
      </c>
      <c r="C1086" s="23" t="s">
        <v>21</v>
      </c>
      <c r="D1086" s="19">
        <v>1</v>
      </c>
      <c r="E1086" s="23">
        <v>1280</v>
      </c>
      <c r="F1086" s="51">
        <v>0.75</v>
      </c>
      <c r="G1086" s="74">
        <v>2</v>
      </c>
      <c r="H1086" s="221" t="str">
        <f t="shared" si="129"/>
        <v>2015.01</v>
      </c>
      <c r="I1086" s="221" t="str">
        <f t="shared" si="130"/>
        <v>2017.12</v>
      </c>
      <c r="J1086" s="50">
        <v>62960.5</v>
      </c>
      <c r="K1086" s="224"/>
      <c r="L1086" s="224"/>
      <c r="M1086" s="224"/>
      <c r="N1086" s="224"/>
      <c r="O1086" s="19"/>
      <c r="P1086" s="19"/>
      <c r="Q1086" s="19"/>
      <c r="R1086" s="19"/>
      <c r="S1086" s="103"/>
      <c r="T1086" s="103"/>
      <c r="U1086" s="22" t="s">
        <v>2</v>
      </c>
      <c r="V1086" s="103"/>
      <c r="W1086" s="106"/>
      <c r="X1086" s="17" t="str">
        <f>VLOOKUP(A1086,'[1]Sales Data Table'!$A:$AF,4,FALSE)</f>
        <v>21745 3JV0A</v>
      </c>
      <c r="Y1086" s="17" t="str">
        <f>VLOOKUP(A1086,'[1]Sales Data Table'!$A:$I,2,FALSE)</f>
        <v>NISSAN</v>
      </c>
      <c r="Z1086" s="17"/>
      <c r="AA1086" s="17" t="str">
        <f>VLOOKUP(A1086,'[1]Sales Data Table'!$A:$I,4,FALSE)</f>
        <v>21745 3JV0A</v>
      </c>
      <c r="AB1086" s="67" t="str">
        <f>VLOOKUP(A1086,'[1]Sales Data Table'!$A:$I,9,FALSE)</f>
        <v>P42J+K  HEV + P42M</v>
      </c>
      <c r="AC1086" s="67"/>
      <c r="AD1086" s="99">
        <f>VLOOKUP(A1086,'[1]Sales Data Table'!$A:$Z,16,FALSE)</f>
        <v>43070</v>
      </c>
      <c r="AE1086" s="18" t="str">
        <f>VLOOKUP(C1086,'Equipment Listing'!A:E,3,FALSE)</f>
        <v>KY</v>
      </c>
      <c r="AF1086" s="19" t="str">
        <f>VLOOKUP(C1086,'Equipment Listing'!A:E,4,FALSE)</f>
        <v>600T</v>
      </c>
      <c r="AG1086" s="19" t="str">
        <f>VLOOKUP(C1086,'Equipment Listing'!A:E,5,FALSE)</f>
        <v>331-600</v>
      </c>
      <c r="AH1086" s="19">
        <f t="shared" si="131"/>
        <v>1.5</v>
      </c>
      <c r="AI1086" s="43">
        <f t="shared" si="132"/>
        <v>1280</v>
      </c>
      <c r="AJ1086" s="102">
        <f t="shared" si="133"/>
        <v>62960.5</v>
      </c>
      <c r="AK1086" s="20">
        <f t="shared" si="134"/>
        <v>5246.708333333333</v>
      </c>
      <c r="AL1086" s="21">
        <f t="shared" si="135"/>
        <v>7.4653211805555557</v>
      </c>
      <c r="AM1086" s="21"/>
      <c r="AN1086" s="106"/>
      <c r="AO1086" s="106"/>
      <c r="AP1086" s="23" t="s">
        <v>412</v>
      </c>
    </row>
    <row r="1087" spans="1:42" ht="10.5" customHeight="1">
      <c r="A1087" s="23">
        <v>107580</v>
      </c>
      <c r="B1087" s="220" t="str">
        <f t="shared" si="128"/>
        <v>SOP</v>
      </c>
      <c r="C1087" s="23" t="s">
        <v>21</v>
      </c>
      <c r="D1087" s="22">
        <v>1</v>
      </c>
      <c r="E1087" s="23">
        <v>1440</v>
      </c>
      <c r="F1087" s="51">
        <v>0.75</v>
      </c>
      <c r="G1087" s="74">
        <v>2</v>
      </c>
      <c r="H1087" s="221" t="str">
        <f t="shared" si="129"/>
        <v>2015.01</v>
      </c>
      <c r="I1087" s="221" t="str">
        <f t="shared" si="130"/>
        <v>2018.08</v>
      </c>
      <c r="J1087" s="50">
        <v>60000</v>
      </c>
      <c r="K1087" s="224"/>
      <c r="L1087" s="224"/>
      <c r="M1087" s="224"/>
      <c r="N1087" s="224"/>
      <c r="O1087" s="19"/>
      <c r="P1087" s="19"/>
      <c r="Q1087" s="19"/>
      <c r="R1087" s="19"/>
      <c r="S1087" s="103"/>
      <c r="T1087" s="103"/>
      <c r="U1087" s="22" t="s">
        <v>2</v>
      </c>
      <c r="V1087" s="103"/>
      <c r="W1087" s="106"/>
      <c r="X1087" s="17" t="str">
        <f>VLOOKUP(A1087,'[1]Sales Data Table'!$A:$AF,4,FALSE)</f>
        <v>13002314 ( also 107580)</v>
      </c>
      <c r="Y1087" s="17" t="str">
        <f>VLOOKUP(A1087,'[1]Sales Data Table'!$A:$I,2,FALSE)</f>
        <v>Benteler</v>
      </c>
      <c r="Z1087" s="17"/>
      <c r="AA1087" s="17" t="str">
        <f>VLOOKUP(A1087,'[1]Sales Data Table'!$A:$I,4,FALSE)</f>
        <v>13002314 ( also 107580)</v>
      </c>
      <c r="AB1087" s="17" t="str">
        <f>VLOOKUP(A1087,'[1]Sales Data Table'!$A:$I,9,FALSE)</f>
        <v xml:space="preserve">BMW  E70 + C/O TO F15      </v>
      </c>
      <c r="AC1087" s="17"/>
      <c r="AD1087" s="99">
        <f>VLOOKUP(A1087,'[1]Sales Data Table'!$A:$Z,16,FALSE)</f>
        <v>43343</v>
      </c>
      <c r="AE1087" s="18" t="str">
        <f>VLOOKUP(C1087,'Equipment Listing'!A:E,3,FALSE)</f>
        <v>KY</v>
      </c>
      <c r="AF1087" s="19" t="str">
        <f>VLOOKUP(C1087,'Equipment Listing'!A:E,4,FALSE)</f>
        <v>600T</v>
      </c>
      <c r="AG1087" s="19" t="str">
        <f>VLOOKUP(C1087,'Equipment Listing'!A:E,5,FALSE)</f>
        <v>331-600</v>
      </c>
      <c r="AH1087" s="19">
        <f t="shared" si="131"/>
        <v>1.5</v>
      </c>
      <c r="AI1087" s="43">
        <f t="shared" si="132"/>
        <v>1440</v>
      </c>
      <c r="AJ1087" s="102">
        <f t="shared" si="133"/>
        <v>60000</v>
      </c>
      <c r="AK1087" s="20">
        <f t="shared" si="134"/>
        <v>5000</v>
      </c>
      <c r="AL1087" s="21">
        <f t="shared" si="135"/>
        <v>6.6296296296296298</v>
      </c>
      <c r="AM1087" s="21"/>
      <c r="AN1087" s="106"/>
      <c r="AO1087" s="106"/>
      <c r="AP1087" s="23" t="s">
        <v>375</v>
      </c>
    </row>
    <row r="1088" spans="1:42" ht="10.5" customHeight="1">
      <c r="A1088" s="56">
        <v>107630</v>
      </c>
      <c r="B1088" s="220" t="str">
        <f t="shared" si="128"/>
        <v>SOP</v>
      </c>
      <c r="C1088" s="51" t="s">
        <v>21</v>
      </c>
      <c r="D1088" s="22">
        <v>1</v>
      </c>
      <c r="E1088" s="55">
        <v>1650</v>
      </c>
      <c r="F1088" s="51">
        <v>0.75</v>
      </c>
      <c r="G1088" s="74">
        <v>2</v>
      </c>
      <c r="H1088" s="221" t="str">
        <f t="shared" si="129"/>
        <v>2015.01</v>
      </c>
      <c r="I1088" s="221" t="str">
        <f t="shared" si="130"/>
        <v>2017.08</v>
      </c>
      <c r="J1088" s="69">
        <v>400000</v>
      </c>
      <c r="K1088" s="226"/>
      <c r="L1088" s="226"/>
      <c r="M1088" s="226"/>
      <c r="N1088" s="226"/>
      <c r="O1088" s="54"/>
      <c r="P1088" s="54"/>
      <c r="Q1088" s="54"/>
      <c r="R1088" s="54"/>
      <c r="S1088" s="53"/>
      <c r="T1088" s="104"/>
      <c r="U1088" s="22" t="s">
        <v>2</v>
      </c>
      <c r="V1088" s="104"/>
      <c r="W1088" s="106"/>
      <c r="X1088" s="17" t="str">
        <f>VLOOKUP(A1088,'[1]Sales Data Table'!$A:$AF,4,FALSE)</f>
        <v>86211 06210</v>
      </c>
      <c r="Y1088" s="17" t="str">
        <f>VLOOKUP(A1088,'[1]Sales Data Table'!$A:$I,2,FALSE)</f>
        <v>Toyota</v>
      </c>
      <c r="Z1088" s="17"/>
      <c r="AA1088" s="17" t="str">
        <f>VLOOKUP(A1088,'[1]Sales Data Table'!$A:$I,4,FALSE)</f>
        <v>86211 06210</v>
      </c>
      <c r="AB1088" s="17" t="str">
        <f>VLOOKUP(A1088,'[1]Sales Data Table'!$A:$I,9,FALSE)</f>
        <v>881A</v>
      </c>
      <c r="AC1088" s="17"/>
      <c r="AD1088" s="99">
        <f>VLOOKUP(A1088,'[1]Sales Data Table'!$A:$Z,16,FALSE)</f>
        <v>42978</v>
      </c>
      <c r="AE1088" s="18" t="str">
        <f>VLOOKUP(C1088,'Equipment Listing'!A:E,3,FALSE)</f>
        <v>KY</v>
      </c>
      <c r="AF1088" s="19" t="str">
        <f>VLOOKUP(C1088,'Equipment Listing'!A:E,4,FALSE)</f>
        <v>600T</v>
      </c>
      <c r="AG1088" s="19" t="str">
        <f>VLOOKUP(C1088,'Equipment Listing'!A:E,5,FALSE)</f>
        <v>331-600</v>
      </c>
      <c r="AH1088" s="19">
        <f t="shared" si="131"/>
        <v>1.5</v>
      </c>
      <c r="AI1088" s="43">
        <f t="shared" si="132"/>
        <v>1650</v>
      </c>
      <c r="AJ1088" s="102">
        <f t="shared" si="133"/>
        <v>400000</v>
      </c>
      <c r="AK1088" s="20">
        <f t="shared" si="134"/>
        <v>33333.333333333336</v>
      </c>
      <c r="AL1088" s="21">
        <f t="shared" si="135"/>
        <v>28.936026936026938</v>
      </c>
      <c r="AM1088" s="21"/>
      <c r="AN1088" s="106"/>
      <c r="AO1088" s="106"/>
      <c r="AP1088" s="51" t="e">
        <f>VLOOKUP(A1088,#REF!,2,FALSE)</f>
        <v>#REF!</v>
      </c>
    </row>
    <row r="1089" spans="1:42" ht="10.5" customHeight="1">
      <c r="A1089" s="56">
        <v>107631</v>
      </c>
      <c r="B1089" s="220" t="str">
        <f t="shared" si="128"/>
        <v>SOP</v>
      </c>
      <c r="C1089" s="51" t="s">
        <v>21</v>
      </c>
      <c r="D1089" s="22">
        <v>1</v>
      </c>
      <c r="E1089" s="55">
        <v>1650</v>
      </c>
      <c r="F1089" s="51">
        <v>0.75</v>
      </c>
      <c r="G1089" s="74">
        <v>2</v>
      </c>
      <c r="H1089" s="221" t="str">
        <f t="shared" si="129"/>
        <v>2015.01</v>
      </c>
      <c r="I1089" s="221" t="str">
        <f t="shared" si="130"/>
        <v>2017.08</v>
      </c>
      <c r="J1089" s="69">
        <v>400000</v>
      </c>
      <c r="K1089" s="226"/>
      <c r="L1089" s="226"/>
      <c r="M1089" s="226"/>
      <c r="N1089" s="226"/>
      <c r="O1089" s="54"/>
      <c r="P1089" s="54"/>
      <c r="Q1089" s="54"/>
      <c r="R1089" s="54"/>
      <c r="S1089" s="53"/>
      <c r="T1089" s="104"/>
      <c r="U1089" s="22" t="s">
        <v>2</v>
      </c>
      <c r="V1089" s="104"/>
      <c r="W1089" s="106"/>
      <c r="X1089" s="17" t="str">
        <f>VLOOKUP(A1089,'[1]Sales Data Table'!$A:$AF,4,FALSE)</f>
        <v>86212 06210</v>
      </c>
      <c r="Y1089" s="17" t="str">
        <f>VLOOKUP(A1089,'[1]Sales Data Table'!$A:$I,2,FALSE)</f>
        <v>Toyota</v>
      </c>
      <c r="Z1089" s="17"/>
      <c r="AA1089" s="17" t="str">
        <f>VLOOKUP(A1089,'[1]Sales Data Table'!$A:$I,4,FALSE)</f>
        <v>86212 06210</v>
      </c>
      <c r="AB1089" s="17" t="str">
        <f>VLOOKUP(A1089,'[1]Sales Data Table'!$A:$I,9,FALSE)</f>
        <v>881A</v>
      </c>
      <c r="AC1089" s="17"/>
      <c r="AD1089" s="99">
        <f>VLOOKUP(A1089,'[1]Sales Data Table'!$A:$Z,16,FALSE)</f>
        <v>42978</v>
      </c>
      <c r="AE1089" s="18" t="str">
        <f>VLOOKUP(C1089,'Equipment Listing'!A:E,3,FALSE)</f>
        <v>KY</v>
      </c>
      <c r="AF1089" s="19" t="str">
        <f>VLOOKUP(C1089,'Equipment Listing'!A:E,4,FALSE)</f>
        <v>600T</v>
      </c>
      <c r="AG1089" s="19" t="str">
        <f>VLOOKUP(C1089,'Equipment Listing'!A:E,5,FALSE)</f>
        <v>331-600</v>
      </c>
      <c r="AH1089" s="19">
        <f t="shared" si="131"/>
        <v>1.5</v>
      </c>
      <c r="AI1089" s="43">
        <f t="shared" si="132"/>
        <v>1650</v>
      </c>
      <c r="AJ1089" s="102">
        <f t="shared" si="133"/>
        <v>400000</v>
      </c>
      <c r="AK1089" s="20">
        <f t="shared" si="134"/>
        <v>33333.333333333336</v>
      </c>
      <c r="AL1089" s="21">
        <f t="shared" si="135"/>
        <v>28.936026936026938</v>
      </c>
      <c r="AM1089" s="21"/>
      <c r="AN1089" s="106"/>
      <c r="AO1089" s="106"/>
      <c r="AP1089" s="51" t="e">
        <f>VLOOKUP(A1089,#REF!,2,FALSE)</f>
        <v>#REF!</v>
      </c>
    </row>
    <row r="1090" spans="1:42" ht="10.5" customHeight="1">
      <c r="A1090" s="56">
        <v>104929</v>
      </c>
      <c r="B1090" s="220" t="str">
        <f t="shared" si="128"/>
        <v>SOP</v>
      </c>
      <c r="C1090" s="51" t="s">
        <v>21</v>
      </c>
      <c r="D1090" s="19">
        <v>1</v>
      </c>
      <c r="E1090" s="53">
        <v>1900</v>
      </c>
      <c r="F1090" s="22">
        <v>0.75</v>
      </c>
      <c r="G1090" s="74">
        <v>2</v>
      </c>
      <c r="H1090" s="221" t="str">
        <f t="shared" si="129"/>
        <v>2015.01</v>
      </c>
      <c r="I1090" s="221" t="str">
        <f t="shared" si="130"/>
        <v>2018.03</v>
      </c>
      <c r="J1090" s="69">
        <v>3000</v>
      </c>
      <c r="K1090" s="226"/>
      <c r="L1090" s="226"/>
      <c r="M1090" s="226"/>
      <c r="N1090" s="226"/>
      <c r="O1090" s="52"/>
      <c r="P1090" s="52"/>
      <c r="Q1090" s="52"/>
      <c r="R1090" s="52"/>
      <c r="S1090" s="55"/>
      <c r="T1090" s="105"/>
      <c r="U1090" s="22" t="s">
        <v>2</v>
      </c>
      <c r="V1090" s="105"/>
      <c r="W1090" s="106"/>
      <c r="X1090" s="17" t="str">
        <f>VLOOKUP(A1090,'[1]Sales Data Table'!$A:$AF,4,FALSE)</f>
        <v>79142 7S200</v>
      </c>
      <c r="Y1090" s="17" t="str">
        <f>VLOOKUP(A1090,'[1]Sales Data Table'!$A:$I,2,FALSE)</f>
        <v>NISSAN</v>
      </c>
      <c r="Z1090" s="17"/>
      <c r="AA1090" s="17" t="str">
        <f>VLOOKUP(A1090,'[1]Sales Data Table'!$A:$I,4,FALSE)</f>
        <v>79142 7S200</v>
      </c>
      <c r="AB1090" s="17" t="str">
        <f>VLOOKUP(A1090,'[1]Sales Data Table'!$A:$I,9,FALSE)</f>
        <v>ARMADA / WZW</v>
      </c>
      <c r="AC1090" s="17"/>
      <c r="AD1090" s="99">
        <f>VLOOKUP(A1090,'[1]Sales Data Table'!$A:$Z,16,FALSE)</f>
        <v>43160</v>
      </c>
      <c r="AE1090" s="18" t="str">
        <f>VLOOKUP(C1090,'Equipment Listing'!A:E,3,FALSE)</f>
        <v>KY</v>
      </c>
      <c r="AF1090" s="19" t="str">
        <f>VLOOKUP(C1090,'Equipment Listing'!A:E,4,FALSE)</f>
        <v>600T</v>
      </c>
      <c r="AG1090" s="19" t="str">
        <f>VLOOKUP(C1090,'Equipment Listing'!A:E,5,FALSE)</f>
        <v>331-600</v>
      </c>
      <c r="AH1090" s="19">
        <f t="shared" si="131"/>
        <v>1.5</v>
      </c>
      <c r="AI1090" s="43">
        <f t="shared" si="132"/>
        <v>1900</v>
      </c>
      <c r="AJ1090" s="102">
        <f t="shared" si="133"/>
        <v>3000</v>
      </c>
      <c r="AK1090" s="20">
        <f t="shared" si="134"/>
        <v>250</v>
      </c>
      <c r="AL1090" s="21">
        <f t="shared" si="135"/>
        <v>2.1754385964912282</v>
      </c>
      <c r="AM1090" s="21"/>
      <c r="AN1090" s="106"/>
      <c r="AO1090" s="106"/>
      <c r="AP1090" s="22">
        <v>104929</v>
      </c>
    </row>
    <row r="1091" spans="1:42" ht="10.5" customHeight="1">
      <c r="A1091" s="16">
        <v>106506</v>
      </c>
      <c r="B1091" s="220" t="str">
        <f t="shared" si="128"/>
        <v>SOP</v>
      </c>
      <c r="C1091" s="18" t="s">
        <v>6</v>
      </c>
      <c r="D1091" s="19">
        <v>1</v>
      </c>
      <c r="E1091" s="20">
        <v>1000</v>
      </c>
      <c r="F1091" s="19">
        <v>1.5</v>
      </c>
      <c r="G1091" s="19">
        <v>2</v>
      </c>
      <c r="H1091" s="221" t="str">
        <f t="shared" si="129"/>
        <v>2015.01</v>
      </c>
      <c r="I1091" s="221" t="str">
        <f t="shared" si="130"/>
        <v>2015.12</v>
      </c>
      <c r="J1091" s="50">
        <v>286800</v>
      </c>
      <c r="K1091" s="224"/>
      <c r="L1091" s="224"/>
      <c r="M1091" s="224"/>
      <c r="N1091" s="224"/>
      <c r="O1091" s="19"/>
      <c r="P1091" s="19"/>
      <c r="Q1091" s="19"/>
      <c r="R1091" s="19"/>
      <c r="S1091" s="103"/>
      <c r="T1091" s="103"/>
      <c r="U1091" s="18" t="s">
        <v>2</v>
      </c>
      <c r="V1091" s="103"/>
      <c r="W1091" s="106"/>
      <c r="X1091" s="17" t="str">
        <f>VLOOKUP(A1091,'[1]Sales Data Table'!$A:$AF,4,FALSE)</f>
        <v>11M120AA</v>
      </c>
      <c r="Y1091" s="17" t="str">
        <f>VLOOKUP(A1091,'[1]Sales Data Table'!$A:$I,2,FALSE)</f>
        <v>Bowling Green Metalforming</v>
      </c>
      <c r="Z1091" s="17"/>
      <c r="AA1091" s="17" t="str">
        <f>VLOOKUP(A1091,'[1]Sales Data Table'!$A:$I,4,FALSE)</f>
        <v>11M120AA</v>
      </c>
      <c r="AB1091" s="17" t="str">
        <f>VLOOKUP(A1091,'[1]Sales Data Table'!$A:$I,9,FALSE)</f>
        <v>Highlander 397 + Sienna 580L</v>
      </c>
      <c r="AC1091" s="17"/>
      <c r="AD1091" s="99">
        <f>VLOOKUP(A1091,'[1]Sales Data Table'!$A:$Z,16,FALSE)</f>
        <v>42339</v>
      </c>
      <c r="AE1091" s="18" t="str">
        <f>VLOOKUP(C1091,'Equipment Listing'!A:E,3,FALSE)</f>
        <v>KY</v>
      </c>
      <c r="AF1091" s="19" t="str">
        <f>VLOOKUP(C1091,'Equipment Listing'!A:E,4,FALSE)</f>
        <v>800T</v>
      </c>
      <c r="AG1091" s="19" t="str">
        <f>VLOOKUP(C1091,'Equipment Listing'!A:E,5,FALSE)</f>
        <v>600+</v>
      </c>
      <c r="AH1091" s="19">
        <f t="shared" si="131"/>
        <v>3</v>
      </c>
      <c r="AI1091" s="43">
        <f t="shared" si="132"/>
        <v>1000</v>
      </c>
      <c r="AJ1091" s="102">
        <f t="shared" si="133"/>
        <v>286800</v>
      </c>
      <c r="AK1091" s="20">
        <f t="shared" si="134"/>
        <v>23900</v>
      </c>
      <c r="AL1091" s="21">
        <f t="shared" si="135"/>
        <v>35.866666666666667</v>
      </c>
      <c r="AM1091" s="21"/>
      <c r="AN1091" s="106"/>
      <c r="AO1091" s="106"/>
      <c r="AP1091" s="17" t="s">
        <v>19</v>
      </c>
    </row>
    <row r="1092" spans="1:42" ht="10.5" customHeight="1">
      <c r="A1092" s="16">
        <v>106693</v>
      </c>
      <c r="B1092" s="220" t="str">
        <f t="shared" si="128"/>
        <v>SOP</v>
      </c>
      <c r="C1092" s="18" t="s">
        <v>6</v>
      </c>
      <c r="D1092" s="19">
        <v>1</v>
      </c>
      <c r="E1092" s="20">
        <v>1200</v>
      </c>
      <c r="F1092" s="19">
        <v>1.5</v>
      </c>
      <c r="G1092" s="19">
        <v>2</v>
      </c>
      <c r="H1092" s="221" t="str">
        <f t="shared" si="129"/>
        <v>2015.01</v>
      </c>
      <c r="I1092" s="221" t="str">
        <f t="shared" si="130"/>
        <v>2019.09</v>
      </c>
      <c r="J1092" s="69">
        <v>425000</v>
      </c>
      <c r="K1092" s="226"/>
      <c r="L1092" s="226"/>
      <c r="M1092" s="226"/>
      <c r="N1092" s="226"/>
      <c r="O1092" s="19"/>
      <c r="P1092" s="19"/>
      <c r="Q1092" s="19"/>
      <c r="R1092" s="19"/>
      <c r="S1092" s="103"/>
      <c r="T1092" s="103"/>
      <c r="U1092" s="18" t="s">
        <v>8</v>
      </c>
      <c r="V1092" s="103"/>
      <c r="W1092" s="106"/>
      <c r="X1092" s="17" t="str">
        <f>VLOOKUP(A1092,'[1]Sales Data Table'!$A:$AF,4,FALSE)</f>
        <v>17285 ZX00A</v>
      </c>
      <c r="Y1092" s="17" t="str">
        <f>VLOOKUP(A1092,'[1]Sales Data Table'!$A:$I,2,FALSE)</f>
        <v>NISSAN</v>
      </c>
      <c r="Z1092" s="17"/>
      <c r="AA1092" s="17" t="str">
        <f>VLOOKUP(A1092,'[1]Sales Data Table'!$A:$I,4,FALSE)</f>
        <v>17285 ZX00A</v>
      </c>
      <c r="AB1092" s="17" t="str">
        <f>VLOOKUP(A1092,'[1]Sales Data Table'!$A:$I,9,FALSE)</f>
        <v>L42L</v>
      </c>
      <c r="AC1092" s="17"/>
      <c r="AD1092" s="99">
        <f>VLOOKUP(A1092,'[1]Sales Data Table'!$A:$Z,16,FALSE)</f>
        <v>43717</v>
      </c>
      <c r="AE1092" s="18" t="str">
        <f>VLOOKUP(C1092,'Equipment Listing'!A:E,3,FALSE)</f>
        <v>KY</v>
      </c>
      <c r="AF1092" s="19" t="str">
        <f>VLOOKUP(C1092,'Equipment Listing'!A:E,4,FALSE)</f>
        <v>800T</v>
      </c>
      <c r="AG1092" s="19" t="str">
        <f>VLOOKUP(C1092,'Equipment Listing'!A:E,5,FALSE)</f>
        <v>600+</v>
      </c>
      <c r="AH1092" s="19">
        <f t="shared" si="131"/>
        <v>3</v>
      </c>
      <c r="AI1092" s="43">
        <f t="shared" si="132"/>
        <v>1200</v>
      </c>
      <c r="AJ1092" s="102">
        <f t="shared" si="133"/>
        <v>425000</v>
      </c>
      <c r="AK1092" s="20">
        <f t="shared" si="134"/>
        <v>35416.666666666664</v>
      </c>
      <c r="AL1092" s="21">
        <f t="shared" si="135"/>
        <v>43.351851851851848</v>
      </c>
      <c r="AM1092" s="21"/>
      <c r="AN1092" s="106"/>
      <c r="AO1092" s="106"/>
      <c r="AP1092" s="17" t="s">
        <v>18</v>
      </c>
    </row>
    <row r="1093" spans="1:42" ht="10.5" customHeight="1">
      <c r="A1093" s="16">
        <v>106778</v>
      </c>
      <c r="B1093" s="220" t="str">
        <f t="shared" ref="B1093:B1156" si="136">IF(I1093="3000","EOP",IF(ISBLANK(AC1093),"SOP",""))</f>
        <v>SOP</v>
      </c>
      <c r="C1093" s="25" t="s">
        <v>6</v>
      </c>
      <c r="D1093" s="19">
        <v>1</v>
      </c>
      <c r="E1093" s="20">
        <v>1200</v>
      </c>
      <c r="F1093" s="19">
        <v>1.5</v>
      </c>
      <c r="G1093" s="19">
        <v>2</v>
      </c>
      <c r="H1093" s="221" t="str">
        <f t="shared" ref="H1093:H1156" si="137">IF(AND(AC1093&gt;=$AT$2,AC1093&lt;=$AT$3), TEXT(AC1093,"YYYY.MM"), IF(AC1093&gt;=$AT$3, "2019", "2015.01"))</f>
        <v>2015.01</v>
      </c>
      <c r="I1093" s="221" t="str">
        <f t="shared" ref="I1093:I1156" si="138">IF(AND(AD1093&gt;=$AT$2,AD1093&lt;=$AT$3), TEXT(AD1093,"YYYY.MM"), IF(AD1093&gt;=$AT$3, "2019", "3000"))</f>
        <v>2019</v>
      </c>
      <c r="J1093" s="68">
        <v>428500</v>
      </c>
      <c r="K1093" s="225"/>
      <c r="L1093" s="225"/>
      <c r="M1093" s="225"/>
      <c r="N1093" s="225"/>
      <c r="O1093" s="19"/>
      <c r="P1093" s="19"/>
      <c r="Q1093" s="19"/>
      <c r="R1093" s="19"/>
      <c r="S1093" s="103"/>
      <c r="T1093" s="103"/>
      <c r="U1093" s="18" t="s">
        <v>2</v>
      </c>
      <c r="V1093" s="103"/>
      <c r="W1093" s="106"/>
      <c r="X1093" s="17" t="str">
        <f>VLOOKUP(A1093,'[1]Sales Data Table'!$A:$AF,4,FALSE)</f>
        <v>62512 3TA0A</v>
      </c>
      <c r="Y1093" s="17" t="str">
        <f>VLOOKUP(A1093,'[1]Sales Data Table'!$A:$I,2,FALSE)</f>
        <v>NISSAN</v>
      </c>
      <c r="Z1093" s="17"/>
      <c r="AA1093" s="17" t="str">
        <f>VLOOKUP(A1093,'[1]Sales Data Table'!$A:$I,4,FALSE)</f>
        <v>62512 3TA0A</v>
      </c>
      <c r="AB1093" s="17" t="str">
        <f>VLOOKUP(A1093,'[1]Sales Data Table'!$A:$I,9,FALSE)</f>
        <v>L42L + '14 L42N</v>
      </c>
      <c r="AC1093" s="17"/>
      <c r="AD1093" s="99">
        <f>VLOOKUP(A1093,'[1]Sales Data Table'!$A:$Z,16,FALSE)</f>
        <v>44166</v>
      </c>
      <c r="AE1093" s="18" t="str">
        <f>VLOOKUP(C1093,'Equipment Listing'!A:E,3,FALSE)</f>
        <v>KY</v>
      </c>
      <c r="AF1093" s="19" t="str">
        <f>VLOOKUP(C1093,'Equipment Listing'!A:E,4,FALSE)</f>
        <v>800T</v>
      </c>
      <c r="AG1093" s="19" t="str">
        <f>VLOOKUP(C1093,'Equipment Listing'!A:E,5,FALSE)</f>
        <v>600+</v>
      </c>
      <c r="AH1093" s="19">
        <f t="shared" ref="AH1093:AH1156" si="139">G1093*F1093</f>
        <v>3</v>
      </c>
      <c r="AI1093" s="43">
        <f t="shared" ref="AI1093:AI1156" si="140">E1093*D1093</f>
        <v>1200</v>
      </c>
      <c r="AJ1093" s="102">
        <f t="shared" ref="AJ1093:AJ1156" si="141">J1093</f>
        <v>428500</v>
      </c>
      <c r="AK1093" s="20">
        <f t="shared" ref="AK1093:AK1156" si="142">J1093/12</f>
        <v>35708.333333333336</v>
      </c>
      <c r="AL1093" s="21">
        <f t="shared" ref="AL1093:AL1104" si="143">(AK1093/AI1093+(AH1093))/0.75</f>
        <v>43.675925925925924</v>
      </c>
      <c r="AM1093" s="21"/>
      <c r="AN1093" s="106"/>
      <c r="AO1093" s="106"/>
      <c r="AP1093" s="17" t="s">
        <v>468</v>
      </c>
    </row>
    <row r="1094" spans="1:42" ht="10.5" customHeight="1">
      <c r="A1094" s="16">
        <v>106800</v>
      </c>
      <c r="B1094" s="220" t="str">
        <f t="shared" si="136"/>
        <v>SOP</v>
      </c>
      <c r="C1094" s="18" t="s">
        <v>6</v>
      </c>
      <c r="D1094" s="19">
        <v>1</v>
      </c>
      <c r="E1094" s="20">
        <v>960</v>
      </c>
      <c r="F1094" s="19">
        <v>1.5</v>
      </c>
      <c r="G1094" s="19">
        <v>2</v>
      </c>
      <c r="H1094" s="221" t="str">
        <f t="shared" si="137"/>
        <v>2015.01</v>
      </c>
      <c r="I1094" s="221" t="str">
        <f t="shared" si="138"/>
        <v>2019.09</v>
      </c>
      <c r="J1094" s="69">
        <v>315000</v>
      </c>
      <c r="K1094" s="226"/>
      <c r="L1094" s="226"/>
      <c r="M1094" s="226"/>
      <c r="N1094" s="226"/>
      <c r="O1094" s="19"/>
      <c r="P1094" s="19"/>
      <c r="Q1094" s="19"/>
      <c r="R1094" s="19"/>
      <c r="S1094" s="103"/>
      <c r="T1094" s="103"/>
      <c r="U1094" s="18" t="s">
        <v>8</v>
      </c>
      <c r="V1094" s="103"/>
      <c r="W1094" s="106"/>
      <c r="X1094" s="17" t="str">
        <f>VLOOKUP(A1094,'[1]Sales Data Table'!$A:$AF,4,FALSE)</f>
        <v>165903HC0A</v>
      </c>
      <c r="Y1094" s="17" t="str">
        <f>VLOOKUP(A1094,'[1]Sales Data Table'!$A:$I,2,FALSE)</f>
        <v>NISSAN</v>
      </c>
      <c r="Z1094" s="17"/>
      <c r="AA1094" s="17" t="str">
        <f>VLOOKUP(A1094,'[1]Sales Data Table'!$A:$I,4,FALSE)</f>
        <v>165903HC0A</v>
      </c>
      <c r="AB1094" s="17" t="str">
        <f>VLOOKUP(A1094,'[1]Sales Data Table'!$A:$I,9,FALSE)</f>
        <v>XHK1 ENGINE</v>
      </c>
      <c r="AC1094" s="17"/>
      <c r="AD1094" s="99">
        <f>VLOOKUP(A1094,'[1]Sales Data Table'!$A:$Z,16,FALSE)</f>
        <v>43717</v>
      </c>
      <c r="AE1094" s="18" t="str">
        <f>VLOOKUP(C1094,'Equipment Listing'!A:E,3,FALSE)</f>
        <v>KY</v>
      </c>
      <c r="AF1094" s="19" t="str">
        <f>VLOOKUP(C1094,'Equipment Listing'!A:E,4,FALSE)</f>
        <v>800T</v>
      </c>
      <c r="AG1094" s="19" t="str">
        <f>VLOOKUP(C1094,'Equipment Listing'!A:E,5,FALSE)</f>
        <v>600+</v>
      </c>
      <c r="AH1094" s="19">
        <f t="shared" si="139"/>
        <v>3</v>
      </c>
      <c r="AI1094" s="43">
        <f t="shared" si="140"/>
        <v>960</v>
      </c>
      <c r="AJ1094" s="102">
        <f t="shared" si="141"/>
        <v>315000</v>
      </c>
      <c r="AK1094" s="20">
        <f t="shared" si="142"/>
        <v>26250</v>
      </c>
      <c r="AL1094" s="21">
        <f t="shared" si="143"/>
        <v>40.458333333333336</v>
      </c>
      <c r="AM1094" s="21"/>
      <c r="AN1094" s="106"/>
      <c r="AO1094" s="106"/>
      <c r="AP1094" s="17" t="s">
        <v>17</v>
      </c>
    </row>
    <row r="1095" spans="1:42" ht="10.5" customHeight="1">
      <c r="A1095" s="16">
        <v>106963</v>
      </c>
      <c r="B1095" s="220" t="str">
        <f t="shared" si="136"/>
        <v>SOP</v>
      </c>
      <c r="C1095" s="18" t="s">
        <v>6</v>
      </c>
      <c r="D1095" s="19">
        <v>1</v>
      </c>
      <c r="E1095" s="20">
        <v>1200</v>
      </c>
      <c r="F1095" s="19">
        <v>1.5</v>
      </c>
      <c r="G1095" s="19">
        <v>2</v>
      </c>
      <c r="H1095" s="221" t="str">
        <f t="shared" si="137"/>
        <v>2015.01</v>
      </c>
      <c r="I1095" s="221" t="str">
        <f t="shared" si="138"/>
        <v>2018.12</v>
      </c>
      <c r="J1095" s="69">
        <v>41402.447999999997</v>
      </c>
      <c r="K1095" s="226"/>
      <c r="L1095" s="226"/>
      <c r="M1095" s="226"/>
      <c r="N1095" s="226"/>
      <c r="O1095" s="19"/>
      <c r="P1095" s="19"/>
      <c r="Q1095" s="19"/>
      <c r="R1095" s="19"/>
      <c r="S1095" s="103"/>
      <c r="T1095" s="103"/>
      <c r="U1095" s="18" t="s">
        <v>2</v>
      </c>
      <c r="V1095" s="103"/>
      <c r="W1095" s="106"/>
      <c r="X1095" s="17" t="str">
        <f>VLOOKUP(A1095,'[1]Sales Data Table'!$A:$AF,4,FALSE)</f>
        <v>80154 3JA0A</v>
      </c>
      <c r="Y1095" s="17" t="str">
        <f>VLOOKUP(A1095,'[1]Sales Data Table'!$A:$I,2,FALSE)</f>
        <v>NISSAN</v>
      </c>
      <c r="Z1095" s="17"/>
      <c r="AA1095" s="17" t="str">
        <f>VLOOKUP(A1095,'[1]Sales Data Table'!$A:$I,4,FALSE)</f>
        <v>80154 3JA0A</v>
      </c>
      <c r="AB1095" s="17" t="str">
        <f>VLOOKUP(A1095,'[1]Sales Data Table'!$A:$I,9,FALSE)</f>
        <v>P42J</v>
      </c>
      <c r="AC1095" s="17"/>
      <c r="AD1095" s="99">
        <f>VLOOKUP(A1095,'[1]Sales Data Table'!$A:$Z,16,FALSE)</f>
        <v>43435</v>
      </c>
      <c r="AE1095" s="18" t="str">
        <f>VLOOKUP(C1095,'Equipment Listing'!A:E,3,FALSE)</f>
        <v>KY</v>
      </c>
      <c r="AF1095" s="19" t="str">
        <f>VLOOKUP(C1095,'Equipment Listing'!A:E,4,FALSE)</f>
        <v>800T</v>
      </c>
      <c r="AG1095" s="19" t="str">
        <f>VLOOKUP(C1095,'Equipment Listing'!A:E,5,FALSE)</f>
        <v>600+</v>
      </c>
      <c r="AH1095" s="19">
        <f t="shared" si="139"/>
        <v>3</v>
      </c>
      <c r="AI1095" s="43">
        <f t="shared" si="140"/>
        <v>1200</v>
      </c>
      <c r="AJ1095" s="102">
        <f t="shared" si="141"/>
        <v>41402.447999999997</v>
      </c>
      <c r="AK1095" s="20">
        <f t="shared" si="142"/>
        <v>3450.2039999999997</v>
      </c>
      <c r="AL1095" s="21">
        <f t="shared" si="143"/>
        <v>7.8335599999999994</v>
      </c>
      <c r="AM1095" s="21"/>
      <c r="AN1095" s="106"/>
      <c r="AO1095" s="106"/>
      <c r="AP1095" s="17" t="s">
        <v>16</v>
      </c>
    </row>
    <row r="1096" spans="1:42" ht="10.5" customHeight="1">
      <c r="A1096" s="23">
        <v>106965</v>
      </c>
      <c r="B1096" s="220" t="str">
        <f t="shared" si="136"/>
        <v>SOP</v>
      </c>
      <c r="C1096" s="23" t="s">
        <v>6</v>
      </c>
      <c r="D1096" s="19">
        <v>1</v>
      </c>
      <c r="E1096" s="23">
        <v>1200</v>
      </c>
      <c r="F1096" s="19">
        <v>1.25</v>
      </c>
      <c r="G1096" s="19">
        <v>2</v>
      </c>
      <c r="H1096" s="221" t="str">
        <f t="shared" si="137"/>
        <v>2015.01</v>
      </c>
      <c r="I1096" s="221" t="str">
        <f t="shared" si="138"/>
        <v>2019.02</v>
      </c>
      <c r="J1096" s="69">
        <v>120213.65999999999</v>
      </c>
      <c r="K1096" s="226"/>
      <c r="L1096" s="226"/>
      <c r="M1096" s="226"/>
      <c r="N1096" s="226"/>
      <c r="O1096" s="19"/>
      <c r="P1096" s="19"/>
      <c r="Q1096" s="19"/>
      <c r="R1096" s="19"/>
      <c r="S1096" s="103"/>
      <c r="T1096" s="103"/>
      <c r="U1096" s="18" t="s">
        <v>2</v>
      </c>
      <c r="V1096" s="103"/>
      <c r="W1096" s="106"/>
      <c r="X1096" s="17" t="str">
        <f>VLOOKUP(A1096,'[1]Sales Data Table'!$A:$AF,4,FALSE)</f>
        <v>80154 3KA0A</v>
      </c>
      <c r="Y1096" s="17" t="str">
        <f>VLOOKUP(A1096,'[1]Sales Data Table'!$A:$I,2,FALSE)</f>
        <v>NISSAN</v>
      </c>
      <c r="Z1096" s="17"/>
      <c r="AA1096" s="17" t="str">
        <f>VLOOKUP(A1096,'[1]Sales Data Table'!$A:$I,4,FALSE)</f>
        <v>80154 3KA0A</v>
      </c>
      <c r="AB1096" s="17" t="str">
        <f>VLOOKUP(A1096,'[1]Sales Data Table'!$A:$I,9,FALSE)</f>
        <v>P42K</v>
      </c>
      <c r="AC1096" s="17"/>
      <c r="AD1096" s="99">
        <f>VLOOKUP(A1096,'[1]Sales Data Table'!$A:$Z,16,FALSE)</f>
        <v>43497</v>
      </c>
      <c r="AE1096" s="18" t="str">
        <f>VLOOKUP(C1096,'Equipment Listing'!A:E,3,FALSE)</f>
        <v>KY</v>
      </c>
      <c r="AF1096" s="19" t="str">
        <f>VLOOKUP(C1096,'Equipment Listing'!A:E,4,FALSE)</f>
        <v>800T</v>
      </c>
      <c r="AG1096" s="19" t="str">
        <f>VLOOKUP(C1096,'Equipment Listing'!A:E,5,FALSE)</f>
        <v>600+</v>
      </c>
      <c r="AH1096" s="19">
        <f t="shared" si="139"/>
        <v>2.5</v>
      </c>
      <c r="AI1096" s="43">
        <f t="shared" si="140"/>
        <v>1200</v>
      </c>
      <c r="AJ1096" s="102">
        <f t="shared" si="141"/>
        <v>120213.65999999999</v>
      </c>
      <c r="AK1096" s="20">
        <f t="shared" si="142"/>
        <v>10017.804999999998</v>
      </c>
      <c r="AL1096" s="21">
        <f t="shared" si="143"/>
        <v>14.464227777777777</v>
      </c>
      <c r="AM1096" s="21"/>
      <c r="AN1096" s="106"/>
      <c r="AO1096" s="106"/>
      <c r="AP1096" s="23" t="s">
        <v>398</v>
      </c>
    </row>
    <row r="1097" spans="1:42" ht="10.5" customHeight="1">
      <c r="A1097" s="16">
        <v>106969</v>
      </c>
      <c r="B1097" s="220" t="str">
        <f t="shared" si="136"/>
        <v>SOP</v>
      </c>
      <c r="C1097" s="18" t="s">
        <v>6</v>
      </c>
      <c r="D1097" s="19">
        <v>1</v>
      </c>
      <c r="E1097" s="20">
        <v>1200</v>
      </c>
      <c r="F1097" s="19">
        <v>1.5</v>
      </c>
      <c r="G1097" s="19">
        <v>2</v>
      </c>
      <c r="H1097" s="221" t="str">
        <f t="shared" si="137"/>
        <v>2015.01</v>
      </c>
      <c r="I1097" s="221" t="str">
        <f t="shared" si="138"/>
        <v>2018.12</v>
      </c>
      <c r="J1097" s="50">
        <v>156450.56</v>
      </c>
      <c r="K1097" s="224"/>
      <c r="L1097" s="224"/>
      <c r="M1097" s="224"/>
      <c r="N1097" s="224"/>
      <c r="O1097" s="19"/>
      <c r="P1097" s="19"/>
      <c r="Q1097" s="19"/>
      <c r="R1097" s="19"/>
      <c r="S1097" s="103"/>
      <c r="T1097" s="103"/>
      <c r="U1097" s="18" t="s">
        <v>8</v>
      </c>
      <c r="V1097" s="103"/>
      <c r="W1097" s="106"/>
      <c r="X1097" s="17" t="str">
        <f>VLOOKUP(A1097,'[1]Sales Data Table'!$A:$AF,4,FALSE)</f>
        <v>17285 3JA1A</v>
      </c>
      <c r="Y1097" s="17" t="str">
        <f>VLOOKUP(A1097,'[1]Sales Data Table'!$A:$I,2,FALSE)</f>
        <v>NISSAN</v>
      </c>
      <c r="Z1097" s="17"/>
      <c r="AA1097" s="17" t="str">
        <f>VLOOKUP(A1097,'[1]Sales Data Table'!$A:$I,4,FALSE)</f>
        <v>17285 3JA1A</v>
      </c>
      <c r="AB1097" s="17" t="str">
        <f>VLOOKUP(A1097,'[1]Sales Data Table'!$A:$I,9,FALSE)</f>
        <v>P42J + P42K</v>
      </c>
      <c r="AC1097" s="17"/>
      <c r="AD1097" s="99">
        <f>VLOOKUP(A1097,'[1]Sales Data Table'!$A:$Z,16,FALSE)</f>
        <v>43435</v>
      </c>
      <c r="AE1097" s="18" t="str">
        <f>VLOOKUP(C1097,'Equipment Listing'!A:E,3,FALSE)</f>
        <v>KY</v>
      </c>
      <c r="AF1097" s="19" t="str">
        <f>VLOOKUP(C1097,'Equipment Listing'!A:E,4,FALSE)</f>
        <v>800T</v>
      </c>
      <c r="AG1097" s="19" t="str">
        <f>VLOOKUP(C1097,'Equipment Listing'!A:E,5,FALSE)</f>
        <v>600+</v>
      </c>
      <c r="AH1097" s="19">
        <f t="shared" si="139"/>
        <v>3</v>
      </c>
      <c r="AI1097" s="43">
        <f t="shared" si="140"/>
        <v>1200</v>
      </c>
      <c r="AJ1097" s="102">
        <f t="shared" si="141"/>
        <v>156450.56</v>
      </c>
      <c r="AK1097" s="20">
        <f t="shared" si="142"/>
        <v>13037.546666666667</v>
      </c>
      <c r="AL1097" s="21">
        <f t="shared" si="143"/>
        <v>18.486162962962961</v>
      </c>
      <c r="AM1097" s="21"/>
      <c r="AN1097" s="106"/>
      <c r="AO1097" s="106"/>
      <c r="AP1097" s="17" t="s">
        <v>15</v>
      </c>
    </row>
    <row r="1098" spans="1:42" ht="10.5" customHeight="1">
      <c r="A1098" s="16">
        <v>106970</v>
      </c>
      <c r="B1098" s="220" t="str">
        <f t="shared" si="136"/>
        <v>SOP</v>
      </c>
      <c r="C1098" s="18" t="s">
        <v>6</v>
      </c>
      <c r="D1098" s="19">
        <v>1</v>
      </c>
      <c r="E1098" s="20">
        <v>1100</v>
      </c>
      <c r="F1098" s="19">
        <v>1.5</v>
      </c>
      <c r="G1098" s="19">
        <v>2</v>
      </c>
      <c r="H1098" s="221" t="str">
        <f t="shared" si="137"/>
        <v>2015.01</v>
      </c>
      <c r="I1098" s="221" t="str">
        <f t="shared" si="138"/>
        <v>2018.12</v>
      </c>
      <c r="J1098" s="50">
        <v>157687.04000000001</v>
      </c>
      <c r="K1098" s="224"/>
      <c r="L1098" s="224"/>
      <c r="M1098" s="224"/>
      <c r="N1098" s="224"/>
      <c r="O1098" s="19"/>
      <c r="P1098" s="19"/>
      <c r="Q1098" s="19"/>
      <c r="R1098" s="19"/>
      <c r="S1098" s="103"/>
      <c r="T1098" s="103"/>
      <c r="U1098" s="18" t="s">
        <v>8</v>
      </c>
      <c r="V1098" s="103"/>
      <c r="W1098" s="106"/>
      <c r="X1098" s="17" t="str">
        <f>VLOOKUP(A1098,'[1]Sales Data Table'!$A:$AF,4,FALSE)</f>
        <v>17285 3ja0a</v>
      </c>
      <c r="Y1098" s="17" t="str">
        <f>VLOOKUP(A1098,'[1]Sales Data Table'!$A:$I,2,FALSE)</f>
        <v>NISSAN</v>
      </c>
      <c r="Z1098" s="17"/>
      <c r="AA1098" s="17" t="str">
        <f>VLOOKUP(A1098,'[1]Sales Data Table'!$A:$I,4,FALSE)</f>
        <v>17285 3ja0a</v>
      </c>
      <c r="AB1098" s="17" t="str">
        <f>VLOOKUP(A1098,'[1]Sales Data Table'!$A:$I,9,FALSE)</f>
        <v>P42J + P42K</v>
      </c>
      <c r="AC1098" s="17"/>
      <c r="AD1098" s="99">
        <f>VLOOKUP(A1098,'[1]Sales Data Table'!$A:$Z,16,FALSE)</f>
        <v>43435</v>
      </c>
      <c r="AE1098" s="18" t="str">
        <f>VLOOKUP(C1098,'Equipment Listing'!A:E,3,FALSE)</f>
        <v>KY</v>
      </c>
      <c r="AF1098" s="19" t="str">
        <f>VLOOKUP(C1098,'Equipment Listing'!A:E,4,FALSE)</f>
        <v>800T</v>
      </c>
      <c r="AG1098" s="19" t="str">
        <f>VLOOKUP(C1098,'Equipment Listing'!A:E,5,FALSE)</f>
        <v>600+</v>
      </c>
      <c r="AH1098" s="19">
        <f t="shared" si="139"/>
        <v>3</v>
      </c>
      <c r="AI1098" s="43">
        <f t="shared" si="140"/>
        <v>1100</v>
      </c>
      <c r="AJ1098" s="102">
        <f t="shared" si="141"/>
        <v>157687.04000000001</v>
      </c>
      <c r="AK1098" s="20">
        <f t="shared" si="142"/>
        <v>13140.586666666668</v>
      </c>
      <c r="AL1098" s="21">
        <f t="shared" si="143"/>
        <v>19.927983838383842</v>
      </c>
      <c r="AM1098" s="21"/>
      <c r="AN1098" s="106"/>
      <c r="AO1098" s="106"/>
      <c r="AP1098" s="17" t="s">
        <v>14</v>
      </c>
    </row>
    <row r="1099" spans="1:42" ht="10.5" customHeight="1">
      <c r="A1099" s="16">
        <v>107177</v>
      </c>
      <c r="B1099" s="220" t="str">
        <f t="shared" si="136"/>
        <v>SOP</v>
      </c>
      <c r="C1099" s="18" t="s">
        <v>6</v>
      </c>
      <c r="D1099" s="19">
        <v>1</v>
      </c>
      <c r="E1099" s="20">
        <v>1440</v>
      </c>
      <c r="F1099" s="19">
        <v>1.5</v>
      </c>
      <c r="G1099" s="19">
        <v>2</v>
      </c>
      <c r="H1099" s="221" t="str">
        <f t="shared" si="137"/>
        <v>2015.01</v>
      </c>
      <c r="I1099" s="221" t="str">
        <f t="shared" si="138"/>
        <v>2015.06</v>
      </c>
      <c r="J1099" s="69">
        <v>357144</v>
      </c>
      <c r="K1099" s="226"/>
      <c r="L1099" s="226"/>
      <c r="M1099" s="226"/>
      <c r="N1099" s="226"/>
      <c r="O1099" s="19"/>
      <c r="P1099" s="19"/>
      <c r="Q1099" s="19"/>
      <c r="R1099" s="19"/>
      <c r="S1099" s="103"/>
      <c r="T1099" s="103"/>
      <c r="U1099" s="18" t="s">
        <v>2</v>
      </c>
      <c r="V1099" s="103"/>
      <c r="W1099" s="106"/>
      <c r="X1099" s="17" t="str">
        <f>VLOOKUP(A1099,'[1]Sales Data Table'!$A:$AF,4,FALSE)</f>
        <v>295F0 3NFOA (Upper Assy)</v>
      </c>
      <c r="Y1099" s="17" t="str">
        <f>VLOOKUP(A1099,'[1]Sales Data Table'!$A:$I,2,FALSE)</f>
        <v>NISSAN</v>
      </c>
      <c r="Z1099" s="17"/>
      <c r="AA1099" s="17" t="str">
        <f>VLOOKUP(A1099,'[1]Sales Data Table'!$A:$I,4,FALSE)</f>
        <v>295F0 3NFOA (Upper Assy)</v>
      </c>
      <c r="AB1099" s="17" t="str">
        <f>VLOOKUP(A1099,'[1]Sales Data Table'!$A:$I,9,FALSE)</f>
        <v>'13 LEAF B12G/L12J</v>
      </c>
      <c r="AC1099" s="17"/>
      <c r="AD1099" s="99">
        <f>VLOOKUP(A1099,'[1]Sales Data Table'!$A:$Z,16,FALSE)</f>
        <v>42156</v>
      </c>
      <c r="AE1099" s="18" t="str">
        <f>VLOOKUP(C1099,'Equipment Listing'!A:E,3,FALSE)</f>
        <v>KY</v>
      </c>
      <c r="AF1099" s="19" t="str">
        <f>VLOOKUP(C1099,'Equipment Listing'!A:E,4,FALSE)</f>
        <v>800T</v>
      </c>
      <c r="AG1099" s="19" t="str">
        <f>VLOOKUP(C1099,'Equipment Listing'!A:E,5,FALSE)</f>
        <v>600+</v>
      </c>
      <c r="AH1099" s="19">
        <f t="shared" si="139"/>
        <v>3</v>
      </c>
      <c r="AI1099" s="43">
        <f t="shared" si="140"/>
        <v>1440</v>
      </c>
      <c r="AJ1099" s="102">
        <f t="shared" si="141"/>
        <v>357144</v>
      </c>
      <c r="AK1099" s="20">
        <f t="shared" si="142"/>
        <v>29762</v>
      </c>
      <c r="AL1099" s="21">
        <f t="shared" si="143"/>
        <v>31.557407407407407</v>
      </c>
      <c r="AM1099" s="21"/>
      <c r="AN1099" s="106"/>
      <c r="AO1099" s="106"/>
      <c r="AP1099" s="17" t="s">
        <v>13</v>
      </c>
    </row>
    <row r="1100" spans="1:42" ht="10.5" customHeight="1">
      <c r="A1100" s="16">
        <v>107177</v>
      </c>
      <c r="B1100" s="220" t="str">
        <f t="shared" si="136"/>
        <v>SOP</v>
      </c>
      <c r="C1100" s="18" t="s">
        <v>6</v>
      </c>
      <c r="D1100" s="19">
        <v>1</v>
      </c>
      <c r="E1100" s="20">
        <v>2000</v>
      </c>
      <c r="F1100" s="19">
        <v>1.5</v>
      </c>
      <c r="G1100" s="19">
        <v>2</v>
      </c>
      <c r="H1100" s="221" t="str">
        <f t="shared" si="137"/>
        <v>2015.01</v>
      </c>
      <c r="I1100" s="221" t="str">
        <f t="shared" si="138"/>
        <v>2015.06</v>
      </c>
      <c r="J1100" s="69">
        <v>357144</v>
      </c>
      <c r="K1100" s="226"/>
      <c r="L1100" s="226"/>
      <c r="M1100" s="226"/>
      <c r="N1100" s="226"/>
      <c r="O1100" s="19"/>
      <c r="P1100" s="19"/>
      <c r="Q1100" s="19"/>
      <c r="R1100" s="19"/>
      <c r="S1100" s="103"/>
      <c r="T1100" s="103"/>
      <c r="U1100" s="18" t="s">
        <v>2</v>
      </c>
      <c r="V1100" s="103"/>
      <c r="W1100" s="106"/>
      <c r="X1100" s="17" t="str">
        <f>VLOOKUP(A1100,'[1]Sales Data Table'!$A:$AF,4,FALSE)</f>
        <v>295F0 3NFOA (Upper Assy)</v>
      </c>
      <c r="Y1100" s="17" t="str">
        <f>VLOOKUP(A1100,'[1]Sales Data Table'!$A:$I,2,FALSE)</f>
        <v>NISSAN</v>
      </c>
      <c r="Z1100" s="17"/>
      <c r="AA1100" s="17" t="str">
        <f>VLOOKUP(A1100,'[1]Sales Data Table'!$A:$I,4,FALSE)</f>
        <v>295F0 3NFOA (Upper Assy)</v>
      </c>
      <c r="AB1100" s="17" t="str">
        <f>VLOOKUP(A1100,'[1]Sales Data Table'!$A:$I,9,FALSE)</f>
        <v>'13 LEAF B12G/L12J</v>
      </c>
      <c r="AC1100" s="17"/>
      <c r="AD1100" s="99">
        <f>VLOOKUP(A1100,'[1]Sales Data Table'!$A:$Z,16,FALSE)</f>
        <v>42156</v>
      </c>
      <c r="AE1100" s="18" t="str">
        <f>VLOOKUP(C1100,'Equipment Listing'!A:E,3,FALSE)</f>
        <v>KY</v>
      </c>
      <c r="AF1100" s="19" t="str">
        <f>VLOOKUP(C1100,'Equipment Listing'!A:E,4,FALSE)</f>
        <v>800T</v>
      </c>
      <c r="AG1100" s="19" t="str">
        <f>VLOOKUP(C1100,'Equipment Listing'!A:E,5,FALSE)</f>
        <v>600+</v>
      </c>
      <c r="AH1100" s="19">
        <f t="shared" si="139"/>
        <v>3</v>
      </c>
      <c r="AI1100" s="43">
        <f t="shared" si="140"/>
        <v>2000</v>
      </c>
      <c r="AJ1100" s="102">
        <f t="shared" si="141"/>
        <v>357144</v>
      </c>
      <c r="AK1100" s="20">
        <f t="shared" si="142"/>
        <v>29762</v>
      </c>
      <c r="AL1100" s="21">
        <f t="shared" si="143"/>
        <v>23.841333333333335</v>
      </c>
      <c r="AM1100" s="21"/>
      <c r="AN1100" s="106"/>
      <c r="AO1100" s="106"/>
      <c r="AP1100" s="17" t="s">
        <v>12</v>
      </c>
    </row>
    <row r="1101" spans="1:42" ht="10.5" customHeight="1">
      <c r="A1101" s="16">
        <v>107185</v>
      </c>
      <c r="B1101" s="220" t="str">
        <f t="shared" si="136"/>
        <v>SOP</v>
      </c>
      <c r="C1101" s="18" t="s">
        <v>6</v>
      </c>
      <c r="D1101" s="19">
        <v>1</v>
      </c>
      <c r="E1101" s="20">
        <v>1200</v>
      </c>
      <c r="F1101" s="19">
        <v>1.5</v>
      </c>
      <c r="G1101" s="19">
        <v>2</v>
      </c>
      <c r="H1101" s="221" t="str">
        <f t="shared" si="137"/>
        <v>2015.01</v>
      </c>
      <c r="I1101" s="221" t="str">
        <f t="shared" si="138"/>
        <v>2019.09</v>
      </c>
      <c r="J1101" s="69">
        <v>118530.35999999999</v>
      </c>
      <c r="K1101" s="226"/>
      <c r="L1101" s="226"/>
      <c r="M1101" s="226"/>
      <c r="N1101" s="226"/>
      <c r="O1101" s="19"/>
      <c r="P1101" s="19"/>
      <c r="Q1101" s="19"/>
      <c r="R1101" s="19"/>
      <c r="S1101" s="103"/>
      <c r="T1101" s="103"/>
      <c r="U1101" s="18" t="s">
        <v>2</v>
      </c>
      <c r="V1101" s="103"/>
      <c r="W1101" s="106"/>
      <c r="X1101" s="17" t="str">
        <f>VLOOKUP(A1101,'[1]Sales Data Table'!$A:$AF,4,FALSE)</f>
        <v>80148 3KA0A</v>
      </c>
      <c r="Y1101" s="17" t="str">
        <f>VLOOKUP(A1101,'[1]Sales Data Table'!$A:$I,2,FALSE)</f>
        <v>NISSAN</v>
      </c>
      <c r="Z1101" s="17"/>
      <c r="AA1101" s="17" t="str">
        <f>VLOOKUP(A1101,'[1]Sales Data Table'!$A:$I,4,FALSE)</f>
        <v>80148 3KA0A</v>
      </c>
      <c r="AB1101" s="17" t="str">
        <f>VLOOKUP(A1101,'[1]Sales Data Table'!$A:$I,9,FALSE)</f>
        <v>P42K</v>
      </c>
      <c r="AC1101" s="17"/>
      <c r="AD1101" s="99">
        <f>VLOOKUP(A1101,'[1]Sales Data Table'!$A:$Z,16,FALSE)</f>
        <v>43717</v>
      </c>
      <c r="AE1101" s="18" t="str">
        <f>VLOOKUP(C1101,'Equipment Listing'!A:E,3,FALSE)</f>
        <v>KY</v>
      </c>
      <c r="AF1101" s="19" t="str">
        <f>VLOOKUP(C1101,'Equipment Listing'!A:E,4,FALSE)</f>
        <v>800T</v>
      </c>
      <c r="AG1101" s="19" t="str">
        <f>VLOOKUP(C1101,'Equipment Listing'!A:E,5,FALSE)</f>
        <v>600+</v>
      </c>
      <c r="AH1101" s="19">
        <f t="shared" si="139"/>
        <v>3</v>
      </c>
      <c r="AI1101" s="43">
        <f t="shared" si="140"/>
        <v>1200</v>
      </c>
      <c r="AJ1101" s="102">
        <f t="shared" si="141"/>
        <v>118530.35999999999</v>
      </c>
      <c r="AK1101" s="20">
        <f t="shared" si="142"/>
        <v>9877.5299999999988</v>
      </c>
      <c r="AL1101" s="21">
        <f t="shared" si="143"/>
        <v>14.975033333333331</v>
      </c>
      <c r="AM1101" s="21"/>
      <c r="AN1101" s="106"/>
      <c r="AO1101" s="106"/>
      <c r="AP1101" s="17" t="s">
        <v>11</v>
      </c>
    </row>
    <row r="1102" spans="1:42" ht="10.5" customHeight="1">
      <c r="A1102" s="16">
        <v>107189</v>
      </c>
      <c r="B1102" s="220" t="str">
        <f t="shared" si="136"/>
        <v>SOP</v>
      </c>
      <c r="C1102" s="18" t="s">
        <v>6</v>
      </c>
      <c r="D1102" s="19">
        <v>1</v>
      </c>
      <c r="E1102" s="20">
        <v>1100</v>
      </c>
      <c r="F1102" s="19">
        <v>1.5</v>
      </c>
      <c r="G1102" s="19">
        <v>2</v>
      </c>
      <c r="H1102" s="221" t="str">
        <f t="shared" si="137"/>
        <v>2015.01</v>
      </c>
      <c r="I1102" s="221" t="str">
        <f t="shared" si="138"/>
        <v>2017.09</v>
      </c>
      <c r="J1102" s="69">
        <v>28608</v>
      </c>
      <c r="K1102" s="226"/>
      <c r="L1102" s="226"/>
      <c r="M1102" s="226"/>
      <c r="N1102" s="226"/>
      <c r="O1102" s="19"/>
      <c r="P1102" s="19"/>
      <c r="Q1102" s="19"/>
      <c r="R1102" s="19"/>
      <c r="S1102" s="103"/>
      <c r="T1102" s="103"/>
      <c r="U1102" s="18" t="s">
        <v>2</v>
      </c>
      <c r="V1102" s="103"/>
      <c r="W1102" s="106"/>
      <c r="X1102" s="17" t="str">
        <f>VLOOKUP(A1102,'[1]Sales Data Table'!$A:$AF,4,FALSE)</f>
        <v>63130 3NF0A</v>
      </c>
      <c r="Y1102" s="17" t="str">
        <f>VLOOKUP(A1102,'[1]Sales Data Table'!$A:$I,2,FALSE)</f>
        <v>NISSAN</v>
      </c>
      <c r="Z1102" s="17"/>
      <c r="AA1102" s="17" t="str">
        <f>VLOOKUP(A1102,'[1]Sales Data Table'!$A:$I,4,FALSE)</f>
        <v>63130 3NF0A</v>
      </c>
      <c r="AB1102" s="17" t="str">
        <f>VLOOKUP(A1102,'[1]Sales Data Table'!$A:$I,9,FALSE)</f>
        <v>'13 LEAF B12G</v>
      </c>
      <c r="AC1102" s="17"/>
      <c r="AD1102" s="99">
        <f>VLOOKUP(A1102,'[1]Sales Data Table'!$A:$Z,16,FALSE)</f>
        <v>42979</v>
      </c>
      <c r="AE1102" s="18" t="str">
        <f>VLOOKUP(C1102,'Equipment Listing'!A:E,3,FALSE)</f>
        <v>KY</v>
      </c>
      <c r="AF1102" s="19" t="str">
        <f>VLOOKUP(C1102,'Equipment Listing'!A:E,4,FALSE)</f>
        <v>800T</v>
      </c>
      <c r="AG1102" s="19" t="str">
        <f>VLOOKUP(C1102,'Equipment Listing'!A:E,5,FALSE)</f>
        <v>600+</v>
      </c>
      <c r="AH1102" s="19">
        <f t="shared" si="139"/>
        <v>3</v>
      </c>
      <c r="AI1102" s="43">
        <f t="shared" si="140"/>
        <v>1100</v>
      </c>
      <c r="AJ1102" s="102">
        <f t="shared" si="141"/>
        <v>28608</v>
      </c>
      <c r="AK1102" s="20">
        <f t="shared" si="142"/>
        <v>2384</v>
      </c>
      <c r="AL1102" s="21">
        <f t="shared" si="143"/>
        <v>6.8896969696969705</v>
      </c>
      <c r="AM1102" s="21"/>
      <c r="AN1102" s="106"/>
      <c r="AO1102" s="106"/>
      <c r="AP1102" s="17" t="s">
        <v>10</v>
      </c>
    </row>
    <row r="1103" spans="1:42" ht="10.5" customHeight="1">
      <c r="A1103" s="16">
        <v>107217</v>
      </c>
      <c r="B1103" s="220" t="str">
        <f t="shared" si="136"/>
        <v>SOP</v>
      </c>
      <c r="C1103" s="18" t="s">
        <v>6</v>
      </c>
      <c r="D1103" s="19">
        <v>1</v>
      </c>
      <c r="E1103" s="20">
        <v>1100</v>
      </c>
      <c r="F1103" s="19">
        <v>1.5</v>
      </c>
      <c r="G1103" s="19">
        <v>2</v>
      </c>
      <c r="H1103" s="221" t="str">
        <f t="shared" si="137"/>
        <v>2015.01</v>
      </c>
      <c r="I1103" s="221" t="str">
        <f t="shared" si="138"/>
        <v>2017.09</v>
      </c>
      <c r="J1103" s="69">
        <v>28680</v>
      </c>
      <c r="K1103" s="226"/>
      <c r="L1103" s="226"/>
      <c r="M1103" s="226"/>
      <c r="N1103" s="226"/>
      <c r="O1103" s="19"/>
      <c r="P1103" s="19"/>
      <c r="Q1103" s="19"/>
      <c r="R1103" s="19"/>
      <c r="S1103" s="103"/>
      <c r="T1103" s="103"/>
      <c r="U1103" s="18" t="s">
        <v>2</v>
      </c>
      <c r="V1103" s="103"/>
      <c r="W1103" s="106"/>
      <c r="X1103" s="17" t="str">
        <f>VLOOKUP(A1103,'[1]Sales Data Table'!$A:$AF,4,FALSE)</f>
        <v>80148 3NF0A</v>
      </c>
      <c r="Y1103" s="17" t="str">
        <f>VLOOKUP(A1103,'[1]Sales Data Table'!$A:$I,2,FALSE)</f>
        <v>NISSAN</v>
      </c>
      <c r="Z1103" s="17"/>
      <c r="AA1103" s="17" t="str">
        <f>VLOOKUP(A1103,'[1]Sales Data Table'!$A:$I,4,FALSE)</f>
        <v>80148 3NF0A</v>
      </c>
      <c r="AB1103" s="17" t="str">
        <f>VLOOKUP(A1103,'[1]Sales Data Table'!$A:$I,9,FALSE)</f>
        <v>'13 LEAF B12G</v>
      </c>
      <c r="AC1103" s="17"/>
      <c r="AD1103" s="99">
        <f>VLOOKUP(A1103,'[1]Sales Data Table'!$A:$Z,16,FALSE)</f>
        <v>42979</v>
      </c>
      <c r="AE1103" s="18" t="str">
        <f>VLOOKUP(C1103,'Equipment Listing'!A:E,3,FALSE)</f>
        <v>KY</v>
      </c>
      <c r="AF1103" s="19" t="str">
        <f>VLOOKUP(C1103,'Equipment Listing'!A:E,4,FALSE)</f>
        <v>800T</v>
      </c>
      <c r="AG1103" s="19" t="str">
        <f>VLOOKUP(C1103,'Equipment Listing'!A:E,5,FALSE)</f>
        <v>600+</v>
      </c>
      <c r="AH1103" s="19">
        <f t="shared" si="139"/>
        <v>3</v>
      </c>
      <c r="AI1103" s="43">
        <f t="shared" si="140"/>
        <v>1100</v>
      </c>
      <c r="AJ1103" s="102">
        <f t="shared" si="141"/>
        <v>28680</v>
      </c>
      <c r="AK1103" s="20">
        <f t="shared" si="142"/>
        <v>2390</v>
      </c>
      <c r="AL1103" s="21">
        <f t="shared" si="143"/>
        <v>6.8969696969696974</v>
      </c>
      <c r="AM1103" s="21"/>
      <c r="AN1103" s="106"/>
      <c r="AO1103" s="106"/>
      <c r="AP1103" s="17" t="s">
        <v>7</v>
      </c>
    </row>
    <row r="1104" spans="1:42" ht="10.5" customHeight="1">
      <c r="A1104" s="16" t="s">
        <v>9</v>
      </c>
      <c r="B1104" s="220" t="str">
        <f t="shared" si="136"/>
        <v>SOP</v>
      </c>
      <c r="C1104" s="18" t="s">
        <v>6</v>
      </c>
      <c r="D1104" s="19">
        <v>1</v>
      </c>
      <c r="E1104" s="20">
        <v>1110</v>
      </c>
      <c r="F1104" s="19">
        <v>1.5</v>
      </c>
      <c r="G1104" s="19">
        <v>2</v>
      </c>
      <c r="H1104" s="221" t="str">
        <f t="shared" si="137"/>
        <v>2015.01</v>
      </c>
      <c r="I1104" s="221" t="str">
        <f t="shared" si="138"/>
        <v>2017.09</v>
      </c>
      <c r="J1104" s="69">
        <v>28950</v>
      </c>
      <c r="K1104" s="226"/>
      <c r="L1104" s="226"/>
      <c r="M1104" s="226"/>
      <c r="N1104" s="226"/>
      <c r="O1104" s="19"/>
      <c r="P1104" s="19"/>
      <c r="Q1104" s="19"/>
      <c r="R1104" s="19"/>
      <c r="S1104" s="103"/>
      <c r="T1104" s="103"/>
      <c r="U1104" s="18" t="s">
        <v>8</v>
      </c>
      <c r="V1104" s="103"/>
      <c r="W1104" s="106"/>
      <c r="X1104" s="17" t="str">
        <f>VLOOKUP(A1104,'[1]Sales Data Table'!$A:$AF,4,FALSE)</f>
        <v>90192 3NF0A</v>
      </c>
      <c r="Y1104" s="17" t="str">
        <f>VLOOKUP(A1104,'[1]Sales Data Table'!$A:$I,2,FALSE)</f>
        <v>NISSAN</v>
      </c>
      <c r="Z1104" s="17"/>
      <c r="AA1104" s="17" t="str">
        <f>VLOOKUP(A1104,'[1]Sales Data Table'!$A:$I,4,FALSE)</f>
        <v>90192 3NF0A</v>
      </c>
      <c r="AB1104" s="17" t="str">
        <f>VLOOKUP(A1104,'[1]Sales Data Table'!$A:$I,9,FALSE)</f>
        <v>'13 LEAF B12G</v>
      </c>
      <c r="AC1104" s="17"/>
      <c r="AD1104" s="99">
        <f>VLOOKUP(A1104,'[1]Sales Data Table'!$A:$Z,16,FALSE)</f>
        <v>42979</v>
      </c>
      <c r="AE1104" s="18" t="str">
        <f>VLOOKUP(C1104,'Equipment Listing'!A:E,3,FALSE)</f>
        <v>KY</v>
      </c>
      <c r="AF1104" s="19" t="str">
        <f>VLOOKUP(C1104,'Equipment Listing'!A:E,4,FALSE)</f>
        <v>800T</v>
      </c>
      <c r="AG1104" s="19" t="str">
        <f>VLOOKUP(C1104,'Equipment Listing'!A:E,5,FALSE)</f>
        <v>600+</v>
      </c>
      <c r="AH1104" s="19">
        <f t="shared" si="139"/>
        <v>3</v>
      </c>
      <c r="AI1104" s="43">
        <f t="shared" si="140"/>
        <v>1110</v>
      </c>
      <c r="AJ1104" s="102">
        <f t="shared" si="141"/>
        <v>28950</v>
      </c>
      <c r="AK1104" s="20">
        <f t="shared" si="142"/>
        <v>2412.5</v>
      </c>
      <c r="AL1104" s="21">
        <f t="shared" si="143"/>
        <v>6.8978978978978986</v>
      </c>
      <c r="AM1104" s="21"/>
      <c r="AN1104" s="106"/>
      <c r="AO1104" s="106"/>
      <c r="AP1104" s="17" t="s">
        <v>9</v>
      </c>
    </row>
    <row r="1105" spans="1:42">
      <c r="A1105" s="16">
        <v>29203</v>
      </c>
      <c r="B1105" s="220" t="str">
        <f t="shared" si="136"/>
        <v>SOP</v>
      </c>
      <c r="C1105" s="18">
        <v>21013</v>
      </c>
      <c r="D1105" s="19">
        <v>1</v>
      </c>
      <c r="E1105" s="20">
        <v>4200</v>
      </c>
      <c r="F1105" s="19">
        <v>1</v>
      </c>
      <c r="G1105" s="19">
        <v>1</v>
      </c>
      <c r="H1105" s="221" t="str">
        <f t="shared" si="137"/>
        <v>2015.01</v>
      </c>
      <c r="I1105" s="221" t="str">
        <f t="shared" si="138"/>
        <v>2019</v>
      </c>
      <c r="J1105" s="148">
        <f>VLOOKUP(AP1105,'2015 Demand Explosion 12.17.14'!$D$18:$G$837,4,FALSE)</f>
        <v>89596</v>
      </c>
      <c r="K1105" s="230"/>
      <c r="L1105" s="230"/>
      <c r="M1105" s="230"/>
      <c r="N1105" s="230"/>
      <c r="O1105" s="19">
        <v>26</v>
      </c>
      <c r="P1105" s="19">
        <v>48</v>
      </c>
      <c r="Q1105" s="19">
        <v>20.922999999999998</v>
      </c>
      <c r="R1105" s="19"/>
      <c r="S1105" s="103">
        <v>124</v>
      </c>
      <c r="T1105" s="103">
        <v>13</v>
      </c>
      <c r="U1105" s="18" t="s">
        <v>2</v>
      </c>
      <c r="V1105" s="103" t="s">
        <v>657</v>
      </c>
      <c r="W1105" s="103">
        <v>0.127</v>
      </c>
      <c r="X1105" s="17"/>
      <c r="Y1105" s="17" t="s">
        <v>568</v>
      </c>
      <c r="Z1105" s="17" t="s">
        <v>2423</v>
      </c>
      <c r="AA1105" s="17">
        <v>29203</v>
      </c>
      <c r="AB1105" s="17"/>
      <c r="AC1105" s="17"/>
      <c r="AD1105" s="99">
        <v>46751</v>
      </c>
      <c r="AE1105" s="18" t="str">
        <f>VLOOKUP(C1105,'Equipment Listing'!A:E,3,FALSE)</f>
        <v>Plainfield</v>
      </c>
      <c r="AF1105" s="19" t="str">
        <f>VLOOKUP(C1105,'Equipment Listing'!A:E,4,FALSE)</f>
        <v>200T</v>
      </c>
      <c r="AG1105" s="19" t="str">
        <f>VLOOKUP(C1105,'Equipment Listing'!A:E,5,FALSE)</f>
        <v>60-200</v>
      </c>
      <c r="AH1105" s="19">
        <f t="shared" si="139"/>
        <v>1</v>
      </c>
      <c r="AI1105" s="43">
        <f t="shared" si="140"/>
        <v>4200</v>
      </c>
      <c r="AJ1105" s="102">
        <f t="shared" si="141"/>
        <v>89596</v>
      </c>
      <c r="AK1105" s="20">
        <f t="shared" si="142"/>
        <v>7466.333333333333</v>
      </c>
      <c r="AL1105" s="21">
        <f t="shared" ref="AL1105:AL1119" si="144">IF(AK1105=0,0,((AK1105/AI1105+(AH1105))/$V$2))</f>
        <v>5.0503607503607491</v>
      </c>
      <c r="AM1105" s="20">
        <f t="shared" ref="AM1105:AM1119" si="145">AJ1105/D1105</f>
        <v>89596</v>
      </c>
      <c r="AN1105" s="103" t="s">
        <v>658</v>
      </c>
      <c r="AO1105" s="103" t="s">
        <v>2392</v>
      </c>
      <c r="AP1105" s="17">
        <v>29203</v>
      </c>
    </row>
    <row r="1106" spans="1:42" ht="10.5" customHeight="1">
      <c r="A1106" s="16">
        <v>29161</v>
      </c>
      <c r="B1106" s="220" t="str">
        <f t="shared" si="136"/>
        <v>SOP</v>
      </c>
      <c r="C1106" s="18">
        <v>21014</v>
      </c>
      <c r="D1106" s="19">
        <v>1</v>
      </c>
      <c r="E1106" s="20">
        <v>2400</v>
      </c>
      <c r="F1106" s="19">
        <v>1</v>
      </c>
      <c r="G1106" s="19">
        <v>4</v>
      </c>
      <c r="H1106" s="221" t="str">
        <f t="shared" si="137"/>
        <v>2015.01</v>
      </c>
      <c r="I1106" s="221" t="str">
        <f t="shared" si="138"/>
        <v>2019</v>
      </c>
      <c r="J1106" s="148">
        <f>VLOOKUP(AP1106,'2015 Demand Explosion 12.17.14'!$D$18:$G$837,4,FALSE)</f>
        <v>70848</v>
      </c>
      <c r="K1106" s="230"/>
      <c r="L1106" s="230"/>
      <c r="M1106" s="230"/>
      <c r="N1106" s="230"/>
      <c r="O1106" s="19">
        <v>28</v>
      </c>
      <c r="P1106" s="19">
        <v>39</v>
      </c>
      <c r="Q1106" s="19">
        <v>22.44</v>
      </c>
      <c r="R1106" s="19"/>
      <c r="S1106" s="103">
        <v>148</v>
      </c>
      <c r="T1106" s="103">
        <v>16</v>
      </c>
      <c r="U1106" s="18" t="s">
        <v>2</v>
      </c>
      <c r="V1106" s="103" t="s">
        <v>569</v>
      </c>
      <c r="W1106" s="103">
        <v>0.13</v>
      </c>
      <c r="X1106" s="17"/>
      <c r="Y1106" s="17" t="s">
        <v>568</v>
      </c>
      <c r="Z1106" s="17" t="s">
        <v>2427</v>
      </c>
      <c r="AA1106" s="17">
        <v>29161</v>
      </c>
      <c r="AB1106" s="17"/>
      <c r="AC1106" s="17"/>
      <c r="AD1106" s="99">
        <v>46568</v>
      </c>
      <c r="AE1106" s="18" t="str">
        <f>VLOOKUP(C1106,'Equipment Listing'!A:E,3,FALSE)</f>
        <v>Plainfield</v>
      </c>
      <c r="AF1106" s="19" t="str">
        <f>VLOOKUP(C1106,'Equipment Listing'!A:E,4,FALSE)</f>
        <v>300T</v>
      </c>
      <c r="AG1106" s="19" t="str">
        <f>VLOOKUP(C1106,'Equipment Listing'!A:E,5,FALSE)</f>
        <v>201-330</v>
      </c>
      <c r="AH1106" s="19">
        <f t="shared" si="139"/>
        <v>4</v>
      </c>
      <c r="AI1106" s="43">
        <f t="shared" si="140"/>
        <v>2400</v>
      </c>
      <c r="AJ1106" s="102">
        <f t="shared" si="141"/>
        <v>70848</v>
      </c>
      <c r="AK1106" s="20">
        <f t="shared" si="142"/>
        <v>5904</v>
      </c>
      <c r="AL1106" s="21">
        <f t="shared" si="144"/>
        <v>11.745454545454544</v>
      </c>
      <c r="AM1106" s="20">
        <f t="shared" si="145"/>
        <v>70848</v>
      </c>
      <c r="AN1106" s="103" t="s">
        <v>570</v>
      </c>
      <c r="AO1106" s="103" t="s">
        <v>2393</v>
      </c>
      <c r="AP1106" s="17">
        <v>29161</v>
      </c>
    </row>
    <row r="1107" spans="1:42" ht="10.5" customHeight="1">
      <c r="A1107" s="16">
        <v>29162</v>
      </c>
      <c r="B1107" s="220" t="str">
        <f t="shared" si="136"/>
        <v>SOP</v>
      </c>
      <c r="C1107" s="18">
        <v>21014</v>
      </c>
      <c r="D1107" s="19">
        <v>1</v>
      </c>
      <c r="E1107" s="20">
        <v>2400</v>
      </c>
      <c r="F1107" s="19">
        <v>1</v>
      </c>
      <c r="G1107" s="19">
        <v>4</v>
      </c>
      <c r="H1107" s="221" t="str">
        <f t="shared" si="137"/>
        <v>2015.01</v>
      </c>
      <c r="I1107" s="221" t="str">
        <f t="shared" si="138"/>
        <v>2017.06</v>
      </c>
      <c r="J1107" s="148">
        <f>VLOOKUP(AP1107,'2015 Demand Explosion 12.17.14'!$D$18:$G$837,4,FALSE)</f>
        <v>161929</v>
      </c>
      <c r="K1107" s="230"/>
      <c r="L1107" s="230"/>
      <c r="M1107" s="230"/>
      <c r="N1107" s="230"/>
      <c r="O1107" s="19">
        <v>28</v>
      </c>
      <c r="P1107" s="19">
        <v>39</v>
      </c>
      <c r="Q1107" s="19">
        <v>22.44</v>
      </c>
      <c r="R1107" s="19"/>
      <c r="S1107" s="103">
        <v>169</v>
      </c>
      <c r="T1107" s="103">
        <v>16</v>
      </c>
      <c r="U1107" s="18" t="s">
        <v>2</v>
      </c>
      <c r="V1107" s="103" t="s">
        <v>569</v>
      </c>
      <c r="W1107" s="103">
        <v>0.13</v>
      </c>
      <c r="X1107" s="17"/>
      <c r="Y1107" s="17" t="s">
        <v>568</v>
      </c>
      <c r="Z1107" s="17" t="s">
        <v>2427</v>
      </c>
      <c r="AA1107" s="17">
        <v>29162</v>
      </c>
      <c r="AB1107" s="17"/>
      <c r="AC1107" s="17"/>
      <c r="AD1107" s="99">
        <v>42916</v>
      </c>
      <c r="AE1107" s="18" t="str">
        <f>VLOOKUP(C1107,'Equipment Listing'!A:E,3,FALSE)</f>
        <v>Plainfield</v>
      </c>
      <c r="AF1107" s="19" t="str">
        <f>VLOOKUP(C1107,'Equipment Listing'!A:E,4,FALSE)</f>
        <v>300T</v>
      </c>
      <c r="AG1107" s="19" t="str">
        <f>VLOOKUP(C1107,'Equipment Listing'!A:E,5,FALSE)</f>
        <v>201-330</v>
      </c>
      <c r="AH1107" s="19">
        <f t="shared" si="139"/>
        <v>4</v>
      </c>
      <c r="AI1107" s="43">
        <f t="shared" si="140"/>
        <v>2400</v>
      </c>
      <c r="AJ1107" s="102">
        <f t="shared" si="141"/>
        <v>161929</v>
      </c>
      <c r="AK1107" s="20">
        <f t="shared" si="142"/>
        <v>13494.083333333334</v>
      </c>
      <c r="AL1107" s="21">
        <f t="shared" si="144"/>
        <v>17.495517676767676</v>
      </c>
      <c r="AM1107" s="20">
        <f t="shared" si="145"/>
        <v>161929</v>
      </c>
      <c r="AN1107" s="103" t="s">
        <v>570</v>
      </c>
      <c r="AO1107" s="103" t="s">
        <v>2393</v>
      </c>
      <c r="AP1107" s="17">
        <v>29162</v>
      </c>
    </row>
    <row r="1108" spans="1:42" ht="10.5" customHeight="1">
      <c r="A1108" s="16" t="s">
        <v>541</v>
      </c>
      <c r="B1108" s="220" t="str">
        <f t="shared" si="136"/>
        <v>EOP</v>
      </c>
      <c r="C1108" s="18">
        <v>21015</v>
      </c>
      <c r="D1108" s="19">
        <v>1</v>
      </c>
      <c r="E1108" s="20">
        <v>720</v>
      </c>
      <c r="F1108" s="19">
        <v>1.5</v>
      </c>
      <c r="G1108" s="19">
        <v>2</v>
      </c>
      <c r="H1108" s="221" t="str">
        <f t="shared" si="137"/>
        <v>2015.01</v>
      </c>
      <c r="I1108" s="221" t="str">
        <f t="shared" si="138"/>
        <v>3000</v>
      </c>
      <c r="J1108" s="170">
        <f>IF(ISNA(VLOOKUP(AP1108,'2015 Demand Explosion 12.17.14'!$D$18:$G$837,4,FALSE))=TRUE,0,VLOOKUP(AP1108,'2015 Demand Explosion 12.17.14'!$D$18:$G$837,4,FALSE))</f>
        <v>0</v>
      </c>
      <c r="K1108" s="231"/>
      <c r="L1108" s="231"/>
      <c r="M1108" s="231"/>
      <c r="N1108" s="231"/>
      <c r="O1108" s="19">
        <v>72</v>
      </c>
      <c r="P1108" s="19">
        <v>164</v>
      </c>
      <c r="Q1108" s="19">
        <v>37.649000000000001</v>
      </c>
      <c r="R1108" s="19"/>
      <c r="S1108" s="103">
        <v>551</v>
      </c>
      <c r="T1108" s="103">
        <v>23</v>
      </c>
      <c r="U1108" s="18" t="s">
        <v>8</v>
      </c>
      <c r="V1108" s="103" t="s">
        <v>543</v>
      </c>
      <c r="W1108" s="103">
        <v>3.94</v>
      </c>
      <c r="X1108" s="17"/>
      <c r="Y1108" s="17" t="s">
        <v>542</v>
      </c>
      <c r="Z1108" s="17"/>
      <c r="AA1108" s="17" t="s">
        <v>541</v>
      </c>
      <c r="AB1108" s="17"/>
      <c r="AC1108" s="17"/>
      <c r="AD1108" s="99">
        <v>41974</v>
      </c>
      <c r="AE1108" s="18" t="str">
        <f>VLOOKUP(C1108,'Equipment Listing'!A:E,3,FALSE)</f>
        <v>Plainfield</v>
      </c>
      <c r="AF1108" s="19" t="str">
        <f>VLOOKUP(C1108,'Equipment Listing'!A:E,4,FALSE)</f>
        <v>1000T (xfer)</v>
      </c>
      <c r="AG1108" s="19" t="str">
        <f>VLOOKUP(C1108,'Equipment Listing'!A:E,5,FALSE)</f>
        <v>600+</v>
      </c>
      <c r="AH1108" s="19">
        <f t="shared" si="139"/>
        <v>3</v>
      </c>
      <c r="AI1108" s="43">
        <f t="shared" si="140"/>
        <v>720</v>
      </c>
      <c r="AJ1108" s="102">
        <f t="shared" si="141"/>
        <v>0</v>
      </c>
      <c r="AK1108" s="20">
        <f t="shared" si="142"/>
        <v>0</v>
      </c>
      <c r="AL1108" s="21">
        <f t="shared" si="144"/>
        <v>0</v>
      </c>
      <c r="AM1108" s="20">
        <f t="shared" si="145"/>
        <v>0</v>
      </c>
      <c r="AN1108" s="103" t="s">
        <v>544</v>
      </c>
      <c r="AO1108" s="103" t="s">
        <v>2392</v>
      </c>
      <c r="AP1108" s="17" t="s">
        <v>541</v>
      </c>
    </row>
    <row r="1109" spans="1:42" ht="10.5" customHeight="1">
      <c r="A1109" s="16" t="s">
        <v>545</v>
      </c>
      <c r="B1109" s="220" t="str">
        <f t="shared" si="136"/>
        <v>EOP</v>
      </c>
      <c r="C1109" s="18">
        <v>21015</v>
      </c>
      <c r="D1109" s="19">
        <v>1</v>
      </c>
      <c r="E1109" s="20">
        <v>720</v>
      </c>
      <c r="F1109" s="19">
        <v>1.5</v>
      </c>
      <c r="G1109" s="19">
        <v>2</v>
      </c>
      <c r="H1109" s="221" t="str">
        <f t="shared" si="137"/>
        <v>2015.01</v>
      </c>
      <c r="I1109" s="221" t="str">
        <f t="shared" si="138"/>
        <v>3000</v>
      </c>
      <c r="J1109" s="170">
        <f>IF(ISNA(VLOOKUP(AP1109,'2015 Demand Explosion 12.17.14'!$D$18:$G$837,4,FALSE))=TRUE,0,VLOOKUP(AP1109,'2015 Demand Explosion 12.17.14'!$D$18:$G$837,4,FALSE))</f>
        <v>0</v>
      </c>
      <c r="K1109" s="231"/>
      <c r="L1109" s="231"/>
      <c r="M1109" s="231"/>
      <c r="N1109" s="231"/>
      <c r="O1109" s="19">
        <v>72</v>
      </c>
      <c r="P1109" s="19">
        <v>164</v>
      </c>
      <c r="Q1109" s="19">
        <v>37.67</v>
      </c>
      <c r="R1109" s="19"/>
      <c r="S1109" s="103">
        <v>525</v>
      </c>
      <c r="T1109" s="103">
        <v>23</v>
      </c>
      <c r="U1109" s="18" t="s">
        <v>8</v>
      </c>
      <c r="V1109" s="103"/>
      <c r="W1109" s="103">
        <v>3.94</v>
      </c>
      <c r="X1109" s="17"/>
      <c r="Y1109" s="17" t="s">
        <v>542</v>
      </c>
      <c r="Z1109" s="17"/>
      <c r="AA1109" s="17" t="s">
        <v>545</v>
      </c>
      <c r="AB1109" s="17"/>
      <c r="AC1109" s="17"/>
      <c r="AD1109" s="99">
        <v>41974</v>
      </c>
      <c r="AE1109" s="18" t="str">
        <f>VLOOKUP(C1109,'Equipment Listing'!A:E,3,FALSE)</f>
        <v>Plainfield</v>
      </c>
      <c r="AF1109" s="19" t="str">
        <f>VLOOKUP(C1109,'Equipment Listing'!A:E,4,FALSE)</f>
        <v>1000T (xfer)</v>
      </c>
      <c r="AG1109" s="19" t="str">
        <f>VLOOKUP(C1109,'Equipment Listing'!A:E,5,FALSE)</f>
        <v>600+</v>
      </c>
      <c r="AH1109" s="19">
        <f t="shared" si="139"/>
        <v>3</v>
      </c>
      <c r="AI1109" s="43">
        <f t="shared" si="140"/>
        <v>720</v>
      </c>
      <c r="AJ1109" s="102">
        <f t="shared" si="141"/>
        <v>0</v>
      </c>
      <c r="AK1109" s="20">
        <f t="shared" si="142"/>
        <v>0</v>
      </c>
      <c r="AL1109" s="21">
        <f t="shared" si="144"/>
        <v>0</v>
      </c>
      <c r="AM1109" s="20">
        <f t="shared" si="145"/>
        <v>0</v>
      </c>
      <c r="AN1109" s="103"/>
      <c r="AO1109" s="103" t="s">
        <v>2392</v>
      </c>
      <c r="AP1109" s="17" t="s">
        <v>545</v>
      </c>
    </row>
    <row r="1110" spans="1:42" ht="10.5" customHeight="1">
      <c r="A1110" s="16" t="s">
        <v>546</v>
      </c>
      <c r="B1110" s="220" t="str">
        <f t="shared" si="136"/>
        <v>EOP</v>
      </c>
      <c r="C1110" s="18">
        <v>21015</v>
      </c>
      <c r="D1110" s="19">
        <v>1</v>
      </c>
      <c r="E1110" s="20">
        <v>720</v>
      </c>
      <c r="F1110" s="19">
        <v>1.5</v>
      </c>
      <c r="G1110" s="19">
        <v>2</v>
      </c>
      <c r="H1110" s="221" t="str">
        <f t="shared" si="137"/>
        <v>2015.01</v>
      </c>
      <c r="I1110" s="221" t="str">
        <f t="shared" si="138"/>
        <v>3000</v>
      </c>
      <c r="J1110" s="170">
        <f>IF(ISNA(VLOOKUP(AP1110,'2015 Demand Explosion 12.17.14'!$D$18:$G$837,4,FALSE))=TRUE,0,VLOOKUP(AP1110,'2015 Demand Explosion 12.17.14'!$D$18:$G$837,4,FALSE))</f>
        <v>0</v>
      </c>
      <c r="K1110" s="231"/>
      <c r="L1110" s="231"/>
      <c r="M1110" s="231"/>
      <c r="N1110" s="231"/>
      <c r="O1110" s="19">
        <v>72</v>
      </c>
      <c r="P1110" s="19">
        <v>164</v>
      </c>
      <c r="Q1110" s="19">
        <v>40.81</v>
      </c>
      <c r="R1110" s="19"/>
      <c r="S1110" s="103">
        <v>525</v>
      </c>
      <c r="T1110" s="103">
        <v>25</v>
      </c>
      <c r="U1110" s="18" t="s">
        <v>8</v>
      </c>
      <c r="V1110" s="103"/>
      <c r="W1110" s="103">
        <v>4.07</v>
      </c>
      <c r="X1110" s="17"/>
      <c r="Y1110" s="17" t="s">
        <v>542</v>
      </c>
      <c r="Z1110" s="17"/>
      <c r="AA1110" s="17" t="s">
        <v>546</v>
      </c>
      <c r="AB1110" s="17"/>
      <c r="AC1110" s="17"/>
      <c r="AD1110" s="99">
        <v>41974</v>
      </c>
      <c r="AE1110" s="18" t="str">
        <f>VLOOKUP(C1110,'Equipment Listing'!A:E,3,FALSE)</f>
        <v>Plainfield</v>
      </c>
      <c r="AF1110" s="19" t="str">
        <f>VLOOKUP(C1110,'Equipment Listing'!A:E,4,FALSE)</f>
        <v>1000T (xfer)</v>
      </c>
      <c r="AG1110" s="19" t="str">
        <f>VLOOKUP(C1110,'Equipment Listing'!A:E,5,FALSE)</f>
        <v>600+</v>
      </c>
      <c r="AH1110" s="19">
        <f t="shared" si="139"/>
        <v>3</v>
      </c>
      <c r="AI1110" s="43">
        <f t="shared" si="140"/>
        <v>720</v>
      </c>
      <c r="AJ1110" s="102">
        <f t="shared" si="141"/>
        <v>0</v>
      </c>
      <c r="AK1110" s="20">
        <f t="shared" si="142"/>
        <v>0</v>
      </c>
      <c r="AL1110" s="21">
        <f t="shared" si="144"/>
        <v>0</v>
      </c>
      <c r="AM1110" s="20">
        <f t="shared" si="145"/>
        <v>0</v>
      </c>
      <c r="AN1110" s="103"/>
      <c r="AO1110" s="103" t="s">
        <v>2392</v>
      </c>
      <c r="AP1110" s="17" t="s">
        <v>546</v>
      </c>
    </row>
    <row r="1111" spans="1:42" ht="10.5" customHeight="1">
      <c r="A1111" s="16" t="s">
        <v>547</v>
      </c>
      <c r="B1111" s="220" t="str">
        <f t="shared" si="136"/>
        <v>EOP</v>
      </c>
      <c r="C1111" s="18">
        <v>21015</v>
      </c>
      <c r="D1111" s="19">
        <v>1</v>
      </c>
      <c r="E1111" s="20">
        <v>720</v>
      </c>
      <c r="F1111" s="19">
        <v>1.5</v>
      </c>
      <c r="G1111" s="19">
        <v>2</v>
      </c>
      <c r="H1111" s="221" t="str">
        <f t="shared" si="137"/>
        <v>2015.01</v>
      </c>
      <c r="I1111" s="221" t="str">
        <f t="shared" si="138"/>
        <v>3000</v>
      </c>
      <c r="J1111" s="170">
        <f>IF(ISNA(VLOOKUP(AP1111,'2015 Demand Explosion 12.17.14'!$D$18:$G$837,4,FALSE))=TRUE,0,VLOOKUP(AP1111,'2015 Demand Explosion 12.17.14'!$D$18:$G$837,4,FALSE))</f>
        <v>0</v>
      </c>
      <c r="K1111" s="231"/>
      <c r="L1111" s="231"/>
      <c r="M1111" s="231"/>
      <c r="N1111" s="231"/>
      <c r="O1111" s="19">
        <v>72</v>
      </c>
      <c r="P1111" s="19">
        <v>164</v>
      </c>
      <c r="Q1111" s="19">
        <v>40.935000000000002</v>
      </c>
      <c r="R1111" s="19"/>
      <c r="S1111" s="103">
        <v>445</v>
      </c>
      <c r="T1111" s="103">
        <v>25</v>
      </c>
      <c r="U1111" s="18" t="s">
        <v>8</v>
      </c>
      <c r="V1111" s="103"/>
      <c r="W1111" s="103">
        <v>3.93</v>
      </c>
      <c r="X1111" s="17"/>
      <c r="Y1111" s="17" t="s">
        <v>542</v>
      </c>
      <c r="Z1111" s="17"/>
      <c r="AA1111" s="17" t="s">
        <v>547</v>
      </c>
      <c r="AB1111" s="17"/>
      <c r="AC1111" s="17"/>
      <c r="AD1111" s="99">
        <v>41974</v>
      </c>
      <c r="AE1111" s="18" t="str">
        <f>VLOOKUP(C1111,'Equipment Listing'!A:E,3,FALSE)</f>
        <v>Plainfield</v>
      </c>
      <c r="AF1111" s="19" t="str">
        <f>VLOOKUP(C1111,'Equipment Listing'!A:E,4,FALSE)</f>
        <v>1000T (xfer)</v>
      </c>
      <c r="AG1111" s="19" t="str">
        <f>VLOOKUP(C1111,'Equipment Listing'!A:E,5,FALSE)</f>
        <v>600+</v>
      </c>
      <c r="AH1111" s="19">
        <f t="shared" si="139"/>
        <v>3</v>
      </c>
      <c r="AI1111" s="43">
        <f t="shared" si="140"/>
        <v>720</v>
      </c>
      <c r="AJ1111" s="102">
        <f t="shared" si="141"/>
        <v>0</v>
      </c>
      <c r="AK1111" s="20">
        <f t="shared" si="142"/>
        <v>0</v>
      </c>
      <c r="AL1111" s="21">
        <f t="shared" si="144"/>
        <v>0</v>
      </c>
      <c r="AM1111" s="20">
        <f t="shared" si="145"/>
        <v>0</v>
      </c>
      <c r="AN1111" s="103"/>
      <c r="AO1111" s="103" t="s">
        <v>2392</v>
      </c>
      <c r="AP1111" s="17" t="s">
        <v>547</v>
      </c>
    </row>
    <row r="1112" spans="1:42" ht="10.5" customHeight="1">
      <c r="A1112" s="16" t="s">
        <v>548</v>
      </c>
      <c r="B1112" s="220" t="str">
        <f t="shared" si="136"/>
        <v>EOP</v>
      </c>
      <c r="C1112" s="18">
        <v>21015</v>
      </c>
      <c r="D1112" s="19">
        <v>1</v>
      </c>
      <c r="E1112" s="20">
        <v>840</v>
      </c>
      <c r="F1112" s="19">
        <v>1</v>
      </c>
      <c r="G1112" s="19">
        <v>2</v>
      </c>
      <c r="H1112" s="221" t="str">
        <f t="shared" si="137"/>
        <v>2015.01</v>
      </c>
      <c r="I1112" s="221" t="str">
        <f t="shared" si="138"/>
        <v>3000</v>
      </c>
      <c r="J1112" s="170">
        <f>IF(ISNA(VLOOKUP(AP1112,'2015 Demand Explosion 12.17.14'!$D$18:$G$837,4,FALSE))=TRUE,0,VLOOKUP(AP1112,'2015 Demand Explosion 12.17.14'!$D$18:$G$837,4,FALSE))</f>
        <v>0</v>
      </c>
      <c r="K1112" s="231"/>
      <c r="L1112" s="231"/>
      <c r="M1112" s="231"/>
      <c r="N1112" s="231"/>
      <c r="O1112" s="19">
        <v>72</v>
      </c>
      <c r="P1112" s="19">
        <v>193</v>
      </c>
      <c r="Q1112" s="19">
        <v>36.67</v>
      </c>
      <c r="R1112" s="19"/>
      <c r="S1112" s="103">
        <v>331</v>
      </c>
      <c r="T1112" s="103">
        <v>22.5</v>
      </c>
      <c r="U1112" s="18" t="s">
        <v>2</v>
      </c>
      <c r="V1112" s="103" t="s">
        <v>549</v>
      </c>
      <c r="W1112" s="103">
        <v>5.26</v>
      </c>
      <c r="X1112" s="17"/>
      <c r="Y1112" s="17" t="s">
        <v>531</v>
      </c>
      <c r="Z1112" s="17"/>
      <c r="AA1112" s="17">
        <v>37166</v>
      </c>
      <c r="AB1112" s="17"/>
      <c r="AC1112" s="17"/>
      <c r="AD1112" s="99">
        <v>41912</v>
      </c>
      <c r="AE1112" s="18" t="str">
        <f>VLOOKUP(C1112,'Equipment Listing'!A:E,3,FALSE)</f>
        <v>Plainfield</v>
      </c>
      <c r="AF1112" s="19" t="str">
        <f>VLOOKUP(C1112,'Equipment Listing'!A:E,4,FALSE)</f>
        <v>1000T (xfer)</v>
      </c>
      <c r="AG1112" s="19" t="str">
        <f>VLOOKUP(C1112,'Equipment Listing'!A:E,5,FALSE)</f>
        <v>600+</v>
      </c>
      <c r="AH1112" s="19">
        <f t="shared" si="139"/>
        <v>2</v>
      </c>
      <c r="AI1112" s="43">
        <f t="shared" si="140"/>
        <v>840</v>
      </c>
      <c r="AJ1112" s="102">
        <f t="shared" si="141"/>
        <v>0</v>
      </c>
      <c r="AK1112" s="20">
        <f t="shared" si="142"/>
        <v>0</v>
      </c>
      <c r="AL1112" s="21">
        <f t="shared" si="144"/>
        <v>0</v>
      </c>
      <c r="AM1112" s="20">
        <f t="shared" si="145"/>
        <v>0</v>
      </c>
      <c r="AN1112" s="103" t="s">
        <v>550</v>
      </c>
      <c r="AO1112" s="103" t="s">
        <v>1295</v>
      </c>
      <c r="AP1112" s="17">
        <v>37166</v>
      </c>
    </row>
    <row r="1113" spans="1:42" ht="10.5" customHeight="1">
      <c r="A1113" s="16">
        <v>29181</v>
      </c>
      <c r="B1113" s="220" t="str">
        <f t="shared" si="136"/>
        <v>SOP</v>
      </c>
      <c r="C1113" s="18">
        <v>21014</v>
      </c>
      <c r="D1113" s="19">
        <v>1</v>
      </c>
      <c r="E1113" s="20">
        <v>2400</v>
      </c>
      <c r="F1113" s="19">
        <v>1</v>
      </c>
      <c r="G1113" s="19">
        <v>1</v>
      </c>
      <c r="H1113" s="221" t="str">
        <f t="shared" si="137"/>
        <v>2015.01</v>
      </c>
      <c r="I1113" s="221" t="str">
        <f t="shared" si="138"/>
        <v>2019</v>
      </c>
      <c r="J1113" s="148">
        <f>VLOOKUP(AP1113,'2015 Demand Explosion 12.17.14'!$D$18:$G$837,4,FALSE)</f>
        <v>126719</v>
      </c>
      <c r="K1113" s="230"/>
      <c r="L1113" s="230"/>
      <c r="M1113" s="230"/>
      <c r="N1113" s="230"/>
      <c r="O1113" s="19">
        <v>32</v>
      </c>
      <c r="P1113" s="19">
        <v>60</v>
      </c>
      <c r="Q1113" s="19">
        <v>20.895</v>
      </c>
      <c r="R1113" s="19"/>
      <c r="S1113" s="103">
        <v>200</v>
      </c>
      <c r="T1113" s="103">
        <v>15</v>
      </c>
      <c r="U1113" s="18" t="s">
        <v>2</v>
      </c>
      <c r="V1113" s="103" t="s">
        <v>577</v>
      </c>
      <c r="W1113" s="103">
        <v>0.55000000000000004</v>
      </c>
      <c r="X1113" s="17"/>
      <c r="Y1113" s="17" t="s">
        <v>568</v>
      </c>
      <c r="Z1113" s="17" t="s">
        <v>2417</v>
      </c>
      <c r="AA1113" s="17">
        <v>29181</v>
      </c>
      <c r="AB1113" s="17"/>
      <c r="AC1113" s="17"/>
      <c r="AD1113" s="99">
        <v>46751</v>
      </c>
      <c r="AE1113" s="18" t="str">
        <f>VLOOKUP(C1113,'Equipment Listing'!A:E,3,FALSE)</f>
        <v>Plainfield</v>
      </c>
      <c r="AF1113" s="19" t="str">
        <f>VLOOKUP(C1113,'Equipment Listing'!A:E,4,FALSE)</f>
        <v>300T</v>
      </c>
      <c r="AG1113" s="19" t="str">
        <f>VLOOKUP(C1113,'Equipment Listing'!A:E,5,FALSE)</f>
        <v>201-330</v>
      </c>
      <c r="AH1113" s="19">
        <f t="shared" si="139"/>
        <v>1</v>
      </c>
      <c r="AI1113" s="43">
        <f t="shared" si="140"/>
        <v>2400</v>
      </c>
      <c r="AJ1113" s="102">
        <f t="shared" si="141"/>
        <v>126719</v>
      </c>
      <c r="AK1113" s="20">
        <f t="shared" si="142"/>
        <v>10559.916666666666</v>
      </c>
      <c r="AL1113" s="21">
        <f t="shared" si="144"/>
        <v>9.8181186868686865</v>
      </c>
      <c r="AM1113" s="20">
        <f t="shared" si="145"/>
        <v>126719</v>
      </c>
      <c r="AN1113" s="103" t="s">
        <v>578</v>
      </c>
      <c r="AO1113" s="103" t="s">
        <v>2393</v>
      </c>
      <c r="AP1113" s="17">
        <v>29181</v>
      </c>
    </row>
    <row r="1114" spans="1:42" ht="10.5" customHeight="1">
      <c r="A1114" s="16" t="s">
        <v>617</v>
      </c>
      <c r="B1114" s="220" t="str">
        <f t="shared" si="136"/>
        <v>SOP</v>
      </c>
      <c r="C1114" s="18">
        <v>21014</v>
      </c>
      <c r="D1114" s="19">
        <v>1</v>
      </c>
      <c r="E1114" s="20">
        <v>2400</v>
      </c>
      <c r="F1114" s="19">
        <v>1</v>
      </c>
      <c r="G1114" s="19">
        <v>2</v>
      </c>
      <c r="H1114" s="221" t="str">
        <f t="shared" si="137"/>
        <v>2015.01</v>
      </c>
      <c r="I1114" s="221" t="str">
        <f t="shared" si="138"/>
        <v>2016.06</v>
      </c>
      <c r="J1114" s="148">
        <f>VLOOKUP(AP1114,'2015 Demand Explosion 12.17.14'!$D$18:$G$837,4,FALSE)</f>
        <v>54221</v>
      </c>
      <c r="K1114" s="230"/>
      <c r="L1114" s="230"/>
      <c r="M1114" s="230"/>
      <c r="N1114" s="230"/>
      <c r="O1114" s="19">
        <v>29</v>
      </c>
      <c r="P1114" s="19">
        <v>77</v>
      </c>
      <c r="Q1114" s="19">
        <v>20.94</v>
      </c>
      <c r="R1114" s="19"/>
      <c r="S1114" s="103">
        <v>136</v>
      </c>
      <c r="T1114" s="103">
        <v>14.5</v>
      </c>
      <c r="U1114" s="18" t="s">
        <v>2</v>
      </c>
      <c r="V1114" s="103" t="s">
        <v>618</v>
      </c>
      <c r="W1114" s="103">
        <v>1.044</v>
      </c>
      <c r="X1114" s="17"/>
      <c r="Y1114" s="17" t="s">
        <v>568</v>
      </c>
      <c r="Z1114" s="17" t="s">
        <v>2417</v>
      </c>
      <c r="AA1114" s="17" t="s">
        <v>617</v>
      </c>
      <c r="AB1114" s="17"/>
      <c r="AC1114" s="17"/>
      <c r="AD1114" s="99">
        <v>42551</v>
      </c>
      <c r="AE1114" s="18" t="str">
        <f>VLOOKUP(C1114,'Equipment Listing'!A:E,3,FALSE)</f>
        <v>Plainfield</v>
      </c>
      <c r="AF1114" s="19" t="str">
        <f>VLOOKUP(C1114,'Equipment Listing'!A:E,4,FALSE)</f>
        <v>300T</v>
      </c>
      <c r="AG1114" s="19" t="str">
        <f>VLOOKUP(C1114,'Equipment Listing'!A:E,5,FALSE)</f>
        <v>201-330</v>
      </c>
      <c r="AH1114" s="19">
        <f t="shared" si="139"/>
        <v>2</v>
      </c>
      <c r="AI1114" s="43">
        <f t="shared" si="140"/>
        <v>2400</v>
      </c>
      <c r="AJ1114" s="102">
        <f t="shared" si="141"/>
        <v>54221</v>
      </c>
      <c r="AK1114" s="20">
        <f t="shared" si="142"/>
        <v>4518.416666666667</v>
      </c>
      <c r="AL1114" s="21">
        <f t="shared" si="144"/>
        <v>7.0594065656565661</v>
      </c>
      <c r="AM1114" s="20">
        <f t="shared" si="145"/>
        <v>54221</v>
      </c>
      <c r="AN1114" s="103" t="s">
        <v>619</v>
      </c>
      <c r="AO1114" s="103" t="s">
        <v>2393</v>
      </c>
      <c r="AP1114" s="17" t="s">
        <v>2366</v>
      </c>
    </row>
    <row r="1115" spans="1:42" ht="10.5" customHeight="1">
      <c r="A1115" s="16">
        <v>29201</v>
      </c>
      <c r="B1115" s="220" t="str">
        <f t="shared" si="136"/>
        <v>SOP</v>
      </c>
      <c r="C1115" s="18">
        <v>21013</v>
      </c>
      <c r="D1115" s="19">
        <v>1</v>
      </c>
      <c r="E1115" s="20">
        <v>3600</v>
      </c>
      <c r="F1115" s="19">
        <v>1</v>
      </c>
      <c r="G1115" s="19">
        <v>2</v>
      </c>
      <c r="H1115" s="221" t="str">
        <f t="shared" si="137"/>
        <v>2015.01</v>
      </c>
      <c r="I1115" s="221" t="str">
        <f t="shared" si="138"/>
        <v>2019</v>
      </c>
      <c r="J1115" s="148">
        <f>1500*12</f>
        <v>18000</v>
      </c>
      <c r="K1115" s="230"/>
      <c r="L1115" s="230"/>
      <c r="M1115" s="230"/>
      <c r="N1115" s="230"/>
      <c r="O1115" s="19">
        <v>24</v>
      </c>
      <c r="P1115" s="19">
        <v>24</v>
      </c>
      <c r="Q1115" s="19">
        <v>20.952000000000002</v>
      </c>
      <c r="R1115" s="19"/>
      <c r="S1115" s="103">
        <v>113</v>
      </c>
      <c r="T1115" s="103">
        <v>13</v>
      </c>
      <c r="U1115" s="18" t="s">
        <v>2</v>
      </c>
      <c r="V1115" s="103" t="s">
        <v>655</v>
      </c>
      <c r="W1115" s="103">
        <v>7.0999999999999994E-2</v>
      </c>
      <c r="X1115" s="17"/>
      <c r="Y1115" s="17" t="s">
        <v>568</v>
      </c>
      <c r="Z1115" s="17" t="s">
        <v>2417</v>
      </c>
      <c r="AA1115" s="17">
        <v>29201</v>
      </c>
      <c r="AB1115" s="17"/>
      <c r="AC1115" s="17"/>
      <c r="AD1115" s="99">
        <v>46751</v>
      </c>
      <c r="AE1115" s="18" t="str">
        <f>VLOOKUP(C1115,'Equipment Listing'!A:E,3,FALSE)</f>
        <v>Plainfield</v>
      </c>
      <c r="AF1115" s="19" t="str">
        <f>VLOOKUP(C1115,'Equipment Listing'!A:E,4,FALSE)</f>
        <v>200T</v>
      </c>
      <c r="AG1115" s="19" t="str">
        <f>VLOOKUP(C1115,'Equipment Listing'!A:E,5,FALSE)</f>
        <v>60-200</v>
      </c>
      <c r="AH1115" s="19">
        <f t="shared" si="139"/>
        <v>2</v>
      </c>
      <c r="AI1115" s="43">
        <f t="shared" si="140"/>
        <v>3600</v>
      </c>
      <c r="AJ1115" s="102">
        <f t="shared" si="141"/>
        <v>18000</v>
      </c>
      <c r="AK1115" s="20">
        <f t="shared" si="142"/>
        <v>1500</v>
      </c>
      <c r="AL1115" s="21">
        <f t="shared" si="144"/>
        <v>4.3939393939393936</v>
      </c>
      <c r="AM1115" s="20">
        <f t="shared" si="145"/>
        <v>18000</v>
      </c>
      <c r="AN1115" s="103" t="s">
        <v>656</v>
      </c>
      <c r="AO1115" s="103" t="s">
        <v>2392</v>
      </c>
      <c r="AP1115" s="17">
        <v>29201</v>
      </c>
    </row>
    <row r="1116" spans="1:42">
      <c r="A1116" s="16">
        <v>29180</v>
      </c>
      <c r="B1116" s="220" t="str">
        <f t="shared" si="136"/>
        <v>SOP</v>
      </c>
      <c r="C1116" s="18">
        <v>21014</v>
      </c>
      <c r="D1116" s="19">
        <v>1</v>
      </c>
      <c r="E1116" s="20">
        <v>2400</v>
      </c>
      <c r="F1116" s="19">
        <v>1</v>
      </c>
      <c r="G1116" s="19">
        <v>4</v>
      </c>
      <c r="H1116" s="221" t="str">
        <f t="shared" si="137"/>
        <v>2015.01</v>
      </c>
      <c r="I1116" s="221" t="str">
        <f t="shared" si="138"/>
        <v>2019</v>
      </c>
      <c r="J1116" s="148">
        <v>176000</v>
      </c>
      <c r="K1116" s="230"/>
      <c r="L1116" s="230"/>
      <c r="M1116" s="230"/>
      <c r="N1116" s="230"/>
      <c r="O1116" s="19">
        <v>38</v>
      </c>
      <c r="P1116" s="19">
        <v>91</v>
      </c>
      <c r="Q1116" s="19">
        <v>22.98</v>
      </c>
      <c r="R1116" s="19"/>
      <c r="S1116" s="103">
        <v>190</v>
      </c>
      <c r="T1116" s="103">
        <v>14</v>
      </c>
      <c r="U1116" s="18" t="s">
        <v>2</v>
      </c>
      <c r="V1116" s="103" t="s">
        <v>575</v>
      </c>
      <c r="W1116" s="103">
        <v>0.84499999999999997</v>
      </c>
      <c r="X1116" s="17"/>
      <c r="Y1116" s="17" t="s">
        <v>568</v>
      </c>
      <c r="Z1116" s="17" t="s">
        <v>2415</v>
      </c>
      <c r="AA1116" s="17">
        <v>29180</v>
      </c>
      <c r="AB1116" s="17"/>
      <c r="AC1116" s="17"/>
      <c r="AD1116" s="99">
        <v>46751</v>
      </c>
      <c r="AE1116" s="18" t="str">
        <f>VLOOKUP(C1116,'Equipment Listing'!A:E,3,FALSE)</f>
        <v>Plainfield</v>
      </c>
      <c r="AF1116" s="19" t="str">
        <f>VLOOKUP(C1116,'Equipment Listing'!A:E,4,FALSE)</f>
        <v>300T</v>
      </c>
      <c r="AG1116" s="19" t="str">
        <f>VLOOKUP(C1116,'Equipment Listing'!A:E,5,FALSE)</f>
        <v>201-330</v>
      </c>
      <c r="AH1116" s="19">
        <f t="shared" si="139"/>
        <v>4</v>
      </c>
      <c r="AI1116" s="43">
        <f t="shared" si="140"/>
        <v>2400</v>
      </c>
      <c r="AJ1116" s="102">
        <f t="shared" si="141"/>
        <v>176000</v>
      </c>
      <c r="AK1116" s="20">
        <f t="shared" si="142"/>
        <v>14666.666666666666</v>
      </c>
      <c r="AL1116" s="21">
        <f t="shared" si="144"/>
        <v>18.383838383838381</v>
      </c>
      <c r="AM1116" s="20">
        <f t="shared" si="145"/>
        <v>176000</v>
      </c>
      <c r="AN1116" s="103" t="s">
        <v>576</v>
      </c>
      <c r="AO1116" s="103" t="s">
        <v>2392</v>
      </c>
      <c r="AP1116" s="17">
        <v>29180</v>
      </c>
    </row>
    <row r="1117" spans="1:42" ht="16.5" customHeight="1">
      <c r="A1117" s="16">
        <v>29255</v>
      </c>
      <c r="B1117" s="220" t="str">
        <f t="shared" si="136"/>
        <v>SOP</v>
      </c>
      <c r="C1117" s="18">
        <v>21014</v>
      </c>
      <c r="D1117" s="19">
        <v>1</v>
      </c>
      <c r="E1117" s="20">
        <v>2100</v>
      </c>
      <c r="F1117" s="19">
        <v>1</v>
      </c>
      <c r="G1117" s="19">
        <v>1</v>
      </c>
      <c r="H1117" s="221" t="str">
        <f t="shared" si="137"/>
        <v>2015.01</v>
      </c>
      <c r="I1117" s="221" t="str">
        <f t="shared" si="138"/>
        <v>2019.11</v>
      </c>
      <c r="J1117" s="148">
        <f>VLOOKUP(AP1117,'2015 Demand Explosion 12.17.14'!$D$18:$G$837,4,FALSE)</f>
        <v>32299</v>
      </c>
      <c r="K1117" s="230"/>
      <c r="L1117" s="230"/>
      <c r="M1117" s="230"/>
      <c r="N1117" s="230"/>
      <c r="O1117" s="19">
        <v>38</v>
      </c>
      <c r="P1117" s="19">
        <v>75</v>
      </c>
      <c r="Q1117" s="19">
        <v>23.81</v>
      </c>
      <c r="R1117" s="19"/>
      <c r="S1117" s="103">
        <v>150</v>
      </c>
      <c r="T1117" s="103">
        <v>15</v>
      </c>
      <c r="U1117" s="18" t="s">
        <v>2</v>
      </c>
      <c r="V1117" s="103" t="s">
        <v>588</v>
      </c>
      <c r="W1117" s="103">
        <v>1.1100000000000001</v>
      </c>
      <c r="X1117" s="17"/>
      <c r="Y1117" s="17" t="s">
        <v>568</v>
      </c>
      <c r="Z1117" s="17" t="s">
        <v>2420</v>
      </c>
      <c r="AA1117" s="17">
        <v>29255</v>
      </c>
      <c r="AB1117" s="17"/>
      <c r="AC1117" s="17"/>
      <c r="AD1117" s="99">
        <v>43784</v>
      </c>
      <c r="AE1117" s="18" t="str">
        <f>VLOOKUP(C1117,'Equipment Listing'!A:E,3,FALSE)</f>
        <v>Plainfield</v>
      </c>
      <c r="AF1117" s="19" t="str">
        <f>VLOOKUP(C1117,'Equipment Listing'!A:E,4,FALSE)</f>
        <v>300T</v>
      </c>
      <c r="AG1117" s="19" t="str">
        <f>VLOOKUP(C1117,'Equipment Listing'!A:E,5,FALSE)</f>
        <v>201-330</v>
      </c>
      <c r="AH1117" s="19">
        <f t="shared" si="139"/>
        <v>1</v>
      </c>
      <c r="AI1117" s="43">
        <f t="shared" si="140"/>
        <v>2100</v>
      </c>
      <c r="AJ1117" s="102">
        <f t="shared" si="141"/>
        <v>32299</v>
      </c>
      <c r="AK1117" s="20">
        <f t="shared" si="142"/>
        <v>2691.5833333333335</v>
      </c>
      <c r="AL1117" s="21">
        <f t="shared" si="144"/>
        <v>4.1485569985569981</v>
      </c>
      <c r="AM1117" s="20">
        <f t="shared" si="145"/>
        <v>32299</v>
      </c>
      <c r="AN1117" s="103" t="s">
        <v>589</v>
      </c>
      <c r="AO1117" s="103" t="s">
        <v>2393</v>
      </c>
      <c r="AP1117" s="17" t="s">
        <v>2363</v>
      </c>
    </row>
    <row r="1118" spans="1:42">
      <c r="A1118" s="16">
        <v>29175</v>
      </c>
      <c r="B1118" s="220" t="str">
        <f t="shared" si="136"/>
        <v>SOP</v>
      </c>
      <c r="C1118" s="18">
        <v>21014</v>
      </c>
      <c r="D1118" s="19">
        <v>1</v>
      </c>
      <c r="E1118" s="20">
        <v>2400</v>
      </c>
      <c r="F1118" s="19">
        <v>1</v>
      </c>
      <c r="G1118" s="19">
        <v>2</v>
      </c>
      <c r="H1118" s="221" t="str">
        <f t="shared" si="137"/>
        <v>2015.01</v>
      </c>
      <c r="I1118" s="221" t="str">
        <f t="shared" si="138"/>
        <v>2019</v>
      </c>
      <c r="J1118" s="148">
        <f>VLOOKUP(AP1118,'2015 Demand Explosion 12.17.14'!$D$18:$G$837,4,FALSE)</f>
        <v>8549</v>
      </c>
      <c r="K1118" s="230"/>
      <c r="L1118" s="230"/>
      <c r="M1118" s="230"/>
      <c r="N1118" s="230"/>
      <c r="O1118" s="19">
        <v>28</v>
      </c>
      <c r="P1118" s="19">
        <v>50</v>
      </c>
      <c r="Q1118" s="19">
        <v>20.9</v>
      </c>
      <c r="R1118" s="19"/>
      <c r="S1118" s="103">
        <v>139</v>
      </c>
      <c r="T1118" s="103">
        <v>12</v>
      </c>
      <c r="U1118" s="18" t="s">
        <v>2</v>
      </c>
      <c r="V1118" s="103" t="s">
        <v>571</v>
      </c>
      <c r="W1118" s="103">
        <v>0.71</v>
      </c>
      <c r="X1118" s="17"/>
      <c r="Y1118" s="17" t="s">
        <v>568</v>
      </c>
      <c r="Z1118" s="17" t="s">
        <v>2420</v>
      </c>
      <c r="AA1118" s="17">
        <v>29175</v>
      </c>
      <c r="AB1118" s="17"/>
      <c r="AC1118" s="17"/>
      <c r="AD1118" s="99">
        <v>46751</v>
      </c>
      <c r="AE1118" s="18" t="str">
        <f>VLOOKUP(C1118,'Equipment Listing'!A:E,3,FALSE)</f>
        <v>Plainfield</v>
      </c>
      <c r="AF1118" s="19" t="str">
        <f>VLOOKUP(C1118,'Equipment Listing'!A:E,4,FALSE)</f>
        <v>300T</v>
      </c>
      <c r="AG1118" s="19" t="str">
        <f>VLOOKUP(C1118,'Equipment Listing'!A:E,5,FALSE)</f>
        <v>201-330</v>
      </c>
      <c r="AH1118" s="19">
        <f t="shared" si="139"/>
        <v>2</v>
      </c>
      <c r="AI1118" s="43">
        <f t="shared" si="140"/>
        <v>2400</v>
      </c>
      <c r="AJ1118" s="102">
        <f t="shared" si="141"/>
        <v>8549</v>
      </c>
      <c r="AK1118" s="20">
        <f t="shared" si="142"/>
        <v>712.41666666666663</v>
      </c>
      <c r="AL1118" s="21">
        <f t="shared" si="144"/>
        <v>4.1760732323232315</v>
      </c>
      <c r="AM1118" s="20">
        <f t="shared" si="145"/>
        <v>8549</v>
      </c>
      <c r="AN1118" s="103" t="s">
        <v>572</v>
      </c>
      <c r="AO1118" s="103" t="s">
        <v>2392</v>
      </c>
      <c r="AP1118" s="17">
        <v>29175</v>
      </c>
    </row>
    <row r="1119" spans="1:42" ht="10.5" customHeight="1">
      <c r="A1119" s="16">
        <v>37210</v>
      </c>
      <c r="B1119" s="220" t="str">
        <f t="shared" si="136"/>
        <v>SOP</v>
      </c>
      <c r="C1119" s="18">
        <v>21015</v>
      </c>
      <c r="D1119" s="19">
        <v>1</v>
      </c>
      <c r="E1119" s="20">
        <v>780</v>
      </c>
      <c r="F1119" s="19">
        <v>1.5</v>
      </c>
      <c r="G1119" s="19">
        <v>1</v>
      </c>
      <c r="H1119" s="221" t="str">
        <f t="shared" si="137"/>
        <v>2015.01</v>
      </c>
      <c r="I1119" s="221" t="str">
        <f t="shared" si="138"/>
        <v>2019</v>
      </c>
      <c r="J1119" s="170">
        <f>IF(ISNA(VLOOKUP(AP1119,'2015 Demand Explosion 12.17.14'!$D$18:$G$837,4,FALSE))=TRUE,0,VLOOKUP(AP1119,'2015 Demand Explosion 12.17.14'!$D$18:$G$837,4,FALSE))</f>
        <v>0</v>
      </c>
      <c r="K1119" s="231"/>
      <c r="L1119" s="231"/>
      <c r="M1119" s="231"/>
      <c r="N1119" s="231"/>
      <c r="O1119" s="19"/>
      <c r="P1119" s="19"/>
      <c r="Q1119" s="19"/>
      <c r="R1119" s="19"/>
      <c r="S1119" s="103"/>
      <c r="T1119" s="103"/>
      <c r="U1119" s="18" t="s">
        <v>8</v>
      </c>
      <c r="V1119" s="103"/>
      <c r="W1119" s="103">
        <v>3.79</v>
      </c>
      <c r="X1119" s="17"/>
      <c r="Y1119" s="17" t="s">
        <v>531</v>
      </c>
      <c r="Z1119" s="17"/>
      <c r="AA1119" s="17">
        <v>37210</v>
      </c>
      <c r="AB1119" s="17"/>
      <c r="AC1119" s="17"/>
      <c r="AD1119" s="99" t="s">
        <v>563</v>
      </c>
      <c r="AE1119" s="18" t="str">
        <f>VLOOKUP(C1119,'Equipment Listing'!A:E,3,FALSE)</f>
        <v>Plainfield</v>
      </c>
      <c r="AF1119" s="19" t="str">
        <f>VLOOKUP(C1119,'Equipment Listing'!A:E,4,FALSE)</f>
        <v>1000T (xfer)</v>
      </c>
      <c r="AG1119" s="19" t="str">
        <f>VLOOKUP(C1119,'Equipment Listing'!A:E,5,FALSE)</f>
        <v>600+</v>
      </c>
      <c r="AH1119" s="19">
        <f t="shared" si="139"/>
        <v>1.5</v>
      </c>
      <c r="AI1119" s="43">
        <f t="shared" si="140"/>
        <v>780</v>
      </c>
      <c r="AJ1119" s="102">
        <f t="shared" si="141"/>
        <v>0</v>
      </c>
      <c r="AK1119" s="20">
        <f t="shared" si="142"/>
        <v>0</v>
      </c>
      <c r="AL1119" s="21">
        <f t="shared" si="144"/>
        <v>0</v>
      </c>
      <c r="AM1119" s="20">
        <f t="shared" si="145"/>
        <v>0</v>
      </c>
      <c r="AN1119" s="103"/>
      <c r="AO1119" s="103"/>
      <c r="AP1119" s="17">
        <v>37210</v>
      </c>
    </row>
    <row r="1120" spans="1:42" ht="10.5" customHeight="1">
      <c r="A1120" s="16" t="s">
        <v>634</v>
      </c>
      <c r="B1120" s="220" t="str">
        <f t="shared" si="136"/>
        <v>SOP</v>
      </c>
      <c r="C1120" s="18" t="s">
        <v>525</v>
      </c>
      <c r="D1120" s="19">
        <v>2</v>
      </c>
      <c r="E1120" s="20">
        <v>3000</v>
      </c>
      <c r="F1120" s="19">
        <v>1</v>
      </c>
      <c r="G1120" s="19">
        <v>4</v>
      </c>
      <c r="H1120" s="221" t="str">
        <f t="shared" si="137"/>
        <v>2015.01</v>
      </c>
      <c r="I1120" s="221" t="str">
        <f t="shared" si="138"/>
        <v>2019.01</v>
      </c>
      <c r="J1120" s="69">
        <v>118674</v>
      </c>
      <c r="K1120" s="226"/>
      <c r="L1120" s="226"/>
      <c r="M1120" s="226"/>
      <c r="N1120" s="226"/>
      <c r="O1120" s="19">
        <v>25</v>
      </c>
      <c r="P1120" s="19">
        <v>21</v>
      </c>
      <c r="Q1120" s="19">
        <v>19.52</v>
      </c>
      <c r="R1120" s="19"/>
      <c r="S1120" s="103"/>
      <c r="T1120" s="103"/>
      <c r="U1120" s="18" t="s">
        <v>2</v>
      </c>
      <c r="V1120" s="103" t="s">
        <v>635</v>
      </c>
      <c r="W1120" s="103"/>
      <c r="X1120" s="17"/>
      <c r="Y1120" s="17" t="s">
        <v>628</v>
      </c>
      <c r="Z1120" s="17"/>
      <c r="AA1120" s="17">
        <v>27010</v>
      </c>
      <c r="AB1120" s="17"/>
      <c r="AC1120" s="17"/>
      <c r="AD1120" s="99">
        <v>43466</v>
      </c>
      <c r="AE1120" s="18" t="str">
        <f>VLOOKUP(C1120,'Equipment Listing'!A:E,3,FALSE)</f>
        <v>GA</v>
      </c>
      <c r="AF1120" s="19" t="str">
        <f>VLOOKUP(C1120,'Equipment Listing'!A:E,4,FALSE)</f>
        <v>200T</v>
      </c>
      <c r="AG1120" s="19" t="str">
        <f>VLOOKUP(C1120,'Equipment Listing'!A:E,5,FALSE)</f>
        <v>60-200</v>
      </c>
      <c r="AH1120" s="19">
        <f t="shared" si="139"/>
        <v>4</v>
      </c>
      <c r="AI1120" s="43">
        <f t="shared" si="140"/>
        <v>6000</v>
      </c>
      <c r="AJ1120" s="102">
        <f t="shared" si="141"/>
        <v>118674</v>
      </c>
      <c r="AK1120" s="20">
        <f t="shared" si="142"/>
        <v>9889.5</v>
      </c>
      <c r="AL1120" s="21">
        <f>(AK1120/AI1120+(AH1120))/0.75</f>
        <v>7.5309999999999997</v>
      </c>
      <c r="AM1120" s="21"/>
      <c r="AN1120" s="103"/>
      <c r="AO1120" s="103"/>
      <c r="AP1120" s="17">
        <v>27010</v>
      </c>
    </row>
    <row r="1121" spans="1:42" ht="10.5" customHeight="1">
      <c r="A1121" s="16" t="s">
        <v>626</v>
      </c>
      <c r="B1121" s="220" t="str">
        <f t="shared" si="136"/>
        <v>SOP</v>
      </c>
      <c r="C1121" s="18" t="s">
        <v>526</v>
      </c>
      <c r="D1121" s="19">
        <v>1</v>
      </c>
      <c r="E1121" s="20">
        <v>2400</v>
      </c>
      <c r="F1121" s="19">
        <v>1</v>
      </c>
      <c r="G1121" s="19">
        <v>4</v>
      </c>
      <c r="H1121" s="221" t="str">
        <f t="shared" si="137"/>
        <v>2015.01</v>
      </c>
      <c r="I1121" s="221" t="str">
        <f t="shared" si="138"/>
        <v>2019</v>
      </c>
      <c r="J1121" s="69">
        <v>97976</v>
      </c>
      <c r="K1121" s="226"/>
      <c r="L1121" s="226"/>
      <c r="M1121" s="226"/>
      <c r="N1121" s="226"/>
      <c r="O1121" s="19"/>
      <c r="P1121" s="19"/>
      <c r="Q1121" s="19"/>
      <c r="R1121" s="19"/>
      <c r="S1121" s="103"/>
      <c r="T1121" s="103"/>
      <c r="U1121" s="18" t="s">
        <v>2</v>
      </c>
      <c r="V1121" s="103" t="s">
        <v>636</v>
      </c>
      <c r="W1121" s="103"/>
      <c r="X1121" s="17"/>
      <c r="Y1121" s="17" t="s">
        <v>628</v>
      </c>
      <c r="Z1121" s="17"/>
      <c r="AA1121" s="17">
        <v>27060</v>
      </c>
      <c r="AB1121" s="17"/>
      <c r="AC1121" s="17"/>
      <c r="AD1121" s="99">
        <v>43831</v>
      </c>
      <c r="AE1121" s="18" t="str">
        <f>VLOOKUP(C1121,'Equipment Listing'!A:E,3,FALSE)</f>
        <v>GA</v>
      </c>
      <c r="AF1121" s="19" t="str">
        <f>VLOOKUP(C1121,'Equipment Listing'!A:E,4,FALSE)</f>
        <v>300T</v>
      </c>
      <c r="AG1121" s="19" t="str">
        <f>VLOOKUP(C1121,'Equipment Listing'!A:E,5,FALSE)</f>
        <v>201-330</v>
      </c>
      <c r="AH1121" s="19">
        <f t="shared" si="139"/>
        <v>4</v>
      </c>
      <c r="AI1121" s="43">
        <f t="shared" si="140"/>
        <v>2400</v>
      </c>
      <c r="AJ1121" s="102">
        <f t="shared" si="141"/>
        <v>97976</v>
      </c>
      <c r="AK1121" s="20">
        <f t="shared" si="142"/>
        <v>8164.666666666667</v>
      </c>
      <c r="AL1121" s="21">
        <f>(AK1121/AI1121+(AH1121))/0.75</f>
        <v>9.869259259259259</v>
      </c>
      <c r="AM1121" s="21"/>
      <c r="AN1121" s="103"/>
      <c r="AO1121" s="103"/>
      <c r="AP1121" s="17">
        <v>27060</v>
      </c>
    </row>
    <row r="1122" spans="1:42" ht="10.5" customHeight="1">
      <c r="A1122" s="16">
        <v>29254</v>
      </c>
      <c r="B1122" s="220" t="str">
        <f t="shared" si="136"/>
        <v>SOP</v>
      </c>
      <c r="C1122" s="18">
        <v>21001</v>
      </c>
      <c r="D1122" s="19">
        <v>1</v>
      </c>
      <c r="E1122" s="20">
        <v>1800</v>
      </c>
      <c r="F1122" s="19">
        <v>1</v>
      </c>
      <c r="G1122" s="19">
        <v>2</v>
      </c>
      <c r="H1122" s="221" t="str">
        <f t="shared" si="137"/>
        <v>2015.01</v>
      </c>
      <c r="I1122" s="221" t="str">
        <f t="shared" si="138"/>
        <v>2019.11</v>
      </c>
      <c r="J1122" s="148">
        <f>VLOOKUP(AP1122,'2015 Demand Explosion 12.17.14'!$D$18:$G$837,4,FALSE)</f>
        <v>32299</v>
      </c>
      <c r="K1122" s="230"/>
      <c r="L1122" s="230"/>
      <c r="M1122" s="230"/>
      <c r="N1122" s="230"/>
      <c r="O1122" s="19">
        <v>46</v>
      </c>
      <c r="P1122" s="19">
        <v>96</v>
      </c>
      <c r="Q1122" s="19">
        <v>23.684999999999999</v>
      </c>
      <c r="R1122" s="19"/>
      <c r="S1122" s="103">
        <v>248</v>
      </c>
      <c r="T1122" s="103">
        <v>14</v>
      </c>
      <c r="U1122" s="18" t="s">
        <v>2</v>
      </c>
      <c r="V1122" s="103" t="s">
        <v>853</v>
      </c>
      <c r="W1122" s="103">
        <v>1.69</v>
      </c>
      <c r="X1122" s="17"/>
      <c r="Y1122" s="17" t="s">
        <v>568</v>
      </c>
      <c r="Z1122" s="17" t="s">
        <v>2421</v>
      </c>
      <c r="AA1122" s="17">
        <v>29254</v>
      </c>
      <c r="AB1122" s="17"/>
      <c r="AC1122" s="17"/>
      <c r="AD1122" s="99">
        <v>43784</v>
      </c>
      <c r="AE1122" s="18" t="str">
        <f>VLOOKUP(C1122,'Equipment Listing'!A:E,3,FALSE)</f>
        <v>Plainfield</v>
      </c>
      <c r="AF1122" s="19" t="str">
        <f>VLOOKUP(C1122,'Equipment Listing'!A:E,4,FALSE)</f>
        <v>400T</v>
      </c>
      <c r="AG1122" s="19" t="str">
        <f>VLOOKUP(C1122,'Equipment Listing'!A:E,5,FALSE)</f>
        <v>331-600</v>
      </c>
      <c r="AH1122" s="19">
        <f t="shared" si="139"/>
        <v>2</v>
      </c>
      <c r="AI1122" s="43">
        <f t="shared" si="140"/>
        <v>1800</v>
      </c>
      <c r="AJ1122" s="102">
        <f t="shared" si="141"/>
        <v>32299</v>
      </c>
      <c r="AK1122" s="20">
        <f t="shared" si="142"/>
        <v>2691.5833333333335</v>
      </c>
      <c r="AL1122" s="21">
        <f t="shared" ref="AL1122:AL1162" si="146">IF(AK1122=0,0,((AK1122/AI1122+(AH1122))/$V$2))</f>
        <v>6.3551346801346797</v>
      </c>
      <c r="AM1122" s="20">
        <f t="shared" ref="AM1122:AM1162" si="147">AJ1122/D1122</f>
        <v>32299</v>
      </c>
      <c r="AN1122" s="103" t="s">
        <v>854</v>
      </c>
      <c r="AO1122" s="103" t="s">
        <v>2393</v>
      </c>
      <c r="AP1122" s="17">
        <v>29254</v>
      </c>
    </row>
    <row r="1123" spans="1:42" s="210" customFormat="1" ht="10.5" customHeight="1">
      <c r="A1123" s="24" t="s">
        <v>881</v>
      </c>
      <c r="B1123" s="220" t="str">
        <f t="shared" si="136"/>
        <v>SOP</v>
      </c>
      <c r="C1123" s="25">
        <v>21001</v>
      </c>
      <c r="D1123" s="101">
        <v>1</v>
      </c>
      <c r="E1123" s="205">
        <v>2100</v>
      </c>
      <c r="F1123" s="101">
        <v>1</v>
      </c>
      <c r="G1123" s="101">
        <v>2</v>
      </c>
      <c r="H1123" s="221" t="str">
        <f t="shared" si="137"/>
        <v>2015.01</v>
      </c>
      <c r="I1123" s="221" t="str">
        <f t="shared" si="138"/>
        <v>2016.06</v>
      </c>
      <c r="J1123" s="170">
        <f>VLOOKUP(AP1123,'2015 Demand Explosion 12.17.14'!$D$18:$G$837,4,FALSE)</f>
        <v>54221</v>
      </c>
      <c r="K1123" s="231"/>
      <c r="L1123" s="231"/>
      <c r="M1123" s="231"/>
      <c r="N1123" s="231"/>
      <c r="O1123" s="101">
        <v>33</v>
      </c>
      <c r="P1123" s="101">
        <v>66</v>
      </c>
      <c r="Q1123" s="101">
        <v>22.25</v>
      </c>
      <c r="R1123" s="101"/>
      <c r="S1123" s="209">
        <v>157</v>
      </c>
      <c r="T1123" s="209">
        <v>15</v>
      </c>
      <c r="U1123" s="25" t="s">
        <v>2</v>
      </c>
      <c r="V1123" s="209" t="s">
        <v>882</v>
      </c>
      <c r="W1123" s="209">
        <v>1.06</v>
      </c>
      <c r="X1123" s="17"/>
      <c r="Y1123" s="203" t="s">
        <v>568</v>
      </c>
      <c r="Z1123" s="203" t="s">
        <v>2421</v>
      </c>
      <c r="AA1123" s="203" t="s">
        <v>881</v>
      </c>
      <c r="AB1123" s="203"/>
      <c r="AC1123" s="203"/>
      <c r="AD1123" s="204">
        <v>42551</v>
      </c>
      <c r="AE1123" s="25" t="str">
        <f>VLOOKUP(C1123,'Equipment Listing'!A:E,3,FALSE)</f>
        <v>Plainfield</v>
      </c>
      <c r="AF1123" s="101" t="str">
        <f>VLOOKUP(C1123,'Equipment Listing'!A:E,4,FALSE)</f>
        <v>400T</v>
      </c>
      <c r="AG1123" s="101" t="str">
        <f>VLOOKUP(C1123,'Equipment Listing'!A:E,5,FALSE)</f>
        <v>331-600</v>
      </c>
      <c r="AH1123" s="101">
        <f t="shared" si="139"/>
        <v>2</v>
      </c>
      <c r="AI1123" s="206">
        <f t="shared" si="140"/>
        <v>2100</v>
      </c>
      <c r="AJ1123" s="207">
        <f t="shared" si="141"/>
        <v>54221</v>
      </c>
      <c r="AK1123" s="205">
        <f t="shared" si="142"/>
        <v>4518.416666666667</v>
      </c>
      <c r="AL1123" s="208">
        <f t="shared" si="146"/>
        <v>7.5484126984126982</v>
      </c>
      <c r="AM1123" s="205">
        <f t="shared" si="147"/>
        <v>54221</v>
      </c>
      <c r="AN1123" s="209" t="s">
        <v>883</v>
      </c>
      <c r="AO1123" s="209" t="s">
        <v>2393</v>
      </c>
      <c r="AP1123" s="203" t="s">
        <v>1155</v>
      </c>
    </row>
    <row r="1124" spans="1:42" ht="10.5" customHeight="1">
      <c r="A1124" s="16">
        <v>29176</v>
      </c>
      <c r="B1124" s="220" t="str">
        <f t="shared" si="136"/>
        <v>SOP</v>
      </c>
      <c r="C1124" s="18">
        <v>21014</v>
      </c>
      <c r="D1124" s="19">
        <v>1</v>
      </c>
      <c r="E1124" s="20">
        <v>2400</v>
      </c>
      <c r="F1124" s="19">
        <v>1</v>
      </c>
      <c r="G1124" s="19">
        <v>2</v>
      </c>
      <c r="H1124" s="221" t="str">
        <f t="shared" si="137"/>
        <v>2015.01</v>
      </c>
      <c r="I1124" s="221" t="str">
        <f t="shared" si="138"/>
        <v>2019</v>
      </c>
      <c r="J1124" s="148">
        <f>VLOOKUP(AP1124,'2015 Demand Explosion 12.17.14'!$D$18:$G$837,4,FALSE)</f>
        <v>86456</v>
      </c>
      <c r="K1124" s="230"/>
      <c r="L1124" s="230"/>
      <c r="M1124" s="230"/>
      <c r="N1124" s="230"/>
      <c r="O1124" s="19">
        <v>25</v>
      </c>
      <c r="P1124" s="19">
        <v>66</v>
      </c>
      <c r="Q1124" s="19">
        <v>20.94</v>
      </c>
      <c r="R1124" s="19"/>
      <c r="S1124" s="103">
        <v>192</v>
      </c>
      <c r="T1124" s="103">
        <v>13.5</v>
      </c>
      <c r="U1124" s="18" t="s">
        <v>2</v>
      </c>
      <c r="V1124" s="103" t="s">
        <v>573</v>
      </c>
      <c r="W1124" s="103">
        <v>0.61</v>
      </c>
      <c r="X1124" s="17"/>
      <c r="Y1124" s="17" t="s">
        <v>568</v>
      </c>
      <c r="Z1124" s="17" t="s">
        <v>2421</v>
      </c>
      <c r="AA1124" s="17">
        <v>29176</v>
      </c>
      <c r="AB1124" s="17"/>
      <c r="AC1124" s="17"/>
      <c r="AD1124" s="99">
        <v>46751</v>
      </c>
      <c r="AE1124" s="18" t="str">
        <f>VLOOKUP(C1124,'Equipment Listing'!A:E,3,FALSE)</f>
        <v>Plainfield</v>
      </c>
      <c r="AF1124" s="19" t="str">
        <f>VLOOKUP(C1124,'Equipment Listing'!A:E,4,FALSE)</f>
        <v>300T</v>
      </c>
      <c r="AG1124" s="19" t="str">
        <f>VLOOKUP(C1124,'Equipment Listing'!A:E,5,FALSE)</f>
        <v>201-330</v>
      </c>
      <c r="AH1124" s="19">
        <f t="shared" si="139"/>
        <v>2</v>
      </c>
      <c r="AI1124" s="43">
        <f t="shared" si="140"/>
        <v>2400</v>
      </c>
      <c r="AJ1124" s="102">
        <f t="shared" si="141"/>
        <v>86456</v>
      </c>
      <c r="AK1124" s="20">
        <f t="shared" si="142"/>
        <v>7204.666666666667</v>
      </c>
      <c r="AL1124" s="21">
        <f t="shared" si="146"/>
        <v>9.094444444444445</v>
      </c>
      <c r="AM1124" s="20">
        <f t="shared" si="147"/>
        <v>86456</v>
      </c>
      <c r="AN1124" s="103" t="s">
        <v>574</v>
      </c>
      <c r="AO1124" s="103" t="s">
        <v>2392</v>
      </c>
      <c r="AP1124" s="17">
        <v>29176</v>
      </c>
    </row>
    <row r="1125" spans="1:42" ht="10.5" customHeight="1">
      <c r="A1125" s="16" t="s">
        <v>822</v>
      </c>
      <c r="B1125" s="220" t="str">
        <f t="shared" si="136"/>
        <v>SOP</v>
      </c>
      <c r="C1125" s="18">
        <v>21002</v>
      </c>
      <c r="D1125" s="19">
        <v>1</v>
      </c>
      <c r="E1125" s="20">
        <v>1800</v>
      </c>
      <c r="F1125" s="19">
        <v>1</v>
      </c>
      <c r="G1125" s="19">
        <v>4</v>
      </c>
      <c r="H1125" s="221" t="str">
        <f t="shared" si="137"/>
        <v>2015.01</v>
      </c>
      <c r="I1125" s="221" t="str">
        <f t="shared" si="138"/>
        <v>2016.07</v>
      </c>
      <c r="J1125" s="148">
        <f>VLOOKUP(AP1125,'2015 Demand Explosion 12.17.14'!$D$18:$G$837,4,FALSE)</f>
        <v>107997</v>
      </c>
      <c r="K1125" s="230"/>
      <c r="L1125" s="230"/>
      <c r="M1125" s="230"/>
      <c r="N1125" s="230"/>
      <c r="O1125" s="19">
        <v>41</v>
      </c>
      <c r="P1125" s="19">
        <v>107</v>
      </c>
      <c r="Q1125" s="19">
        <v>25.77</v>
      </c>
      <c r="R1125" s="19"/>
      <c r="S1125" s="103">
        <v>413</v>
      </c>
      <c r="T1125" s="103">
        <v>14</v>
      </c>
      <c r="U1125" s="18" t="s">
        <v>2</v>
      </c>
      <c r="V1125" s="103" t="s">
        <v>823</v>
      </c>
      <c r="W1125" s="103">
        <v>3.46</v>
      </c>
      <c r="X1125" s="17"/>
      <c r="Y1125" s="17" t="s">
        <v>568</v>
      </c>
      <c r="Z1125" s="17" t="s">
        <v>2422</v>
      </c>
      <c r="AA1125" s="17" t="s">
        <v>822</v>
      </c>
      <c r="AB1125" s="17"/>
      <c r="AC1125" s="17"/>
      <c r="AD1125" s="99">
        <v>42552</v>
      </c>
      <c r="AE1125" s="18" t="str">
        <f>VLOOKUP(C1125,'Equipment Listing'!A:E,3,FALSE)</f>
        <v>Plainfield</v>
      </c>
      <c r="AF1125" s="19" t="str">
        <f>VLOOKUP(C1125,'Equipment Listing'!A:E,4,FALSE)</f>
        <v>600T</v>
      </c>
      <c r="AG1125" s="19" t="str">
        <f>VLOOKUP(C1125,'Equipment Listing'!A:E,5,FALSE)</f>
        <v>331-600</v>
      </c>
      <c r="AH1125" s="19">
        <f t="shared" si="139"/>
        <v>4</v>
      </c>
      <c r="AI1125" s="43">
        <f t="shared" si="140"/>
        <v>1800</v>
      </c>
      <c r="AJ1125" s="102">
        <f t="shared" si="141"/>
        <v>107997</v>
      </c>
      <c r="AK1125" s="20">
        <f t="shared" si="142"/>
        <v>8999.75</v>
      </c>
      <c r="AL1125" s="21">
        <f t="shared" si="146"/>
        <v>16.363383838383839</v>
      </c>
      <c r="AM1125" s="20">
        <f t="shared" si="147"/>
        <v>107997</v>
      </c>
      <c r="AN1125" s="103" t="s">
        <v>824</v>
      </c>
      <c r="AO1125" s="103" t="s">
        <v>2392</v>
      </c>
      <c r="AP1125" s="17" t="s">
        <v>1131</v>
      </c>
    </row>
    <row r="1126" spans="1:42" ht="10.5" customHeight="1">
      <c r="A1126" s="16">
        <v>29174</v>
      </c>
      <c r="B1126" s="220" t="str">
        <f t="shared" si="136"/>
        <v>EOP</v>
      </c>
      <c r="C1126" s="18">
        <v>21013</v>
      </c>
      <c r="D1126" s="19">
        <v>1</v>
      </c>
      <c r="E1126" s="20">
        <v>3000</v>
      </c>
      <c r="F1126" s="19">
        <v>1</v>
      </c>
      <c r="G1126" s="19">
        <v>1</v>
      </c>
      <c r="H1126" s="221" t="str">
        <f t="shared" si="137"/>
        <v>2015.01</v>
      </c>
      <c r="I1126" s="221" t="str">
        <f t="shared" si="138"/>
        <v>3000</v>
      </c>
      <c r="J1126" s="170">
        <f>IF(ISNA(VLOOKUP(AP1126,'2015 Demand Explosion 12.17.14'!$D$18:$G$837,4,FALSE))=TRUE,0,VLOOKUP(AP1126,'2015 Demand Explosion 12.17.14'!$D$18:$G$837,4,FALSE))</f>
        <v>0</v>
      </c>
      <c r="K1126" s="231"/>
      <c r="L1126" s="231"/>
      <c r="M1126" s="231"/>
      <c r="N1126" s="231"/>
      <c r="O1126" s="19">
        <v>29</v>
      </c>
      <c r="P1126" s="19">
        <v>54</v>
      </c>
      <c r="Q1126" s="19">
        <v>20.96</v>
      </c>
      <c r="R1126" s="19"/>
      <c r="S1126" s="103">
        <v>123</v>
      </c>
      <c r="T1126" s="103">
        <v>13</v>
      </c>
      <c r="U1126" s="18" t="s">
        <v>2</v>
      </c>
      <c r="V1126" s="103" t="s">
        <v>646</v>
      </c>
      <c r="W1126" s="103">
        <v>0.182</v>
      </c>
      <c r="X1126" s="17"/>
      <c r="Y1126" s="17" t="s">
        <v>568</v>
      </c>
      <c r="Z1126" s="17"/>
      <c r="AA1126" s="17">
        <v>29174</v>
      </c>
      <c r="AB1126" s="17"/>
      <c r="AC1126" s="17"/>
      <c r="AD1126" s="99">
        <v>41791</v>
      </c>
      <c r="AE1126" s="18" t="str">
        <f>VLOOKUP(C1126,'Equipment Listing'!A:E,3,FALSE)</f>
        <v>Plainfield</v>
      </c>
      <c r="AF1126" s="19" t="str">
        <f>VLOOKUP(C1126,'Equipment Listing'!A:E,4,FALSE)</f>
        <v>200T</v>
      </c>
      <c r="AG1126" s="19" t="str">
        <f>VLOOKUP(C1126,'Equipment Listing'!A:E,5,FALSE)</f>
        <v>60-200</v>
      </c>
      <c r="AH1126" s="19">
        <f t="shared" si="139"/>
        <v>1</v>
      </c>
      <c r="AI1126" s="43">
        <f t="shared" si="140"/>
        <v>3000</v>
      </c>
      <c r="AJ1126" s="102">
        <f t="shared" si="141"/>
        <v>0</v>
      </c>
      <c r="AK1126" s="20">
        <f t="shared" si="142"/>
        <v>0</v>
      </c>
      <c r="AL1126" s="21">
        <f t="shared" si="146"/>
        <v>0</v>
      </c>
      <c r="AM1126" s="20">
        <f t="shared" si="147"/>
        <v>0</v>
      </c>
      <c r="AN1126" s="103" t="s">
        <v>647</v>
      </c>
      <c r="AO1126" s="103" t="s">
        <v>2392</v>
      </c>
      <c r="AP1126" s="17">
        <v>29174</v>
      </c>
    </row>
    <row r="1127" spans="1:42" ht="10.5" customHeight="1">
      <c r="A1127" s="16">
        <v>29163</v>
      </c>
      <c r="B1127" s="220" t="str">
        <f t="shared" si="136"/>
        <v>SOP</v>
      </c>
      <c r="C1127" s="18">
        <v>21013</v>
      </c>
      <c r="D1127" s="19">
        <v>1</v>
      </c>
      <c r="E1127" s="20">
        <v>3600</v>
      </c>
      <c r="F1127" s="19">
        <v>1</v>
      </c>
      <c r="G1127" s="19">
        <v>4</v>
      </c>
      <c r="H1127" s="221" t="str">
        <f t="shared" si="137"/>
        <v>2015.01</v>
      </c>
      <c r="I1127" s="221" t="str">
        <f t="shared" si="138"/>
        <v>2016.07</v>
      </c>
      <c r="J1127" s="148">
        <f>VLOOKUP(AP1127,'2015 Demand Explosion 12.17.14'!$D$18:$G$837,4,FALSE)</f>
        <v>225006</v>
      </c>
      <c r="K1127" s="230"/>
      <c r="L1127" s="230"/>
      <c r="M1127" s="230"/>
      <c r="N1127" s="230"/>
      <c r="O1127" s="19">
        <v>26</v>
      </c>
      <c r="P1127" s="19">
        <v>52</v>
      </c>
      <c r="Q1127" s="19">
        <v>20.92</v>
      </c>
      <c r="R1127" s="19"/>
      <c r="S1127" s="103">
        <v>181</v>
      </c>
      <c r="T1127" s="103">
        <v>12.5</v>
      </c>
      <c r="U1127" s="18" t="s">
        <v>2</v>
      </c>
      <c r="V1127" s="103" t="s">
        <v>639</v>
      </c>
      <c r="W1127" s="103">
        <v>0.26300000000000001</v>
      </c>
      <c r="X1127" s="17"/>
      <c r="Y1127" s="17" t="s">
        <v>568</v>
      </c>
      <c r="Z1127" s="17" t="s">
        <v>2422</v>
      </c>
      <c r="AA1127" s="17">
        <v>29163</v>
      </c>
      <c r="AB1127" s="17"/>
      <c r="AC1127" s="17"/>
      <c r="AD1127" s="99">
        <v>42552</v>
      </c>
      <c r="AE1127" s="18" t="str">
        <f>VLOOKUP(C1127,'Equipment Listing'!A:E,3,FALSE)</f>
        <v>Plainfield</v>
      </c>
      <c r="AF1127" s="19" t="str">
        <f>VLOOKUP(C1127,'Equipment Listing'!A:E,4,FALSE)</f>
        <v>200T</v>
      </c>
      <c r="AG1127" s="19" t="str">
        <f>VLOOKUP(C1127,'Equipment Listing'!A:E,5,FALSE)</f>
        <v>60-200</v>
      </c>
      <c r="AH1127" s="19">
        <f t="shared" si="139"/>
        <v>4</v>
      </c>
      <c r="AI1127" s="43">
        <f t="shared" si="140"/>
        <v>3600</v>
      </c>
      <c r="AJ1127" s="102">
        <f t="shared" si="141"/>
        <v>225006</v>
      </c>
      <c r="AK1127" s="20">
        <f t="shared" si="142"/>
        <v>18750.5</v>
      </c>
      <c r="AL1127" s="21">
        <f t="shared" si="146"/>
        <v>16.74267676767677</v>
      </c>
      <c r="AM1127" s="20">
        <f t="shared" si="147"/>
        <v>225006</v>
      </c>
      <c r="AN1127" s="103" t="s">
        <v>640</v>
      </c>
      <c r="AO1127" s="103" t="s">
        <v>2392</v>
      </c>
      <c r="AP1127" s="169">
        <v>29163</v>
      </c>
    </row>
    <row r="1128" spans="1:42" ht="10.5" customHeight="1">
      <c r="A1128" s="16" t="s">
        <v>715</v>
      </c>
      <c r="B1128" s="220" t="str">
        <f t="shared" si="136"/>
        <v>SOP</v>
      </c>
      <c r="C1128" s="18">
        <v>21013</v>
      </c>
      <c r="D1128" s="19">
        <v>1</v>
      </c>
      <c r="E1128" s="20">
        <v>2700</v>
      </c>
      <c r="F1128" s="19">
        <v>1</v>
      </c>
      <c r="G1128" s="19">
        <v>4</v>
      </c>
      <c r="H1128" s="221" t="str">
        <f t="shared" si="137"/>
        <v>2015.01</v>
      </c>
      <c r="I1128" s="221" t="str">
        <f t="shared" si="138"/>
        <v>2016.07</v>
      </c>
      <c r="J1128" s="148">
        <f>VLOOKUP(AP1128,'2015 Demand Explosion 12.17.14'!$D$18:$G$837,4,FALSE)</f>
        <v>107997</v>
      </c>
      <c r="K1128" s="230"/>
      <c r="L1128" s="230"/>
      <c r="M1128" s="230"/>
      <c r="N1128" s="230"/>
      <c r="O1128" s="19">
        <v>30</v>
      </c>
      <c r="P1128" s="19">
        <v>60</v>
      </c>
      <c r="Q1128" s="19">
        <v>20.97</v>
      </c>
      <c r="R1128" s="19"/>
      <c r="S1128" s="103">
        <v>163</v>
      </c>
      <c r="T1128" s="103">
        <v>14.5</v>
      </c>
      <c r="U1128" s="18" t="s">
        <v>2</v>
      </c>
      <c r="V1128" s="103" t="s">
        <v>716</v>
      </c>
      <c r="W1128" s="103">
        <v>0.61599999999999999</v>
      </c>
      <c r="X1128" s="17"/>
      <c r="Y1128" s="17" t="s">
        <v>568</v>
      </c>
      <c r="Z1128" s="17" t="s">
        <v>2422</v>
      </c>
      <c r="AA1128" s="17" t="s">
        <v>715</v>
      </c>
      <c r="AB1128" s="17"/>
      <c r="AC1128" s="17"/>
      <c r="AD1128" s="99">
        <v>42552</v>
      </c>
      <c r="AE1128" s="18" t="str">
        <f>VLOOKUP(C1128,'Equipment Listing'!A:E,3,FALSE)</f>
        <v>Plainfield</v>
      </c>
      <c r="AF1128" s="19" t="str">
        <f>VLOOKUP(C1128,'Equipment Listing'!A:E,4,FALSE)</f>
        <v>200T</v>
      </c>
      <c r="AG1128" s="19" t="str">
        <f>VLOOKUP(C1128,'Equipment Listing'!A:E,5,FALSE)</f>
        <v>60-200</v>
      </c>
      <c r="AH1128" s="19">
        <f t="shared" si="139"/>
        <v>4</v>
      </c>
      <c r="AI1128" s="43">
        <f t="shared" si="140"/>
        <v>2700</v>
      </c>
      <c r="AJ1128" s="102">
        <f t="shared" si="141"/>
        <v>107997</v>
      </c>
      <c r="AK1128" s="20">
        <f t="shared" si="142"/>
        <v>8999.75</v>
      </c>
      <c r="AL1128" s="21">
        <f t="shared" si="146"/>
        <v>13.333164983164982</v>
      </c>
      <c r="AM1128" s="20">
        <f t="shared" si="147"/>
        <v>107997</v>
      </c>
      <c r="AN1128" s="103" t="s">
        <v>717</v>
      </c>
      <c r="AO1128" s="103" t="s">
        <v>2392</v>
      </c>
      <c r="AP1128" s="111" t="s">
        <v>1136</v>
      </c>
    </row>
    <row r="1129" spans="1:42" ht="10.5" customHeight="1">
      <c r="A1129" s="16">
        <v>29166</v>
      </c>
      <c r="B1129" s="220" t="str">
        <f t="shared" si="136"/>
        <v>SOP</v>
      </c>
      <c r="C1129" s="18">
        <v>21013</v>
      </c>
      <c r="D1129" s="19">
        <v>1</v>
      </c>
      <c r="E1129" s="20">
        <v>3000</v>
      </c>
      <c r="F1129" s="19">
        <v>1</v>
      </c>
      <c r="G1129" s="19">
        <v>2</v>
      </c>
      <c r="H1129" s="221" t="str">
        <f t="shared" si="137"/>
        <v>2015.01</v>
      </c>
      <c r="I1129" s="221" t="str">
        <f t="shared" si="138"/>
        <v>2016.12</v>
      </c>
      <c r="J1129" s="148">
        <f>VLOOKUP(AP1129,'2015 Demand Explosion 12.17.14'!$D$18:$G$837,4,FALSE)</f>
        <v>22000</v>
      </c>
      <c r="K1129" s="230"/>
      <c r="L1129" s="230"/>
      <c r="M1129" s="230"/>
      <c r="N1129" s="230"/>
      <c r="O1129" s="19">
        <v>28</v>
      </c>
      <c r="P1129" s="19">
        <v>54</v>
      </c>
      <c r="Q1129" s="19">
        <v>20.995000000000001</v>
      </c>
      <c r="R1129" s="19"/>
      <c r="S1129" s="103">
        <v>100</v>
      </c>
      <c r="T1129" s="103">
        <v>13</v>
      </c>
      <c r="U1129" s="18" t="s">
        <v>2</v>
      </c>
      <c r="V1129" s="103" t="s">
        <v>641</v>
      </c>
      <c r="W1129" s="103">
        <v>0.42299999999999999</v>
      </c>
      <c r="X1129" s="17"/>
      <c r="Y1129" s="17" t="s">
        <v>568</v>
      </c>
      <c r="Z1129" s="17" t="s">
        <v>2424</v>
      </c>
      <c r="AA1129" s="17">
        <v>29166</v>
      </c>
      <c r="AB1129" s="17"/>
      <c r="AC1129" s="17"/>
      <c r="AD1129" s="99">
        <v>42734</v>
      </c>
      <c r="AE1129" s="18" t="str">
        <f>VLOOKUP(C1129,'Equipment Listing'!A:E,3,FALSE)</f>
        <v>Plainfield</v>
      </c>
      <c r="AF1129" s="19" t="str">
        <f>VLOOKUP(C1129,'Equipment Listing'!A:E,4,FALSE)</f>
        <v>200T</v>
      </c>
      <c r="AG1129" s="19" t="str">
        <f>VLOOKUP(C1129,'Equipment Listing'!A:E,5,FALSE)</f>
        <v>60-200</v>
      </c>
      <c r="AH1129" s="19">
        <f t="shared" si="139"/>
        <v>2</v>
      </c>
      <c r="AI1129" s="43">
        <f t="shared" si="140"/>
        <v>3000</v>
      </c>
      <c r="AJ1129" s="102">
        <f t="shared" si="141"/>
        <v>22000</v>
      </c>
      <c r="AK1129" s="20">
        <f t="shared" si="142"/>
        <v>1833.3333333333333</v>
      </c>
      <c r="AL1129" s="21">
        <f t="shared" si="146"/>
        <v>4.7474747474747474</v>
      </c>
      <c r="AM1129" s="20">
        <f t="shared" si="147"/>
        <v>22000</v>
      </c>
      <c r="AN1129" s="103" t="s">
        <v>642</v>
      </c>
      <c r="AO1129" s="103" t="s">
        <v>2393</v>
      </c>
      <c r="AP1129" s="17">
        <v>29166</v>
      </c>
    </row>
    <row r="1130" spans="1:42" ht="10.5" customHeight="1">
      <c r="A1130" s="16">
        <v>29360</v>
      </c>
      <c r="B1130" s="220" t="str">
        <f t="shared" si="136"/>
        <v>SOP</v>
      </c>
      <c r="C1130" s="18">
        <v>21013</v>
      </c>
      <c r="D1130" s="19">
        <v>1</v>
      </c>
      <c r="E1130" s="20">
        <v>2700</v>
      </c>
      <c r="F1130" s="19">
        <v>1</v>
      </c>
      <c r="G1130" s="19">
        <v>1</v>
      </c>
      <c r="H1130" s="221" t="str">
        <f t="shared" si="137"/>
        <v>2015.01</v>
      </c>
      <c r="I1130" s="221" t="str">
        <f t="shared" si="138"/>
        <v>2019</v>
      </c>
      <c r="J1130" s="148">
        <v>15000</v>
      </c>
      <c r="K1130" s="230"/>
      <c r="L1130" s="230"/>
      <c r="M1130" s="230"/>
      <c r="N1130" s="230"/>
      <c r="O1130" s="19">
        <v>30</v>
      </c>
      <c r="P1130" s="19">
        <v>35</v>
      </c>
      <c r="Q1130" s="19">
        <v>20.92</v>
      </c>
      <c r="R1130" s="19"/>
      <c r="S1130" s="103">
        <v>52</v>
      </c>
      <c r="T1130" s="103">
        <v>14.5</v>
      </c>
      <c r="U1130" s="18" t="s">
        <v>2</v>
      </c>
      <c r="V1130" s="103" t="s">
        <v>663</v>
      </c>
      <c r="W1130" s="103">
        <v>0.373</v>
      </c>
      <c r="X1130" s="17"/>
      <c r="Y1130" s="17" t="s">
        <v>568</v>
      </c>
      <c r="Z1130" s="17" t="s">
        <v>2424</v>
      </c>
      <c r="AA1130" s="17">
        <v>29360</v>
      </c>
      <c r="AB1130" s="17"/>
      <c r="AC1130" s="17"/>
      <c r="AD1130" s="99" t="s">
        <v>590</v>
      </c>
      <c r="AE1130" s="18" t="str">
        <f>VLOOKUP(C1130,'Equipment Listing'!A:E,3,FALSE)</f>
        <v>Plainfield</v>
      </c>
      <c r="AF1130" s="19" t="str">
        <f>VLOOKUP(C1130,'Equipment Listing'!A:E,4,FALSE)</f>
        <v>200T</v>
      </c>
      <c r="AG1130" s="19" t="str">
        <f>VLOOKUP(C1130,'Equipment Listing'!A:E,5,FALSE)</f>
        <v>60-200</v>
      </c>
      <c r="AH1130" s="19">
        <f t="shared" si="139"/>
        <v>1</v>
      </c>
      <c r="AI1130" s="43">
        <f t="shared" si="140"/>
        <v>2700</v>
      </c>
      <c r="AJ1130" s="102">
        <f t="shared" si="141"/>
        <v>15000</v>
      </c>
      <c r="AK1130" s="20">
        <f t="shared" si="142"/>
        <v>1250</v>
      </c>
      <c r="AL1130" s="21">
        <f t="shared" si="146"/>
        <v>2.65993265993266</v>
      </c>
      <c r="AM1130" s="20">
        <f t="shared" si="147"/>
        <v>15000</v>
      </c>
      <c r="AN1130" s="103" t="s">
        <v>664</v>
      </c>
      <c r="AO1130" s="103" t="s">
        <v>2393</v>
      </c>
      <c r="AP1130" s="17">
        <v>29360</v>
      </c>
    </row>
    <row r="1131" spans="1:42" ht="10.5" customHeight="1">
      <c r="A1131" s="16">
        <v>29206</v>
      </c>
      <c r="B1131" s="220" t="str">
        <f t="shared" si="136"/>
        <v>SOP</v>
      </c>
      <c r="C1131" s="18">
        <v>21013</v>
      </c>
      <c r="D1131" s="19">
        <v>1</v>
      </c>
      <c r="E1131" s="20">
        <v>3600</v>
      </c>
      <c r="F1131" s="19">
        <v>1</v>
      </c>
      <c r="G1131" s="19">
        <v>2</v>
      </c>
      <c r="H1131" s="221" t="str">
        <f t="shared" si="137"/>
        <v>2015.01</v>
      </c>
      <c r="I1131" s="221" t="str">
        <f t="shared" si="138"/>
        <v>2019</v>
      </c>
      <c r="J1131" s="148">
        <f>1500*12</f>
        <v>18000</v>
      </c>
      <c r="K1131" s="230"/>
      <c r="L1131" s="230"/>
      <c r="M1131" s="230"/>
      <c r="N1131" s="230"/>
      <c r="O1131" s="19">
        <v>22</v>
      </c>
      <c r="P1131" s="19">
        <v>22</v>
      </c>
      <c r="Q1131" s="19">
        <v>20.98</v>
      </c>
      <c r="R1131" s="19"/>
      <c r="S1131" s="103">
        <v>115</v>
      </c>
      <c r="T1131" s="103">
        <v>13</v>
      </c>
      <c r="U1131" s="18" t="s">
        <v>2</v>
      </c>
      <c r="V1131" s="103"/>
      <c r="W1131" s="103">
        <v>7.0999999999999994E-2</v>
      </c>
      <c r="X1131" s="17"/>
      <c r="Y1131" s="17" t="s">
        <v>568</v>
      </c>
      <c r="Z1131" s="17" t="s">
        <v>2424</v>
      </c>
      <c r="AA1131" s="17">
        <v>29206</v>
      </c>
      <c r="AB1131" s="17"/>
      <c r="AC1131" s="17"/>
      <c r="AD1131" s="99">
        <v>46751</v>
      </c>
      <c r="AE1131" s="18" t="str">
        <f>VLOOKUP(C1131,'Equipment Listing'!A:E,3,FALSE)</f>
        <v>Plainfield</v>
      </c>
      <c r="AF1131" s="19" t="str">
        <f>VLOOKUP(C1131,'Equipment Listing'!A:E,4,FALSE)</f>
        <v>200T</v>
      </c>
      <c r="AG1131" s="19" t="str">
        <f>VLOOKUP(C1131,'Equipment Listing'!A:E,5,FALSE)</f>
        <v>60-200</v>
      </c>
      <c r="AH1131" s="19">
        <f t="shared" si="139"/>
        <v>2</v>
      </c>
      <c r="AI1131" s="43">
        <f t="shared" si="140"/>
        <v>3600</v>
      </c>
      <c r="AJ1131" s="102">
        <f t="shared" si="141"/>
        <v>18000</v>
      </c>
      <c r="AK1131" s="20">
        <f t="shared" si="142"/>
        <v>1500</v>
      </c>
      <c r="AL1131" s="21">
        <f t="shared" si="146"/>
        <v>4.3939393939393936</v>
      </c>
      <c r="AM1131" s="20">
        <f t="shared" si="147"/>
        <v>18000</v>
      </c>
      <c r="AN1131" s="103"/>
      <c r="AO1131" s="103" t="s">
        <v>2392</v>
      </c>
      <c r="AP1131" s="17">
        <v>29206</v>
      </c>
    </row>
    <row r="1132" spans="1:42" ht="10.5" customHeight="1">
      <c r="A1132" s="16">
        <v>37103</v>
      </c>
      <c r="B1132" s="220" t="str">
        <f t="shared" si="136"/>
        <v>SOP</v>
      </c>
      <c r="C1132" s="18">
        <v>21013</v>
      </c>
      <c r="D1132" s="19">
        <v>2</v>
      </c>
      <c r="E1132" s="20">
        <v>3600</v>
      </c>
      <c r="F1132" s="19">
        <v>1</v>
      </c>
      <c r="G1132" s="19">
        <v>1</v>
      </c>
      <c r="H1132" s="221" t="str">
        <f t="shared" si="137"/>
        <v>2015.01</v>
      </c>
      <c r="I1132" s="221" t="str">
        <f t="shared" si="138"/>
        <v>2019</v>
      </c>
      <c r="J1132" s="148">
        <v>183353</v>
      </c>
      <c r="K1132" s="230"/>
      <c r="L1132" s="230"/>
      <c r="M1132" s="230"/>
      <c r="N1132" s="230"/>
      <c r="O1132" s="19">
        <v>24</v>
      </c>
      <c r="P1132" s="19">
        <v>24</v>
      </c>
      <c r="Q1132" s="19">
        <v>18.623999999999999</v>
      </c>
      <c r="R1132" s="19"/>
      <c r="S1132" s="103">
        <v>40</v>
      </c>
      <c r="T1132" s="103">
        <v>11</v>
      </c>
      <c r="U1132" s="18" t="s">
        <v>2</v>
      </c>
      <c r="V1132" s="103" t="s">
        <v>666</v>
      </c>
      <c r="W1132" s="103">
        <v>5.8000000000000003E-2</v>
      </c>
      <c r="X1132" s="17"/>
      <c r="Y1132" s="17" t="s">
        <v>531</v>
      </c>
      <c r="Z1132" s="17" t="s">
        <v>2419</v>
      </c>
      <c r="AA1132" s="17" t="s">
        <v>665</v>
      </c>
      <c r="AB1132" s="17"/>
      <c r="AC1132" s="17"/>
      <c r="AD1132" s="99" t="s">
        <v>590</v>
      </c>
      <c r="AE1132" s="18" t="str">
        <f>VLOOKUP(C1132,'Equipment Listing'!A:E,3,FALSE)</f>
        <v>Plainfield</v>
      </c>
      <c r="AF1132" s="19" t="str">
        <f>VLOOKUP(C1132,'Equipment Listing'!A:E,4,FALSE)</f>
        <v>200T</v>
      </c>
      <c r="AG1132" s="19" t="str">
        <f>VLOOKUP(C1132,'Equipment Listing'!A:E,5,FALSE)</f>
        <v>60-200</v>
      </c>
      <c r="AH1132" s="19">
        <f t="shared" si="139"/>
        <v>1</v>
      </c>
      <c r="AI1132" s="43">
        <f t="shared" si="140"/>
        <v>7200</v>
      </c>
      <c r="AJ1132" s="102">
        <f t="shared" si="141"/>
        <v>183353</v>
      </c>
      <c r="AK1132" s="20">
        <f t="shared" si="142"/>
        <v>15279.416666666666</v>
      </c>
      <c r="AL1132" s="21">
        <f t="shared" si="146"/>
        <v>5.6766203703703697</v>
      </c>
      <c r="AM1132" s="20">
        <f t="shared" si="147"/>
        <v>91676.5</v>
      </c>
      <c r="AN1132" s="103" t="s">
        <v>667</v>
      </c>
      <c r="AO1132" s="103" t="s">
        <v>2394</v>
      </c>
      <c r="AP1132" s="17" t="s">
        <v>665</v>
      </c>
    </row>
    <row r="1133" spans="1:42" ht="10.5" customHeight="1">
      <c r="A1133" s="16" t="s">
        <v>884</v>
      </c>
      <c r="B1133" s="220" t="str">
        <f t="shared" si="136"/>
        <v>SOP</v>
      </c>
      <c r="C1133" s="18">
        <v>21001</v>
      </c>
      <c r="D1133" s="19">
        <v>1</v>
      </c>
      <c r="E1133" s="20">
        <v>2100</v>
      </c>
      <c r="F1133" s="19">
        <v>1</v>
      </c>
      <c r="G1133" s="19">
        <v>2</v>
      </c>
      <c r="H1133" s="221" t="str">
        <f t="shared" si="137"/>
        <v>2015.01</v>
      </c>
      <c r="I1133" s="221" t="str">
        <f t="shared" si="138"/>
        <v>2016.12</v>
      </c>
      <c r="J1133" s="148">
        <f>VLOOKUP(AP1133,'2015 Demand Explosion 12.17.14'!$D$18:$G$837,4,FALSE)</f>
        <v>19796</v>
      </c>
      <c r="K1133" s="230"/>
      <c r="L1133" s="230"/>
      <c r="M1133" s="230"/>
      <c r="N1133" s="230"/>
      <c r="O1133" s="19">
        <v>28</v>
      </c>
      <c r="P1133" s="19">
        <v>81</v>
      </c>
      <c r="Q1133" s="19">
        <v>22.414999999999999</v>
      </c>
      <c r="R1133" s="19"/>
      <c r="S1133" s="103">
        <v>284</v>
      </c>
      <c r="T1133" s="103">
        <v>13.5</v>
      </c>
      <c r="U1133" s="18" t="s">
        <v>2</v>
      </c>
      <c r="V1133" s="103" t="s">
        <v>885</v>
      </c>
      <c r="W1133" s="103">
        <v>1.52</v>
      </c>
      <c r="X1133" s="17"/>
      <c r="Y1133" s="17" t="s">
        <v>531</v>
      </c>
      <c r="Z1133" s="17" t="s">
        <v>2417</v>
      </c>
      <c r="AA1133" s="17" t="s">
        <v>884</v>
      </c>
      <c r="AB1133" s="17"/>
      <c r="AC1133" s="17"/>
      <c r="AD1133" s="99">
        <v>42735</v>
      </c>
      <c r="AE1133" s="18" t="str">
        <f>VLOOKUP(C1133,'Equipment Listing'!A:E,3,FALSE)</f>
        <v>Plainfield</v>
      </c>
      <c r="AF1133" s="19" t="str">
        <f>VLOOKUP(C1133,'Equipment Listing'!A:E,4,FALSE)</f>
        <v>400T</v>
      </c>
      <c r="AG1133" s="19" t="str">
        <f>VLOOKUP(C1133,'Equipment Listing'!A:E,5,FALSE)</f>
        <v>331-600</v>
      </c>
      <c r="AH1133" s="19">
        <f t="shared" si="139"/>
        <v>2</v>
      </c>
      <c r="AI1133" s="43">
        <f t="shared" si="140"/>
        <v>2100</v>
      </c>
      <c r="AJ1133" s="102">
        <f t="shared" si="141"/>
        <v>19796</v>
      </c>
      <c r="AK1133" s="20">
        <f t="shared" si="142"/>
        <v>1649.6666666666667</v>
      </c>
      <c r="AL1133" s="21">
        <f t="shared" si="146"/>
        <v>5.0646464646464651</v>
      </c>
      <c r="AM1133" s="20">
        <f t="shared" si="147"/>
        <v>19796</v>
      </c>
      <c r="AN1133" s="103" t="s">
        <v>886</v>
      </c>
      <c r="AO1133" s="103" t="s">
        <v>2392</v>
      </c>
      <c r="AP1133" s="17" t="s">
        <v>1254</v>
      </c>
    </row>
    <row r="1134" spans="1:42" ht="10.5" customHeight="1">
      <c r="A1134" s="16" t="s">
        <v>887</v>
      </c>
      <c r="B1134" s="220" t="str">
        <f t="shared" si="136"/>
        <v>SOP</v>
      </c>
      <c r="C1134" s="18">
        <v>21001</v>
      </c>
      <c r="D1134" s="19">
        <v>1</v>
      </c>
      <c r="E1134" s="20">
        <v>2100</v>
      </c>
      <c r="F1134" s="19">
        <v>1</v>
      </c>
      <c r="G1134" s="19">
        <v>2</v>
      </c>
      <c r="H1134" s="221" t="str">
        <f t="shared" si="137"/>
        <v>2015.01</v>
      </c>
      <c r="I1134" s="221" t="str">
        <f t="shared" si="138"/>
        <v>2016.12</v>
      </c>
      <c r="J1134" s="148">
        <f>VLOOKUP(AP1134,'2015 Demand Explosion 12.17.14'!$D$18:$G$837,4,FALSE)</f>
        <v>19285</v>
      </c>
      <c r="K1134" s="230"/>
      <c r="L1134" s="230"/>
      <c r="M1134" s="230"/>
      <c r="N1134" s="230"/>
      <c r="O1134" s="19">
        <v>28</v>
      </c>
      <c r="P1134" s="19">
        <v>76</v>
      </c>
      <c r="Q1134" s="19">
        <v>22.47</v>
      </c>
      <c r="R1134" s="19"/>
      <c r="S1134" s="103">
        <v>208</v>
      </c>
      <c r="T1134" s="103">
        <v>14</v>
      </c>
      <c r="U1134" s="18" t="s">
        <v>2</v>
      </c>
      <c r="V1134" s="103" t="s">
        <v>888</v>
      </c>
      <c r="W1134" s="103">
        <v>1.38</v>
      </c>
      <c r="X1134" s="17"/>
      <c r="Y1134" s="17" t="s">
        <v>531</v>
      </c>
      <c r="Z1134" s="17" t="s">
        <v>2416</v>
      </c>
      <c r="AA1134" s="17" t="s">
        <v>887</v>
      </c>
      <c r="AB1134" s="17"/>
      <c r="AC1134" s="17"/>
      <c r="AD1134" s="99">
        <v>42735</v>
      </c>
      <c r="AE1134" s="18" t="str">
        <f>VLOOKUP(C1134,'Equipment Listing'!A:E,3,FALSE)</f>
        <v>Plainfield</v>
      </c>
      <c r="AF1134" s="19" t="str">
        <f>VLOOKUP(C1134,'Equipment Listing'!A:E,4,FALSE)</f>
        <v>400T</v>
      </c>
      <c r="AG1134" s="19" t="str">
        <f>VLOOKUP(C1134,'Equipment Listing'!A:E,5,FALSE)</f>
        <v>331-600</v>
      </c>
      <c r="AH1134" s="19">
        <f t="shared" si="139"/>
        <v>2</v>
      </c>
      <c r="AI1134" s="43">
        <f t="shared" si="140"/>
        <v>2100</v>
      </c>
      <c r="AJ1134" s="102">
        <f t="shared" si="141"/>
        <v>19285</v>
      </c>
      <c r="AK1134" s="20">
        <f t="shared" si="142"/>
        <v>1607.0833333333333</v>
      </c>
      <c r="AL1134" s="21">
        <f t="shared" si="146"/>
        <v>5.0277777777777768</v>
      </c>
      <c r="AM1134" s="20">
        <f t="shared" si="147"/>
        <v>19285</v>
      </c>
      <c r="AN1134" s="103" t="s">
        <v>889</v>
      </c>
      <c r="AO1134" s="103" t="s">
        <v>2392</v>
      </c>
      <c r="AP1134" s="17" t="s">
        <v>1256</v>
      </c>
    </row>
    <row r="1135" spans="1:42" ht="10.5" customHeight="1">
      <c r="A1135" s="16">
        <v>50849</v>
      </c>
      <c r="B1135" s="220" t="str">
        <f t="shared" si="136"/>
        <v>SOP</v>
      </c>
      <c r="C1135" s="18">
        <v>21015</v>
      </c>
      <c r="D1135" s="19">
        <v>1</v>
      </c>
      <c r="E1135" s="20">
        <v>720</v>
      </c>
      <c r="F1135" s="19">
        <v>1.5</v>
      </c>
      <c r="G1135" s="19">
        <v>1</v>
      </c>
      <c r="H1135" s="221" t="str">
        <f t="shared" si="137"/>
        <v>2015.01</v>
      </c>
      <c r="I1135" s="221" t="str">
        <f t="shared" si="138"/>
        <v>2018.12</v>
      </c>
      <c r="J1135" s="148">
        <v>20000</v>
      </c>
      <c r="K1135" s="230"/>
      <c r="L1135" s="230"/>
      <c r="M1135" s="230"/>
      <c r="N1135" s="230"/>
      <c r="O1135" s="19">
        <v>72</v>
      </c>
      <c r="P1135" s="19">
        <v>150</v>
      </c>
      <c r="Q1135" s="19">
        <v>37.840000000000003</v>
      </c>
      <c r="R1135" s="19"/>
      <c r="S1135" s="103">
        <v>639</v>
      </c>
      <c r="T1135" s="103">
        <v>26.5</v>
      </c>
      <c r="U1135" s="18" t="s">
        <v>8</v>
      </c>
      <c r="V1135" s="103" t="s">
        <v>535</v>
      </c>
      <c r="W1135" s="103">
        <v>22.76</v>
      </c>
      <c r="X1135" s="17"/>
      <c r="Y1135" s="17" t="s">
        <v>534</v>
      </c>
      <c r="Z1135" s="17"/>
      <c r="AA1135" s="17">
        <v>50849</v>
      </c>
      <c r="AB1135" s="17"/>
      <c r="AC1135" s="17"/>
      <c r="AD1135" s="99">
        <v>43435</v>
      </c>
      <c r="AE1135" s="18" t="str">
        <f>VLOOKUP(C1135,'Equipment Listing'!A:E,3,FALSE)</f>
        <v>Plainfield</v>
      </c>
      <c r="AF1135" s="19" t="str">
        <f>VLOOKUP(C1135,'Equipment Listing'!A:E,4,FALSE)</f>
        <v>1000T (xfer)</v>
      </c>
      <c r="AG1135" s="19" t="str">
        <f>VLOOKUP(C1135,'Equipment Listing'!A:E,5,FALSE)</f>
        <v>600+</v>
      </c>
      <c r="AH1135" s="19">
        <f t="shared" si="139"/>
        <v>1.5</v>
      </c>
      <c r="AI1135" s="43">
        <f t="shared" si="140"/>
        <v>720</v>
      </c>
      <c r="AJ1135" s="102">
        <f t="shared" si="141"/>
        <v>20000</v>
      </c>
      <c r="AK1135" s="20">
        <f t="shared" si="142"/>
        <v>1666.6666666666667</v>
      </c>
      <c r="AL1135" s="21">
        <f t="shared" si="146"/>
        <v>6.936026936026936</v>
      </c>
      <c r="AM1135" s="20">
        <f t="shared" si="147"/>
        <v>20000</v>
      </c>
      <c r="AN1135" s="103" t="s">
        <v>536</v>
      </c>
      <c r="AO1135" s="103" t="s">
        <v>2393</v>
      </c>
      <c r="AP1135" s="17">
        <v>50849</v>
      </c>
    </row>
    <row r="1136" spans="1:42" ht="10.5" customHeight="1">
      <c r="A1136" s="16" t="s">
        <v>551</v>
      </c>
      <c r="B1136" s="220" t="str">
        <f t="shared" si="136"/>
        <v>SOP</v>
      </c>
      <c r="C1136" s="18">
        <v>21015</v>
      </c>
      <c r="D1136" s="19">
        <v>1</v>
      </c>
      <c r="E1136" s="20">
        <v>780</v>
      </c>
      <c r="F1136" s="19">
        <v>1.5</v>
      </c>
      <c r="G1136" s="19">
        <v>2</v>
      </c>
      <c r="H1136" s="221" t="str">
        <f t="shared" si="137"/>
        <v>2015.01</v>
      </c>
      <c r="I1136" s="221" t="str">
        <f t="shared" si="138"/>
        <v>2016.12</v>
      </c>
      <c r="J1136" s="148">
        <f>VLOOKUP(AP1136,'2015 Demand Explosion 12.17.14'!$D$18:$G$837,4,FALSE)</f>
        <v>82393</v>
      </c>
      <c r="K1136" s="230"/>
      <c r="L1136" s="230"/>
      <c r="M1136" s="230"/>
      <c r="N1136" s="230"/>
      <c r="O1136" s="19">
        <v>72</v>
      </c>
      <c r="P1136" s="19">
        <v>179</v>
      </c>
      <c r="Q1136" s="19">
        <v>36.835000000000001</v>
      </c>
      <c r="R1136" s="19"/>
      <c r="S1136" s="103">
        <v>655</v>
      </c>
      <c r="T1136" s="103">
        <v>23</v>
      </c>
      <c r="U1136" s="18" t="s">
        <v>8</v>
      </c>
      <c r="V1136" s="103" t="s">
        <v>553</v>
      </c>
      <c r="W1136" s="103">
        <v>2.2999999999999998</v>
      </c>
      <c r="X1136" s="17"/>
      <c r="Y1136" s="17" t="s">
        <v>552</v>
      </c>
      <c r="Z1136" s="17"/>
      <c r="AA1136" s="17" t="s">
        <v>551</v>
      </c>
      <c r="AB1136" s="17"/>
      <c r="AC1136" s="17"/>
      <c r="AD1136" s="99">
        <v>42734</v>
      </c>
      <c r="AE1136" s="18" t="str">
        <f>VLOOKUP(C1136,'Equipment Listing'!A:E,3,FALSE)</f>
        <v>Plainfield</v>
      </c>
      <c r="AF1136" s="19" t="str">
        <f>VLOOKUP(C1136,'Equipment Listing'!A:E,4,FALSE)</f>
        <v>1000T (xfer)</v>
      </c>
      <c r="AG1136" s="19" t="str">
        <f>VLOOKUP(C1136,'Equipment Listing'!A:E,5,FALSE)</f>
        <v>600+</v>
      </c>
      <c r="AH1136" s="19">
        <f t="shared" si="139"/>
        <v>3</v>
      </c>
      <c r="AI1136" s="43">
        <f t="shared" si="140"/>
        <v>780</v>
      </c>
      <c r="AJ1136" s="102">
        <f t="shared" si="141"/>
        <v>82393</v>
      </c>
      <c r="AK1136" s="20">
        <f t="shared" si="142"/>
        <v>6866.083333333333</v>
      </c>
      <c r="AL1136" s="21">
        <f t="shared" si="146"/>
        <v>21.459401709401707</v>
      </c>
      <c r="AM1136" s="20">
        <f t="shared" si="147"/>
        <v>82393</v>
      </c>
      <c r="AN1136" s="103" t="s">
        <v>554</v>
      </c>
      <c r="AO1136" s="103" t="s">
        <v>2393</v>
      </c>
      <c r="AP1136" s="17" t="s">
        <v>2237</v>
      </c>
    </row>
    <row r="1137" spans="1:42" ht="10.5" customHeight="1">
      <c r="A1137" s="16" t="s">
        <v>555</v>
      </c>
      <c r="B1137" s="220" t="str">
        <f t="shared" si="136"/>
        <v>SOP</v>
      </c>
      <c r="C1137" s="18">
        <v>21015</v>
      </c>
      <c r="D1137" s="19">
        <v>1</v>
      </c>
      <c r="E1137" s="20">
        <v>780</v>
      </c>
      <c r="F1137" s="19">
        <v>1.5</v>
      </c>
      <c r="G1137" s="19">
        <v>2</v>
      </c>
      <c r="H1137" s="221" t="str">
        <f t="shared" si="137"/>
        <v>2015.01</v>
      </c>
      <c r="I1137" s="221" t="str">
        <f t="shared" si="138"/>
        <v>2016.12</v>
      </c>
      <c r="J1137" s="148">
        <f>VLOOKUP(AP1137,'2015 Demand Explosion 12.17.14'!$D$18:$G$837,4,FALSE)</f>
        <v>82393</v>
      </c>
      <c r="K1137" s="230"/>
      <c r="L1137" s="230"/>
      <c r="M1137" s="230"/>
      <c r="N1137" s="230"/>
      <c r="O1137" s="19">
        <v>72</v>
      </c>
      <c r="P1137" s="19">
        <v>179</v>
      </c>
      <c r="Q1137" s="19">
        <v>36.832999999999998</v>
      </c>
      <c r="R1137" s="19"/>
      <c r="S1137" s="103">
        <v>720</v>
      </c>
      <c r="T1137" s="103">
        <v>23</v>
      </c>
      <c r="U1137" s="18" t="s">
        <v>8</v>
      </c>
      <c r="V1137" s="103" t="s">
        <v>553</v>
      </c>
      <c r="W1137" s="103">
        <v>2.2999999999999998</v>
      </c>
      <c r="X1137" s="17"/>
      <c r="Y1137" s="99">
        <v>42734</v>
      </c>
      <c r="Z1137" s="99"/>
      <c r="AA1137" s="17" t="s">
        <v>555</v>
      </c>
      <c r="AB1137" s="17"/>
      <c r="AC1137" s="17"/>
      <c r="AD1137" s="99">
        <v>42734</v>
      </c>
      <c r="AE1137" s="18" t="str">
        <f>VLOOKUP(C1137,'Equipment Listing'!A:E,3,FALSE)</f>
        <v>Plainfield</v>
      </c>
      <c r="AF1137" s="19" t="str">
        <f>VLOOKUP(C1137,'Equipment Listing'!A:E,4,FALSE)</f>
        <v>1000T (xfer)</v>
      </c>
      <c r="AG1137" s="19" t="str">
        <f>VLOOKUP(C1137,'Equipment Listing'!A:E,5,FALSE)</f>
        <v>600+</v>
      </c>
      <c r="AH1137" s="19">
        <f t="shared" si="139"/>
        <v>3</v>
      </c>
      <c r="AI1137" s="43">
        <f t="shared" si="140"/>
        <v>780</v>
      </c>
      <c r="AJ1137" s="102">
        <f t="shared" si="141"/>
        <v>82393</v>
      </c>
      <c r="AK1137" s="20">
        <f t="shared" si="142"/>
        <v>6866.083333333333</v>
      </c>
      <c r="AL1137" s="21">
        <f t="shared" si="146"/>
        <v>21.459401709401707</v>
      </c>
      <c r="AM1137" s="20">
        <f t="shared" si="147"/>
        <v>82393</v>
      </c>
      <c r="AN1137" s="103" t="s">
        <v>554</v>
      </c>
      <c r="AO1137" s="103" t="s">
        <v>2393</v>
      </c>
      <c r="AP1137" s="17" t="s">
        <v>2238</v>
      </c>
    </row>
    <row r="1138" spans="1:42" ht="10.5" customHeight="1">
      <c r="A1138" s="16" t="s">
        <v>835</v>
      </c>
      <c r="B1138" s="220" t="str">
        <f t="shared" si="136"/>
        <v>SOP</v>
      </c>
      <c r="C1138" s="18">
        <v>21002</v>
      </c>
      <c r="D1138" s="19">
        <v>1</v>
      </c>
      <c r="E1138" s="20">
        <v>1800</v>
      </c>
      <c r="F1138" s="19">
        <v>1</v>
      </c>
      <c r="G1138" s="19">
        <v>2</v>
      </c>
      <c r="H1138" s="221" t="str">
        <f t="shared" si="137"/>
        <v>2015.01</v>
      </c>
      <c r="I1138" s="221" t="str">
        <f t="shared" si="138"/>
        <v>2016.12</v>
      </c>
      <c r="J1138" s="148">
        <f>VLOOKUP(AP1138,'2015 Demand Explosion 12.17.14'!$D$18:$G$837,4,FALSE)</f>
        <v>37868</v>
      </c>
      <c r="K1138" s="230"/>
      <c r="L1138" s="230"/>
      <c r="M1138" s="230"/>
      <c r="N1138" s="230"/>
      <c r="O1138" s="19">
        <v>38</v>
      </c>
      <c r="P1138" s="19">
        <v>79</v>
      </c>
      <c r="Q1138" s="19">
        <v>22.42</v>
      </c>
      <c r="R1138" s="19"/>
      <c r="S1138" s="103">
        <v>548</v>
      </c>
      <c r="T1138" s="103">
        <v>13</v>
      </c>
      <c r="U1138" s="18" t="s">
        <v>2</v>
      </c>
      <c r="V1138" s="103" t="s">
        <v>836</v>
      </c>
      <c r="W1138" s="103">
        <v>2.34</v>
      </c>
      <c r="X1138" s="17"/>
      <c r="Y1138" s="17" t="s">
        <v>531</v>
      </c>
      <c r="Z1138" s="17" t="s">
        <v>2416</v>
      </c>
      <c r="AA1138" s="17" t="s">
        <v>835</v>
      </c>
      <c r="AB1138" s="17"/>
      <c r="AC1138" s="17"/>
      <c r="AD1138" s="99">
        <v>42735</v>
      </c>
      <c r="AE1138" s="18" t="str">
        <f>VLOOKUP(C1138,'Equipment Listing'!A:E,3,FALSE)</f>
        <v>Plainfield</v>
      </c>
      <c r="AF1138" s="19" t="str">
        <f>VLOOKUP(C1138,'Equipment Listing'!A:E,4,FALSE)</f>
        <v>600T</v>
      </c>
      <c r="AG1138" s="19" t="str">
        <f>VLOOKUP(C1138,'Equipment Listing'!A:E,5,FALSE)</f>
        <v>331-600</v>
      </c>
      <c r="AH1138" s="19">
        <f t="shared" si="139"/>
        <v>2</v>
      </c>
      <c r="AI1138" s="43">
        <f t="shared" si="140"/>
        <v>1800</v>
      </c>
      <c r="AJ1138" s="102">
        <f t="shared" si="141"/>
        <v>37868</v>
      </c>
      <c r="AK1138" s="20">
        <f t="shared" si="142"/>
        <v>3155.6666666666665</v>
      </c>
      <c r="AL1138" s="21">
        <f t="shared" si="146"/>
        <v>6.8239057239057237</v>
      </c>
      <c r="AM1138" s="20">
        <f t="shared" si="147"/>
        <v>37868</v>
      </c>
      <c r="AN1138" s="103" t="s">
        <v>837</v>
      </c>
      <c r="AO1138" s="103" t="s">
        <v>2392</v>
      </c>
      <c r="AP1138" s="17" t="s">
        <v>1246</v>
      </c>
    </row>
    <row r="1139" spans="1:42" ht="10.5" customHeight="1">
      <c r="A1139" s="16" t="s">
        <v>732</v>
      </c>
      <c r="B1139" s="220" t="str">
        <f t="shared" si="136"/>
        <v>SOP</v>
      </c>
      <c r="C1139" s="18">
        <v>21013</v>
      </c>
      <c r="D1139" s="19">
        <v>1</v>
      </c>
      <c r="E1139" s="20">
        <v>2400</v>
      </c>
      <c r="F1139" s="19">
        <v>1</v>
      </c>
      <c r="G1139" s="19">
        <v>2</v>
      </c>
      <c r="H1139" s="221" t="str">
        <f t="shared" si="137"/>
        <v>2015.01</v>
      </c>
      <c r="I1139" s="221" t="str">
        <f t="shared" si="138"/>
        <v>2016.12</v>
      </c>
      <c r="J1139" s="148">
        <f>VLOOKUP(AP1139,'2015 Demand Explosion 12.17.14'!$D$18:$G$837,4,FALSE)</f>
        <v>18800</v>
      </c>
      <c r="K1139" s="230"/>
      <c r="L1139" s="230"/>
      <c r="M1139" s="230"/>
      <c r="N1139" s="230"/>
      <c r="O1139" s="19">
        <v>24</v>
      </c>
      <c r="P1139" s="19">
        <v>50</v>
      </c>
      <c r="Q1139" s="19">
        <v>20.9</v>
      </c>
      <c r="R1139" s="19"/>
      <c r="S1139" s="103">
        <v>105</v>
      </c>
      <c r="T1139" s="103">
        <v>13</v>
      </c>
      <c r="U1139" s="18" t="s">
        <v>2</v>
      </c>
      <c r="V1139" s="103" t="s">
        <v>733</v>
      </c>
      <c r="W1139" s="103">
        <v>0.42</v>
      </c>
      <c r="X1139" s="17"/>
      <c r="Y1139" s="17" t="s">
        <v>531</v>
      </c>
      <c r="Z1139" s="17" t="s">
        <v>2416</v>
      </c>
      <c r="AA1139" s="17" t="s">
        <v>732</v>
      </c>
      <c r="AB1139" s="17"/>
      <c r="AC1139" s="17"/>
      <c r="AD1139" s="99">
        <v>42735</v>
      </c>
      <c r="AE1139" s="18" t="str">
        <f>VLOOKUP(C1139,'Equipment Listing'!A:E,3,FALSE)</f>
        <v>Plainfield</v>
      </c>
      <c r="AF1139" s="19" t="str">
        <f>VLOOKUP(C1139,'Equipment Listing'!A:E,4,FALSE)</f>
        <v>200T</v>
      </c>
      <c r="AG1139" s="19" t="str">
        <f>VLOOKUP(C1139,'Equipment Listing'!A:E,5,FALSE)</f>
        <v>60-200</v>
      </c>
      <c r="AH1139" s="19">
        <f t="shared" si="139"/>
        <v>2</v>
      </c>
      <c r="AI1139" s="43">
        <f t="shared" si="140"/>
        <v>2400</v>
      </c>
      <c r="AJ1139" s="102">
        <f t="shared" si="141"/>
        <v>18800</v>
      </c>
      <c r="AK1139" s="20">
        <f t="shared" si="142"/>
        <v>1566.6666666666667</v>
      </c>
      <c r="AL1139" s="21">
        <f t="shared" si="146"/>
        <v>4.8232323232323226</v>
      </c>
      <c r="AM1139" s="20">
        <f t="shared" si="147"/>
        <v>18800</v>
      </c>
      <c r="AN1139" s="103" t="s">
        <v>734</v>
      </c>
      <c r="AO1139" s="103" t="s">
        <v>2392</v>
      </c>
      <c r="AP1139" s="111" t="s">
        <v>1260</v>
      </c>
    </row>
    <row r="1140" spans="1:42" ht="10.5" customHeight="1">
      <c r="A1140" s="16">
        <v>38149</v>
      </c>
      <c r="B1140" s="220" t="str">
        <f t="shared" si="136"/>
        <v>EOP</v>
      </c>
      <c r="C1140" s="18">
        <v>21013</v>
      </c>
      <c r="D1140" s="19">
        <v>2</v>
      </c>
      <c r="E1140" s="20">
        <v>4200</v>
      </c>
      <c r="F1140" s="19">
        <v>1</v>
      </c>
      <c r="G1140" s="19">
        <v>4</v>
      </c>
      <c r="H1140" s="221" t="str">
        <f t="shared" si="137"/>
        <v>2015.01</v>
      </c>
      <c r="I1140" s="221" t="str">
        <f t="shared" si="138"/>
        <v>3000</v>
      </c>
      <c r="J1140" s="170">
        <f>IF(ISNA(VLOOKUP(AP1140,'2015 Demand Explosion 12.17.14'!$D$18:$G$837,4,FALSE))=TRUE,0,VLOOKUP(AP1140,'2015 Demand Explosion 12.17.14'!$D$18:$G$837,4,FALSE))</f>
        <v>0</v>
      </c>
      <c r="K1140" s="231"/>
      <c r="L1140" s="231"/>
      <c r="M1140" s="231"/>
      <c r="N1140" s="231"/>
      <c r="O1140" s="19">
        <v>28</v>
      </c>
      <c r="P1140" s="19">
        <v>42</v>
      </c>
      <c r="Q1140" s="19">
        <v>20.984000000000002</v>
      </c>
      <c r="R1140" s="19"/>
      <c r="S1140" s="103">
        <v>147</v>
      </c>
      <c r="T1140" s="103">
        <v>10.5</v>
      </c>
      <c r="U1140" s="18" t="s">
        <v>2</v>
      </c>
      <c r="V1140" s="103" t="s">
        <v>674</v>
      </c>
      <c r="W1140" s="103">
        <v>0.251</v>
      </c>
      <c r="X1140" s="17"/>
      <c r="Y1140" s="17" t="s">
        <v>531</v>
      </c>
      <c r="Z1140" s="17"/>
      <c r="AA1140" s="17">
        <v>38149</v>
      </c>
      <c r="AB1140" s="17"/>
      <c r="AC1140" s="17"/>
      <c r="AD1140" s="99">
        <v>42004</v>
      </c>
      <c r="AE1140" s="18" t="str">
        <f>VLOOKUP(C1140,'Equipment Listing'!A:E,3,FALSE)</f>
        <v>Plainfield</v>
      </c>
      <c r="AF1140" s="19" t="str">
        <f>VLOOKUP(C1140,'Equipment Listing'!A:E,4,FALSE)</f>
        <v>200T</v>
      </c>
      <c r="AG1140" s="19" t="str">
        <f>VLOOKUP(C1140,'Equipment Listing'!A:E,5,FALSE)</f>
        <v>60-200</v>
      </c>
      <c r="AH1140" s="19">
        <f t="shared" si="139"/>
        <v>4</v>
      </c>
      <c r="AI1140" s="43">
        <f t="shared" si="140"/>
        <v>8400</v>
      </c>
      <c r="AJ1140" s="102">
        <f t="shared" si="141"/>
        <v>0</v>
      </c>
      <c r="AK1140" s="20">
        <f t="shared" si="142"/>
        <v>0</v>
      </c>
      <c r="AL1140" s="21">
        <f t="shared" si="146"/>
        <v>0</v>
      </c>
      <c r="AM1140" s="20">
        <f t="shared" si="147"/>
        <v>0</v>
      </c>
      <c r="AN1140" s="103" t="s">
        <v>675</v>
      </c>
      <c r="AO1140" s="103" t="s">
        <v>2392</v>
      </c>
      <c r="AP1140" s="17">
        <v>38149</v>
      </c>
    </row>
    <row r="1141" spans="1:42" ht="10.5" customHeight="1">
      <c r="A1141" s="16">
        <v>38150</v>
      </c>
      <c r="B1141" s="220" t="str">
        <f t="shared" si="136"/>
        <v>EOP</v>
      </c>
      <c r="C1141" s="18">
        <v>21013</v>
      </c>
      <c r="D1141" s="19">
        <v>2</v>
      </c>
      <c r="E1141" s="20">
        <v>4200</v>
      </c>
      <c r="F1141" s="19">
        <v>1</v>
      </c>
      <c r="G1141" s="19">
        <v>4</v>
      </c>
      <c r="H1141" s="221" t="str">
        <f t="shared" si="137"/>
        <v>2015.01</v>
      </c>
      <c r="I1141" s="221" t="str">
        <f t="shared" si="138"/>
        <v>3000</v>
      </c>
      <c r="J1141" s="170">
        <f>IF(ISNA(VLOOKUP(AP1141,'2015 Demand Explosion 12.17.14'!$D$18:$G$837,4,FALSE))=TRUE,0,VLOOKUP(AP1141,'2015 Demand Explosion 12.17.14'!$D$18:$G$837,4,FALSE))</f>
        <v>0</v>
      </c>
      <c r="K1141" s="231"/>
      <c r="L1141" s="231"/>
      <c r="M1141" s="231"/>
      <c r="N1141" s="231"/>
      <c r="O1141" s="19"/>
      <c r="P1141" s="19"/>
      <c r="Q1141" s="19">
        <v>20.885000000000002</v>
      </c>
      <c r="R1141" s="19"/>
      <c r="S1141" s="103">
        <v>124</v>
      </c>
      <c r="T1141" s="103"/>
      <c r="U1141" s="18" t="s">
        <v>2</v>
      </c>
      <c r="V1141" s="103" t="s">
        <v>676</v>
      </c>
      <c r="W1141" s="103">
        <v>0.23200000000000001</v>
      </c>
      <c r="X1141" s="17"/>
      <c r="Y1141" s="17" t="s">
        <v>531</v>
      </c>
      <c r="Z1141" s="17"/>
      <c r="AA1141" s="17">
        <v>38150</v>
      </c>
      <c r="AB1141" s="17"/>
      <c r="AC1141" s="17"/>
      <c r="AD1141" s="99">
        <v>42004</v>
      </c>
      <c r="AE1141" s="18" t="str">
        <f>VLOOKUP(C1141,'Equipment Listing'!A:E,3,FALSE)</f>
        <v>Plainfield</v>
      </c>
      <c r="AF1141" s="19" t="str">
        <f>VLOOKUP(C1141,'Equipment Listing'!A:E,4,FALSE)</f>
        <v>200T</v>
      </c>
      <c r="AG1141" s="19" t="str">
        <f>VLOOKUP(C1141,'Equipment Listing'!A:E,5,FALSE)</f>
        <v>60-200</v>
      </c>
      <c r="AH1141" s="19">
        <f t="shared" si="139"/>
        <v>4</v>
      </c>
      <c r="AI1141" s="43">
        <f t="shared" si="140"/>
        <v>8400</v>
      </c>
      <c r="AJ1141" s="102">
        <f t="shared" si="141"/>
        <v>0</v>
      </c>
      <c r="AK1141" s="20">
        <f t="shared" si="142"/>
        <v>0</v>
      </c>
      <c r="AL1141" s="21">
        <f t="shared" si="146"/>
        <v>0</v>
      </c>
      <c r="AM1141" s="20">
        <f t="shared" si="147"/>
        <v>0</v>
      </c>
      <c r="AN1141" s="103" t="s">
        <v>677</v>
      </c>
      <c r="AO1141" s="103" t="s">
        <v>2392</v>
      </c>
      <c r="AP1141" s="17">
        <v>38150</v>
      </c>
    </row>
    <row r="1142" spans="1:42" ht="10.5" customHeight="1">
      <c r="A1142" s="16">
        <v>37959</v>
      </c>
      <c r="B1142" s="220" t="str">
        <f t="shared" si="136"/>
        <v>SOP</v>
      </c>
      <c r="C1142" s="18">
        <v>21013</v>
      </c>
      <c r="D1142" s="19">
        <v>1</v>
      </c>
      <c r="E1142" s="20">
        <v>4200</v>
      </c>
      <c r="F1142" s="19">
        <v>1</v>
      </c>
      <c r="G1142" s="19">
        <v>4</v>
      </c>
      <c r="H1142" s="221" t="str">
        <f t="shared" si="137"/>
        <v>2015.01</v>
      </c>
      <c r="I1142" s="221" t="str">
        <f t="shared" si="138"/>
        <v>2019</v>
      </c>
      <c r="J1142" s="148">
        <v>248932</v>
      </c>
      <c r="K1142" s="230"/>
      <c r="L1142" s="230"/>
      <c r="M1142" s="230"/>
      <c r="N1142" s="230"/>
      <c r="O1142" s="19">
        <v>29</v>
      </c>
      <c r="P1142" s="19">
        <v>30</v>
      </c>
      <c r="Q1142" s="19">
        <v>18.34</v>
      </c>
      <c r="R1142" s="19"/>
      <c r="S1142" s="103">
        <v>50</v>
      </c>
      <c r="T1142" s="103">
        <v>11</v>
      </c>
      <c r="U1142" s="18" t="s">
        <v>2</v>
      </c>
      <c r="V1142" s="103" t="s">
        <v>670</v>
      </c>
      <c r="W1142" s="103">
        <v>0.23100000000000001</v>
      </c>
      <c r="X1142" s="17"/>
      <c r="Y1142" s="17" t="s">
        <v>531</v>
      </c>
      <c r="Z1142" s="17" t="s">
        <v>2426</v>
      </c>
      <c r="AA1142" s="17">
        <v>37959</v>
      </c>
      <c r="AB1142" s="17"/>
      <c r="AC1142" s="17"/>
      <c r="AD1142" s="99" t="s">
        <v>590</v>
      </c>
      <c r="AE1142" s="18" t="str">
        <f>VLOOKUP(C1142,'Equipment Listing'!A:E,3,FALSE)</f>
        <v>Plainfield</v>
      </c>
      <c r="AF1142" s="19" t="str">
        <f>VLOOKUP(C1142,'Equipment Listing'!A:E,4,FALSE)</f>
        <v>200T</v>
      </c>
      <c r="AG1142" s="19" t="str">
        <f>VLOOKUP(C1142,'Equipment Listing'!A:E,5,FALSE)</f>
        <v>60-200</v>
      </c>
      <c r="AH1142" s="19">
        <f t="shared" si="139"/>
        <v>4</v>
      </c>
      <c r="AI1142" s="43">
        <f t="shared" si="140"/>
        <v>4200</v>
      </c>
      <c r="AJ1142" s="102">
        <f t="shared" si="141"/>
        <v>248932</v>
      </c>
      <c r="AK1142" s="20">
        <f t="shared" si="142"/>
        <v>20744.333333333332</v>
      </c>
      <c r="AL1142" s="21">
        <f t="shared" si="146"/>
        <v>16.252958152958151</v>
      </c>
      <c r="AM1142" s="20">
        <f t="shared" si="147"/>
        <v>248932</v>
      </c>
      <c r="AN1142" s="103" t="s">
        <v>671</v>
      </c>
      <c r="AO1142" s="103" t="s">
        <v>2394</v>
      </c>
      <c r="AP1142" s="17">
        <v>37959</v>
      </c>
    </row>
    <row r="1143" spans="1:42" ht="10.5" customHeight="1">
      <c r="A1143" s="16">
        <v>37960</v>
      </c>
      <c r="B1143" s="220" t="str">
        <f t="shared" si="136"/>
        <v>SOP</v>
      </c>
      <c r="C1143" s="18">
        <v>21013</v>
      </c>
      <c r="D1143" s="19">
        <v>1</v>
      </c>
      <c r="E1143" s="20">
        <v>4200</v>
      </c>
      <c r="F1143" s="19">
        <v>1</v>
      </c>
      <c r="G1143" s="19">
        <v>4</v>
      </c>
      <c r="H1143" s="221" t="str">
        <f t="shared" si="137"/>
        <v>2015.01</v>
      </c>
      <c r="I1143" s="221" t="str">
        <f t="shared" si="138"/>
        <v>2019</v>
      </c>
      <c r="J1143" s="148">
        <v>249166</v>
      </c>
      <c r="K1143" s="230"/>
      <c r="L1143" s="230"/>
      <c r="M1143" s="230"/>
      <c r="N1143" s="230"/>
      <c r="O1143" s="19">
        <v>32</v>
      </c>
      <c r="P1143" s="19">
        <v>25</v>
      </c>
      <c r="Q1143" s="19">
        <v>16.899000000000001</v>
      </c>
      <c r="R1143" s="19"/>
      <c r="S1143" s="103">
        <v>40</v>
      </c>
      <c r="T1143" s="103">
        <v>9</v>
      </c>
      <c r="U1143" s="18" t="s">
        <v>2</v>
      </c>
      <c r="V1143" s="103" t="s">
        <v>672</v>
      </c>
      <c r="W1143" s="103">
        <v>0.13500000000000001</v>
      </c>
      <c r="X1143" s="17"/>
      <c r="Y1143" s="17" t="s">
        <v>531</v>
      </c>
      <c r="Z1143" s="17" t="s">
        <v>2426</v>
      </c>
      <c r="AA1143" s="17">
        <v>37960</v>
      </c>
      <c r="AB1143" s="17"/>
      <c r="AC1143" s="17"/>
      <c r="AD1143" s="99" t="s">
        <v>590</v>
      </c>
      <c r="AE1143" s="18" t="str">
        <f>VLOOKUP(C1143,'Equipment Listing'!A:E,3,FALSE)</f>
        <v>Plainfield</v>
      </c>
      <c r="AF1143" s="19" t="str">
        <f>VLOOKUP(C1143,'Equipment Listing'!A:E,4,FALSE)</f>
        <v>200T</v>
      </c>
      <c r="AG1143" s="19" t="str">
        <f>VLOOKUP(C1143,'Equipment Listing'!A:E,5,FALSE)</f>
        <v>60-200</v>
      </c>
      <c r="AH1143" s="19">
        <f t="shared" si="139"/>
        <v>4</v>
      </c>
      <c r="AI1143" s="43">
        <f t="shared" si="140"/>
        <v>4200</v>
      </c>
      <c r="AJ1143" s="102">
        <f t="shared" si="141"/>
        <v>249166</v>
      </c>
      <c r="AK1143" s="20">
        <f t="shared" si="142"/>
        <v>20763.833333333332</v>
      </c>
      <c r="AL1143" s="21">
        <f t="shared" si="146"/>
        <v>16.261399711399708</v>
      </c>
      <c r="AM1143" s="20">
        <f t="shared" si="147"/>
        <v>249166</v>
      </c>
      <c r="AN1143" s="103" t="s">
        <v>673</v>
      </c>
      <c r="AO1143" s="103" t="s">
        <v>2394</v>
      </c>
      <c r="AP1143" s="17">
        <v>37960</v>
      </c>
    </row>
    <row r="1144" spans="1:42" ht="10.5" customHeight="1">
      <c r="A1144" s="16" t="s">
        <v>729</v>
      </c>
      <c r="B1144" s="220" t="str">
        <f t="shared" si="136"/>
        <v>SOP</v>
      </c>
      <c r="C1144" s="18">
        <v>21013</v>
      </c>
      <c r="D1144" s="19">
        <v>1</v>
      </c>
      <c r="E1144" s="20">
        <v>2400</v>
      </c>
      <c r="F1144" s="19">
        <v>1</v>
      </c>
      <c r="G1144" s="19">
        <v>2</v>
      </c>
      <c r="H1144" s="221" t="str">
        <f t="shared" si="137"/>
        <v>2015.01</v>
      </c>
      <c r="I1144" s="221" t="str">
        <f t="shared" si="138"/>
        <v>2015.12</v>
      </c>
      <c r="J1144" s="148">
        <f>VLOOKUP(AP1144,'2015 Demand Explosion 12.17.14'!$D$18:$G$837,4,FALSE)</f>
        <v>23828</v>
      </c>
      <c r="K1144" s="230"/>
      <c r="L1144" s="230"/>
      <c r="M1144" s="230"/>
      <c r="N1144" s="230"/>
      <c r="O1144" s="19">
        <v>38</v>
      </c>
      <c r="P1144" s="19">
        <v>48</v>
      </c>
      <c r="Q1144" s="19">
        <v>21.03</v>
      </c>
      <c r="R1144" s="19"/>
      <c r="S1144" s="103">
        <v>108</v>
      </c>
      <c r="T1144" s="103">
        <v>13.5</v>
      </c>
      <c r="U1144" s="18" t="s">
        <v>2</v>
      </c>
      <c r="V1144" s="103" t="s">
        <v>730</v>
      </c>
      <c r="W1144" s="103">
        <v>1.19</v>
      </c>
      <c r="X1144" s="17"/>
      <c r="Y1144" s="17" t="s">
        <v>531</v>
      </c>
      <c r="Z1144" s="17" t="s">
        <v>2425</v>
      </c>
      <c r="AA1144" s="17" t="s">
        <v>729</v>
      </c>
      <c r="AB1144" s="17"/>
      <c r="AC1144" s="17"/>
      <c r="AD1144" s="99">
        <v>42368</v>
      </c>
      <c r="AE1144" s="18" t="str">
        <f>VLOOKUP(C1144,'Equipment Listing'!A:E,3,FALSE)</f>
        <v>Plainfield</v>
      </c>
      <c r="AF1144" s="19" t="str">
        <f>VLOOKUP(C1144,'Equipment Listing'!A:E,4,FALSE)</f>
        <v>200T</v>
      </c>
      <c r="AG1144" s="19" t="str">
        <f>VLOOKUP(C1144,'Equipment Listing'!A:E,5,FALSE)</f>
        <v>60-200</v>
      </c>
      <c r="AH1144" s="19">
        <f t="shared" si="139"/>
        <v>2</v>
      </c>
      <c r="AI1144" s="43">
        <f t="shared" si="140"/>
        <v>2400</v>
      </c>
      <c r="AJ1144" s="102">
        <f t="shared" si="141"/>
        <v>23828</v>
      </c>
      <c r="AK1144" s="20">
        <f t="shared" si="142"/>
        <v>1985.6666666666667</v>
      </c>
      <c r="AL1144" s="21">
        <f t="shared" si="146"/>
        <v>5.140656565656565</v>
      </c>
      <c r="AM1144" s="20">
        <f t="shared" si="147"/>
        <v>23828</v>
      </c>
      <c r="AN1144" s="103" t="s">
        <v>731</v>
      </c>
      <c r="AO1144" s="103" t="s">
        <v>2393</v>
      </c>
      <c r="AP1144" s="111" t="s">
        <v>1168</v>
      </c>
    </row>
    <row r="1145" spans="1:42" ht="10.5" customHeight="1">
      <c r="A1145" s="16" t="s">
        <v>687</v>
      </c>
      <c r="B1145" s="220" t="str">
        <f t="shared" si="136"/>
        <v>EOP</v>
      </c>
      <c r="C1145" s="18">
        <v>21013</v>
      </c>
      <c r="D1145" s="19">
        <v>2</v>
      </c>
      <c r="E1145" s="20">
        <v>2400</v>
      </c>
      <c r="F1145" s="19">
        <v>1</v>
      </c>
      <c r="G1145" s="19">
        <v>1</v>
      </c>
      <c r="H1145" s="221" t="str">
        <f t="shared" si="137"/>
        <v>2015.01</v>
      </c>
      <c r="I1145" s="221" t="str">
        <f t="shared" si="138"/>
        <v>3000</v>
      </c>
      <c r="J1145" s="170">
        <f>IF(ISNA(VLOOKUP(AP1145,'2015 Demand Explosion 12.17.14'!$D$18:$G$837,4,FALSE))=TRUE,0,VLOOKUP(AP1145,'2015 Demand Explosion 12.17.14'!$D$18:$G$837,4,FALSE))</f>
        <v>0</v>
      </c>
      <c r="K1145" s="231"/>
      <c r="L1145" s="231"/>
      <c r="M1145" s="231"/>
      <c r="N1145" s="231"/>
      <c r="O1145" s="19">
        <v>26</v>
      </c>
      <c r="P1145" s="19">
        <v>37</v>
      </c>
      <c r="Q1145" s="19">
        <v>21.04</v>
      </c>
      <c r="R1145" s="19"/>
      <c r="S1145" s="103"/>
      <c r="T1145" s="103">
        <v>10.5</v>
      </c>
      <c r="U1145" s="18" t="s">
        <v>2</v>
      </c>
      <c r="V1145" s="103" t="s">
        <v>688</v>
      </c>
      <c r="W1145" s="103">
        <v>0.38440000000000002</v>
      </c>
      <c r="X1145" s="17"/>
      <c r="Y1145" s="17" t="s">
        <v>568</v>
      </c>
      <c r="Z1145" s="17"/>
      <c r="AA1145" s="17">
        <v>505122</v>
      </c>
      <c r="AB1145" s="17"/>
      <c r="AC1145" s="17"/>
      <c r="AD1145" s="99">
        <v>41791</v>
      </c>
      <c r="AE1145" s="18" t="str">
        <f>VLOOKUP(C1145,'Equipment Listing'!A:E,3,FALSE)</f>
        <v>Plainfield</v>
      </c>
      <c r="AF1145" s="19" t="str">
        <f>VLOOKUP(C1145,'Equipment Listing'!A:E,4,FALSE)</f>
        <v>200T</v>
      </c>
      <c r="AG1145" s="19" t="str">
        <f>VLOOKUP(C1145,'Equipment Listing'!A:E,5,FALSE)</f>
        <v>60-200</v>
      </c>
      <c r="AH1145" s="19">
        <f t="shared" si="139"/>
        <v>1</v>
      </c>
      <c r="AI1145" s="43">
        <f t="shared" si="140"/>
        <v>4800</v>
      </c>
      <c r="AJ1145" s="102">
        <f t="shared" si="141"/>
        <v>0</v>
      </c>
      <c r="AK1145" s="20">
        <f t="shared" si="142"/>
        <v>0</v>
      </c>
      <c r="AL1145" s="21">
        <f t="shared" si="146"/>
        <v>0</v>
      </c>
      <c r="AM1145" s="20">
        <f t="shared" si="147"/>
        <v>0</v>
      </c>
      <c r="AN1145" s="103" t="s">
        <v>689</v>
      </c>
      <c r="AO1145" s="103" t="s">
        <v>1295</v>
      </c>
      <c r="AP1145" s="17">
        <v>505122</v>
      </c>
    </row>
    <row r="1146" spans="1:42" ht="10.5" customHeight="1">
      <c r="A1146" s="172">
        <v>36018</v>
      </c>
      <c r="B1146" s="220" t="str">
        <f t="shared" si="136"/>
        <v>SOP</v>
      </c>
      <c r="C1146" s="18">
        <v>21003</v>
      </c>
      <c r="D1146" s="19">
        <v>1</v>
      </c>
      <c r="E1146" s="20">
        <v>3000</v>
      </c>
      <c r="F1146" s="19">
        <v>1</v>
      </c>
      <c r="G1146" s="19">
        <v>1</v>
      </c>
      <c r="H1146" s="221" t="str">
        <f t="shared" si="137"/>
        <v>2015.01</v>
      </c>
      <c r="I1146" s="221" t="str">
        <f t="shared" si="138"/>
        <v>2019</v>
      </c>
      <c r="J1146" s="148">
        <v>24000</v>
      </c>
      <c r="K1146" s="230"/>
      <c r="L1146" s="230"/>
      <c r="M1146" s="230"/>
      <c r="N1146" s="230"/>
      <c r="O1146" s="19">
        <v>31</v>
      </c>
      <c r="P1146" s="19">
        <v>87</v>
      </c>
      <c r="Q1146" s="19">
        <v>20.92</v>
      </c>
      <c r="R1146" s="19"/>
      <c r="S1146" s="103" t="s">
        <v>560</v>
      </c>
      <c r="T1146" s="103">
        <v>13</v>
      </c>
      <c r="U1146" s="18" t="s">
        <v>2</v>
      </c>
      <c r="V1146" s="103" t="s">
        <v>2398</v>
      </c>
      <c r="W1146" s="103">
        <v>0.56000000000000005</v>
      </c>
      <c r="X1146" s="17"/>
      <c r="Y1146" s="17" t="s">
        <v>2395</v>
      </c>
      <c r="Z1146" s="17" t="s">
        <v>2418</v>
      </c>
      <c r="AA1146" s="17">
        <v>36018</v>
      </c>
      <c r="AB1146" s="17"/>
      <c r="AC1146" s="17"/>
      <c r="AD1146" s="99" t="s">
        <v>560</v>
      </c>
      <c r="AE1146" s="18" t="str">
        <f>VLOOKUP(C1146,'Equipment Listing'!A:E,3,FALSE)</f>
        <v>Plainfield</v>
      </c>
      <c r="AF1146" s="19" t="str">
        <f>VLOOKUP(C1146,'Equipment Listing'!A:E,4,FALSE)</f>
        <v>400T</v>
      </c>
      <c r="AG1146" s="19" t="str">
        <f>VLOOKUP(C1146,'Equipment Listing'!A:E,5,FALSE)</f>
        <v>331-600</v>
      </c>
      <c r="AH1146" s="19">
        <f t="shared" si="139"/>
        <v>1</v>
      </c>
      <c r="AI1146" s="43">
        <f t="shared" si="140"/>
        <v>3000</v>
      </c>
      <c r="AJ1146" s="102">
        <f t="shared" si="141"/>
        <v>24000</v>
      </c>
      <c r="AK1146" s="20">
        <f t="shared" si="142"/>
        <v>2000</v>
      </c>
      <c r="AL1146" s="21">
        <f t="shared" si="146"/>
        <v>3.0303030303030298</v>
      </c>
      <c r="AM1146" s="20">
        <f t="shared" si="147"/>
        <v>24000</v>
      </c>
      <c r="AN1146" s="103" t="s">
        <v>2399</v>
      </c>
      <c r="AO1146" s="103" t="s">
        <v>2393</v>
      </c>
      <c r="AP1146" s="111">
        <v>36018</v>
      </c>
    </row>
    <row r="1147" spans="1:42" ht="10.5" customHeight="1">
      <c r="A1147" s="16" t="s">
        <v>564</v>
      </c>
      <c r="B1147" s="220" t="str">
        <f t="shared" si="136"/>
        <v>SOP</v>
      </c>
      <c r="C1147" s="18">
        <v>21014</v>
      </c>
      <c r="D1147" s="19">
        <v>1</v>
      </c>
      <c r="E1147" s="20">
        <v>2400</v>
      </c>
      <c r="F1147" s="19">
        <v>1</v>
      </c>
      <c r="G1147" s="19">
        <v>4</v>
      </c>
      <c r="H1147" s="221" t="str">
        <f t="shared" si="137"/>
        <v>2015.01</v>
      </c>
      <c r="I1147" s="221" t="str">
        <f t="shared" si="138"/>
        <v>2017.12</v>
      </c>
      <c r="J1147" s="148">
        <f>VLOOKUP(AP1147,'2015 Demand Explosion 12.17.14'!$D$18:$G$837,4,FALSE)</f>
        <v>189992</v>
      </c>
      <c r="K1147" s="230"/>
      <c r="L1147" s="230"/>
      <c r="M1147" s="230"/>
      <c r="N1147" s="230"/>
      <c r="O1147" s="19">
        <v>32</v>
      </c>
      <c r="P1147" s="19">
        <v>69</v>
      </c>
      <c r="Q1147" s="19">
        <v>20.984999999999999</v>
      </c>
      <c r="R1147" s="19"/>
      <c r="S1147" s="103">
        <v>107</v>
      </c>
      <c r="T1147" s="103">
        <v>13</v>
      </c>
      <c r="U1147" s="18" t="s">
        <v>2</v>
      </c>
      <c r="V1147" s="103" t="s">
        <v>566</v>
      </c>
      <c r="W1147" s="103">
        <v>1.65</v>
      </c>
      <c r="X1147" s="17"/>
      <c r="Y1147" s="17" t="s">
        <v>538</v>
      </c>
      <c r="Z1147" s="17"/>
      <c r="AA1147" s="17" t="s">
        <v>565</v>
      </c>
      <c r="AB1147" s="17"/>
      <c r="AC1147" s="17"/>
      <c r="AD1147" s="99">
        <v>43070</v>
      </c>
      <c r="AE1147" s="18" t="str">
        <f>VLOOKUP(C1147,'Equipment Listing'!A:E,3,FALSE)</f>
        <v>Plainfield</v>
      </c>
      <c r="AF1147" s="19" t="str">
        <f>VLOOKUP(C1147,'Equipment Listing'!A:E,4,FALSE)</f>
        <v>300T</v>
      </c>
      <c r="AG1147" s="19" t="str">
        <f>VLOOKUP(C1147,'Equipment Listing'!A:E,5,FALSE)</f>
        <v>201-330</v>
      </c>
      <c r="AH1147" s="19">
        <f t="shared" si="139"/>
        <v>4</v>
      </c>
      <c r="AI1147" s="43">
        <f t="shared" si="140"/>
        <v>2400</v>
      </c>
      <c r="AJ1147" s="102">
        <f t="shared" si="141"/>
        <v>189992</v>
      </c>
      <c r="AK1147" s="20">
        <f t="shared" si="142"/>
        <v>15832.666666666666</v>
      </c>
      <c r="AL1147" s="21">
        <f t="shared" si="146"/>
        <v>19.267171717171717</v>
      </c>
      <c r="AM1147" s="20">
        <f t="shared" si="147"/>
        <v>189992</v>
      </c>
      <c r="AN1147" s="103" t="s">
        <v>567</v>
      </c>
      <c r="AO1147" s="103" t="s">
        <v>1295</v>
      </c>
      <c r="AP1147" s="17" t="s">
        <v>2361</v>
      </c>
    </row>
    <row r="1148" spans="1:42" ht="10.5" customHeight="1">
      <c r="A1148" s="16" t="s">
        <v>579</v>
      </c>
      <c r="B1148" s="220" t="str">
        <f t="shared" si="136"/>
        <v>SOP</v>
      </c>
      <c r="C1148" s="18">
        <v>21014</v>
      </c>
      <c r="D1148" s="19">
        <v>2</v>
      </c>
      <c r="E1148" s="20">
        <v>2400</v>
      </c>
      <c r="F1148" s="19">
        <v>1</v>
      </c>
      <c r="G1148" s="19">
        <v>2</v>
      </c>
      <c r="H1148" s="221" t="str">
        <f t="shared" si="137"/>
        <v>2015.01</v>
      </c>
      <c r="I1148" s="221" t="str">
        <f t="shared" si="138"/>
        <v>2019</v>
      </c>
      <c r="J1148" s="148">
        <f>VLOOKUP(AP1148,'2015 Demand Explosion 12.17.14'!$D$18:$G$837,4,FALSE)</f>
        <v>93219</v>
      </c>
      <c r="K1148" s="230"/>
      <c r="L1148" s="230"/>
      <c r="M1148" s="230"/>
      <c r="N1148" s="230"/>
      <c r="O1148" s="19">
        <v>31</v>
      </c>
      <c r="P1148" s="19">
        <v>27</v>
      </c>
      <c r="Q1148" s="19">
        <v>20.931999999999999</v>
      </c>
      <c r="R1148" s="19"/>
      <c r="S1148" s="103">
        <v>165</v>
      </c>
      <c r="T1148" s="103">
        <v>15</v>
      </c>
      <c r="U1148" s="18" t="s">
        <v>2</v>
      </c>
      <c r="V1148" s="103" t="s">
        <v>580</v>
      </c>
      <c r="W1148" s="103">
        <v>0.2</v>
      </c>
      <c r="X1148" s="17"/>
      <c r="Y1148" s="17" t="s">
        <v>568</v>
      </c>
      <c r="Z1148" s="17"/>
      <c r="AA1148" s="17">
        <v>29185</v>
      </c>
      <c r="AB1148" s="17"/>
      <c r="AC1148" s="17"/>
      <c r="AD1148" s="99">
        <v>46751</v>
      </c>
      <c r="AE1148" s="18" t="str">
        <f>VLOOKUP(C1148,'Equipment Listing'!A:E,3,FALSE)</f>
        <v>Plainfield</v>
      </c>
      <c r="AF1148" s="19" t="str">
        <f>VLOOKUP(C1148,'Equipment Listing'!A:E,4,FALSE)</f>
        <v>300T</v>
      </c>
      <c r="AG1148" s="19" t="str">
        <f>VLOOKUP(C1148,'Equipment Listing'!A:E,5,FALSE)</f>
        <v>201-330</v>
      </c>
      <c r="AH1148" s="19">
        <f t="shared" si="139"/>
        <v>2</v>
      </c>
      <c r="AI1148" s="43">
        <f t="shared" si="140"/>
        <v>4800</v>
      </c>
      <c r="AJ1148" s="102">
        <f t="shared" si="141"/>
        <v>93219</v>
      </c>
      <c r="AK1148" s="20">
        <f t="shared" si="142"/>
        <v>7768.25</v>
      </c>
      <c r="AL1148" s="21">
        <f t="shared" si="146"/>
        <v>6.5788825757575751</v>
      </c>
      <c r="AM1148" s="20">
        <f t="shared" si="147"/>
        <v>46609.5</v>
      </c>
      <c r="AN1148" s="103" t="s">
        <v>581</v>
      </c>
      <c r="AO1148" s="103" t="s">
        <v>1295</v>
      </c>
      <c r="AP1148" s="17">
        <v>29185</v>
      </c>
    </row>
    <row r="1149" spans="1:42" ht="10.5" customHeight="1">
      <c r="A1149" s="16" t="s">
        <v>697</v>
      </c>
      <c r="B1149" s="220" t="str">
        <f t="shared" si="136"/>
        <v>EOP</v>
      </c>
      <c r="C1149" s="18">
        <v>21013</v>
      </c>
      <c r="D1149" s="19">
        <v>1</v>
      </c>
      <c r="E1149" s="20">
        <v>2400</v>
      </c>
      <c r="F1149" s="19">
        <v>1</v>
      </c>
      <c r="G1149" s="19">
        <v>4</v>
      </c>
      <c r="H1149" s="221" t="str">
        <f t="shared" si="137"/>
        <v>2015.01</v>
      </c>
      <c r="I1149" s="221" t="str">
        <f t="shared" si="138"/>
        <v>3000</v>
      </c>
      <c r="J1149" s="170">
        <f>IF(ISNA(VLOOKUP(AP1149,'2015 Demand Explosion 12.17.14'!$D$18:$G$837,4,FALSE))=TRUE,0,VLOOKUP(AP1149,'2015 Demand Explosion 12.17.14'!$D$18:$G$837,4,FALSE))</f>
        <v>0</v>
      </c>
      <c r="K1149" s="231"/>
      <c r="L1149" s="231"/>
      <c r="M1149" s="231"/>
      <c r="N1149" s="231"/>
      <c r="O1149" s="19">
        <v>27</v>
      </c>
      <c r="P1149" s="19">
        <v>50</v>
      </c>
      <c r="Q1149" s="19">
        <v>21.195</v>
      </c>
      <c r="R1149" s="19"/>
      <c r="S1149" s="103">
        <v>138</v>
      </c>
      <c r="T1149" s="103">
        <v>12</v>
      </c>
      <c r="U1149" s="18" t="s">
        <v>2</v>
      </c>
      <c r="V1149" s="103" t="s">
        <v>698</v>
      </c>
      <c r="W1149" s="103">
        <v>0.434</v>
      </c>
      <c r="X1149" s="17"/>
      <c r="Y1149" s="17" t="s">
        <v>568</v>
      </c>
      <c r="Z1149" s="17"/>
      <c r="AA1149" s="17">
        <v>559021</v>
      </c>
      <c r="AB1149" s="17"/>
      <c r="AC1149" s="17"/>
      <c r="AD1149" s="99">
        <v>41791</v>
      </c>
      <c r="AE1149" s="18" t="str">
        <f>VLOOKUP(C1149,'Equipment Listing'!A:E,3,FALSE)</f>
        <v>Plainfield</v>
      </c>
      <c r="AF1149" s="19" t="str">
        <f>VLOOKUP(C1149,'Equipment Listing'!A:E,4,FALSE)</f>
        <v>200T</v>
      </c>
      <c r="AG1149" s="19" t="str">
        <f>VLOOKUP(C1149,'Equipment Listing'!A:E,5,FALSE)</f>
        <v>60-200</v>
      </c>
      <c r="AH1149" s="19">
        <f t="shared" si="139"/>
        <v>4</v>
      </c>
      <c r="AI1149" s="43">
        <f t="shared" si="140"/>
        <v>2400</v>
      </c>
      <c r="AJ1149" s="102">
        <f t="shared" si="141"/>
        <v>0</v>
      </c>
      <c r="AK1149" s="20">
        <f t="shared" si="142"/>
        <v>0</v>
      </c>
      <c r="AL1149" s="21">
        <f t="shared" si="146"/>
        <v>0</v>
      </c>
      <c r="AM1149" s="20">
        <f t="shared" si="147"/>
        <v>0</v>
      </c>
      <c r="AN1149" s="103" t="s">
        <v>699</v>
      </c>
      <c r="AO1149" s="103" t="s">
        <v>1295</v>
      </c>
      <c r="AP1149" s="17">
        <v>559021</v>
      </c>
    </row>
    <row r="1150" spans="1:42" ht="10.5" customHeight="1">
      <c r="A1150" s="16" t="s">
        <v>582</v>
      </c>
      <c r="B1150" s="220" t="str">
        <f t="shared" si="136"/>
        <v>SOP</v>
      </c>
      <c r="C1150" s="18">
        <v>21014</v>
      </c>
      <c r="D1150" s="19">
        <v>1</v>
      </c>
      <c r="E1150" s="20">
        <v>2400</v>
      </c>
      <c r="F1150" s="19">
        <v>1</v>
      </c>
      <c r="G1150" s="19">
        <v>2</v>
      </c>
      <c r="H1150" s="221" t="str">
        <f t="shared" si="137"/>
        <v>2015.01</v>
      </c>
      <c r="I1150" s="221" t="str">
        <f t="shared" si="138"/>
        <v>2019</v>
      </c>
      <c r="J1150" s="148">
        <f>VLOOKUP(AP1150,'2015 Demand Explosion 12.17.14'!$D$18:$G$837,4,FALSE)</f>
        <v>86153</v>
      </c>
      <c r="K1150" s="230"/>
      <c r="L1150" s="230"/>
      <c r="M1150" s="230"/>
      <c r="N1150" s="230"/>
      <c r="O1150" s="19">
        <v>29</v>
      </c>
      <c r="P1150" s="19">
        <v>74</v>
      </c>
      <c r="Q1150" s="19">
        <v>21.670999999999999</v>
      </c>
      <c r="R1150" s="19"/>
      <c r="S1150" s="103">
        <v>130</v>
      </c>
      <c r="T1150" s="103">
        <v>11.5</v>
      </c>
      <c r="U1150" s="18" t="s">
        <v>2</v>
      </c>
      <c r="V1150" s="103" t="s">
        <v>583</v>
      </c>
      <c r="W1150" s="103">
        <v>0.73699999999999999</v>
      </c>
      <c r="X1150" s="17"/>
      <c r="Y1150" s="17" t="s">
        <v>568</v>
      </c>
      <c r="Z1150" s="17"/>
      <c r="AA1150" s="17">
        <v>29187</v>
      </c>
      <c r="AB1150" s="17"/>
      <c r="AC1150" s="17"/>
      <c r="AD1150" s="99">
        <v>46751</v>
      </c>
      <c r="AE1150" s="18" t="str">
        <f>VLOOKUP(C1150,'Equipment Listing'!A:E,3,FALSE)</f>
        <v>Plainfield</v>
      </c>
      <c r="AF1150" s="19" t="str">
        <f>VLOOKUP(C1150,'Equipment Listing'!A:E,4,FALSE)</f>
        <v>300T</v>
      </c>
      <c r="AG1150" s="19" t="str">
        <f>VLOOKUP(C1150,'Equipment Listing'!A:E,5,FALSE)</f>
        <v>201-330</v>
      </c>
      <c r="AH1150" s="19">
        <f t="shared" si="139"/>
        <v>2</v>
      </c>
      <c r="AI1150" s="43">
        <f t="shared" si="140"/>
        <v>2400</v>
      </c>
      <c r="AJ1150" s="102">
        <f t="shared" si="141"/>
        <v>86153</v>
      </c>
      <c r="AK1150" s="20">
        <f t="shared" si="142"/>
        <v>7179.416666666667</v>
      </c>
      <c r="AL1150" s="21">
        <f t="shared" si="146"/>
        <v>9.0753156565656568</v>
      </c>
      <c r="AM1150" s="20">
        <f t="shared" si="147"/>
        <v>86153</v>
      </c>
      <c r="AN1150" s="103" t="s">
        <v>584</v>
      </c>
      <c r="AO1150" s="103" t="s">
        <v>1295</v>
      </c>
      <c r="AP1150" s="17" t="s">
        <v>2362</v>
      </c>
    </row>
    <row r="1151" spans="1:42" ht="10.5" customHeight="1">
      <c r="A1151" s="16" t="s">
        <v>585</v>
      </c>
      <c r="B1151" s="220" t="str">
        <f t="shared" si="136"/>
        <v>SOP</v>
      </c>
      <c r="C1151" s="18">
        <v>21014</v>
      </c>
      <c r="D1151" s="19">
        <v>2</v>
      </c>
      <c r="E1151" s="20">
        <v>2400</v>
      </c>
      <c r="F1151" s="19">
        <v>1</v>
      </c>
      <c r="G1151" s="19">
        <v>4</v>
      </c>
      <c r="H1151" s="221" t="str">
        <f t="shared" si="137"/>
        <v>2015.01</v>
      </c>
      <c r="I1151" s="221" t="str">
        <f t="shared" si="138"/>
        <v>2019.06</v>
      </c>
      <c r="J1151" s="148">
        <f>VLOOKUP(AP1151,'2015 Demand Explosion 12.17.14'!$D$18:$G$837,4,FALSE)</f>
        <v>149244</v>
      </c>
      <c r="K1151" s="230"/>
      <c r="L1151" s="230"/>
      <c r="M1151" s="230"/>
      <c r="N1151" s="230"/>
      <c r="O1151" s="19">
        <v>46</v>
      </c>
      <c r="P1151" s="19">
        <v>66</v>
      </c>
      <c r="Q1151" s="19">
        <v>20.93</v>
      </c>
      <c r="R1151" s="19"/>
      <c r="S1151" s="103">
        <v>151</v>
      </c>
      <c r="T1151" s="103">
        <v>13.5</v>
      </c>
      <c r="U1151" s="18" t="s">
        <v>2</v>
      </c>
      <c r="V1151" s="103" t="s">
        <v>586</v>
      </c>
      <c r="W1151" s="103">
        <v>1.24</v>
      </c>
      <c r="X1151" s="17"/>
      <c r="Y1151" s="17" t="s">
        <v>568</v>
      </c>
      <c r="Z1151" s="17"/>
      <c r="AA1151" s="17">
        <v>29244</v>
      </c>
      <c r="AB1151" s="17"/>
      <c r="AC1151" s="17"/>
      <c r="AD1151" s="99">
        <v>43617</v>
      </c>
      <c r="AE1151" s="18" t="str">
        <f>VLOOKUP(C1151,'Equipment Listing'!A:E,3,FALSE)</f>
        <v>Plainfield</v>
      </c>
      <c r="AF1151" s="19" t="str">
        <f>VLOOKUP(C1151,'Equipment Listing'!A:E,4,FALSE)</f>
        <v>300T</v>
      </c>
      <c r="AG1151" s="19" t="str">
        <f>VLOOKUP(C1151,'Equipment Listing'!A:E,5,FALSE)</f>
        <v>201-330</v>
      </c>
      <c r="AH1151" s="19">
        <f t="shared" si="139"/>
        <v>4</v>
      </c>
      <c r="AI1151" s="43">
        <f t="shared" si="140"/>
        <v>4800</v>
      </c>
      <c r="AJ1151" s="102">
        <f t="shared" si="141"/>
        <v>149244</v>
      </c>
      <c r="AK1151" s="20">
        <f t="shared" si="142"/>
        <v>12437</v>
      </c>
      <c r="AL1151" s="21">
        <f t="shared" si="146"/>
        <v>11.98371212121212</v>
      </c>
      <c r="AM1151" s="20">
        <f t="shared" si="147"/>
        <v>74622</v>
      </c>
      <c r="AN1151" s="103" t="s">
        <v>587</v>
      </c>
      <c r="AO1151" s="103" t="s">
        <v>1295</v>
      </c>
      <c r="AP1151" s="17">
        <v>29244</v>
      </c>
    </row>
    <row r="1152" spans="1:42" ht="10.5" customHeight="1">
      <c r="A1152" s="16" t="s">
        <v>602</v>
      </c>
      <c r="B1152" s="220" t="str">
        <f t="shared" si="136"/>
        <v>SOP</v>
      </c>
      <c r="C1152" s="18">
        <v>21014</v>
      </c>
      <c r="D1152" s="19">
        <v>1</v>
      </c>
      <c r="E1152" s="20">
        <v>2100</v>
      </c>
      <c r="F1152" s="19">
        <v>1</v>
      </c>
      <c r="G1152" s="19">
        <v>4</v>
      </c>
      <c r="H1152" s="221" t="str">
        <f t="shared" si="137"/>
        <v>2015.01</v>
      </c>
      <c r="I1152" s="221" t="str">
        <f t="shared" si="138"/>
        <v>2016.02</v>
      </c>
      <c r="J1152" s="148">
        <f>VLOOKUP(AP1152,'2015 Demand Explosion 12.17.14'!$D$18:$G$837,4,FALSE)</f>
        <v>290003</v>
      </c>
      <c r="K1152" s="230"/>
      <c r="L1152" s="230"/>
      <c r="M1152" s="230"/>
      <c r="N1152" s="230"/>
      <c r="O1152" s="19">
        <v>48</v>
      </c>
      <c r="P1152" s="19">
        <v>67</v>
      </c>
      <c r="Q1152" s="19">
        <v>22.535</v>
      </c>
      <c r="R1152" s="19"/>
      <c r="S1152" s="103">
        <v>345</v>
      </c>
      <c r="T1152" s="103">
        <v>14.5</v>
      </c>
      <c r="U1152" s="18" t="s">
        <v>2</v>
      </c>
      <c r="V1152" s="103" t="s">
        <v>604</v>
      </c>
      <c r="W1152" s="103">
        <v>0.84</v>
      </c>
      <c r="X1152" s="17"/>
      <c r="Y1152" s="17" t="s">
        <v>531</v>
      </c>
      <c r="Z1152" s="17"/>
      <c r="AA1152" s="17" t="s">
        <v>603</v>
      </c>
      <c r="AB1152" s="17"/>
      <c r="AC1152" s="17"/>
      <c r="AD1152" s="99">
        <v>42429</v>
      </c>
      <c r="AE1152" s="18" t="str">
        <f>VLOOKUP(C1152,'Equipment Listing'!A:E,3,FALSE)</f>
        <v>Plainfield</v>
      </c>
      <c r="AF1152" s="19" t="str">
        <f>VLOOKUP(C1152,'Equipment Listing'!A:E,4,FALSE)</f>
        <v>300T</v>
      </c>
      <c r="AG1152" s="19" t="str">
        <f>VLOOKUP(C1152,'Equipment Listing'!A:E,5,FALSE)</f>
        <v>201-330</v>
      </c>
      <c r="AH1152" s="19">
        <f t="shared" si="139"/>
        <v>4</v>
      </c>
      <c r="AI1152" s="43">
        <f t="shared" si="140"/>
        <v>2100</v>
      </c>
      <c r="AJ1152" s="102">
        <f t="shared" si="141"/>
        <v>290003</v>
      </c>
      <c r="AK1152" s="20">
        <f t="shared" si="142"/>
        <v>24166.916666666668</v>
      </c>
      <c r="AL1152" s="21">
        <f t="shared" si="146"/>
        <v>28.196464646464644</v>
      </c>
      <c r="AM1152" s="20">
        <f t="shared" si="147"/>
        <v>290003</v>
      </c>
      <c r="AN1152" s="103" t="s">
        <v>605</v>
      </c>
      <c r="AO1152" s="103" t="s">
        <v>1295</v>
      </c>
      <c r="AP1152" s="17">
        <v>38252</v>
      </c>
    </row>
    <row r="1153" spans="1:42" ht="10.5" customHeight="1">
      <c r="A1153" s="16" t="s">
        <v>606</v>
      </c>
      <c r="B1153" s="220" t="str">
        <f t="shared" si="136"/>
        <v>SOP</v>
      </c>
      <c r="C1153" s="18">
        <v>21014</v>
      </c>
      <c r="D1153" s="19">
        <v>1</v>
      </c>
      <c r="E1153" s="20">
        <v>1800</v>
      </c>
      <c r="F1153" s="19">
        <v>1</v>
      </c>
      <c r="G1153" s="19">
        <v>1</v>
      </c>
      <c r="H1153" s="221" t="str">
        <f t="shared" si="137"/>
        <v>2015.01</v>
      </c>
      <c r="I1153" s="221" t="str">
        <f t="shared" si="138"/>
        <v>2019</v>
      </c>
      <c r="J1153" s="148">
        <f>VLOOKUP(AP1153,'2015 Demand Explosion 12.17.14'!$D$18:$G$837,4,FALSE)</f>
        <v>10992</v>
      </c>
      <c r="K1153" s="230"/>
      <c r="L1153" s="230"/>
      <c r="M1153" s="230"/>
      <c r="N1153" s="230"/>
      <c r="O1153" s="19">
        <v>44</v>
      </c>
      <c r="P1153" s="19">
        <v>48</v>
      </c>
      <c r="Q1153" s="19">
        <v>22.06</v>
      </c>
      <c r="R1153" s="19"/>
      <c r="S1153" s="103"/>
      <c r="T1153" s="103">
        <v>15</v>
      </c>
      <c r="U1153" s="18" t="s">
        <v>2</v>
      </c>
      <c r="V1153" s="103" t="s">
        <v>607</v>
      </c>
      <c r="W1153" s="103">
        <v>2.62</v>
      </c>
      <c r="X1153" s="17"/>
      <c r="Y1153" s="17" t="s">
        <v>531</v>
      </c>
      <c r="Z1153" s="17"/>
      <c r="AA1153" s="17">
        <v>37607</v>
      </c>
      <c r="AB1153" s="17"/>
      <c r="AC1153" s="17"/>
      <c r="AD1153" s="99" t="s">
        <v>590</v>
      </c>
      <c r="AE1153" s="18" t="str">
        <f>VLOOKUP(C1153,'Equipment Listing'!A:E,3,FALSE)</f>
        <v>Plainfield</v>
      </c>
      <c r="AF1153" s="19" t="str">
        <f>VLOOKUP(C1153,'Equipment Listing'!A:E,4,FALSE)</f>
        <v>300T</v>
      </c>
      <c r="AG1153" s="19" t="str">
        <f>VLOOKUP(C1153,'Equipment Listing'!A:E,5,FALSE)</f>
        <v>201-330</v>
      </c>
      <c r="AH1153" s="19">
        <f t="shared" si="139"/>
        <v>1</v>
      </c>
      <c r="AI1153" s="43">
        <f t="shared" si="140"/>
        <v>1800</v>
      </c>
      <c r="AJ1153" s="102">
        <f t="shared" si="141"/>
        <v>10992</v>
      </c>
      <c r="AK1153" s="20">
        <f t="shared" si="142"/>
        <v>916</v>
      </c>
      <c r="AL1153" s="21">
        <f t="shared" si="146"/>
        <v>2.7434343434343433</v>
      </c>
      <c r="AM1153" s="20">
        <f t="shared" si="147"/>
        <v>10992</v>
      </c>
      <c r="AN1153" s="103" t="s">
        <v>608</v>
      </c>
      <c r="AO1153" s="103" t="s">
        <v>1295</v>
      </c>
      <c r="AP1153" s="17" t="s">
        <v>2364</v>
      </c>
    </row>
    <row r="1154" spans="1:42" ht="10.5" customHeight="1">
      <c r="A1154" s="16" t="s">
        <v>606</v>
      </c>
      <c r="B1154" s="220" t="str">
        <f t="shared" si="136"/>
        <v>SOP</v>
      </c>
      <c r="C1154" s="18">
        <v>21014</v>
      </c>
      <c r="D1154" s="19">
        <v>1</v>
      </c>
      <c r="E1154" s="20">
        <v>1800</v>
      </c>
      <c r="F1154" s="19">
        <v>1</v>
      </c>
      <c r="G1154" s="19">
        <v>1</v>
      </c>
      <c r="H1154" s="221" t="str">
        <f t="shared" si="137"/>
        <v>2015.01</v>
      </c>
      <c r="I1154" s="221" t="str">
        <f t="shared" si="138"/>
        <v>2019</v>
      </c>
      <c r="J1154" s="148">
        <f>VLOOKUP(AP1154,'2015 Demand Explosion 12.17.14'!$D$18:$G$837,4,FALSE)</f>
        <v>10992</v>
      </c>
      <c r="K1154" s="230"/>
      <c r="L1154" s="230"/>
      <c r="M1154" s="230"/>
      <c r="N1154" s="230"/>
      <c r="O1154" s="19">
        <v>44</v>
      </c>
      <c r="P1154" s="19">
        <v>48</v>
      </c>
      <c r="Q1154" s="19">
        <v>22.024999999999999</v>
      </c>
      <c r="R1154" s="19"/>
      <c r="S1154" s="103"/>
      <c r="T1154" s="103">
        <v>15</v>
      </c>
      <c r="U1154" s="18" t="s">
        <v>2</v>
      </c>
      <c r="V1154" s="103" t="s">
        <v>609</v>
      </c>
      <c r="W1154" s="103">
        <v>2.57</v>
      </c>
      <c r="X1154" s="17"/>
      <c r="Y1154" s="17" t="s">
        <v>531</v>
      </c>
      <c r="Z1154" s="17"/>
      <c r="AA1154" s="17">
        <v>37608</v>
      </c>
      <c r="AB1154" s="17"/>
      <c r="AC1154" s="17"/>
      <c r="AD1154" s="99" t="s">
        <v>590</v>
      </c>
      <c r="AE1154" s="18" t="str">
        <f>VLOOKUP(C1154,'Equipment Listing'!A:E,3,FALSE)</f>
        <v>Plainfield</v>
      </c>
      <c r="AF1154" s="19" t="str">
        <f>VLOOKUP(C1154,'Equipment Listing'!A:E,4,FALSE)</f>
        <v>300T</v>
      </c>
      <c r="AG1154" s="19" t="str">
        <f>VLOOKUP(C1154,'Equipment Listing'!A:E,5,FALSE)</f>
        <v>201-330</v>
      </c>
      <c r="AH1154" s="19">
        <f t="shared" si="139"/>
        <v>1</v>
      </c>
      <c r="AI1154" s="43">
        <f t="shared" si="140"/>
        <v>1800</v>
      </c>
      <c r="AJ1154" s="102">
        <f t="shared" si="141"/>
        <v>10992</v>
      </c>
      <c r="AK1154" s="20">
        <f t="shared" si="142"/>
        <v>916</v>
      </c>
      <c r="AL1154" s="21">
        <f t="shared" si="146"/>
        <v>2.7434343434343433</v>
      </c>
      <c r="AM1154" s="20">
        <f t="shared" si="147"/>
        <v>10992</v>
      </c>
      <c r="AN1154" s="103" t="s">
        <v>610</v>
      </c>
      <c r="AO1154" s="103" t="s">
        <v>1295</v>
      </c>
      <c r="AP1154" s="17" t="s">
        <v>2365</v>
      </c>
    </row>
    <row r="1155" spans="1:42" ht="10.5" customHeight="1">
      <c r="A1155" s="16" t="s">
        <v>1104</v>
      </c>
      <c r="B1155" s="220" t="str">
        <f t="shared" si="136"/>
        <v>SOP</v>
      </c>
      <c r="C1155" s="18">
        <v>21014</v>
      </c>
      <c r="D1155" s="19">
        <v>1</v>
      </c>
      <c r="E1155" s="20">
        <v>2700</v>
      </c>
      <c r="F1155" s="19">
        <v>1</v>
      </c>
      <c r="G1155" s="19">
        <v>4</v>
      </c>
      <c r="H1155" s="221" t="str">
        <f t="shared" si="137"/>
        <v>2015.01</v>
      </c>
      <c r="I1155" s="221" t="str">
        <f t="shared" si="138"/>
        <v>2019</v>
      </c>
      <c r="J1155" s="148">
        <f>VLOOKUP(AP1155,'2015 Demand Explosion 12.17.14'!$D$18:$G$837,4,FALSE)</f>
        <v>655221</v>
      </c>
      <c r="K1155" s="230"/>
      <c r="L1155" s="230"/>
      <c r="M1155" s="230"/>
      <c r="N1155" s="230"/>
      <c r="O1155" s="19">
        <v>28</v>
      </c>
      <c r="P1155" s="19">
        <v>51</v>
      </c>
      <c r="Q1155" s="19">
        <v>20.995999999999999</v>
      </c>
      <c r="R1155" s="19"/>
      <c r="S1155" s="103">
        <v>211</v>
      </c>
      <c r="T1155" s="103">
        <v>13</v>
      </c>
      <c r="U1155" s="18" t="s">
        <v>2</v>
      </c>
      <c r="V1155" s="103" t="s">
        <v>611</v>
      </c>
      <c r="W1155" s="103">
        <v>0.68</v>
      </c>
      <c r="X1155" s="17"/>
      <c r="Y1155" s="17" t="s">
        <v>538</v>
      </c>
      <c r="Z1155" s="17"/>
      <c r="AA1155" s="17">
        <v>97051</v>
      </c>
      <c r="AB1155" s="17"/>
      <c r="AC1155" s="17"/>
      <c r="AD1155" s="99">
        <v>43831</v>
      </c>
      <c r="AE1155" s="18" t="str">
        <f>VLOOKUP(C1155,'Equipment Listing'!A:E,3,FALSE)</f>
        <v>Plainfield</v>
      </c>
      <c r="AF1155" s="19" t="str">
        <f>VLOOKUP(C1155,'Equipment Listing'!A:E,4,FALSE)</f>
        <v>300T</v>
      </c>
      <c r="AG1155" s="19" t="str">
        <f>VLOOKUP(C1155,'Equipment Listing'!A:E,5,FALSE)</f>
        <v>201-330</v>
      </c>
      <c r="AH1155" s="19">
        <f t="shared" si="139"/>
        <v>4</v>
      </c>
      <c r="AI1155" s="43">
        <f t="shared" si="140"/>
        <v>2700</v>
      </c>
      <c r="AJ1155" s="102">
        <f t="shared" si="141"/>
        <v>655221</v>
      </c>
      <c r="AK1155" s="20">
        <f t="shared" si="142"/>
        <v>54601.75</v>
      </c>
      <c r="AL1155" s="21">
        <f t="shared" si="146"/>
        <v>44.041582491582489</v>
      </c>
      <c r="AM1155" s="20">
        <f t="shared" si="147"/>
        <v>655221</v>
      </c>
      <c r="AN1155" s="103" t="s">
        <v>612</v>
      </c>
      <c r="AO1155" s="103" t="s">
        <v>1295</v>
      </c>
      <c r="AP1155" s="17">
        <v>97051</v>
      </c>
    </row>
    <row r="1156" spans="1:42" ht="10.5" customHeight="1">
      <c r="A1156" s="16" t="s">
        <v>613</v>
      </c>
      <c r="B1156" s="220" t="str">
        <f t="shared" si="136"/>
        <v>SOP</v>
      </c>
      <c r="C1156" s="18">
        <v>21014</v>
      </c>
      <c r="D1156" s="19">
        <v>2</v>
      </c>
      <c r="E1156" s="20">
        <v>4200</v>
      </c>
      <c r="F1156" s="19">
        <v>1</v>
      </c>
      <c r="G1156" s="19">
        <v>4</v>
      </c>
      <c r="H1156" s="221" t="str">
        <f t="shared" si="137"/>
        <v>2015.01</v>
      </c>
      <c r="I1156" s="221" t="str">
        <f t="shared" si="138"/>
        <v>2017.06</v>
      </c>
      <c r="J1156" s="148">
        <f>VLOOKUP(AP1156,'2015 Demand Explosion 12.17.14'!$D$18:$G$837,4,FALSE)</f>
        <v>272199</v>
      </c>
      <c r="K1156" s="230"/>
      <c r="L1156" s="230"/>
      <c r="M1156" s="230"/>
      <c r="N1156" s="230"/>
      <c r="O1156" s="19"/>
      <c r="P1156" s="19"/>
      <c r="Q1156" s="19">
        <v>21.856000000000002</v>
      </c>
      <c r="R1156" s="19"/>
      <c r="S1156" s="103"/>
      <c r="T1156" s="103"/>
      <c r="U1156" s="18" t="s">
        <v>2</v>
      </c>
      <c r="V1156" s="103" t="s">
        <v>615</v>
      </c>
      <c r="W1156" s="103">
        <v>0.252</v>
      </c>
      <c r="X1156" s="17"/>
      <c r="Y1156" s="17" t="s">
        <v>568</v>
      </c>
      <c r="Z1156" s="17"/>
      <c r="AA1156" s="17" t="s">
        <v>614</v>
      </c>
      <c r="AB1156" s="17"/>
      <c r="AC1156" s="17"/>
      <c r="AD1156" s="99">
        <v>42916</v>
      </c>
      <c r="AE1156" s="18" t="str">
        <f>VLOOKUP(C1156,'Equipment Listing'!A:E,3,FALSE)</f>
        <v>Plainfield</v>
      </c>
      <c r="AF1156" s="19" t="str">
        <f>VLOOKUP(C1156,'Equipment Listing'!A:E,4,FALSE)</f>
        <v>300T</v>
      </c>
      <c r="AG1156" s="19" t="str">
        <f>VLOOKUP(C1156,'Equipment Listing'!A:E,5,FALSE)</f>
        <v>201-330</v>
      </c>
      <c r="AH1156" s="19">
        <f t="shared" si="139"/>
        <v>4</v>
      </c>
      <c r="AI1156" s="43">
        <f t="shared" si="140"/>
        <v>8400</v>
      </c>
      <c r="AJ1156" s="102">
        <f t="shared" si="141"/>
        <v>272199</v>
      </c>
      <c r="AK1156" s="20">
        <f t="shared" si="142"/>
        <v>22683.25</v>
      </c>
      <c r="AL1156" s="21">
        <f t="shared" si="146"/>
        <v>12.182521645021643</v>
      </c>
      <c r="AM1156" s="20">
        <f t="shared" si="147"/>
        <v>136099.5</v>
      </c>
      <c r="AN1156" s="103" t="s">
        <v>616</v>
      </c>
      <c r="AO1156" s="103" t="s">
        <v>1295</v>
      </c>
      <c r="AP1156" s="17" t="s">
        <v>2165</v>
      </c>
    </row>
    <row r="1157" spans="1:42" ht="10.5" customHeight="1">
      <c r="A1157" s="16" t="s">
        <v>630</v>
      </c>
      <c r="B1157" s="220" t="str">
        <f t="shared" ref="B1157:B1220" si="148">IF(I1157="3000","EOP",IF(ISBLANK(AC1157),"SOP",""))</f>
        <v>SOP</v>
      </c>
      <c r="C1157" s="18">
        <v>21014</v>
      </c>
      <c r="D1157" s="19">
        <v>1</v>
      </c>
      <c r="E1157" s="20">
        <v>3600</v>
      </c>
      <c r="F1157" s="19">
        <v>1</v>
      </c>
      <c r="G1157" s="19">
        <v>2</v>
      </c>
      <c r="H1157" s="221" t="str">
        <f t="shared" ref="H1157:H1220" si="149">IF(AND(AC1157&gt;=$AT$2,AC1157&lt;=$AT$3), TEXT(AC1157,"YYYY.MM"), IF(AC1157&gt;=$AT$3, "2019", "2015.01"))</f>
        <v>2015.01</v>
      </c>
      <c r="I1157" s="221" t="str">
        <f t="shared" ref="I1157:I1220" si="150">IF(AND(AD1157&gt;=$AT$2,AD1157&lt;=$AT$3), TEXT(AD1157,"YYYY.MM"), IF(AD1157&gt;=$AT$3, "2019", "3000"))</f>
        <v>2019</v>
      </c>
      <c r="J1157" s="148">
        <f>VLOOKUP(AP1157,'2015 Demand Explosion 12.17.14'!$D$18:$G$837,4,FALSE)</f>
        <v>37611</v>
      </c>
      <c r="K1157" s="230"/>
      <c r="L1157" s="230"/>
      <c r="M1157" s="230"/>
      <c r="N1157" s="230"/>
      <c r="O1157" s="19"/>
      <c r="P1157" s="19"/>
      <c r="Q1157" s="19">
        <v>21.12</v>
      </c>
      <c r="R1157" s="19"/>
      <c r="S1157" s="103">
        <v>108</v>
      </c>
      <c r="T1157" s="103"/>
      <c r="U1157" s="18" t="s">
        <v>2</v>
      </c>
      <c r="V1157" s="103" t="s">
        <v>632</v>
      </c>
      <c r="W1157" s="103">
        <v>1.06</v>
      </c>
      <c r="X1157" s="17"/>
      <c r="Y1157" s="17" t="s">
        <v>557</v>
      </c>
      <c r="Z1157" s="17"/>
      <c r="AA1157" s="17" t="s">
        <v>631</v>
      </c>
      <c r="AB1157" s="17"/>
      <c r="AC1157" s="17"/>
      <c r="AD1157" s="99">
        <v>45077</v>
      </c>
      <c r="AE1157" s="18" t="str">
        <f>VLOOKUP(C1157,'Equipment Listing'!A:E,3,FALSE)</f>
        <v>Plainfield</v>
      </c>
      <c r="AF1157" s="19" t="str">
        <f>VLOOKUP(C1157,'Equipment Listing'!A:E,4,FALSE)</f>
        <v>300T</v>
      </c>
      <c r="AG1157" s="19" t="str">
        <f>VLOOKUP(C1157,'Equipment Listing'!A:E,5,FALSE)</f>
        <v>201-330</v>
      </c>
      <c r="AH1157" s="19">
        <f t="shared" ref="AH1157:AH1220" si="151">G1157*F1157</f>
        <v>2</v>
      </c>
      <c r="AI1157" s="43">
        <f t="shared" ref="AI1157:AI1220" si="152">E1157*D1157</f>
        <v>3600</v>
      </c>
      <c r="AJ1157" s="102">
        <f t="shared" ref="AJ1157:AJ1220" si="153">J1157</f>
        <v>37611</v>
      </c>
      <c r="AK1157" s="20">
        <f t="shared" ref="AK1157:AK1220" si="154">J1157/12</f>
        <v>3134.25</v>
      </c>
      <c r="AL1157" s="21">
        <f t="shared" si="146"/>
        <v>5.2193181818181813</v>
      </c>
      <c r="AM1157" s="20">
        <f t="shared" si="147"/>
        <v>37611</v>
      </c>
      <c r="AN1157" s="103" t="s">
        <v>633</v>
      </c>
      <c r="AO1157" s="103" t="s">
        <v>1295</v>
      </c>
      <c r="AP1157" s="17" t="s">
        <v>2230</v>
      </c>
    </row>
    <row r="1158" spans="1:42" ht="10.5" customHeight="1">
      <c r="A1158" s="16" t="s">
        <v>850</v>
      </c>
      <c r="B1158" s="220" t="str">
        <f t="shared" si="148"/>
        <v>SOP</v>
      </c>
      <c r="C1158" s="18">
        <v>21001</v>
      </c>
      <c r="D1158" s="19">
        <v>1</v>
      </c>
      <c r="E1158" s="20">
        <v>2100</v>
      </c>
      <c r="F1158" s="19">
        <v>1</v>
      </c>
      <c r="G1158" s="19">
        <v>2</v>
      </c>
      <c r="H1158" s="221" t="str">
        <f t="shared" si="149"/>
        <v>2015.01</v>
      </c>
      <c r="I1158" s="221" t="str">
        <f t="shared" si="150"/>
        <v>2016.06</v>
      </c>
      <c r="J1158" s="148">
        <f>VLOOKUP(AP1158,'2015 Demand Explosion 12.17.14'!$D$18:$G$837,4,FALSE)</f>
        <v>54221</v>
      </c>
      <c r="K1158" s="230"/>
      <c r="L1158" s="230"/>
      <c r="M1158" s="230"/>
      <c r="N1158" s="230"/>
      <c r="O1158" s="19">
        <v>25</v>
      </c>
      <c r="P1158" s="19">
        <v>94</v>
      </c>
      <c r="Q1158" s="19">
        <v>20.965</v>
      </c>
      <c r="R1158" s="19"/>
      <c r="S1158" s="103">
        <v>176</v>
      </c>
      <c r="T1158" s="103">
        <v>13.5</v>
      </c>
      <c r="U1158" s="18" t="s">
        <v>2</v>
      </c>
      <c r="V1158" s="103" t="s">
        <v>851</v>
      </c>
      <c r="W1158" s="103">
        <v>1.03</v>
      </c>
      <c r="X1158" s="17"/>
      <c r="Y1158" s="17" t="s">
        <v>568</v>
      </c>
      <c r="Z1158" s="17"/>
      <c r="AA1158" s="17">
        <v>29196</v>
      </c>
      <c r="AB1158" s="17"/>
      <c r="AC1158" s="17"/>
      <c r="AD1158" s="99">
        <v>42551</v>
      </c>
      <c r="AE1158" s="18" t="str">
        <f>VLOOKUP(C1158,'Equipment Listing'!A:E,3,FALSE)</f>
        <v>Plainfield</v>
      </c>
      <c r="AF1158" s="19" t="str">
        <f>VLOOKUP(C1158,'Equipment Listing'!A:E,4,FALSE)</f>
        <v>400T</v>
      </c>
      <c r="AG1158" s="19" t="str">
        <f>VLOOKUP(C1158,'Equipment Listing'!A:E,5,FALSE)</f>
        <v>331-600</v>
      </c>
      <c r="AH1158" s="19">
        <f t="shared" si="151"/>
        <v>2</v>
      </c>
      <c r="AI1158" s="43">
        <f t="shared" si="152"/>
        <v>2100</v>
      </c>
      <c r="AJ1158" s="102">
        <f t="shared" si="153"/>
        <v>54221</v>
      </c>
      <c r="AK1158" s="20">
        <f t="shared" si="154"/>
        <v>4518.416666666667</v>
      </c>
      <c r="AL1158" s="21">
        <f t="shared" si="146"/>
        <v>7.5484126984126982</v>
      </c>
      <c r="AM1158" s="20">
        <f t="shared" si="147"/>
        <v>54221</v>
      </c>
      <c r="AN1158" s="103" t="s">
        <v>852</v>
      </c>
      <c r="AO1158" s="103" t="s">
        <v>1295</v>
      </c>
      <c r="AP1158" s="17" t="s">
        <v>2367</v>
      </c>
    </row>
    <row r="1159" spans="1:42" ht="10.5" customHeight="1">
      <c r="A1159" s="16" t="s">
        <v>857</v>
      </c>
      <c r="B1159" s="220" t="str">
        <f t="shared" si="148"/>
        <v>EOP</v>
      </c>
      <c r="C1159" s="18">
        <v>21001</v>
      </c>
      <c r="D1159" s="19">
        <v>1</v>
      </c>
      <c r="E1159" s="20">
        <v>2400</v>
      </c>
      <c r="F1159" s="19">
        <v>1</v>
      </c>
      <c r="G1159" s="19">
        <v>4</v>
      </c>
      <c r="H1159" s="221" t="str">
        <f t="shared" si="149"/>
        <v>2015.01</v>
      </c>
      <c r="I1159" s="221" t="str">
        <f t="shared" si="150"/>
        <v>3000</v>
      </c>
      <c r="J1159" s="148">
        <f>VLOOKUP(AP1159,'2015 Demand Explosion 12.17.14'!$D$18:$G$837,4,FALSE)</f>
        <v>3980</v>
      </c>
      <c r="K1159" s="230"/>
      <c r="L1159" s="230"/>
      <c r="M1159" s="230"/>
      <c r="N1159" s="230"/>
      <c r="O1159" s="19">
        <v>39</v>
      </c>
      <c r="P1159" s="19">
        <v>94</v>
      </c>
      <c r="Q1159" s="19">
        <v>22.43</v>
      </c>
      <c r="R1159" s="19"/>
      <c r="S1159" s="103">
        <v>90</v>
      </c>
      <c r="T1159" s="103">
        <v>14.5</v>
      </c>
      <c r="U1159" s="18" t="s">
        <v>2</v>
      </c>
      <c r="V1159" s="103" t="s">
        <v>858</v>
      </c>
      <c r="W1159" s="103">
        <v>0.81</v>
      </c>
      <c r="X1159" s="17"/>
      <c r="Y1159" s="17" t="s">
        <v>531</v>
      </c>
      <c r="Z1159" s="17"/>
      <c r="AA1159" s="17">
        <v>37269</v>
      </c>
      <c r="AB1159" s="17"/>
      <c r="AC1159" s="17"/>
      <c r="AD1159" s="99">
        <v>41760</v>
      </c>
      <c r="AE1159" s="18" t="str">
        <f>VLOOKUP(C1159,'Equipment Listing'!A:E,3,FALSE)</f>
        <v>Plainfield</v>
      </c>
      <c r="AF1159" s="19" t="str">
        <f>VLOOKUP(C1159,'Equipment Listing'!A:E,4,FALSE)</f>
        <v>400T</v>
      </c>
      <c r="AG1159" s="19" t="str">
        <f>VLOOKUP(C1159,'Equipment Listing'!A:E,5,FALSE)</f>
        <v>331-600</v>
      </c>
      <c r="AH1159" s="19">
        <f t="shared" si="151"/>
        <v>4</v>
      </c>
      <c r="AI1159" s="43">
        <f t="shared" si="152"/>
        <v>2400</v>
      </c>
      <c r="AJ1159" s="102">
        <f t="shared" si="153"/>
        <v>3980</v>
      </c>
      <c r="AK1159" s="20">
        <f t="shared" si="154"/>
        <v>331.66666666666669</v>
      </c>
      <c r="AL1159" s="21">
        <f t="shared" si="146"/>
        <v>7.5239898989898979</v>
      </c>
      <c r="AM1159" s="20">
        <f t="shared" si="147"/>
        <v>3980</v>
      </c>
      <c r="AN1159" s="103" t="s">
        <v>859</v>
      </c>
      <c r="AO1159" s="103" t="s">
        <v>1295</v>
      </c>
      <c r="AP1159" s="17">
        <v>37269</v>
      </c>
    </row>
    <row r="1160" spans="1:42" ht="10.5" customHeight="1">
      <c r="A1160" s="16" t="s">
        <v>735</v>
      </c>
      <c r="B1160" s="220" t="str">
        <f t="shared" si="148"/>
        <v>EOP</v>
      </c>
      <c r="C1160" s="18">
        <v>21013</v>
      </c>
      <c r="D1160" s="19">
        <v>1</v>
      </c>
      <c r="E1160" s="20">
        <v>2100</v>
      </c>
      <c r="F1160" s="19">
        <v>1</v>
      </c>
      <c r="G1160" s="19">
        <v>4</v>
      </c>
      <c r="H1160" s="221" t="str">
        <f t="shared" si="149"/>
        <v>2015.01</v>
      </c>
      <c r="I1160" s="221" t="str">
        <f t="shared" si="150"/>
        <v>3000</v>
      </c>
      <c r="J1160" s="170">
        <f>IF(ISNA(VLOOKUP(AP1160,'2015 Demand Explosion 12.17.14'!$D$18:$G$837,4,FALSE))=TRUE,0,VLOOKUP(AP1160,'2015 Demand Explosion 12.17.14'!$D$18:$G$837,4,FALSE))</f>
        <v>0</v>
      </c>
      <c r="K1160" s="231"/>
      <c r="L1160" s="231"/>
      <c r="M1160" s="231"/>
      <c r="N1160" s="231"/>
      <c r="O1160" s="19">
        <v>29</v>
      </c>
      <c r="P1160" s="19">
        <v>65</v>
      </c>
      <c r="Q1160" s="19">
        <v>20.946000000000002</v>
      </c>
      <c r="R1160" s="19"/>
      <c r="S1160" s="103">
        <v>182</v>
      </c>
      <c r="T1160" s="103">
        <v>16</v>
      </c>
      <c r="U1160" s="18" t="s">
        <v>2</v>
      </c>
      <c r="V1160" s="103" t="s">
        <v>736</v>
      </c>
      <c r="W1160" s="103">
        <v>0.54200000000000004</v>
      </c>
      <c r="X1160" s="17"/>
      <c r="Y1160" s="17" t="s">
        <v>531</v>
      </c>
      <c r="Z1160" s="17"/>
      <c r="AA1160" s="17" t="s">
        <v>735</v>
      </c>
      <c r="AB1160" s="17"/>
      <c r="AC1160" s="17"/>
      <c r="AD1160" s="99">
        <v>41944</v>
      </c>
      <c r="AE1160" s="18" t="str">
        <f>VLOOKUP(C1160,'Equipment Listing'!A:E,3,FALSE)</f>
        <v>Plainfield</v>
      </c>
      <c r="AF1160" s="19" t="str">
        <f>VLOOKUP(C1160,'Equipment Listing'!A:E,4,FALSE)</f>
        <v>200T</v>
      </c>
      <c r="AG1160" s="19" t="str">
        <f>VLOOKUP(C1160,'Equipment Listing'!A:E,5,FALSE)</f>
        <v>60-200</v>
      </c>
      <c r="AH1160" s="19">
        <f t="shared" si="151"/>
        <v>4</v>
      </c>
      <c r="AI1160" s="43">
        <f t="shared" si="152"/>
        <v>2100</v>
      </c>
      <c r="AJ1160" s="102">
        <f t="shared" si="153"/>
        <v>0</v>
      </c>
      <c r="AK1160" s="20">
        <f t="shared" si="154"/>
        <v>0</v>
      </c>
      <c r="AL1160" s="21">
        <f t="shared" si="146"/>
        <v>0</v>
      </c>
      <c r="AM1160" s="20">
        <f t="shared" si="147"/>
        <v>0</v>
      </c>
      <c r="AN1160" s="103" t="s">
        <v>737</v>
      </c>
      <c r="AO1160" s="103" t="s">
        <v>2392</v>
      </c>
      <c r="AP1160" s="17" t="s">
        <v>735</v>
      </c>
    </row>
    <row r="1161" spans="1:42" ht="10.5" customHeight="1">
      <c r="A1161" s="16" t="s">
        <v>738</v>
      </c>
      <c r="B1161" s="220" t="str">
        <f t="shared" si="148"/>
        <v>EOP</v>
      </c>
      <c r="C1161" s="18">
        <v>21013</v>
      </c>
      <c r="D1161" s="19">
        <v>1</v>
      </c>
      <c r="E1161" s="20">
        <v>2100</v>
      </c>
      <c r="F1161" s="19">
        <v>1</v>
      </c>
      <c r="G1161" s="19">
        <v>4</v>
      </c>
      <c r="H1161" s="221" t="str">
        <f t="shared" si="149"/>
        <v>2015.01</v>
      </c>
      <c r="I1161" s="221" t="str">
        <f t="shared" si="150"/>
        <v>3000</v>
      </c>
      <c r="J1161" s="170">
        <f>IF(ISNA(VLOOKUP(AP1161,'2015 Demand Explosion 12.17.14'!$D$18:$G$837,4,FALSE))=TRUE,0,VLOOKUP(AP1161,'2015 Demand Explosion 12.17.14'!$D$18:$G$837,4,FALSE))</f>
        <v>0</v>
      </c>
      <c r="K1161" s="231"/>
      <c r="L1161" s="231"/>
      <c r="M1161" s="231"/>
      <c r="N1161" s="231"/>
      <c r="O1161" s="19">
        <v>29</v>
      </c>
      <c r="P1161" s="19">
        <v>65</v>
      </c>
      <c r="Q1161" s="19">
        <v>20.952999999999999</v>
      </c>
      <c r="R1161" s="19"/>
      <c r="S1161" s="103">
        <v>180</v>
      </c>
      <c r="T1161" s="103">
        <v>16</v>
      </c>
      <c r="U1161" s="18" t="s">
        <v>2</v>
      </c>
      <c r="V1161" s="103"/>
      <c r="W1161" s="103">
        <v>0.54200000000000004</v>
      </c>
      <c r="X1161" s="17"/>
      <c r="Y1161" s="17" t="s">
        <v>531</v>
      </c>
      <c r="Z1161" s="17"/>
      <c r="AA1161" s="17" t="s">
        <v>738</v>
      </c>
      <c r="AB1161" s="17"/>
      <c r="AC1161" s="17"/>
      <c r="AD1161" s="99">
        <v>41944</v>
      </c>
      <c r="AE1161" s="18" t="str">
        <f>VLOOKUP(C1161,'Equipment Listing'!A:E,3,FALSE)</f>
        <v>Plainfield</v>
      </c>
      <c r="AF1161" s="19" t="str">
        <f>VLOOKUP(C1161,'Equipment Listing'!A:E,4,FALSE)</f>
        <v>200T</v>
      </c>
      <c r="AG1161" s="19" t="str">
        <f>VLOOKUP(C1161,'Equipment Listing'!A:E,5,FALSE)</f>
        <v>60-200</v>
      </c>
      <c r="AH1161" s="19">
        <f t="shared" si="151"/>
        <v>4</v>
      </c>
      <c r="AI1161" s="43">
        <f t="shared" si="152"/>
        <v>2100</v>
      </c>
      <c r="AJ1161" s="102">
        <f t="shared" si="153"/>
        <v>0</v>
      </c>
      <c r="AK1161" s="20">
        <f t="shared" si="154"/>
        <v>0</v>
      </c>
      <c r="AL1161" s="21">
        <f t="shared" si="146"/>
        <v>0</v>
      </c>
      <c r="AM1161" s="20">
        <f t="shared" si="147"/>
        <v>0</v>
      </c>
      <c r="AN1161" s="103"/>
      <c r="AO1161" s="103" t="s">
        <v>2392</v>
      </c>
      <c r="AP1161" s="17" t="s">
        <v>738</v>
      </c>
    </row>
    <row r="1162" spans="1:42" ht="10.5" customHeight="1">
      <c r="A1162" s="16">
        <v>21000</v>
      </c>
      <c r="B1162" s="220" t="str">
        <f t="shared" si="148"/>
        <v>SOP</v>
      </c>
      <c r="C1162" s="18">
        <v>21013</v>
      </c>
      <c r="D1162" s="19">
        <v>1</v>
      </c>
      <c r="E1162" s="20">
        <v>2400</v>
      </c>
      <c r="F1162" s="19">
        <v>1</v>
      </c>
      <c r="G1162" s="19">
        <v>4</v>
      </c>
      <c r="H1162" s="221" t="str">
        <f t="shared" si="149"/>
        <v>2015.01</v>
      </c>
      <c r="I1162" s="221" t="str">
        <f t="shared" si="150"/>
        <v>2015.03</v>
      </c>
      <c r="J1162" s="170">
        <f>IF(ISNA(VLOOKUP(AP1162,'2015 Demand Explosion 12.17.14'!$D$18:$G$837,4,FALSE))=TRUE,0,VLOOKUP(AP1162,'2015 Demand Explosion 12.17.14'!$D$18:$G$837,4,FALSE))</f>
        <v>0</v>
      </c>
      <c r="K1162" s="231"/>
      <c r="L1162" s="231"/>
      <c r="M1162" s="231"/>
      <c r="N1162" s="231"/>
      <c r="O1162" s="19"/>
      <c r="P1162" s="19"/>
      <c r="Q1162" s="19">
        <v>21.12</v>
      </c>
      <c r="R1162" s="19"/>
      <c r="S1162" s="103">
        <v>80</v>
      </c>
      <c r="T1162" s="103"/>
      <c r="U1162" s="18" t="s">
        <v>2</v>
      </c>
      <c r="V1162" s="103" t="s">
        <v>740</v>
      </c>
      <c r="W1162" s="103">
        <v>0.27200000000000002</v>
      </c>
      <c r="X1162" s="17"/>
      <c r="Y1162" s="17" t="s">
        <v>739</v>
      </c>
      <c r="Z1162" s="17"/>
      <c r="AA1162" s="17">
        <v>21000</v>
      </c>
      <c r="AB1162" s="17"/>
      <c r="AC1162" s="17"/>
      <c r="AD1162" s="99">
        <v>42094</v>
      </c>
      <c r="AE1162" s="18" t="str">
        <f>VLOOKUP(C1162,'Equipment Listing'!A:E,3,FALSE)</f>
        <v>Plainfield</v>
      </c>
      <c r="AF1162" s="19" t="str">
        <f>VLOOKUP(C1162,'Equipment Listing'!A:E,4,FALSE)</f>
        <v>200T</v>
      </c>
      <c r="AG1162" s="19" t="str">
        <f>VLOOKUP(C1162,'Equipment Listing'!A:E,5,FALSE)</f>
        <v>60-200</v>
      </c>
      <c r="AH1162" s="19">
        <f t="shared" si="151"/>
        <v>4</v>
      </c>
      <c r="AI1162" s="43">
        <f t="shared" si="152"/>
        <v>2400</v>
      </c>
      <c r="AJ1162" s="102">
        <f t="shared" si="153"/>
        <v>0</v>
      </c>
      <c r="AK1162" s="20">
        <f t="shared" si="154"/>
        <v>0</v>
      </c>
      <c r="AL1162" s="21">
        <f t="shared" si="146"/>
        <v>0</v>
      </c>
      <c r="AM1162" s="20">
        <f t="shared" si="147"/>
        <v>0</v>
      </c>
      <c r="AN1162" s="103" t="s">
        <v>741</v>
      </c>
      <c r="AO1162" s="103" t="s">
        <v>2392</v>
      </c>
      <c r="AP1162" s="17">
        <v>21000</v>
      </c>
    </row>
    <row r="1163" spans="1:42" ht="10.5" customHeight="1">
      <c r="A1163" s="16" t="s">
        <v>626</v>
      </c>
      <c r="B1163" s="220" t="str">
        <f t="shared" si="148"/>
        <v>SOP</v>
      </c>
      <c r="C1163" s="18" t="s">
        <v>526</v>
      </c>
      <c r="D1163" s="19">
        <v>1</v>
      </c>
      <c r="E1163" s="20">
        <v>2100</v>
      </c>
      <c r="F1163" s="19">
        <v>1</v>
      </c>
      <c r="G1163" s="19">
        <v>4</v>
      </c>
      <c r="H1163" s="221" t="str">
        <f t="shared" si="149"/>
        <v>2015.01</v>
      </c>
      <c r="I1163" s="221" t="str">
        <f t="shared" si="150"/>
        <v>2019</v>
      </c>
      <c r="J1163" s="69">
        <v>97976</v>
      </c>
      <c r="K1163" s="226"/>
      <c r="L1163" s="226"/>
      <c r="M1163" s="226"/>
      <c r="N1163" s="226"/>
      <c r="O1163" s="19">
        <v>40</v>
      </c>
      <c r="P1163" s="19">
        <v>40</v>
      </c>
      <c r="Q1163" s="19">
        <v>21.074000000000002</v>
      </c>
      <c r="R1163" s="19"/>
      <c r="S1163" s="103">
        <v>56</v>
      </c>
      <c r="T1163" s="103">
        <v>13</v>
      </c>
      <c r="U1163" s="18" t="s">
        <v>2</v>
      </c>
      <c r="V1163" s="103" t="s">
        <v>743</v>
      </c>
      <c r="W1163" s="103"/>
      <c r="X1163" s="17"/>
      <c r="Y1163" s="17" t="s">
        <v>628</v>
      </c>
      <c r="Z1163" s="17"/>
      <c r="AA1163" s="17" t="s">
        <v>742</v>
      </c>
      <c r="AB1163" s="17"/>
      <c r="AC1163" s="17"/>
      <c r="AD1163" s="99">
        <v>43831</v>
      </c>
      <c r="AE1163" s="18" t="str">
        <f>VLOOKUP(C1163,'Equipment Listing'!A:E,3,FALSE)</f>
        <v>GA</v>
      </c>
      <c r="AF1163" s="19" t="str">
        <f>VLOOKUP(C1163,'Equipment Listing'!A:E,4,FALSE)</f>
        <v>300T</v>
      </c>
      <c r="AG1163" s="19" t="str">
        <f>VLOOKUP(C1163,'Equipment Listing'!A:E,5,FALSE)</f>
        <v>201-330</v>
      </c>
      <c r="AH1163" s="19">
        <f t="shared" si="151"/>
        <v>4</v>
      </c>
      <c r="AI1163" s="43">
        <f t="shared" si="152"/>
        <v>2100</v>
      </c>
      <c r="AJ1163" s="102">
        <f t="shared" si="153"/>
        <v>97976</v>
      </c>
      <c r="AK1163" s="20">
        <f t="shared" si="154"/>
        <v>8164.666666666667</v>
      </c>
      <c r="AL1163" s="21">
        <f>(AK1163/AI1163+(AH1163))/0.75</f>
        <v>10.517248677248679</v>
      </c>
      <c r="AM1163" s="21"/>
      <c r="AN1163" s="103"/>
      <c r="AO1163" s="103"/>
      <c r="AP1163" s="17" t="s">
        <v>742</v>
      </c>
    </row>
    <row r="1164" spans="1:42" ht="10.5" customHeight="1">
      <c r="A1164" s="16" t="s">
        <v>860</v>
      </c>
      <c r="B1164" s="220" t="str">
        <f t="shared" si="148"/>
        <v>SOP</v>
      </c>
      <c r="C1164" s="18">
        <v>21001</v>
      </c>
      <c r="D1164" s="19">
        <v>1</v>
      </c>
      <c r="E1164" s="20">
        <v>2100</v>
      </c>
      <c r="F1164" s="19">
        <v>1</v>
      </c>
      <c r="G1164" s="19">
        <v>2</v>
      </c>
      <c r="H1164" s="221" t="str">
        <f t="shared" si="149"/>
        <v>2015.01</v>
      </c>
      <c r="I1164" s="221" t="str">
        <f t="shared" si="150"/>
        <v>2018.12</v>
      </c>
      <c r="J1164" s="148">
        <f>VLOOKUP(AP1164,'2015 Demand Explosion 12.17.14'!$D$18:$G$837,4,FALSE)</f>
        <v>18008</v>
      </c>
      <c r="K1164" s="230"/>
      <c r="L1164" s="230"/>
      <c r="M1164" s="230"/>
      <c r="N1164" s="230"/>
      <c r="O1164" s="19"/>
      <c r="P1164" s="19"/>
      <c r="Q1164" s="19">
        <v>23.91</v>
      </c>
      <c r="R1164" s="19"/>
      <c r="S1164" s="103">
        <v>251</v>
      </c>
      <c r="T1164" s="103"/>
      <c r="U1164" s="18" t="s">
        <v>2</v>
      </c>
      <c r="V1164" s="103" t="s">
        <v>861</v>
      </c>
      <c r="W1164" s="103">
        <v>1</v>
      </c>
      <c r="X1164" s="17"/>
      <c r="Y1164" s="17" t="s">
        <v>531</v>
      </c>
      <c r="Z1164" s="17"/>
      <c r="AA1164" s="17">
        <v>37452</v>
      </c>
      <c r="AB1164" s="17"/>
      <c r="AC1164" s="17"/>
      <c r="AD1164" s="99">
        <v>43464</v>
      </c>
      <c r="AE1164" s="18" t="str">
        <f>VLOOKUP(C1164,'Equipment Listing'!A:E,3,FALSE)</f>
        <v>Plainfield</v>
      </c>
      <c r="AF1164" s="19" t="str">
        <f>VLOOKUP(C1164,'Equipment Listing'!A:E,4,FALSE)</f>
        <v>400T</v>
      </c>
      <c r="AG1164" s="19" t="str">
        <f>VLOOKUP(C1164,'Equipment Listing'!A:E,5,FALSE)</f>
        <v>331-600</v>
      </c>
      <c r="AH1164" s="19">
        <f t="shared" si="151"/>
        <v>2</v>
      </c>
      <c r="AI1164" s="43">
        <f t="shared" si="152"/>
        <v>2100</v>
      </c>
      <c r="AJ1164" s="102">
        <f t="shared" si="153"/>
        <v>18008</v>
      </c>
      <c r="AK1164" s="20">
        <f t="shared" si="154"/>
        <v>1500.6666666666667</v>
      </c>
      <c r="AL1164" s="21">
        <f t="shared" ref="AL1164:AL1187" si="155">IF(AK1164=0,0,((AK1164/AI1164+(AH1164))/$V$2))</f>
        <v>4.9356421356421354</v>
      </c>
      <c r="AM1164" s="20">
        <f t="shared" ref="AM1164:AM1187" si="156">AJ1164/D1164</f>
        <v>18008</v>
      </c>
      <c r="AN1164" s="103" t="s">
        <v>862</v>
      </c>
      <c r="AO1164" s="103" t="s">
        <v>1295</v>
      </c>
      <c r="AP1164" s="17">
        <v>37452</v>
      </c>
    </row>
    <row r="1165" spans="1:42" ht="10.5" customHeight="1">
      <c r="A1165" s="16" t="s">
        <v>867</v>
      </c>
      <c r="B1165" s="220" t="str">
        <f t="shared" si="148"/>
        <v>SOP</v>
      </c>
      <c r="C1165" s="18">
        <v>21001</v>
      </c>
      <c r="D1165" s="19">
        <v>1</v>
      </c>
      <c r="E1165" s="20">
        <v>2100</v>
      </c>
      <c r="F1165" s="19">
        <v>1</v>
      </c>
      <c r="G1165" s="19">
        <v>4</v>
      </c>
      <c r="H1165" s="221" t="str">
        <f t="shared" si="149"/>
        <v>2015.01</v>
      </c>
      <c r="I1165" s="221" t="str">
        <f t="shared" si="150"/>
        <v>2016.12</v>
      </c>
      <c r="J1165" s="148">
        <f>VLOOKUP(AP1165,'2015 Demand Explosion 12.17.14'!$D$18:$G$837,4,FALSE)</f>
        <v>136715</v>
      </c>
      <c r="K1165" s="230"/>
      <c r="L1165" s="230"/>
      <c r="M1165" s="230"/>
      <c r="N1165" s="230"/>
      <c r="O1165" s="19">
        <v>37</v>
      </c>
      <c r="P1165" s="19">
        <v>84</v>
      </c>
      <c r="Q1165" s="19">
        <v>22.965</v>
      </c>
      <c r="R1165" s="19"/>
      <c r="S1165" s="103"/>
      <c r="T1165" s="103">
        <v>12</v>
      </c>
      <c r="U1165" s="18" t="s">
        <v>2</v>
      </c>
      <c r="V1165" s="103" t="s">
        <v>868</v>
      </c>
      <c r="W1165" s="103">
        <v>1.71</v>
      </c>
      <c r="X1165" s="17"/>
      <c r="Y1165" s="17" t="s">
        <v>779</v>
      </c>
      <c r="Z1165" s="17"/>
      <c r="AA1165" s="17">
        <v>75065</v>
      </c>
      <c r="AB1165" s="17"/>
      <c r="AC1165" s="17"/>
      <c r="AD1165" s="99">
        <v>42705</v>
      </c>
      <c r="AE1165" s="18" t="str">
        <f>VLOOKUP(C1165,'Equipment Listing'!A:E,3,FALSE)</f>
        <v>Plainfield</v>
      </c>
      <c r="AF1165" s="19" t="str">
        <f>VLOOKUP(C1165,'Equipment Listing'!A:E,4,FALSE)</f>
        <v>400T</v>
      </c>
      <c r="AG1165" s="19" t="str">
        <f>VLOOKUP(C1165,'Equipment Listing'!A:E,5,FALSE)</f>
        <v>331-600</v>
      </c>
      <c r="AH1165" s="19">
        <f t="shared" si="151"/>
        <v>4</v>
      </c>
      <c r="AI1165" s="43">
        <f t="shared" si="152"/>
        <v>2100</v>
      </c>
      <c r="AJ1165" s="102">
        <f t="shared" si="153"/>
        <v>136715</v>
      </c>
      <c r="AK1165" s="20">
        <f t="shared" si="154"/>
        <v>11392.916666666666</v>
      </c>
      <c r="AL1165" s="21">
        <f t="shared" si="155"/>
        <v>17.136724386724385</v>
      </c>
      <c r="AM1165" s="20">
        <f t="shared" si="156"/>
        <v>136715</v>
      </c>
      <c r="AN1165" s="103" t="s">
        <v>869</v>
      </c>
      <c r="AO1165" s="103" t="s">
        <v>1295</v>
      </c>
      <c r="AP1165" s="17">
        <v>75065</v>
      </c>
    </row>
    <row r="1166" spans="1:42" ht="10.5" customHeight="1">
      <c r="A1166" s="16" t="s">
        <v>870</v>
      </c>
      <c r="B1166" s="220" t="str">
        <f t="shared" si="148"/>
        <v>SOP</v>
      </c>
      <c r="C1166" s="18">
        <v>21001</v>
      </c>
      <c r="D1166" s="19">
        <v>1</v>
      </c>
      <c r="E1166" s="20">
        <v>1500</v>
      </c>
      <c r="F1166" s="19">
        <v>1</v>
      </c>
      <c r="G1166" s="19">
        <v>4</v>
      </c>
      <c r="H1166" s="221" t="str">
        <f t="shared" si="149"/>
        <v>2015.01</v>
      </c>
      <c r="I1166" s="221" t="str">
        <f t="shared" si="150"/>
        <v>2015.09</v>
      </c>
      <c r="J1166" s="148">
        <f>VLOOKUP(AP1166,'2015 Demand Explosion 12.17.14'!$D$18:$G$837,4,FALSE)</f>
        <v>82544</v>
      </c>
      <c r="K1166" s="230"/>
      <c r="L1166" s="230"/>
      <c r="M1166" s="230"/>
      <c r="N1166" s="230"/>
      <c r="O1166" s="19">
        <v>48</v>
      </c>
      <c r="P1166" s="19">
        <v>72</v>
      </c>
      <c r="Q1166" s="19">
        <v>22.56</v>
      </c>
      <c r="R1166" s="19"/>
      <c r="S1166" s="103">
        <v>120</v>
      </c>
      <c r="T1166" s="103">
        <v>14.5</v>
      </c>
      <c r="U1166" s="18" t="s">
        <v>2</v>
      </c>
      <c r="V1166" s="103" t="s">
        <v>871</v>
      </c>
      <c r="W1166" s="103">
        <v>2.78</v>
      </c>
      <c r="X1166" s="17"/>
      <c r="Y1166" s="17" t="s">
        <v>557</v>
      </c>
      <c r="Z1166" s="17"/>
      <c r="AA1166" s="17">
        <v>77015</v>
      </c>
      <c r="AB1166" s="17"/>
      <c r="AC1166" s="17"/>
      <c r="AD1166" s="99">
        <v>42277</v>
      </c>
      <c r="AE1166" s="18" t="str">
        <f>VLOOKUP(C1166,'Equipment Listing'!A:E,3,FALSE)</f>
        <v>Plainfield</v>
      </c>
      <c r="AF1166" s="19" t="str">
        <f>VLOOKUP(C1166,'Equipment Listing'!A:E,4,FALSE)</f>
        <v>400T</v>
      </c>
      <c r="AG1166" s="19" t="str">
        <f>VLOOKUP(C1166,'Equipment Listing'!A:E,5,FALSE)</f>
        <v>331-600</v>
      </c>
      <c r="AH1166" s="19">
        <f t="shared" si="151"/>
        <v>4</v>
      </c>
      <c r="AI1166" s="43">
        <f t="shared" si="152"/>
        <v>1500</v>
      </c>
      <c r="AJ1166" s="102">
        <f t="shared" si="153"/>
        <v>82544</v>
      </c>
      <c r="AK1166" s="20">
        <f t="shared" si="154"/>
        <v>6878.666666666667</v>
      </c>
      <c r="AL1166" s="21">
        <f t="shared" si="155"/>
        <v>15.610505050505051</v>
      </c>
      <c r="AM1166" s="20">
        <f t="shared" si="156"/>
        <v>82544</v>
      </c>
      <c r="AN1166" s="103" t="s">
        <v>872</v>
      </c>
      <c r="AO1166" s="103" t="s">
        <v>1295</v>
      </c>
      <c r="AP1166" s="17">
        <v>77015</v>
      </c>
    </row>
    <row r="1167" spans="1:42" ht="10.5" customHeight="1">
      <c r="A1167" s="16" t="s">
        <v>749</v>
      </c>
      <c r="B1167" s="220" t="str">
        <f t="shared" si="148"/>
        <v>SOP</v>
      </c>
      <c r="C1167" s="18">
        <v>21001</v>
      </c>
      <c r="D1167" s="19">
        <v>1</v>
      </c>
      <c r="E1167" s="20">
        <v>1800</v>
      </c>
      <c r="F1167" s="19">
        <v>1</v>
      </c>
      <c r="G1167" s="19">
        <v>2</v>
      </c>
      <c r="H1167" s="221" t="str">
        <f t="shared" si="149"/>
        <v>2015.01</v>
      </c>
      <c r="I1167" s="221" t="str">
        <f t="shared" si="150"/>
        <v>2019</v>
      </c>
      <c r="J1167" s="148">
        <f>VLOOKUP(AP1167,'2015 Demand Explosion 12.17.14'!$D$18:$G$837,4,FALSE)</f>
        <v>37611</v>
      </c>
      <c r="K1167" s="230"/>
      <c r="L1167" s="230"/>
      <c r="M1167" s="230"/>
      <c r="N1167" s="230"/>
      <c r="O1167" s="19"/>
      <c r="P1167" s="19"/>
      <c r="Q1167" s="19">
        <v>24.545000000000002</v>
      </c>
      <c r="R1167" s="19"/>
      <c r="S1167" s="103">
        <v>357</v>
      </c>
      <c r="T1167" s="103"/>
      <c r="U1167" s="18" t="s">
        <v>2</v>
      </c>
      <c r="V1167" s="103" t="s">
        <v>873</v>
      </c>
      <c r="W1167" s="103">
        <v>3.02</v>
      </c>
      <c r="X1167" s="17"/>
      <c r="Y1167" s="17" t="s">
        <v>557</v>
      </c>
      <c r="Z1167" s="17"/>
      <c r="AA1167" s="17">
        <v>77034</v>
      </c>
      <c r="AB1167" s="17"/>
      <c r="AC1167" s="17"/>
      <c r="AD1167" s="99">
        <v>45077</v>
      </c>
      <c r="AE1167" s="18" t="str">
        <f>VLOOKUP(C1167,'Equipment Listing'!A:E,3,FALSE)</f>
        <v>Plainfield</v>
      </c>
      <c r="AF1167" s="19" t="str">
        <f>VLOOKUP(C1167,'Equipment Listing'!A:E,4,FALSE)</f>
        <v>400T</v>
      </c>
      <c r="AG1167" s="19" t="str">
        <f>VLOOKUP(C1167,'Equipment Listing'!A:E,5,FALSE)</f>
        <v>331-600</v>
      </c>
      <c r="AH1167" s="19">
        <f t="shared" si="151"/>
        <v>2</v>
      </c>
      <c r="AI1167" s="43">
        <f t="shared" si="152"/>
        <v>1800</v>
      </c>
      <c r="AJ1167" s="102">
        <f t="shared" si="153"/>
        <v>37611</v>
      </c>
      <c r="AK1167" s="20">
        <f t="shared" si="154"/>
        <v>3134.25</v>
      </c>
      <c r="AL1167" s="21">
        <f t="shared" si="155"/>
        <v>6.8022727272727268</v>
      </c>
      <c r="AM1167" s="20">
        <f t="shared" si="156"/>
        <v>37611</v>
      </c>
      <c r="AN1167" s="103" t="s">
        <v>874</v>
      </c>
      <c r="AO1167" s="103" t="s">
        <v>1295</v>
      </c>
      <c r="AP1167" s="17">
        <v>77034</v>
      </c>
    </row>
    <row r="1168" spans="1:42" ht="10.5" customHeight="1">
      <c r="A1168" s="16" t="s">
        <v>890</v>
      </c>
      <c r="B1168" s="220" t="str">
        <f t="shared" si="148"/>
        <v>SOP</v>
      </c>
      <c r="C1168" s="18">
        <v>21001</v>
      </c>
      <c r="D1168" s="19">
        <v>1</v>
      </c>
      <c r="E1168" s="20">
        <v>1800</v>
      </c>
      <c r="F1168" s="19">
        <v>1</v>
      </c>
      <c r="G1168" s="19">
        <v>4</v>
      </c>
      <c r="H1168" s="221" t="str">
        <f t="shared" si="149"/>
        <v>2015.01</v>
      </c>
      <c r="I1168" s="221" t="str">
        <f t="shared" si="150"/>
        <v>2016.12</v>
      </c>
      <c r="J1168" s="148">
        <f>VLOOKUP(AP1168,'2015 Demand Explosion 12.17.14'!$D$18:$G$837,4,FALSE)</f>
        <v>290003</v>
      </c>
      <c r="K1168" s="230"/>
      <c r="L1168" s="230"/>
      <c r="M1168" s="230"/>
      <c r="N1168" s="230"/>
      <c r="O1168" s="19">
        <v>40</v>
      </c>
      <c r="P1168" s="19">
        <v>96</v>
      </c>
      <c r="Q1168" s="19">
        <v>23.92</v>
      </c>
      <c r="R1168" s="19"/>
      <c r="S1168" s="103">
        <v>326</v>
      </c>
      <c r="T1168" s="103">
        <v>14.5</v>
      </c>
      <c r="U1168" s="18" t="s">
        <v>2</v>
      </c>
      <c r="V1168" s="103" t="s">
        <v>892</v>
      </c>
      <c r="W1168" s="103">
        <v>2.1800000000000002</v>
      </c>
      <c r="X1168" s="17"/>
      <c r="Y1168" s="17" t="s">
        <v>531</v>
      </c>
      <c r="Z1168" s="17"/>
      <c r="AA1168" s="17" t="s">
        <v>891</v>
      </c>
      <c r="AB1168" s="17"/>
      <c r="AC1168" s="17"/>
      <c r="AD1168" s="99">
        <v>42734</v>
      </c>
      <c r="AE1168" s="18" t="str">
        <f>VLOOKUP(C1168,'Equipment Listing'!A:E,3,FALSE)</f>
        <v>Plainfield</v>
      </c>
      <c r="AF1168" s="19" t="str">
        <f>VLOOKUP(C1168,'Equipment Listing'!A:E,4,FALSE)</f>
        <v>400T</v>
      </c>
      <c r="AG1168" s="19" t="str">
        <f>VLOOKUP(C1168,'Equipment Listing'!A:E,5,FALSE)</f>
        <v>331-600</v>
      </c>
      <c r="AH1168" s="19">
        <f t="shared" si="151"/>
        <v>4</v>
      </c>
      <c r="AI1168" s="43">
        <f t="shared" si="152"/>
        <v>1800</v>
      </c>
      <c r="AJ1168" s="102">
        <f t="shared" si="153"/>
        <v>290003</v>
      </c>
      <c r="AK1168" s="20">
        <f t="shared" si="154"/>
        <v>24166.916666666668</v>
      </c>
      <c r="AL1168" s="21">
        <f t="shared" si="155"/>
        <v>31.683754208754205</v>
      </c>
      <c r="AM1168" s="20">
        <f t="shared" si="156"/>
        <v>290003</v>
      </c>
      <c r="AN1168" s="103" t="s">
        <v>893</v>
      </c>
      <c r="AO1168" s="103" t="s">
        <v>1295</v>
      </c>
      <c r="AP1168" s="17" t="s">
        <v>2177</v>
      </c>
    </row>
    <row r="1169" spans="1:42" ht="10.5" customHeight="1">
      <c r="A1169" s="16" t="s">
        <v>894</v>
      </c>
      <c r="B1169" s="220" t="str">
        <f t="shared" si="148"/>
        <v>SOP</v>
      </c>
      <c r="C1169" s="18">
        <v>21001</v>
      </c>
      <c r="D1169" s="19">
        <v>1</v>
      </c>
      <c r="E1169" s="20">
        <v>2100</v>
      </c>
      <c r="F1169" s="19">
        <v>1</v>
      </c>
      <c r="G1169" s="19">
        <v>1</v>
      </c>
      <c r="H1169" s="221" t="str">
        <f t="shared" si="149"/>
        <v>2015.01</v>
      </c>
      <c r="I1169" s="221" t="str">
        <f t="shared" si="150"/>
        <v>2019</v>
      </c>
      <c r="J1169" s="148">
        <v>1800</v>
      </c>
      <c r="K1169" s="230"/>
      <c r="L1169" s="230"/>
      <c r="M1169" s="230"/>
      <c r="N1169" s="230"/>
      <c r="O1169" s="19">
        <v>39</v>
      </c>
      <c r="P1169" s="19">
        <v>96</v>
      </c>
      <c r="Q1169" s="19">
        <v>23.594999999999999</v>
      </c>
      <c r="R1169" s="19"/>
      <c r="S1169" s="103">
        <v>142</v>
      </c>
      <c r="T1169" s="103">
        <v>12</v>
      </c>
      <c r="U1169" s="18" t="s">
        <v>2</v>
      </c>
      <c r="V1169" s="103" t="s">
        <v>896</v>
      </c>
      <c r="W1169" s="103">
        <v>1.91</v>
      </c>
      <c r="X1169" s="17"/>
      <c r="Y1169" s="17" t="s">
        <v>779</v>
      </c>
      <c r="Z1169" s="17"/>
      <c r="AA1169" s="17" t="s">
        <v>895</v>
      </c>
      <c r="AB1169" s="17"/>
      <c r="AC1169" s="17"/>
      <c r="AD1169" s="99" t="s">
        <v>590</v>
      </c>
      <c r="AE1169" s="18" t="str">
        <f>VLOOKUP(C1169,'Equipment Listing'!A:E,3,FALSE)</f>
        <v>Plainfield</v>
      </c>
      <c r="AF1169" s="19" t="str">
        <f>VLOOKUP(C1169,'Equipment Listing'!A:E,4,FALSE)</f>
        <v>400T</v>
      </c>
      <c r="AG1169" s="19" t="str">
        <f>VLOOKUP(C1169,'Equipment Listing'!A:E,5,FALSE)</f>
        <v>331-600</v>
      </c>
      <c r="AH1169" s="19">
        <f t="shared" si="151"/>
        <v>1</v>
      </c>
      <c r="AI1169" s="43">
        <f t="shared" si="152"/>
        <v>2100</v>
      </c>
      <c r="AJ1169" s="102">
        <f t="shared" si="153"/>
        <v>1800</v>
      </c>
      <c r="AK1169" s="20">
        <f t="shared" si="154"/>
        <v>150</v>
      </c>
      <c r="AL1169" s="21">
        <f t="shared" si="155"/>
        <v>1.9480519480519478</v>
      </c>
      <c r="AM1169" s="20">
        <f t="shared" si="156"/>
        <v>1800</v>
      </c>
      <c r="AN1169" s="103" t="s">
        <v>897</v>
      </c>
      <c r="AO1169" s="103" t="s">
        <v>1295</v>
      </c>
      <c r="AP1169" s="17" t="s">
        <v>895</v>
      </c>
    </row>
    <row r="1170" spans="1:42" ht="10.5" customHeight="1">
      <c r="A1170" s="16" t="s">
        <v>898</v>
      </c>
      <c r="B1170" s="220" t="str">
        <f t="shared" si="148"/>
        <v>SOP</v>
      </c>
      <c r="C1170" s="18">
        <v>21001</v>
      </c>
      <c r="D1170" s="19">
        <v>1</v>
      </c>
      <c r="E1170" s="20">
        <v>2100</v>
      </c>
      <c r="F1170" s="19">
        <v>1</v>
      </c>
      <c r="G1170" s="19">
        <v>1</v>
      </c>
      <c r="H1170" s="221" t="str">
        <f t="shared" si="149"/>
        <v>2015.01</v>
      </c>
      <c r="I1170" s="221" t="str">
        <f t="shared" si="150"/>
        <v>2019</v>
      </c>
      <c r="J1170" s="148">
        <v>1610</v>
      </c>
      <c r="K1170" s="230"/>
      <c r="L1170" s="230"/>
      <c r="M1170" s="230"/>
      <c r="N1170" s="230"/>
      <c r="O1170" s="19">
        <v>39</v>
      </c>
      <c r="P1170" s="19">
        <v>96</v>
      </c>
      <c r="Q1170" s="19">
        <v>23.754999999999999</v>
      </c>
      <c r="R1170" s="19"/>
      <c r="S1170" s="103">
        <v>236</v>
      </c>
      <c r="T1170" s="103">
        <v>12</v>
      </c>
      <c r="U1170" s="18" t="s">
        <v>2</v>
      </c>
      <c r="V1170" s="103"/>
      <c r="W1170" s="103"/>
      <c r="X1170" s="17"/>
      <c r="Y1170" s="17" t="s">
        <v>779</v>
      </c>
      <c r="Z1170" s="17"/>
      <c r="AA1170" s="17" t="s">
        <v>899</v>
      </c>
      <c r="AB1170" s="17"/>
      <c r="AC1170" s="17"/>
      <c r="AD1170" s="99" t="s">
        <v>590</v>
      </c>
      <c r="AE1170" s="18" t="str">
        <f>VLOOKUP(C1170,'Equipment Listing'!A:E,3,FALSE)</f>
        <v>Plainfield</v>
      </c>
      <c r="AF1170" s="19" t="str">
        <f>VLOOKUP(C1170,'Equipment Listing'!A:E,4,FALSE)</f>
        <v>400T</v>
      </c>
      <c r="AG1170" s="19" t="str">
        <f>VLOOKUP(C1170,'Equipment Listing'!A:E,5,FALSE)</f>
        <v>331-600</v>
      </c>
      <c r="AH1170" s="19">
        <f t="shared" si="151"/>
        <v>1</v>
      </c>
      <c r="AI1170" s="43">
        <f t="shared" si="152"/>
        <v>2100</v>
      </c>
      <c r="AJ1170" s="102">
        <f t="shared" si="153"/>
        <v>1610</v>
      </c>
      <c r="AK1170" s="20">
        <f t="shared" si="154"/>
        <v>134.16666666666666</v>
      </c>
      <c r="AL1170" s="21">
        <f t="shared" si="155"/>
        <v>1.9343434343434343</v>
      </c>
      <c r="AM1170" s="20">
        <f t="shared" si="156"/>
        <v>1610</v>
      </c>
      <c r="AN1170" s="103"/>
      <c r="AO1170" s="103" t="s">
        <v>1295</v>
      </c>
      <c r="AP1170" s="17" t="s">
        <v>899</v>
      </c>
    </row>
    <row r="1171" spans="1:42" ht="10.5" customHeight="1">
      <c r="A1171" s="16" t="s">
        <v>1108</v>
      </c>
      <c r="B1171" s="220" t="str">
        <f t="shared" si="148"/>
        <v>SOP</v>
      </c>
      <c r="C1171" s="18">
        <v>21001</v>
      </c>
      <c r="D1171" s="19">
        <v>1</v>
      </c>
      <c r="E1171" s="20">
        <v>2100</v>
      </c>
      <c r="F1171" s="19">
        <v>1</v>
      </c>
      <c r="G1171" s="19">
        <v>2</v>
      </c>
      <c r="H1171" s="221" t="str">
        <f t="shared" si="149"/>
        <v>2015.01</v>
      </c>
      <c r="I1171" s="221" t="str">
        <f t="shared" si="150"/>
        <v>2019</v>
      </c>
      <c r="J1171" s="148">
        <f>VLOOKUP(AP1171,'2015 Demand Explosion 12.17.14'!$D$18:$G$837,4,FALSE)</f>
        <v>22000</v>
      </c>
      <c r="K1171" s="230"/>
      <c r="L1171" s="230"/>
      <c r="M1171" s="230"/>
      <c r="N1171" s="230"/>
      <c r="O1171" s="19"/>
      <c r="P1171" s="19"/>
      <c r="Q1171" s="19"/>
      <c r="R1171" s="19"/>
      <c r="S1171" s="103" t="s">
        <v>560</v>
      </c>
      <c r="T1171" s="103"/>
      <c r="U1171" s="18" t="s">
        <v>2</v>
      </c>
      <c r="V1171" s="103"/>
      <c r="W1171" s="103"/>
      <c r="X1171" s="17"/>
      <c r="Y1171" s="17" t="s">
        <v>531</v>
      </c>
      <c r="Z1171" s="17"/>
      <c r="AA1171" s="17" t="s">
        <v>755</v>
      </c>
      <c r="AB1171" s="17"/>
      <c r="AC1171" s="17"/>
      <c r="AD1171" s="99">
        <v>44986</v>
      </c>
      <c r="AE1171" s="18" t="str">
        <f>VLOOKUP(C1171,'Equipment Listing'!A:E,3,FALSE)</f>
        <v>Plainfield</v>
      </c>
      <c r="AF1171" s="19" t="str">
        <f>VLOOKUP(C1171,'Equipment Listing'!A:E,4,FALSE)</f>
        <v>400T</v>
      </c>
      <c r="AG1171" s="19" t="str">
        <f>VLOOKUP(C1171,'Equipment Listing'!A:E,5,FALSE)</f>
        <v>331-600</v>
      </c>
      <c r="AH1171" s="19">
        <f t="shared" si="151"/>
        <v>2</v>
      </c>
      <c r="AI1171" s="43">
        <f t="shared" si="152"/>
        <v>2100</v>
      </c>
      <c r="AJ1171" s="102">
        <f t="shared" si="153"/>
        <v>22000</v>
      </c>
      <c r="AK1171" s="20">
        <f t="shared" si="154"/>
        <v>1833.3333333333333</v>
      </c>
      <c r="AL1171" s="21">
        <f t="shared" si="155"/>
        <v>5.2236652236652237</v>
      </c>
      <c r="AM1171" s="20">
        <f t="shared" si="156"/>
        <v>22000</v>
      </c>
      <c r="AN1171" s="103"/>
      <c r="AO1171" s="103" t="s">
        <v>1295</v>
      </c>
      <c r="AP1171" s="17" t="s">
        <v>2373</v>
      </c>
    </row>
    <row r="1172" spans="1:42" ht="10.5" customHeight="1">
      <c r="A1172" s="16" t="s">
        <v>1109</v>
      </c>
      <c r="B1172" s="220" t="str">
        <f t="shared" si="148"/>
        <v>SOP</v>
      </c>
      <c r="C1172" s="18">
        <v>21001</v>
      </c>
      <c r="D1172" s="19">
        <v>1</v>
      </c>
      <c r="E1172" s="20">
        <v>2100</v>
      </c>
      <c r="F1172" s="19">
        <v>1</v>
      </c>
      <c r="G1172" s="19">
        <v>2</v>
      </c>
      <c r="H1172" s="221" t="str">
        <f t="shared" si="149"/>
        <v>2015.01</v>
      </c>
      <c r="I1172" s="221" t="str">
        <f t="shared" si="150"/>
        <v>2019</v>
      </c>
      <c r="J1172" s="148">
        <f>VLOOKUP(AP1172,'2015 Demand Explosion 12.17.14'!$D$18:$G$837,4,FALSE)</f>
        <v>37496</v>
      </c>
      <c r="K1172" s="230"/>
      <c r="L1172" s="230"/>
      <c r="M1172" s="230"/>
      <c r="N1172" s="230"/>
      <c r="O1172" s="19"/>
      <c r="P1172" s="19"/>
      <c r="Q1172" s="19"/>
      <c r="R1172" s="19"/>
      <c r="S1172" s="103" t="s">
        <v>560</v>
      </c>
      <c r="T1172" s="103"/>
      <c r="U1172" s="18" t="s">
        <v>2</v>
      </c>
      <c r="V1172" s="103"/>
      <c r="W1172" s="103"/>
      <c r="X1172" s="17"/>
      <c r="Y1172" s="17" t="s">
        <v>531</v>
      </c>
      <c r="Z1172" s="17"/>
      <c r="AA1172" s="17" t="s">
        <v>755</v>
      </c>
      <c r="AB1172" s="17"/>
      <c r="AC1172" s="17"/>
      <c r="AD1172" s="99" t="s">
        <v>560</v>
      </c>
      <c r="AE1172" s="18" t="str">
        <f>VLOOKUP(C1172,'Equipment Listing'!A:E,3,FALSE)</f>
        <v>Plainfield</v>
      </c>
      <c r="AF1172" s="19" t="str">
        <f>VLOOKUP(C1172,'Equipment Listing'!A:E,4,FALSE)</f>
        <v>400T</v>
      </c>
      <c r="AG1172" s="19" t="str">
        <f>VLOOKUP(C1172,'Equipment Listing'!A:E,5,FALSE)</f>
        <v>331-600</v>
      </c>
      <c r="AH1172" s="19">
        <f t="shared" si="151"/>
        <v>2</v>
      </c>
      <c r="AI1172" s="43">
        <f t="shared" si="152"/>
        <v>2100</v>
      </c>
      <c r="AJ1172" s="102">
        <f t="shared" si="153"/>
        <v>37496</v>
      </c>
      <c r="AK1172" s="20">
        <f t="shared" si="154"/>
        <v>3124.6666666666665</v>
      </c>
      <c r="AL1172" s="21">
        <f t="shared" si="155"/>
        <v>6.3417027417027407</v>
      </c>
      <c r="AM1172" s="20">
        <f t="shared" si="156"/>
        <v>37496</v>
      </c>
      <c r="AN1172" s="103"/>
      <c r="AO1172" s="103" t="s">
        <v>1295</v>
      </c>
      <c r="AP1172" s="17" t="s">
        <v>2343</v>
      </c>
    </row>
    <row r="1173" spans="1:42" ht="10.5" customHeight="1">
      <c r="A1173" s="16" t="s">
        <v>814</v>
      </c>
      <c r="B1173" s="220" t="str">
        <f t="shared" si="148"/>
        <v>SOP</v>
      </c>
      <c r="C1173" s="18">
        <v>21002</v>
      </c>
      <c r="D1173" s="19">
        <v>1</v>
      </c>
      <c r="E1173" s="20">
        <v>1500</v>
      </c>
      <c r="F1173" s="19">
        <v>1</v>
      </c>
      <c r="G1173" s="19">
        <v>4</v>
      </c>
      <c r="H1173" s="221" t="str">
        <f t="shared" si="149"/>
        <v>2015.01</v>
      </c>
      <c r="I1173" s="221" t="str">
        <f t="shared" si="150"/>
        <v>2019.05</v>
      </c>
      <c r="J1173" s="148">
        <f>VLOOKUP(AP1173,'2015 Demand Explosion 12.17.14'!$D$18:$G$837,4,FALSE)</f>
        <v>82544</v>
      </c>
      <c r="K1173" s="230"/>
      <c r="L1173" s="230"/>
      <c r="M1173" s="230"/>
      <c r="N1173" s="230"/>
      <c r="O1173" s="19">
        <v>41</v>
      </c>
      <c r="P1173" s="19">
        <v>99</v>
      </c>
      <c r="Q1173" s="19">
        <v>25.684999999999999</v>
      </c>
      <c r="R1173" s="19"/>
      <c r="S1173" s="103">
        <v>384</v>
      </c>
      <c r="T1173" s="103">
        <v>14</v>
      </c>
      <c r="U1173" s="18" t="s">
        <v>2</v>
      </c>
      <c r="V1173" s="103" t="s">
        <v>815</v>
      </c>
      <c r="W1173" s="103">
        <v>3.73</v>
      </c>
      <c r="X1173" s="17"/>
      <c r="Y1173" s="17" t="s">
        <v>557</v>
      </c>
      <c r="Z1173" s="17"/>
      <c r="AA1173" s="17">
        <v>77014</v>
      </c>
      <c r="AB1173" s="17"/>
      <c r="AC1173" s="17"/>
      <c r="AD1173" s="99">
        <v>43590</v>
      </c>
      <c r="AE1173" s="18" t="str">
        <f>VLOOKUP(C1173,'Equipment Listing'!A:E,3,FALSE)</f>
        <v>Plainfield</v>
      </c>
      <c r="AF1173" s="19" t="str">
        <f>VLOOKUP(C1173,'Equipment Listing'!A:E,4,FALSE)</f>
        <v>600T</v>
      </c>
      <c r="AG1173" s="19" t="str">
        <f>VLOOKUP(C1173,'Equipment Listing'!A:E,5,FALSE)</f>
        <v>331-600</v>
      </c>
      <c r="AH1173" s="19">
        <f t="shared" si="151"/>
        <v>4</v>
      </c>
      <c r="AI1173" s="43">
        <f t="shared" si="152"/>
        <v>1500</v>
      </c>
      <c r="AJ1173" s="102">
        <f t="shared" si="153"/>
        <v>82544</v>
      </c>
      <c r="AK1173" s="20">
        <f t="shared" si="154"/>
        <v>6878.666666666667</v>
      </c>
      <c r="AL1173" s="21">
        <f t="shared" si="155"/>
        <v>15.610505050505051</v>
      </c>
      <c r="AM1173" s="20">
        <f t="shared" si="156"/>
        <v>82544</v>
      </c>
      <c r="AN1173" s="103" t="s">
        <v>816</v>
      </c>
      <c r="AO1173" s="103" t="s">
        <v>1295</v>
      </c>
      <c r="AP1173" s="17">
        <v>77014</v>
      </c>
    </row>
    <row r="1174" spans="1:42" ht="10.5" customHeight="1">
      <c r="A1174" s="16" t="s">
        <v>749</v>
      </c>
      <c r="B1174" s="220" t="str">
        <f t="shared" si="148"/>
        <v>SOP</v>
      </c>
      <c r="C1174" s="18">
        <v>21002</v>
      </c>
      <c r="D1174" s="19">
        <v>1</v>
      </c>
      <c r="E1174" s="20">
        <v>1500</v>
      </c>
      <c r="F1174" s="19">
        <v>1</v>
      </c>
      <c r="G1174" s="19">
        <v>2</v>
      </c>
      <c r="H1174" s="221" t="str">
        <f t="shared" si="149"/>
        <v>2015.01</v>
      </c>
      <c r="I1174" s="221" t="str">
        <f t="shared" si="150"/>
        <v>2019</v>
      </c>
      <c r="J1174" s="148">
        <f>VLOOKUP(AP1174,'2015 Demand Explosion 12.17.14'!$D$18:$G$837,4,FALSE)</f>
        <v>37611</v>
      </c>
      <c r="K1174" s="230"/>
      <c r="L1174" s="230"/>
      <c r="M1174" s="230"/>
      <c r="N1174" s="230"/>
      <c r="O1174" s="19">
        <v>46</v>
      </c>
      <c r="P1174" s="19">
        <v>108</v>
      </c>
      <c r="Q1174" s="19">
        <v>22.488</v>
      </c>
      <c r="R1174" s="19"/>
      <c r="S1174" s="103">
        <v>322</v>
      </c>
      <c r="T1174" s="103">
        <v>14.5</v>
      </c>
      <c r="U1174" s="18" t="s">
        <v>2</v>
      </c>
      <c r="V1174" s="103" t="s">
        <v>817</v>
      </c>
      <c r="W1174" s="103">
        <v>3.73</v>
      </c>
      <c r="X1174" s="17"/>
      <c r="Y1174" s="17" t="s">
        <v>557</v>
      </c>
      <c r="Z1174" s="17"/>
      <c r="AA1174" s="17">
        <v>77041</v>
      </c>
      <c r="AB1174" s="17"/>
      <c r="AC1174" s="17"/>
      <c r="AD1174" s="99">
        <v>45077</v>
      </c>
      <c r="AE1174" s="18" t="str">
        <f>VLOOKUP(C1174,'Equipment Listing'!A:E,3,FALSE)</f>
        <v>Plainfield</v>
      </c>
      <c r="AF1174" s="19" t="str">
        <f>VLOOKUP(C1174,'Equipment Listing'!A:E,4,FALSE)</f>
        <v>600T</v>
      </c>
      <c r="AG1174" s="19" t="str">
        <f>VLOOKUP(C1174,'Equipment Listing'!A:E,5,FALSE)</f>
        <v>331-600</v>
      </c>
      <c r="AH1174" s="19">
        <f t="shared" si="151"/>
        <v>2</v>
      </c>
      <c r="AI1174" s="43">
        <f t="shared" si="152"/>
        <v>1500</v>
      </c>
      <c r="AJ1174" s="102">
        <f t="shared" si="153"/>
        <v>37611</v>
      </c>
      <c r="AK1174" s="20">
        <f t="shared" si="154"/>
        <v>3134.25</v>
      </c>
      <c r="AL1174" s="21">
        <f t="shared" si="155"/>
        <v>7.4354545454545455</v>
      </c>
      <c r="AM1174" s="20">
        <f t="shared" si="156"/>
        <v>37611</v>
      </c>
      <c r="AN1174" s="103" t="s">
        <v>818</v>
      </c>
      <c r="AO1174" s="103" t="s">
        <v>1295</v>
      </c>
      <c r="AP1174" s="17">
        <v>77041</v>
      </c>
    </row>
    <row r="1175" spans="1:42" ht="10.5" customHeight="1">
      <c r="A1175" s="16">
        <v>29310</v>
      </c>
      <c r="B1175" s="220" t="str">
        <f t="shared" si="148"/>
        <v>SOP</v>
      </c>
      <c r="C1175" s="18">
        <v>21014</v>
      </c>
      <c r="D1175" s="19">
        <v>1</v>
      </c>
      <c r="E1175" s="20">
        <v>1800</v>
      </c>
      <c r="F1175" s="19">
        <v>1</v>
      </c>
      <c r="G1175" s="19">
        <v>2</v>
      </c>
      <c r="H1175" s="221" t="str">
        <f t="shared" si="149"/>
        <v>2015.01</v>
      </c>
      <c r="I1175" s="221" t="str">
        <f t="shared" si="150"/>
        <v>2019</v>
      </c>
      <c r="J1175" s="170">
        <f>IF(ISNA(VLOOKUP(AP1175,'2015 Demand Explosion 12.17.14'!$D$18:$G$837,4,FALSE))=TRUE,0,VLOOKUP(AP1175,'2015 Demand Explosion 12.17.14'!$D$18:$G$837,4,FALSE))</f>
        <v>0</v>
      </c>
      <c r="K1175" s="231"/>
      <c r="L1175" s="231"/>
      <c r="M1175" s="231"/>
      <c r="N1175" s="231"/>
      <c r="O1175" s="19">
        <v>38</v>
      </c>
      <c r="P1175" s="19">
        <v>78</v>
      </c>
      <c r="Q1175" s="19">
        <v>25.9</v>
      </c>
      <c r="R1175" s="19"/>
      <c r="S1175" s="103">
        <v>125</v>
      </c>
      <c r="T1175" s="103">
        <v>15</v>
      </c>
      <c r="U1175" s="18" t="s">
        <v>2</v>
      </c>
      <c r="V1175" s="103" t="s">
        <v>591</v>
      </c>
      <c r="W1175" s="103">
        <v>2.0099999999999998</v>
      </c>
      <c r="X1175" s="17"/>
      <c r="Y1175" s="17" t="s">
        <v>568</v>
      </c>
      <c r="Z1175" s="17"/>
      <c r="AA1175" s="17">
        <v>29310</v>
      </c>
      <c r="AB1175" s="17"/>
      <c r="AC1175" s="17"/>
      <c r="AD1175" s="99" t="s">
        <v>563</v>
      </c>
      <c r="AE1175" s="18" t="str">
        <f>VLOOKUP(C1175,'Equipment Listing'!A:E,3,FALSE)</f>
        <v>Plainfield</v>
      </c>
      <c r="AF1175" s="19" t="str">
        <f>VLOOKUP(C1175,'Equipment Listing'!A:E,4,FALSE)</f>
        <v>300T</v>
      </c>
      <c r="AG1175" s="19" t="str">
        <f>VLOOKUP(C1175,'Equipment Listing'!A:E,5,FALSE)</f>
        <v>201-330</v>
      </c>
      <c r="AH1175" s="19">
        <f t="shared" si="151"/>
        <v>2</v>
      </c>
      <c r="AI1175" s="43">
        <f t="shared" si="152"/>
        <v>1800</v>
      </c>
      <c r="AJ1175" s="102">
        <f t="shared" si="153"/>
        <v>0</v>
      </c>
      <c r="AK1175" s="20">
        <f t="shared" si="154"/>
        <v>0</v>
      </c>
      <c r="AL1175" s="21">
        <f t="shared" si="155"/>
        <v>0</v>
      </c>
      <c r="AM1175" s="20">
        <f t="shared" si="156"/>
        <v>0</v>
      </c>
      <c r="AN1175" s="103" t="s">
        <v>592</v>
      </c>
      <c r="AO1175" s="103" t="s">
        <v>2392</v>
      </c>
      <c r="AP1175" s="17">
        <v>29310</v>
      </c>
    </row>
    <row r="1176" spans="1:42" ht="10.5" customHeight="1">
      <c r="A1176" s="16" t="s">
        <v>548</v>
      </c>
      <c r="B1176" s="220" t="str">
        <f t="shared" si="148"/>
        <v>EOP</v>
      </c>
      <c r="C1176" s="18">
        <v>21014</v>
      </c>
      <c r="D1176" s="19">
        <v>1</v>
      </c>
      <c r="E1176" s="20">
        <v>2400</v>
      </c>
      <c r="F1176" s="19">
        <v>1</v>
      </c>
      <c r="G1176" s="19">
        <v>2</v>
      </c>
      <c r="H1176" s="221" t="str">
        <f t="shared" si="149"/>
        <v>2015.01</v>
      </c>
      <c r="I1176" s="221" t="str">
        <f t="shared" si="150"/>
        <v>3000</v>
      </c>
      <c r="J1176" s="170">
        <f>IF(ISNA(VLOOKUP(AP1176,'2015 Demand Explosion 12.17.14'!$D$18:$G$837,4,FALSE))=TRUE,0,VLOOKUP(AP1176,'2015 Demand Explosion 12.17.14'!$D$18:$G$837,4,FALSE))</f>
        <v>0</v>
      </c>
      <c r="K1176" s="231"/>
      <c r="L1176" s="231"/>
      <c r="M1176" s="231"/>
      <c r="N1176" s="231"/>
      <c r="O1176" s="19">
        <v>36</v>
      </c>
      <c r="P1176" s="19">
        <v>54</v>
      </c>
      <c r="Q1176" s="19">
        <v>21.72</v>
      </c>
      <c r="R1176" s="19"/>
      <c r="S1176" s="103">
        <v>182</v>
      </c>
      <c r="T1176" s="103">
        <v>14</v>
      </c>
      <c r="U1176" s="18" t="s">
        <v>2</v>
      </c>
      <c r="V1176" s="103" t="s">
        <v>593</v>
      </c>
      <c r="W1176" s="103">
        <v>0.85599999999999998</v>
      </c>
      <c r="X1176" s="17"/>
      <c r="Y1176" s="17" t="s">
        <v>531</v>
      </c>
      <c r="Z1176" s="17"/>
      <c r="AA1176" s="17">
        <v>37168</v>
      </c>
      <c r="AB1176" s="17"/>
      <c r="AC1176" s="17"/>
      <c r="AD1176" s="99">
        <v>41912</v>
      </c>
      <c r="AE1176" s="18" t="str">
        <f>VLOOKUP(C1176,'Equipment Listing'!A:E,3,FALSE)</f>
        <v>Plainfield</v>
      </c>
      <c r="AF1176" s="19" t="str">
        <f>VLOOKUP(C1176,'Equipment Listing'!A:E,4,FALSE)</f>
        <v>300T</v>
      </c>
      <c r="AG1176" s="19" t="str">
        <f>VLOOKUP(C1176,'Equipment Listing'!A:E,5,FALSE)</f>
        <v>201-330</v>
      </c>
      <c r="AH1176" s="19">
        <f t="shared" si="151"/>
        <v>2</v>
      </c>
      <c r="AI1176" s="43">
        <f t="shared" si="152"/>
        <v>2400</v>
      </c>
      <c r="AJ1176" s="102">
        <f t="shared" si="153"/>
        <v>0</v>
      </c>
      <c r="AK1176" s="20">
        <f t="shared" si="154"/>
        <v>0</v>
      </c>
      <c r="AL1176" s="21">
        <f t="shared" si="155"/>
        <v>0</v>
      </c>
      <c r="AM1176" s="20">
        <f t="shared" si="156"/>
        <v>0</v>
      </c>
      <c r="AN1176" s="103" t="s">
        <v>594</v>
      </c>
      <c r="AO1176" s="103" t="s">
        <v>1295</v>
      </c>
      <c r="AP1176" s="17">
        <v>37168</v>
      </c>
    </row>
    <row r="1177" spans="1:42" ht="10.5" customHeight="1">
      <c r="A1177" s="16" t="s">
        <v>548</v>
      </c>
      <c r="B1177" s="220" t="str">
        <f t="shared" si="148"/>
        <v>EOP</v>
      </c>
      <c r="C1177" s="18">
        <v>21014</v>
      </c>
      <c r="D1177" s="19">
        <v>1</v>
      </c>
      <c r="E1177" s="20">
        <v>2400</v>
      </c>
      <c r="F1177" s="19">
        <v>1</v>
      </c>
      <c r="G1177" s="19">
        <v>2</v>
      </c>
      <c r="H1177" s="221" t="str">
        <f t="shared" si="149"/>
        <v>2015.01</v>
      </c>
      <c r="I1177" s="221" t="str">
        <f t="shared" si="150"/>
        <v>3000</v>
      </c>
      <c r="J1177" s="170">
        <f>IF(ISNA(VLOOKUP(AP1177,'2015 Demand Explosion 12.17.14'!$D$18:$G$837,4,FALSE))=TRUE,0,VLOOKUP(AP1177,'2015 Demand Explosion 12.17.14'!$D$18:$G$837,4,FALSE))</f>
        <v>0</v>
      </c>
      <c r="K1177" s="231"/>
      <c r="L1177" s="231"/>
      <c r="M1177" s="231"/>
      <c r="N1177" s="231"/>
      <c r="O1177" s="19">
        <v>29</v>
      </c>
      <c r="P1177" s="19">
        <v>67</v>
      </c>
      <c r="Q1177" s="19">
        <v>20.84</v>
      </c>
      <c r="R1177" s="19"/>
      <c r="S1177" s="103">
        <v>216</v>
      </c>
      <c r="T1177" s="103">
        <v>13</v>
      </c>
      <c r="U1177" s="18" t="s">
        <v>2</v>
      </c>
      <c r="V1177" s="103" t="s">
        <v>595</v>
      </c>
      <c r="W1177" s="103">
        <v>0.91</v>
      </c>
      <c r="X1177" s="17"/>
      <c r="Y1177" s="17" t="s">
        <v>531</v>
      </c>
      <c r="Z1177" s="17"/>
      <c r="AA1177" s="17">
        <v>37169</v>
      </c>
      <c r="AB1177" s="17"/>
      <c r="AC1177" s="17"/>
      <c r="AD1177" s="99">
        <v>41912</v>
      </c>
      <c r="AE1177" s="18" t="str">
        <f>VLOOKUP(C1177,'Equipment Listing'!A:E,3,FALSE)</f>
        <v>Plainfield</v>
      </c>
      <c r="AF1177" s="19" t="str">
        <f>VLOOKUP(C1177,'Equipment Listing'!A:E,4,FALSE)</f>
        <v>300T</v>
      </c>
      <c r="AG1177" s="19" t="str">
        <f>VLOOKUP(C1177,'Equipment Listing'!A:E,5,FALSE)</f>
        <v>201-330</v>
      </c>
      <c r="AH1177" s="19">
        <f t="shared" si="151"/>
        <v>2</v>
      </c>
      <c r="AI1177" s="43">
        <f t="shared" si="152"/>
        <v>2400</v>
      </c>
      <c r="AJ1177" s="102">
        <f t="shared" si="153"/>
        <v>0</v>
      </c>
      <c r="AK1177" s="20">
        <f t="shared" si="154"/>
        <v>0</v>
      </c>
      <c r="AL1177" s="21">
        <f t="shared" si="155"/>
        <v>0</v>
      </c>
      <c r="AM1177" s="20">
        <f t="shared" si="156"/>
        <v>0</v>
      </c>
      <c r="AN1177" s="103" t="s">
        <v>596</v>
      </c>
      <c r="AO1177" s="103" t="s">
        <v>1295</v>
      </c>
      <c r="AP1177" s="17">
        <v>37169</v>
      </c>
    </row>
    <row r="1178" spans="1:42" ht="10.5" customHeight="1">
      <c r="A1178" s="16" t="s">
        <v>548</v>
      </c>
      <c r="B1178" s="220" t="str">
        <f t="shared" si="148"/>
        <v>EOP</v>
      </c>
      <c r="C1178" s="18">
        <v>21014</v>
      </c>
      <c r="D1178" s="19">
        <v>1</v>
      </c>
      <c r="E1178" s="20">
        <v>2100</v>
      </c>
      <c r="F1178" s="19">
        <v>1</v>
      </c>
      <c r="G1178" s="19">
        <v>2</v>
      </c>
      <c r="H1178" s="221" t="str">
        <f t="shared" si="149"/>
        <v>2015.01</v>
      </c>
      <c r="I1178" s="221" t="str">
        <f t="shared" si="150"/>
        <v>3000</v>
      </c>
      <c r="J1178" s="170">
        <f>IF(ISNA(VLOOKUP(AP1178,'2015 Demand Explosion 12.17.14'!$D$18:$G$837,4,FALSE))=TRUE,0,VLOOKUP(AP1178,'2015 Demand Explosion 12.17.14'!$D$18:$G$837,4,FALSE))</f>
        <v>0</v>
      </c>
      <c r="K1178" s="231"/>
      <c r="L1178" s="231"/>
      <c r="M1178" s="231"/>
      <c r="N1178" s="231"/>
      <c r="O1178" s="19">
        <v>34</v>
      </c>
      <c r="P1178" s="19">
        <v>48</v>
      </c>
      <c r="Q1178" s="19">
        <v>21.77</v>
      </c>
      <c r="R1178" s="19"/>
      <c r="S1178" s="103">
        <v>88</v>
      </c>
      <c r="T1178" s="103">
        <v>13</v>
      </c>
      <c r="U1178" s="18" t="s">
        <v>2</v>
      </c>
      <c r="V1178" s="103" t="s">
        <v>597</v>
      </c>
      <c r="W1178" s="103">
        <v>0.73</v>
      </c>
      <c r="X1178" s="17"/>
      <c r="Y1178" s="17" t="s">
        <v>531</v>
      </c>
      <c r="Z1178" s="17"/>
      <c r="AA1178" s="17">
        <v>37199</v>
      </c>
      <c r="AB1178" s="17"/>
      <c r="AC1178" s="17"/>
      <c r="AD1178" s="99">
        <v>41912</v>
      </c>
      <c r="AE1178" s="18" t="str">
        <f>VLOOKUP(C1178,'Equipment Listing'!A:E,3,FALSE)</f>
        <v>Plainfield</v>
      </c>
      <c r="AF1178" s="19" t="str">
        <f>VLOOKUP(C1178,'Equipment Listing'!A:E,4,FALSE)</f>
        <v>300T</v>
      </c>
      <c r="AG1178" s="19" t="str">
        <f>VLOOKUP(C1178,'Equipment Listing'!A:E,5,FALSE)</f>
        <v>201-330</v>
      </c>
      <c r="AH1178" s="19">
        <f t="shared" si="151"/>
        <v>2</v>
      </c>
      <c r="AI1178" s="43">
        <f t="shared" si="152"/>
        <v>2100</v>
      </c>
      <c r="AJ1178" s="102">
        <f t="shared" si="153"/>
        <v>0</v>
      </c>
      <c r="AK1178" s="20">
        <f t="shared" si="154"/>
        <v>0</v>
      </c>
      <c r="AL1178" s="21">
        <f t="shared" si="155"/>
        <v>0</v>
      </c>
      <c r="AM1178" s="20">
        <f t="shared" si="156"/>
        <v>0</v>
      </c>
      <c r="AN1178" s="103" t="s">
        <v>598</v>
      </c>
      <c r="AO1178" s="103" t="s">
        <v>1295</v>
      </c>
      <c r="AP1178" s="17">
        <v>37199</v>
      </c>
    </row>
    <row r="1179" spans="1:42" ht="10.5" customHeight="1">
      <c r="A1179" s="16" t="s">
        <v>599</v>
      </c>
      <c r="B1179" s="220" t="str">
        <f t="shared" si="148"/>
        <v>EOP</v>
      </c>
      <c r="C1179" s="18">
        <v>21014</v>
      </c>
      <c r="D1179" s="19">
        <v>1</v>
      </c>
      <c r="E1179" s="20">
        <v>1080</v>
      </c>
      <c r="F1179" s="19">
        <v>1</v>
      </c>
      <c r="G1179" s="19">
        <v>2</v>
      </c>
      <c r="H1179" s="221" t="str">
        <f t="shared" si="149"/>
        <v>2015.01</v>
      </c>
      <c r="I1179" s="221" t="str">
        <f t="shared" si="150"/>
        <v>3000</v>
      </c>
      <c r="J1179" s="148">
        <f>270*48</f>
        <v>12960</v>
      </c>
      <c r="K1179" s="230"/>
      <c r="L1179" s="230"/>
      <c r="M1179" s="230"/>
      <c r="N1179" s="230"/>
      <c r="O1179" s="19">
        <v>46</v>
      </c>
      <c r="P1179" s="19">
        <v>56</v>
      </c>
      <c r="Q1179" s="19">
        <v>22.48</v>
      </c>
      <c r="R1179" s="19"/>
      <c r="S1179" s="103"/>
      <c r="T1179" s="103">
        <v>13</v>
      </c>
      <c r="U1179" s="18" t="s">
        <v>2</v>
      </c>
      <c r="V1179" s="103" t="s">
        <v>600</v>
      </c>
      <c r="W1179" s="103">
        <v>0.6</v>
      </c>
      <c r="X1179" s="17"/>
      <c r="Y1179" s="17" t="s">
        <v>531</v>
      </c>
      <c r="Z1179" s="17"/>
      <c r="AA1179" s="17">
        <v>37222</v>
      </c>
      <c r="AB1179" s="17"/>
      <c r="AC1179" s="17"/>
      <c r="AD1179" s="99">
        <v>41912</v>
      </c>
      <c r="AE1179" s="18" t="str">
        <f>VLOOKUP(C1179,'Equipment Listing'!A:E,3,FALSE)</f>
        <v>Plainfield</v>
      </c>
      <c r="AF1179" s="19" t="str">
        <f>VLOOKUP(C1179,'Equipment Listing'!A:E,4,FALSE)</f>
        <v>300T</v>
      </c>
      <c r="AG1179" s="19" t="str">
        <f>VLOOKUP(C1179,'Equipment Listing'!A:E,5,FALSE)</f>
        <v>201-330</v>
      </c>
      <c r="AH1179" s="19">
        <f t="shared" si="151"/>
        <v>2</v>
      </c>
      <c r="AI1179" s="43">
        <f t="shared" si="152"/>
        <v>1080</v>
      </c>
      <c r="AJ1179" s="102">
        <f t="shared" si="153"/>
        <v>12960</v>
      </c>
      <c r="AK1179" s="20">
        <f t="shared" si="154"/>
        <v>1080</v>
      </c>
      <c r="AL1179" s="21">
        <f t="shared" si="155"/>
        <v>5.4545454545454541</v>
      </c>
      <c r="AM1179" s="20">
        <f t="shared" si="156"/>
        <v>12960</v>
      </c>
      <c r="AN1179" s="103" t="s">
        <v>601</v>
      </c>
      <c r="AO1179" s="103" t="s">
        <v>1295</v>
      </c>
      <c r="AP1179" s="17">
        <v>37222</v>
      </c>
    </row>
    <row r="1180" spans="1:42" ht="10.5" customHeight="1">
      <c r="A1180" s="16" t="s">
        <v>819</v>
      </c>
      <c r="B1180" s="220" t="str">
        <f t="shared" si="148"/>
        <v>SOP</v>
      </c>
      <c r="C1180" s="18">
        <v>21002</v>
      </c>
      <c r="D1180" s="19">
        <v>1</v>
      </c>
      <c r="E1180" s="20">
        <v>1500</v>
      </c>
      <c r="F1180" s="19">
        <v>1</v>
      </c>
      <c r="G1180" s="19">
        <v>4</v>
      </c>
      <c r="H1180" s="221" t="str">
        <f t="shared" si="149"/>
        <v>2015.01</v>
      </c>
      <c r="I1180" s="221" t="str">
        <f t="shared" si="150"/>
        <v>2019</v>
      </c>
      <c r="J1180" s="148">
        <f>VLOOKUP(AP1180,'2015 Demand Explosion 12.17.14'!$D$18:$G$837,4,FALSE)</f>
        <v>718673</v>
      </c>
      <c r="K1180" s="230"/>
      <c r="L1180" s="230"/>
      <c r="M1180" s="230"/>
      <c r="N1180" s="230"/>
      <c r="O1180" s="19">
        <v>44</v>
      </c>
      <c r="P1180" s="19">
        <v>102</v>
      </c>
      <c r="Q1180" s="19">
        <v>25</v>
      </c>
      <c r="R1180" s="19"/>
      <c r="S1180" s="103">
        <v>371</v>
      </c>
      <c r="T1180" s="103">
        <v>15.25</v>
      </c>
      <c r="U1180" s="18" t="s">
        <v>2</v>
      </c>
      <c r="V1180" s="103" t="s">
        <v>820</v>
      </c>
      <c r="W1180" s="103">
        <v>2.08</v>
      </c>
      <c r="X1180" s="17"/>
      <c r="Y1180" s="17" t="s">
        <v>538</v>
      </c>
      <c r="Z1180" s="17"/>
      <c r="AA1180" s="17">
        <v>97046</v>
      </c>
      <c r="AB1180" s="17"/>
      <c r="AC1180" s="17"/>
      <c r="AD1180" s="99">
        <v>43831</v>
      </c>
      <c r="AE1180" s="18" t="str">
        <f>VLOOKUP(C1180,'Equipment Listing'!A:E,3,FALSE)</f>
        <v>Plainfield</v>
      </c>
      <c r="AF1180" s="19" t="str">
        <f>VLOOKUP(C1180,'Equipment Listing'!A:E,4,FALSE)</f>
        <v>600T</v>
      </c>
      <c r="AG1180" s="19" t="str">
        <f>VLOOKUP(C1180,'Equipment Listing'!A:E,5,FALSE)</f>
        <v>331-600</v>
      </c>
      <c r="AH1180" s="19">
        <f t="shared" si="151"/>
        <v>4</v>
      </c>
      <c r="AI1180" s="43">
        <f t="shared" si="152"/>
        <v>1500</v>
      </c>
      <c r="AJ1180" s="102">
        <f t="shared" si="153"/>
        <v>718673</v>
      </c>
      <c r="AK1180" s="20">
        <f t="shared" si="154"/>
        <v>59889.416666666664</v>
      </c>
      <c r="AL1180" s="21">
        <f t="shared" si="155"/>
        <v>79.865959595959595</v>
      </c>
      <c r="AM1180" s="20">
        <f t="shared" si="156"/>
        <v>718673</v>
      </c>
      <c r="AN1180" s="103" t="s">
        <v>821</v>
      </c>
      <c r="AO1180" s="103" t="s">
        <v>1295</v>
      </c>
      <c r="AP1180" s="17">
        <v>97046</v>
      </c>
    </row>
    <row r="1181" spans="1:42" ht="10.5" customHeight="1">
      <c r="A1181" s="16" t="s">
        <v>825</v>
      </c>
      <c r="B1181" s="220" t="str">
        <f t="shared" si="148"/>
        <v>SOP</v>
      </c>
      <c r="C1181" s="18">
        <v>21002</v>
      </c>
      <c r="D1181" s="19">
        <v>1</v>
      </c>
      <c r="E1181" s="20">
        <v>1800</v>
      </c>
      <c r="F1181" s="19">
        <v>1</v>
      </c>
      <c r="G1181" s="19">
        <v>4</v>
      </c>
      <c r="H1181" s="221" t="str">
        <f t="shared" si="149"/>
        <v>2015.01</v>
      </c>
      <c r="I1181" s="221" t="str">
        <f t="shared" si="150"/>
        <v>2019.06</v>
      </c>
      <c r="J1181" s="148">
        <f>VLOOKUP(AP1181,'2015 Demand Explosion 12.17.14'!$D$18:$G$837,4,FALSE)</f>
        <v>149244</v>
      </c>
      <c r="K1181" s="230"/>
      <c r="L1181" s="230"/>
      <c r="M1181" s="230"/>
      <c r="N1181" s="230"/>
      <c r="O1181" s="19" t="s">
        <v>827</v>
      </c>
      <c r="P1181" s="19">
        <v>90</v>
      </c>
      <c r="Q1181" s="19">
        <v>22.454999999999998</v>
      </c>
      <c r="R1181" s="19"/>
      <c r="S1181" s="103">
        <v>285</v>
      </c>
      <c r="T1181" s="103">
        <v>14</v>
      </c>
      <c r="U1181" s="18" t="s">
        <v>2</v>
      </c>
      <c r="V1181" s="103" t="s">
        <v>828</v>
      </c>
      <c r="W1181" s="103">
        <v>1.31</v>
      </c>
      <c r="X1181" s="17"/>
      <c r="Y1181" s="17" t="s">
        <v>568</v>
      </c>
      <c r="Z1181" s="17"/>
      <c r="AA1181" s="17" t="s">
        <v>826</v>
      </c>
      <c r="AB1181" s="17"/>
      <c r="AC1181" s="17"/>
      <c r="AD1181" s="99">
        <v>43617</v>
      </c>
      <c r="AE1181" s="18" t="str">
        <f>VLOOKUP(C1181,'Equipment Listing'!A:E,3,FALSE)</f>
        <v>Plainfield</v>
      </c>
      <c r="AF1181" s="19" t="str">
        <f>VLOOKUP(C1181,'Equipment Listing'!A:E,4,FALSE)</f>
        <v>600T</v>
      </c>
      <c r="AG1181" s="19" t="str">
        <f>VLOOKUP(C1181,'Equipment Listing'!A:E,5,FALSE)</f>
        <v>331-600</v>
      </c>
      <c r="AH1181" s="19">
        <f t="shared" si="151"/>
        <v>4</v>
      </c>
      <c r="AI1181" s="43">
        <f t="shared" si="152"/>
        <v>1800</v>
      </c>
      <c r="AJ1181" s="102">
        <f t="shared" si="153"/>
        <v>149244</v>
      </c>
      <c r="AK1181" s="20">
        <f t="shared" si="154"/>
        <v>12437</v>
      </c>
      <c r="AL1181" s="21">
        <f t="shared" si="155"/>
        <v>19.835353535353534</v>
      </c>
      <c r="AM1181" s="20">
        <f t="shared" si="156"/>
        <v>149244</v>
      </c>
      <c r="AN1181" s="103" t="s">
        <v>829</v>
      </c>
      <c r="AO1181" s="103" t="s">
        <v>1295</v>
      </c>
      <c r="AP1181" s="17" t="s">
        <v>2309</v>
      </c>
    </row>
    <row r="1182" spans="1:42" ht="10.5" customHeight="1">
      <c r="A1182" s="16" t="s">
        <v>585</v>
      </c>
      <c r="B1182" s="220" t="str">
        <f t="shared" si="148"/>
        <v>SOP</v>
      </c>
      <c r="C1182" s="18">
        <v>21002</v>
      </c>
      <c r="D1182" s="19">
        <v>2</v>
      </c>
      <c r="E1182" s="20">
        <v>2400</v>
      </c>
      <c r="F1182" s="19">
        <v>1</v>
      </c>
      <c r="G1182" s="19">
        <v>4</v>
      </c>
      <c r="H1182" s="221" t="str">
        <f t="shared" si="149"/>
        <v>2015.01</v>
      </c>
      <c r="I1182" s="221" t="str">
        <f t="shared" si="150"/>
        <v>2019.06</v>
      </c>
      <c r="J1182" s="148">
        <f>VLOOKUP(AP1182,'2015 Demand Explosion 12.17.14'!$D$18:$G$837,4,FALSE)</f>
        <v>298488</v>
      </c>
      <c r="K1182" s="230"/>
      <c r="L1182" s="230"/>
      <c r="M1182" s="230"/>
      <c r="N1182" s="230"/>
      <c r="O1182" s="19">
        <v>42</v>
      </c>
      <c r="P1182" s="19">
        <v>50</v>
      </c>
      <c r="Q1182" s="19">
        <v>23.914999999999999</v>
      </c>
      <c r="R1182" s="19"/>
      <c r="S1182" s="103">
        <v>410</v>
      </c>
      <c r="T1182" s="103">
        <v>15</v>
      </c>
      <c r="U1182" s="18" t="s">
        <v>2</v>
      </c>
      <c r="V1182" s="103" t="s">
        <v>831</v>
      </c>
      <c r="W1182" s="103">
        <v>1.25</v>
      </c>
      <c r="X1182" s="17"/>
      <c r="Y1182" s="17" t="s">
        <v>568</v>
      </c>
      <c r="Z1182" s="17"/>
      <c r="AA1182" s="17" t="s">
        <v>830</v>
      </c>
      <c r="AB1182" s="17"/>
      <c r="AC1182" s="17"/>
      <c r="AD1182" s="99">
        <v>43617</v>
      </c>
      <c r="AE1182" s="18" t="str">
        <f>VLOOKUP(C1182,'Equipment Listing'!A:E,3,FALSE)</f>
        <v>Plainfield</v>
      </c>
      <c r="AF1182" s="19" t="str">
        <f>VLOOKUP(C1182,'Equipment Listing'!A:E,4,FALSE)</f>
        <v>600T</v>
      </c>
      <c r="AG1182" s="19" t="str">
        <f>VLOOKUP(C1182,'Equipment Listing'!A:E,5,FALSE)</f>
        <v>331-600</v>
      </c>
      <c r="AH1182" s="19">
        <f t="shared" si="151"/>
        <v>4</v>
      </c>
      <c r="AI1182" s="43">
        <f t="shared" si="152"/>
        <v>4800</v>
      </c>
      <c r="AJ1182" s="102">
        <f t="shared" si="153"/>
        <v>298488</v>
      </c>
      <c r="AK1182" s="20">
        <f t="shared" si="154"/>
        <v>24874</v>
      </c>
      <c r="AL1182" s="21">
        <f t="shared" si="155"/>
        <v>16.694696969696967</v>
      </c>
      <c r="AM1182" s="20">
        <f t="shared" si="156"/>
        <v>149244</v>
      </c>
      <c r="AN1182" s="103" t="s">
        <v>832</v>
      </c>
      <c r="AO1182" s="103" t="s">
        <v>1295</v>
      </c>
      <c r="AP1182" s="17" t="s">
        <v>830</v>
      </c>
    </row>
    <row r="1183" spans="1:42" ht="10.5" customHeight="1">
      <c r="A1183" s="16" t="s">
        <v>833</v>
      </c>
      <c r="B1183" s="220" t="str">
        <f t="shared" si="148"/>
        <v>SOP</v>
      </c>
      <c r="C1183" s="18">
        <v>21002</v>
      </c>
      <c r="D1183" s="19">
        <v>2</v>
      </c>
      <c r="E1183" s="20">
        <v>2400</v>
      </c>
      <c r="F1183" s="19">
        <v>1</v>
      </c>
      <c r="G1183" s="19">
        <v>4</v>
      </c>
      <c r="H1183" s="221" t="str">
        <f t="shared" si="149"/>
        <v>2015.01</v>
      </c>
      <c r="I1183" s="221" t="str">
        <f t="shared" si="150"/>
        <v>2019.06</v>
      </c>
      <c r="J1183" s="148">
        <f>VLOOKUP(AP1183,'2015 Demand Explosion 12.17.14'!$D$18:$G$837,4,FALSE)</f>
        <v>149244</v>
      </c>
      <c r="K1183" s="230"/>
      <c r="L1183" s="230"/>
      <c r="M1183" s="230"/>
      <c r="N1183" s="230"/>
      <c r="O1183" s="19">
        <v>42</v>
      </c>
      <c r="P1183" s="19">
        <v>50</v>
      </c>
      <c r="Q1183" s="19">
        <v>23.931999999999999</v>
      </c>
      <c r="R1183" s="19"/>
      <c r="S1183" s="103">
        <v>385</v>
      </c>
      <c r="T1183" s="103">
        <v>15</v>
      </c>
      <c r="U1183" s="18" t="s">
        <v>2</v>
      </c>
      <c r="V1183" s="103"/>
      <c r="W1183" s="103">
        <v>1.25</v>
      </c>
      <c r="X1183" s="17"/>
      <c r="Y1183" s="17" t="s">
        <v>568</v>
      </c>
      <c r="Z1183" s="17"/>
      <c r="AA1183" s="17" t="s">
        <v>834</v>
      </c>
      <c r="AB1183" s="17"/>
      <c r="AC1183" s="17"/>
      <c r="AD1183" s="99">
        <v>43617</v>
      </c>
      <c r="AE1183" s="18" t="str">
        <f>VLOOKUP(C1183,'Equipment Listing'!A:E,3,FALSE)</f>
        <v>Plainfield</v>
      </c>
      <c r="AF1183" s="19" t="str">
        <f>VLOOKUP(C1183,'Equipment Listing'!A:E,4,FALSE)</f>
        <v>600T</v>
      </c>
      <c r="AG1183" s="19" t="str">
        <f>VLOOKUP(C1183,'Equipment Listing'!A:E,5,FALSE)</f>
        <v>331-600</v>
      </c>
      <c r="AH1183" s="19">
        <f t="shared" si="151"/>
        <v>4</v>
      </c>
      <c r="AI1183" s="43">
        <f t="shared" si="152"/>
        <v>4800</v>
      </c>
      <c r="AJ1183" s="102">
        <f t="shared" si="153"/>
        <v>149244</v>
      </c>
      <c r="AK1183" s="20">
        <f t="shared" si="154"/>
        <v>12437</v>
      </c>
      <c r="AL1183" s="21">
        <f t="shared" si="155"/>
        <v>11.98371212121212</v>
      </c>
      <c r="AM1183" s="20">
        <f t="shared" si="156"/>
        <v>74622</v>
      </c>
      <c r="AN1183" s="103"/>
      <c r="AO1183" s="103" t="s">
        <v>1295</v>
      </c>
      <c r="AP1183" s="17" t="s">
        <v>834</v>
      </c>
    </row>
    <row r="1184" spans="1:42" ht="10.5" customHeight="1">
      <c r="A1184" s="16" t="s">
        <v>814</v>
      </c>
      <c r="B1184" s="220" t="str">
        <f t="shared" si="148"/>
        <v>SOP</v>
      </c>
      <c r="C1184" s="18">
        <v>21002</v>
      </c>
      <c r="D1184" s="19">
        <v>1</v>
      </c>
      <c r="E1184" s="20">
        <v>1500</v>
      </c>
      <c r="F1184" s="19">
        <v>1</v>
      </c>
      <c r="G1184" s="19">
        <v>4</v>
      </c>
      <c r="H1184" s="221" t="str">
        <f t="shared" si="149"/>
        <v>2015.01</v>
      </c>
      <c r="I1184" s="221" t="str">
        <f t="shared" si="150"/>
        <v>2019.05</v>
      </c>
      <c r="J1184" s="148">
        <f>VLOOKUP(AP1184,'2015 Demand Explosion 12.17.14'!$D$18:$G$837,4,FALSE)</f>
        <v>82544</v>
      </c>
      <c r="K1184" s="230"/>
      <c r="L1184" s="230"/>
      <c r="M1184" s="230"/>
      <c r="N1184" s="230"/>
      <c r="O1184" s="19">
        <v>48</v>
      </c>
      <c r="P1184" s="19">
        <v>67</v>
      </c>
      <c r="Q1184" s="19">
        <v>21.88</v>
      </c>
      <c r="R1184" s="19"/>
      <c r="S1184" s="103">
        <v>176</v>
      </c>
      <c r="T1184" s="103">
        <v>15.5</v>
      </c>
      <c r="U1184" s="18" t="s">
        <v>2</v>
      </c>
      <c r="V1184" s="103" t="s">
        <v>839</v>
      </c>
      <c r="W1184" s="103">
        <v>2.48</v>
      </c>
      <c r="X1184" s="17"/>
      <c r="Y1184" s="17" t="s">
        <v>557</v>
      </c>
      <c r="Z1184" s="17"/>
      <c r="AA1184" s="17" t="s">
        <v>838</v>
      </c>
      <c r="AB1184" s="17"/>
      <c r="AC1184" s="17"/>
      <c r="AD1184" s="99">
        <v>43590</v>
      </c>
      <c r="AE1184" s="18" t="str">
        <f>VLOOKUP(C1184,'Equipment Listing'!A:E,3,FALSE)</f>
        <v>Plainfield</v>
      </c>
      <c r="AF1184" s="19" t="str">
        <f>VLOOKUP(C1184,'Equipment Listing'!A:E,4,FALSE)</f>
        <v>600T</v>
      </c>
      <c r="AG1184" s="19" t="str">
        <f>VLOOKUP(C1184,'Equipment Listing'!A:E,5,FALSE)</f>
        <v>331-600</v>
      </c>
      <c r="AH1184" s="19">
        <f t="shared" si="151"/>
        <v>4</v>
      </c>
      <c r="AI1184" s="43">
        <f t="shared" si="152"/>
        <v>1500</v>
      </c>
      <c r="AJ1184" s="102">
        <f t="shared" si="153"/>
        <v>82544</v>
      </c>
      <c r="AK1184" s="20">
        <f t="shared" si="154"/>
        <v>6878.666666666667</v>
      </c>
      <c r="AL1184" s="21">
        <f t="shared" si="155"/>
        <v>15.610505050505051</v>
      </c>
      <c r="AM1184" s="20">
        <f t="shared" si="156"/>
        <v>82544</v>
      </c>
      <c r="AN1184" s="103" t="s">
        <v>840</v>
      </c>
      <c r="AO1184" s="103" t="s">
        <v>1295</v>
      </c>
      <c r="AP1184" s="17" t="s">
        <v>2223</v>
      </c>
    </row>
    <row r="1185" spans="1:42" ht="10.5" customHeight="1">
      <c r="A1185" s="16" t="s">
        <v>749</v>
      </c>
      <c r="B1185" s="220" t="str">
        <f t="shared" si="148"/>
        <v>SOP</v>
      </c>
      <c r="C1185" s="18">
        <v>21002</v>
      </c>
      <c r="D1185" s="19">
        <v>1</v>
      </c>
      <c r="E1185" s="20">
        <v>1800</v>
      </c>
      <c r="F1185" s="19">
        <v>1</v>
      </c>
      <c r="G1185" s="19">
        <v>2</v>
      </c>
      <c r="H1185" s="221" t="str">
        <f t="shared" si="149"/>
        <v>2015.01</v>
      </c>
      <c r="I1185" s="221" t="str">
        <f t="shared" si="150"/>
        <v>2019</v>
      </c>
      <c r="J1185" s="148">
        <f>VLOOKUP(AP1185,'2015 Demand Explosion 12.17.14'!$D$18:$G$837,4,FALSE)</f>
        <v>37611</v>
      </c>
      <c r="K1185" s="230"/>
      <c r="L1185" s="230"/>
      <c r="M1185" s="230"/>
      <c r="N1185" s="230"/>
      <c r="O1185" s="19">
        <v>48</v>
      </c>
      <c r="P1185" s="19">
        <v>95</v>
      </c>
      <c r="Q1185" s="19">
        <v>22.643000000000001</v>
      </c>
      <c r="R1185" s="19"/>
      <c r="S1185" s="103">
        <v>350</v>
      </c>
      <c r="T1185" s="103">
        <v>14</v>
      </c>
      <c r="U1185" s="18" t="s">
        <v>2</v>
      </c>
      <c r="V1185" s="103" t="s">
        <v>848</v>
      </c>
      <c r="W1185" s="103">
        <v>2.93</v>
      </c>
      <c r="X1185" s="17"/>
      <c r="Y1185" s="17" t="s">
        <v>557</v>
      </c>
      <c r="Z1185" s="17"/>
      <c r="AA1185" s="17">
        <v>77033</v>
      </c>
      <c r="AB1185" s="17"/>
      <c r="AC1185" s="17"/>
      <c r="AD1185" s="99">
        <v>45077</v>
      </c>
      <c r="AE1185" s="18" t="str">
        <f>VLOOKUP(C1185,'Equipment Listing'!A:E,3,FALSE)</f>
        <v>Plainfield</v>
      </c>
      <c r="AF1185" s="19" t="str">
        <f>VLOOKUP(C1185,'Equipment Listing'!A:E,4,FALSE)</f>
        <v>600T</v>
      </c>
      <c r="AG1185" s="19" t="str">
        <f>VLOOKUP(C1185,'Equipment Listing'!A:E,5,FALSE)</f>
        <v>331-600</v>
      </c>
      <c r="AH1185" s="19">
        <f t="shared" si="151"/>
        <v>2</v>
      </c>
      <c r="AI1185" s="43">
        <f t="shared" si="152"/>
        <v>1800</v>
      </c>
      <c r="AJ1185" s="102">
        <f t="shared" si="153"/>
        <v>37611</v>
      </c>
      <c r="AK1185" s="20">
        <f t="shared" si="154"/>
        <v>3134.25</v>
      </c>
      <c r="AL1185" s="21">
        <f t="shared" si="155"/>
        <v>6.8022727272727268</v>
      </c>
      <c r="AM1185" s="20">
        <f t="shared" si="156"/>
        <v>37611</v>
      </c>
      <c r="AN1185" s="103" t="s">
        <v>849</v>
      </c>
      <c r="AO1185" s="103" t="s">
        <v>1295</v>
      </c>
      <c r="AP1185" s="17">
        <v>77033</v>
      </c>
    </row>
    <row r="1186" spans="1:42" ht="10.5" customHeight="1">
      <c r="A1186" s="16" t="s">
        <v>620</v>
      </c>
      <c r="B1186" s="220" t="str">
        <f t="shared" si="148"/>
        <v>SOP</v>
      </c>
      <c r="C1186" s="18">
        <v>21014</v>
      </c>
      <c r="D1186" s="19">
        <v>1</v>
      </c>
      <c r="E1186" s="20">
        <v>2100</v>
      </c>
      <c r="F1186" s="19">
        <v>1</v>
      </c>
      <c r="G1186" s="19">
        <v>1</v>
      </c>
      <c r="H1186" s="221" t="str">
        <f t="shared" si="149"/>
        <v>2015.01</v>
      </c>
      <c r="I1186" s="221" t="str">
        <f t="shared" si="150"/>
        <v>2019</v>
      </c>
      <c r="J1186" s="170">
        <f>IF(ISNA(VLOOKUP(AP1186,'2015 Demand Explosion 12.17.14'!$D$18:$G$837,4,FALSE))=TRUE,0,VLOOKUP(AP1186,'2015 Demand Explosion 12.17.14'!$D$18:$G$837,4,FALSE))</f>
        <v>0</v>
      </c>
      <c r="K1186" s="231"/>
      <c r="L1186" s="231"/>
      <c r="M1186" s="231"/>
      <c r="N1186" s="231"/>
      <c r="O1186" s="19">
        <v>45</v>
      </c>
      <c r="P1186" s="19">
        <v>84</v>
      </c>
      <c r="Q1186" s="19">
        <v>22.36</v>
      </c>
      <c r="R1186" s="19"/>
      <c r="S1186" s="103"/>
      <c r="T1186" s="103">
        <v>13.5</v>
      </c>
      <c r="U1186" s="18" t="s">
        <v>2</v>
      </c>
      <c r="V1186" s="103" t="s">
        <v>622</v>
      </c>
      <c r="W1186" s="103">
        <v>1.08</v>
      </c>
      <c r="X1186" s="17"/>
      <c r="Y1186" s="17" t="s">
        <v>531</v>
      </c>
      <c r="Z1186" s="17"/>
      <c r="AA1186" s="17" t="s">
        <v>621</v>
      </c>
      <c r="AB1186" s="17"/>
      <c r="AC1186" s="17"/>
      <c r="AD1186" s="99" t="s">
        <v>563</v>
      </c>
      <c r="AE1186" s="18" t="str">
        <f>VLOOKUP(C1186,'Equipment Listing'!A:E,3,FALSE)</f>
        <v>Plainfield</v>
      </c>
      <c r="AF1186" s="19" t="str">
        <f>VLOOKUP(C1186,'Equipment Listing'!A:E,4,FALSE)</f>
        <v>300T</v>
      </c>
      <c r="AG1186" s="19" t="str">
        <f>VLOOKUP(C1186,'Equipment Listing'!A:E,5,FALSE)</f>
        <v>201-330</v>
      </c>
      <c r="AH1186" s="19">
        <f t="shared" si="151"/>
        <v>1</v>
      </c>
      <c r="AI1186" s="43">
        <f t="shared" si="152"/>
        <v>2100</v>
      </c>
      <c r="AJ1186" s="102">
        <f t="shared" si="153"/>
        <v>0</v>
      </c>
      <c r="AK1186" s="20">
        <f t="shared" si="154"/>
        <v>0</v>
      </c>
      <c r="AL1186" s="21">
        <f t="shared" si="155"/>
        <v>0</v>
      </c>
      <c r="AM1186" s="20">
        <f t="shared" si="156"/>
        <v>0</v>
      </c>
      <c r="AN1186" s="103" t="s">
        <v>623</v>
      </c>
      <c r="AO1186" s="103" t="s">
        <v>1295</v>
      </c>
      <c r="AP1186" s="17" t="s">
        <v>621</v>
      </c>
    </row>
    <row r="1187" spans="1:42" ht="10.5" customHeight="1">
      <c r="A1187" s="16" t="s">
        <v>624</v>
      </c>
      <c r="B1187" s="220" t="str">
        <f t="shared" si="148"/>
        <v>SOP</v>
      </c>
      <c r="C1187" s="18">
        <v>21014</v>
      </c>
      <c r="D1187" s="19">
        <v>1</v>
      </c>
      <c r="E1187" s="20">
        <v>2100</v>
      </c>
      <c r="F1187" s="19">
        <v>1</v>
      </c>
      <c r="G1187" s="19">
        <v>1</v>
      </c>
      <c r="H1187" s="221" t="str">
        <f t="shared" si="149"/>
        <v>2015.01</v>
      </c>
      <c r="I1187" s="221" t="str">
        <f t="shared" si="150"/>
        <v>2019</v>
      </c>
      <c r="J1187" s="170">
        <f>IF(ISNA(VLOOKUP(AP1187,'2015 Demand Explosion 12.17.14'!$D$18:$G$837,4,FALSE))=TRUE,0,VLOOKUP(AP1187,'2015 Demand Explosion 12.17.14'!$D$18:$G$837,4,FALSE))</f>
        <v>0</v>
      </c>
      <c r="K1187" s="231"/>
      <c r="L1187" s="231"/>
      <c r="M1187" s="231"/>
      <c r="N1187" s="231"/>
      <c r="O1187" s="19">
        <v>45</v>
      </c>
      <c r="P1187" s="19">
        <v>85</v>
      </c>
      <c r="Q1187" s="19">
        <v>22.39</v>
      </c>
      <c r="R1187" s="19"/>
      <c r="S1187" s="103"/>
      <c r="T1187" s="103">
        <v>13.5</v>
      </c>
      <c r="U1187" s="18" t="s">
        <v>2</v>
      </c>
      <c r="V1187" s="103"/>
      <c r="W1187" s="103">
        <v>1.1000000000000001</v>
      </c>
      <c r="X1187" s="17"/>
      <c r="Y1187" s="17" t="s">
        <v>531</v>
      </c>
      <c r="Z1187" s="17"/>
      <c r="AA1187" s="17" t="s">
        <v>625</v>
      </c>
      <c r="AB1187" s="17"/>
      <c r="AC1187" s="17"/>
      <c r="AD1187" s="99" t="s">
        <v>563</v>
      </c>
      <c r="AE1187" s="18" t="str">
        <f>VLOOKUP(C1187,'Equipment Listing'!A:E,3,FALSE)</f>
        <v>Plainfield</v>
      </c>
      <c r="AF1187" s="19" t="str">
        <f>VLOOKUP(C1187,'Equipment Listing'!A:E,4,FALSE)</f>
        <v>300T</v>
      </c>
      <c r="AG1187" s="19" t="str">
        <f>VLOOKUP(C1187,'Equipment Listing'!A:E,5,FALSE)</f>
        <v>201-330</v>
      </c>
      <c r="AH1187" s="19">
        <f t="shared" si="151"/>
        <v>1</v>
      </c>
      <c r="AI1187" s="43">
        <f t="shared" si="152"/>
        <v>2100</v>
      </c>
      <c r="AJ1187" s="102">
        <f t="shared" si="153"/>
        <v>0</v>
      </c>
      <c r="AK1187" s="20">
        <f t="shared" si="154"/>
        <v>0</v>
      </c>
      <c r="AL1187" s="21">
        <f t="shared" si="155"/>
        <v>0</v>
      </c>
      <c r="AM1187" s="20">
        <f t="shared" si="156"/>
        <v>0</v>
      </c>
      <c r="AN1187" s="103"/>
      <c r="AO1187" s="103" t="s">
        <v>1295</v>
      </c>
      <c r="AP1187" s="17" t="s">
        <v>625</v>
      </c>
    </row>
    <row r="1188" spans="1:42" ht="10.5" customHeight="1">
      <c r="A1188" s="16" t="s">
        <v>626</v>
      </c>
      <c r="B1188" s="220" t="str">
        <f t="shared" si="148"/>
        <v>SOP</v>
      </c>
      <c r="C1188" s="18" t="s">
        <v>526</v>
      </c>
      <c r="D1188" s="19">
        <v>1</v>
      </c>
      <c r="E1188" s="20">
        <v>2400</v>
      </c>
      <c r="F1188" s="19">
        <v>1</v>
      </c>
      <c r="G1188" s="19">
        <v>4</v>
      </c>
      <c r="H1188" s="221" t="str">
        <f t="shared" si="149"/>
        <v>2015.01</v>
      </c>
      <c r="I1188" s="221" t="str">
        <f t="shared" si="150"/>
        <v>2019</v>
      </c>
      <c r="J1188" s="69">
        <v>97976</v>
      </c>
      <c r="K1188" s="226"/>
      <c r="L1188" s="226"/>
      <c r="M1188" s="226"/>
      <c r="N1188" s="226"/>
      <c r="O1188" s="19"/>
      <c r="P1188" s="19"/>
      <c r="Q1188" s="19"/>
      <c r="R1188" s="19"/>
      <c r="S1188" s="103"/>
      <c r="T1188" s="103"/>
      <c r="U1188" s="18" t="s">
        <v>2</v>
      </c>
      <c r="V1188" s="103" t="s">
        <v>629</v>
      </c>
      <c r="W1188" s="103"/>
      <c r="X1188" s="17"/>
      <c r="Y1188" s="17" t="s">
        <v>628</v>
      </c>
      <c r="Z1188" s="17"/>
      <c r="AA1188" s="17" t="s">
        <v>627</v>
      </c>
      <c r="AB1188" s="17"/>
      <c r="AC1188" s="17"/>
      <c r="AD1188" s="99">
        <v>43831</v>
      </c>
      <c r="AE1188" s="18" t="str">
        <f>VLOOKUP(C1188,'Equipment Listing'!A:E,3,FALSE)</f>
        <v>GA</v>
      </c>
      <c r="AF1188" s="19" t="str">
        <f>VLOOKUP(C1188,'Equipment Listing'!A:E,4,FALSE)</f>
        <v>300T</v>
      </c>
      <c r="AG1188" s="19" t="str">
        <f>VLOOKUP(C1188,'Equipment Listing'!A:E,5,FALSE)</f>
        <v>201-330</v>
      </c>
      <c r="AH1188" s="19">
        <f t="shared" si="151"/>
        <v>4</v>
      </c>
      <c r="AI1188" s="43">
        <f t="shared" si="152"/>
        <v>2400</v>
      </c>
      <c r="AJ1188" s="102">
        <f t="shared" si="153"/>
        <v>97976</v>
      </c>
      <c r="AK1188" s="20">
        <f t="shared" si="154"/>
        <v>8164.666666666667</v>
      </c>
      <c r="AL1188" s="21">
        <f>(AK1188/AI1188+(AH1188))/0.75</f>
        <v>9.869259259259259</v>
      </c>
      <c r="AM1188" s="21"/>
      <c r="AN1188" s="103"/>
      <c r="AO1188" s="103"/>
      <c r="AP1188" s="17" t="s">
        <v>627</v>
      </c>
    </row>
    <row r="1189" spans="1:42" ht="10.5" customHeight="1">
      <c r="A1189" s="16" t="s">
        <v>773</v>
      </c>
      <c r="B1189" s="220" t="str">
        <f t="shared" si="148"/>
        <v>SOP</v>
      </c>
      <c r="C1189" s="18">
        <v>21003</v>
      </c>
      <c r="D1189" s="19">
        <v>1</v>
      </c>
      <c r="E1189" s="20">
        <v>1920</v>
      </c>
      <c r="F1189" s="19">
        <v>1</v>
      </c>
      <c r="G1189" s="19">
        <v>4</v>
      </c>
      <c r="H1189" s="221" t="str">
        <f t="shared" si="149"/>
        <v>2015.01</v>
      </c>
      <c r="I1189" s="221" t="str">
        <f t="shared" si="150"/>
        <v>2019.06</v>
      </c>
      <c r="J1189" s="148">
        <f>VLOOKUP(AP1189,'2015 Demand Explosion 12.17.14'!$D$18:$G$837,4,FALSE)</f>
        <v>298488</v>
      </c>
      <c r="K1189" s="230"/>
      <c r="L1189" s="230"/>
      <c r="M1189" s="230"/>
      <c r="N1189" s="230"/>
      <c r="O1189" s="19">
        <v>44</v>
      </c>
      <c r="P1189" s="19">
        <v>52</v>
      </c>
      <c r="Q1189" s="19">
        <v>22.434000000000001</v>
      </c>
      <c r="R1189" s="19"/>
      <c r="S1189" s="103">
        <v>188</v>
      </c>
      <c r="T1189" s="103">
        <v>14</v>
      </c>
      <c r="U1189" s="18" t="s">
        <v>2</v>
      </c>
      <c r="V1189" s="103" t="s">
        <v>774</v>
      </c>
      <c r="W1189" s="103">
        <v>1.2849999999999999</v>
      </c>
      <c r="X1189" s="17"/>
      <c r="Y1189" s="17" t="s">
        <v>568</v>
      </c>
      <c r="Z1189" s="17"/>
      <c r="AA1189" s="17">
        <v>29236</v>
      </c>
      <c r="AB1189" s="17"/>
      <c r="AC1189" s="17"/>
      <c r="AD1189" s="99">
        <v>43617</v>
      </c>
      <c r="AE1189" s="18" t="str">
        <f>VLOOKUP(C1189,'Equipment Listing'!A:E,3,FALSE)</f>
        <v>Plainfield</v>
      </c>
      <c r="AF1189" s="19" t="str">
        <f>VLOOKUP(C1189,'Equipment Listing'!A:E,4,FALSE)</f>
        <v>400T</v>
      </c>
      <c r="AG1189" s="19" t="str">
        <f>VLOOKUP(C1189,'Equipment Listing'!A:E,5,FALSE)</f>
        <v>331-600</v>
      </c>
      <c r="AH1189" s="19">
        <f t="shared" si="151"/>
        <v>4</v>
      </c>
      <c r="AI1189" s="43">
        <f t="shared" si="152"/>
        <v>1920</v>
      </c>
      <c r="AJ1189" s="102">
        <f t="shared" si="153"/>
        <v>298488</v>
      </c>
      <c r="AK1189" s="20">
        <f t="shared" si="154"/>
        <v>24874</v>
      </c>
      <c r="AL1189" s="21">
        <f t="shared" ref="AL1189:AL1198" si="157">IF(AK1189=0,0,((AK1189/AI1189+(AH1189))/$V$2))</f>
        <v>30.827651515151508</v>
      </c>
      <c r="AM1189" s="20">
        <f t="shared" ref="AM1189:AM1198" si="158">AJ1189/D1189</f>
        <v>298488</v>
      </c>
      <c r="AN1189" s="103" t="s">
        <v>775</v>
      </c>
      <c r="AO1189" s="103" t="s">
        <v>1295</v>
      </c>
      <c r="AP1189" s="17">
        <v>29236</v>
      </c>
    </row>
    <row r="1190" spans="1:42" ht="10.5" customHeight="1">
      <c r="A1190" s="16" t="s">
        <v>773</v>
      </c>
      <c r="B1190" s="220" t="str">
        <f t="shared" si="148"/>
        <v>SOP</v>
      </c>
      <c r="C1190" s="18">
        <v>21003</v>
      </c>
      <c r="D1190" s="19">
        <v>1</v>
      </c>
      <c r="E1190" s="20">
        <v>1920</v>
      </c>
      <c r="F1190" s="19">
        <v>1</v>
      </c>
      <c r="G1190" s="19">
        <v>4</v>
      </c>
      <c r="H1190" s="221" t="str">
        <f t="shared" si="149"/>
        <v>2015.01</v>
      </c>
      <c r="I1190" s="221" t="str">
        <f t="shared" si="150"/>
        <v>2019.06</v>
      </c>
      <c r="J1190" s="148">
        <f>VLOOKUP(AP1190,'2015 Demand Explosion 12.17.14'!$D$18:$G$837,4,FALSE)</f>
        <v>298488</v>
      </c>
      <c r="K1190" s="230"/>
      <c r="L1190" s="230"/>
      <c r="M1190" s="230"/>
      <c r="N1190" s="230"/>
      <c r="O1190" s="19">
        <v>44</v>
      </c>
      <c r="P1190" s="19">
        <v>52</v>
      </c>
      <c r="Q1190" s="19">
        <v>22.43</v>
      </c>
      <c r="R1190" s="19"/>
      <c r="S1190" s="103">
        <v>208</v>
      </c>
      <c r="T1190" s="103">
        <v>14</v>
      </c>
      <c r="U1190" s="18" t="s">
        <v>2</v>
      </c>
      <c r="V1190" s="103"/>
      <c r="W1190" s="103">
        <v>1.2849999999999999</v>
      </c>
      <c r="X1190" s="17"/>
      <c r="Y1190" s="17" t="s">
        <v>568</v>
      </c>
      <c r="Z1190" s="17"/>
      <c r="AA1190" s="17">
        <v>29238</v>
      </c>
      <c r="AB1190" s="17"/>
      <c r="AC1190" s="17"/>
      <c r="AD1190" s="99">
        <v>43617</v>
      </c>
      <c r="AE1190" s="18" t="str">
        <f>VLOOKUP(C1190,'Equipment Listing'!A:E,3,FALSE)</f>
        <v>Plainfield</v>
      </c>
      <c r="AF1190" s="19" t="str">
        <f>VLOOKUP(C1190,'Equipment Listing'!A:E,4,FALSE)</f>
        <v>400T</v>
      </c>
      <c r="AG1190" s="19" t="str">
        <f>VLOOKUP(C1190,'Equipment Listing'!A:E,5,FALSE)</f>
        <v>331-600</v>
      </c>
      <c r="AH1190" s="19">
        <f t="shared" si="151"/>
        <v>4</v>
      </c>
      <c r="AI1190" s="43">
        <f t="shared" si="152"/>
        <v>1920</v>
      </c>
      <c r="AJ1190" s="102">
        <f t="shared" si="153"/>
        <v>298488</v>
      </c>
      <c r="AK1190" s="20">
        <f t="shared" si="154"/>
        <v>24874</v>
      </c>
      <c r="AL1190" s="21">
        <f t="shared" si="157"/>
        <v>30.827651515151508</v>
      </c>
      <c r="AM1190" s="20">
        <f t="shared" si="158"/>
        <v>298488</v>
      </c>
      <c r="AN1190" s="103"/>
      <c r="AO1190" s="103" t="s">
        <v>1295</v>
      </c>
      <c r="AP1190" s="17">
        <v>29238</v>
      </c>
    </row>
    <row r="1191" spans="1:42" ht="10.5" customHeight="1">
      <c r="A1191" s="16">
        <v>29226</v>
      </c>
      <c r="B1191" s="220" t="str">
        <f t="shared" si="148"/>
        <v>SOP</v>
      </c>
      <c r="C1191" s="18">
        <v>21003</v>
      </c>
      <c r="D1191" s="19">
        <v>1</v>
      </c>
      <c r="E1191" s="20">
        <v>2100</v>
      </c>
      <c r="F1191" s="19">
        <v>1</v>
      </c>
      <c r="G1191" s="19">
        <v>4</v>
      </c>
      <c r="H1191" s="221" t="str">
        <f t="shared" si="149"/>
        <v>2015.01</v>
      </c>
      <c r="I1191" s="221" t="str">
        <f t="shared" si="150"/>
        <v>2019.06</v>
      </c>
      <c r="J1191" s="148">
        <f>VLOOKUP(AP1191,'2015 Demand Explosion 12.17.14'!$D$18:$G$837,4,FALSE)</f>
        <v>149244</v>
      </c>
      <c r="K1191" s="230"/>
      <c r="L1191" s="230"/>
      <c r="M1191" s="230"/>
      <c r="N1191" s="230"/>
      <c r="O1191" s="19"/>
      <c r="P1191" s="19"/>
      <c r="Q1191" s="19">
        <v>22.43</v>
      </c>
      <c r="R1191" s="19"/>
      <c r="S1191" s="103">
        <v>166</v>
      </c>
      <c r="T1191" s="103"/>
      <c r="U1191" s="18" t="s">
        <v>2</v>
      </c>
      <c r="V1191" s="103" t="s">
        <v>776</v>
      </c>
      <c r="W1191" s="103">
        <v>1.6060000000000001</v>
      </c>
      <c r="X1191" s="17"/>
      <c r="Y1191" s="17" t="s">
        <v>568</v>
      </c>
      <c r="Z1191" s="17"/>
      <c r="AA1191" s="17">
        <v>29240</v>
      </c>
      <c r="AB1191" s="17"/>
      <c r="AC1191" s="17"/>
      <c r="AD1191" s="99">
        <v>43617</v>
      </c>
      <c r="AE1191" s="18" t="str">
        <f>VLOOKUP(C1191,'Equipment Listing'!A:E,3,FALSE)</f>
        <v>Plainfield</v>
      </c>
      <c r="AF1191" s="19" t="str">
        <f>VLOOKUP(C1191,'Equipment Listing'!A:E,4,FALSE)</f>
        <v>400T</v>
      </c>
      <c r="AG1191" s="19" t="str">
        <f>VLOOKUP(C1191,'Equipment Listing'!A:E,5,FALSE)</f>
        <v>331-600</v>
      </c>
      <c r="AH1191" s="19">
        <f t="shared" si="151"/>
        <v>4</v>
      </c>
      <c r="AI1191" s="43">
        <f t="shared" si="152"/>
        <v>2100</v>
      </c>
      <c r="AJ1191" s="102">
        <f t="shared" si="153"/>
        <v>149244</v>
      </c>
      <c r="AK1191" s="20">
        <f t="shared" si="154"/>
        <v>12437</v>
      </c>
      <c r="AL1191" s="21">
        <f t="shared" si="157"/>
        <v>18.040692640692637</v>
      </c>
      <c r="AM1191" s="20">
        <f t="shared" si="158"/>
        <v>149244</v>
      </c>
      <c r="AN1191" s="103" t="s">
        <v>777</v>
      </c>
      <c r="AO1191" s="103" t="s">
        <v>1295</v>
      </c>
      <c r="AP1191" s="17">
        <v>29240</v>
      </c>
    </row>
    <row r="1192" spans="1:42" ht="10.5" customHeight="1">
      <c r="A1192" s="16">
        <v>37165</v>
      </c>
      <c r="B1192" s="220" t="str">
        <f t="shared" si="148"/>
        <v>EOP</v>
      </c>
      <c r="C1192" s="18">
        <v>21001</v>
      </c>
      <c r="D1192" s="19">
        <v>1</v>
      </c>
      <c r="E1192" s="20">
        <v>1800</v>
      </c>
      <c r="F1192" s="19">
        <v>1</v>
      </c>
      <c r="G1192" s="19">
        <v>2</v>
      </c>
      <c r="H1192" s="221" t="str">
        <f t="shared" si="149"/>
        <v>2015.01</v>
      </c>
      <c r="I1192" s="221" t="str">
        <f t="shared" si="150"/>
        <v>3000</v>
      </c>
      <c r="J1192" s="170">
        <f>IF(ISNA(VLOOKUP(AP1192,'2015 Demand Explosion 12.17.14'!$D$18:$G$837,4,FALSE))=TRUE,0,VLOOKUP(AP1192,'2015 Demand Explosion 12.17.14'!$D$18:$G$837,4,FALSE))</f>
        <v>0</v>
      </c>
      <c r="K1192" s="231"/>
      <c r="L1192" s="231"/>
      <c r="M1192" s="231"/>
      <c r="N1192" s="231"/>
      <c r="O1192" s="19">
        <v>34</v>
      </c>
      <c r="P1192" s="19">
        <v>78</v>
      </c>
      <c r="Q1192" s="19">
        <v>23.93</v>
      </c>
      <c r="R1192" s="19"/>
      <c r="S1192" s="103">
        <v>182</v>
      </c>
      <c r="T1192" s="103">
        <v>15</v>
      </c>
      <c r="U1192" s="18" t="s">
        <v>2</v>
      </c>
      <c r="V1192" s="103" t="s">
        <v>855</v>
      </c>
      <c r="W1192" s="103">
        <v>0.81</v>
      </c>
      <c r="X1192" s="17"/>
      <c r="Y1192" s="17" t="s">
        <v>531</v>
      </c>
      <c r="Z1192" s="17"/>
      <c r="AA1192" s="17">
        <v>37165</v>
      </c>
      <c r="AB1192" s="17"/>
      <c r="AC1192" s="17"/>
      <c r="AD1192" s="99">
        <v>41912</v>
      </c>
      <c r="AE1192" s="18" t="str">
        <f>VLOOKUP(C1192,'Equipment Listing'!A:E,3,FALSE)</f>
        <v>Plainfield</v>
      </c>
      <c r="AF1192" s="19" t="str">
        <f>VLOOKUP(C1192,'Equipment Listing'!A:E,4,FALSE)</f>
        <v>400T</v>
      </c>
      <c r="AG1192" s="19" t="str">
        <f>VLOOKUP(C1192,'Equipment Listing'!A:E,5,FALSE)</f>
        <v>331-600</v>
      </c>
      <c r="AH1192" s="19">
        <f t="shared" si="151"/>
        <v>2</v>
      </c>
      <c r="AI1192" s="43">
        <f t="shared" si="152"/>
        <v>1800</v>
      </c>
      <c r="AJ1192" s="102">
        <f t="shared" si="153"/>
        <v>0</v>
      </c>
      <c r="AK1192" s="20">
        <f t="shared" si="154"/>
        <v>0</v>
      </c>
      <c r="AL1192" s="21">
        <f t="shared" si="157"/>
        <v>0</v>
      </c>
      <c r="AM1192" s="20">
        <f t="shared" si="158"/>
        <v>0</v>
      </c>
      <c r="AN1192" s="103" t="s">
        <v>856</v>
      </c>
      <c r="AO1192" s="103" t="s">
        <v>2392</v>
      </c>
      <c r="AP1192" s="17">
        <v>37165</v>
      </c>
    </row>
    <row r="1193" spans="1:42" ht="10.5" customHeight="1">
      <c r="A1193" s="16" t="s">
        <v>778</v>
      </c>
      <c r="B1193" s="220" t="str">
        <f t="shared" si="148"/>
        <v>SOP</v>
      </c>
      <c r="C1193" s="18">
        <v>21003</v>
      </c>
      <c r="D1193" s="19">
        <v>1</v>
      </c>
      <c r="E1193" s="20">
        <v>2100</v>
      </c>
      <c r="F1193" s="19">
        <v>1</v>
      </c>
      <c r="G1193" s="19">
        <v>4</v>
      </c>
      <c r="H1193" s="221" t="str">
        <f t="shared" si="149"/>
        <v>2015.01</v>
      </c>
      <c r="I1193" s="221" t="str">
        <f t="shared" si="150"/>
        <v>2016.12</v>
      </c>
      <c r="J1193" s="148">
        <f>VLOOKUP(AP1193,'2015 Demand Explosion 12.17.14'!$D$18:$G$837,4,FALSE)</f>
        <v>694067</v>
      </c>
      <c r="K1193" s="230"/>
      <c r="L1193" s="230"/>
      <c r="M1193" s="230"/>
      <c r="N1193" s="230"/>
      <c r="O1193" s="19">
        <v>36</v>
      </c>
      <c r="P1193" s="19">
        <v>88</v>
      </c>
      <c r="Q1193" s="19">
        <v>22.521000000000001</v>
      </c>
      <c r="R1193" s="19"/>
      <c r="S1193" s="103">
        <v>258</v>
      </c>
      <c r="T1193" s="103">
        <v>16.5</v>
      </c>
      <c r="U1193" s="18" t="s">
        <v>2</v>
      </c>
      <c r="V1193" s="103" t="s">
        <v>780</v>
      </c>
      <c r="W1193" s="103">
        <v>1.75</v>
      </c>
      <c r="X1193" s="17"/>
      <c r="Y1193" s="17" t="s">
        <v>779</v>
      </c>
      <c r="Z1193" s="17"/>
      <c r="AA1193" s="17">
        <v>75056</v>
      </c>
      <c r="AB1193" s="17"/>
      <c r="AC1193" s="17"/>
      <c r="AD1193" s="99">
        <v>42705</v>
      </c>
      <c r="AE1193" s="18" t="str">
        <f>VLOOKUP(C1193,'Equipment Listing'!A:E,3,FALSE)</f>
        <v>Plainfield</v>
      </c>
      <c r="AF1193" s="19" t="str">
        <f>VLOOKUP(C1193,'Equipment Listing'!A:E,4,FALSE)</f>
        <v>400T</v>
      </c>
      <c r="AG1193" s="19" t="str">
        <f>VLOOKUP(C1193,'Equipment Listing'!A:E,5,FALSE)</f>
        <v>331-600</v>
      </c>
      <c r="AH1193" s="19">
        <f t="shared" si="151"/>
        <v>4</v>
      </c>
      <c r="AI1193" s="43">
        <f t="shared" si="152"/>
        <v>2100</v>
      </c>
      <c r="AJ1193" s="102">
        <f t="shared" si="153"/>
        <v>694067</v>
      </c>
      <c r="AK1193" s="20">
        <f t="shared" si="154"/>
        <v>57838.916666666664</v>
      </c>
      <c r="AL1193" s="21">
        <f t="shared" si="157"/>
        <v>57.349711399711396</v>
      </c>
      <c r="AM1193" s="20">
        <f t="shared" si="158"/>
        <v>694067</v>
      </c>
      <c r="AN1193" s="103" t="s">
        <v>781</v>
      </c>
      <c r="AO1193" s="103" t="s">
        <v>1295</v>
      </c>
      <c r="AP1193" s="17">
        <v>75056</v>
      </c>
    </row>
    <row r="1194" spans="1:42" ht="10.5" customHeight="1">
      <c r="A1194" s="16" t="s">
        <v>782</v>
      </c>
      <c r="B1194" s="220" t="str">
        <f t="shared" si="148"/>
        <v>SOP</v>
      </c>
      <c r="C1194" s="18">
        <v>21003</v>
      </c>
      <c r="D1194" s="19">
        <v>1</v>
      </c>
      <c r="E1194" s="20">
        <v>2400</v>
      </c>
      <c r="F1194" s="19">
        <v>1</v>
      </c>
      <c r="G1194" s="19">
        <v>2</v>
      </c>
      <c r="H1194" s="221" t="str">
        <f t="shared" si="149"/>
        <v>2015.01</v>
      </c>
      <c r="I1194" s="221" t="str">
        <f t="shared" si="150"/>
        <v>2015.09</v>
      </c>
      <c r="J1194" s="148">
        <f>VLOOKUP(AP1194,'2015 Demand Explosion 12.17.14'!$D$18:$G$837,4,FALSE)</f>
        <v>78211</v>
      </c>
      <c r="K1194" s="230"/>
      <c r="L1194" s="230"/>
      <c r="M1194" s="230"/>
      <c r="N1194" s="230"/>
      <c r="O1194" s="19">
        <v>31</v>
      </c>
      <c r="P1194" s="19">
        <v>79</v>
      </c>
      <c r="Q1194" s="19">
        <v>23.14</v>
      </c>
      <c r="R1194" s="19"/>
      <c r="S1194" s="103">
        <v>328</v>
      </c>
      <c r="T1194" s="103">
        <v>15</v>
      </c>
      <c r="U1194" s="18" t="s">
        <v>2</v>
      </c>
      <c r="V1194" s="103" t="s">
        <v>783</v>
      </c>
      <c r="W1194" s="103">
        <v>1.53</v>
      </c>
      <c r="X1194" s="17"/>
      <c r="Y1194" s="17" t="s">
        <v>557</v>
      </c>
      <c r="Z1194" s="17"/>
      <c r="AA1194" s="17">
        <v>77007</v>
      </c>
      <c r="AB1194" s="17"/>
      <c r="AC1194" s="17"/>
      <c r="AD1194" s="99">
        <v>42277</v>
      </c>
      <c r="AE1194" s="18" t="str">
        <f>VLOOKUP(C1194,'Equipment Listing'!A:E,3,FALSE)</f>
        <v>Plainfield</v>
      </c>
      <c r="AF1194" s="19" t="str">
        <f>VLOOKUP(C1194,'Equipment Listing'!A:E,4,FALSE)</f>
        <v>400T</v>
      </c>
      <c r="AG1194" s="19" t="str">
        <f>VLOOKUP(C1194,'Equipment Listing'!A:E,5,FALSE)</f>
        <v>331-600</v>
      </c>
      <c r="AH1194" s="19">
        <f t="shared" si="151"/>
        <v>2</v>
      </c>
      <c r="AI1194" s="43">
        <f t="shared" si="152"/>
        <v>2400</v>
      </c>
      <c r="AJ1194" s="102">
        <f t="shared" si="153"/>
        <v>78211</v>
      </c>
      <c r="AK1194" s="20">
        <f t="shared" si="154"/>
        <v>6517.583333333333</v>
      </c>
      <c r="AL1194" s="21">
        <f t="shared" si="157"/>
        <v>8.5739267676767668</v>
      </c>
      <c r="AM1194" s="20">
        <f t="shared" si="158"/>
        <v>78211</v>
      </c>
      <c r="AN1194" s="103" t="s">
        <v>784</v>
      </c>
      <c r="AO1194" s="103" t="s">
        <v>1295</v>
      </c>
      <c r="AP1194" s="17" t="s">
        <v>2368</v>
      </c>
    </row>
    <row r="1195" spans="1:42" ht="10.5" customHeight="1">
      <c r="A1195" s="16" t="s">
        <v>863</v>
      </c>
      <c r="B1195" s="220" t="str">
        <f t="shared" si="148"/>
        <v>EOP</v>
      </c>
      <c r="C1195" s="18">
        <v>21001</v>
      </c>
      <c r="D1195" s="19">
        <v>1</v>
      </c>
      <c r="E1195" s="20">
        <v>2400</v>
      </c>
      <c r="F1195" s="19">
        <v>1</v>
      </c>
      <c r="G1195" s="19">
        <v>1</v>
      </c>
      <c r="H1195" s="221" t="str">
        <f t="shared" si="149"/>
        <v>2015.01</v>
      </c>
      <c r="I1195" s="221" t="str">
        <f t="shared" si="150"/>
        <v>3000</v>
      </c>
      <c r="J1195" s="170">
        <f>IF(ISNA(VLOOKUP(AP1195,'2015 Demand Explosion 12.17.14'!$D$18:$G$837,4,FALSE))=TRUE,0,VLOOKUP(AP1195,'2015 Demand Explosion 12.17.14'!$D$18:$G$837,4,FALSE))</f>
        <v>0</v>
      </c>
      <c r="K1195" s="231"/>
      <c r="L1195" s="231"/>
      <c r="M1195" s="231"/>
      <c r="N1195" s="231"/>
      <c r="O1195" s="19">
        <v>37</v>
      </c>
      <c r="P1195" s="19">
        <v>37</v>
      </c>
      <c r="Q1195" s="19">
        <v>21.196999999999999</v>
      </c>
      <c r="R1195" s="19"/>
      <c r="S1195" s="103">
        <v>98</v>
      </c>
      <c r="T1195" s="103">
        <v>15</v>
      </c>
      <c r="U1195" s="18" t="s">
        <v>2</v>
      </c>
      <c r="V1195" s="103" t="s">
        <v>865</v>
      </c>
      <c r="W1195" s="103">
        <v>1.21</v>
      </c>
      <c r="X1195" s="17"/>
      <c r="Y1195" s="17" t="s">
        <v>864</v>
      </c>
      <c r="Z1195" s="17"/>
      <c r="AA1195" s="17">
        <v>47808</v>
      </c>
      <c r="AB1195" s="17"/>
      <c r="AC1195" s="17"/>
      <c r="AD1195" s="99">
        <v>41791</v>
      </c>
      <c r="AE1195" s="18" t="str">
        <f>VLOOKUP(C1195,'Equipment Listing'!A:E,3,FALSE)</f>
        <v>Plainfield</v>
      </c>
      <c r="AF1195" s="19" t="str">
        <f>VLOOKUP(C1195,'Equipment Listing'!A:E,4,FALSE)</f>
        <v>400T</v>
      </c>
      <c r="AG1195" s="19" t="str">
        <f>VLOOKUP(C1195,'Equipment Listing'!A:E,5,FALSE)</f>
        <v>331-600</v>
      </c>
      <c r="AH1195" s="19">
        <f t="shared" si="151"/>
        <v>1</v>
      </c>
      <c r="AI1195" s="43">
        <f t="shared" si="152"/>
        <v>2400</v>
      </c>
      <c r="AJ1195" s="102">
        <f t="shared" si="153"/>
        <v>0</v>
      </c>
      <c r="AK1195" s="20">
        <f t="shared" si="154"/>
        <v>0</v>
      </c>
      <c r="AL1195" s="21">
        <f t="shared" si="157"/>
        <v>0</v>
      </c>
      <c r="AM1195" s="20">
        <f t="shared" si="158"/>
        <v>0</v>
      </c>
      <c r="AN1195" s="103" t="s">
        <v>866</v>
      </c>
      <c r="AO1195" s="103" t="s">
        <v>1295</v>
      </c>
      <c r="AP1195" s="17">
        <v>47808</v>
      </c>
    </row>
    <row r="1196" spans="1:42" ht="10.5" customHeight="1">
      <c r="A1196" s="16" t="s">
        <v>749</v>
      </c>
      <c r="B1196" s="220" t="str">
        <f t="shared" si="148"/>
        <v>SOP</v>
      </c>
      <c r="C1196" s="18">
        <v>21003</v>
      </c>
      <c r="D1196" s="19">
        <v>1</v>
      </c>
      <c r="E1196" s="20">
        <v>1800</v>
      </c>
      <c r="F1196" s="19">
        <v>1</v>
      </c>
      <c r="G1196" s="19">
        <v>2</v>
      </c>
      <c r="H1196" s="221" t="str">
        <f t="shared" si="149"/>
        <v>2015.01</v>
      </c>
      <c r="I1196" s="221" t="str">
        <f t="shared" si="150"/>
        <v>2019</v>
      </c>
      <c r="J1196" s="148">
        <f>VLOOKUP(AP1196,'2015 Demand Explosion 12.17.14'!$D$18:$G$837,4,FALSE)</f>
        <v>37611</v>
      </c>
      <c r="K1196" s="230"/>
      <c r="L1196" s="230"/>
      <c r="M1196" s="230"/>
      <c r="N1196" s="230"/>
      <c r="O1196" s="19">
        <v>44</v>
      </c>
      <c r="P1196" s="19">
        <v>95</v>
      </c>
      <c r="Q1196" s="19">
        <v>22.617000000000001</v>
      </c>
      <c r="R1196" s="19"/>
      <c r="S1196" s="103">
        <v>208</v>
      </c>
      <c r="T1196" s="103">
        <v>13</v>
      </c>
      <c r="U1196" s="18" t="s">
        <v>2</v>
      </c>
      <c r="V1196" s="103" t="s">
        <v>785</v>
      </c>
      <c r="W1196" s="103">
        <v>3.72</v>
      </c>
      <c r="X1196" s="17"/>
      <c r="Y1196" s="17" t="s">
        <v>557</v>
      </c>
      <c r="Z1196" s="17"/>
      <c r="AA1196" s="17">
        <v>77038</v>
      </c>
      <c r="AB1196" s="17"/>
      <c r="AC1196" s="17"/>
      <c r="AD1196" s="99">
        <v>45077</v>
      </c>
      <c r="AE1196" s="18" t="str">
        <f>VLOOKUP(C1196,'Equipment Listing'!A:E,3,FALSE)</f>
        <v>Plainfield</v>
      </c>
      <c r="AF1196" s="19" t="str">
        <f>VLOOKUP(C1196,'Equipment Listing'!A:E,4,FALSE)</f>
        <v>400T</v>
      </c>
      <c r="AG1196" s="19" t="str">
        <f>VLOOKUP(C1196,'Equipment Listing'!A:E,5,FALSE)</f>
        <v>331-600</v>
      </c>
      <c r="AH1196" s="19">
        <f t="shared" si="151"/>
        <v>2</v>
      </c>
      <c r="AI1196" s="43">
        <f t="shared" si="152"/>
        <v>1800</v>
      </c>
      <c r="AJ1196" s="102">
        <f t="shared" si="153"/>
        <v>37611</v>
      </c>
      <c r="AK1196" s="20">
        <f t="shared" si="154"/>
        <v>3134.25</v>
      </c>
      <c r="AL1196" s="21">
        <f t="shared" si="157"/>
        <v>6.8022727272727268</v>
      </c>
      <c r="AM1196" s="20">
        <f t="shared" si="158"/>
        <v>37611</v>
      </c>
      <c r="AN1196" s="103" t="s">
        <v>786</v>
      </c>
      <c r="AO1196" s="103" t="s">
        <v>1295</v>
      </c>
      <c r="AP1196" s="17">
        <v>77038</v>
      </c>
    </row>
    <row r="1197" spans="1:42" ht="10.5" customHeight="1">
      <c r="A1197" s="16" t="s">
        <v>787</v>
      </c>
      <c r="B1197" s="220" t="str">
        <f t="shared" si="148"/>
        <v>SOP</v>
      </c>
      <c r="C1197" s="18">
        <v>21003</v>
      </c>
      <c r="D1197" s="19">
        <v>1</v>
      </c>
      <c r="E1197" s="20">
        <v>2400</v>
      </c>
      <c r="F1197" s="19">
        <v>1</v>
      </c>
      <c r="G1197" s="19">
        <v>4</v>
      </c>
      <c r="H1197" s="221" t="str">
        <f t="shared" si="149"/>
        <v>2015.01</v>
      </c>
      <c r="I1197" s="221" t="str">
        <f t="shared" si="150"/>
        <v>2017.12</v>
      </c>
      <c r="J1197" s="148">
        <f>VLOOKUP(AP1197,'2015 Demand Explosion 12.17.14'!$D$18:$G$837,4,FALSE)</f>
        <v>372824</v>
      </c>
      <c r="K1197" s="230"/>
      <c r="L1197" s="230"/>
      <c r="M1197" s="230"/>
      <c r="N1197" s="230"/>
      <c r="O1197" s="19">
        <v>28</v>
      </c>
      <c r="P1197" s="19">
        <v>54</v>
      </c>
      <c r="Q1197" s="19">
        <v>20.99</v>
      </c>
      <c r="R1197" s="19"/>
      <c r="S1197" s="103">
        <v>210</v>
      </c>
      <c r="T1197" s="103">
        <v>15</v>
      </c>
      <c r="U1197" s="18" t="s">
        <v>2</v>
      </c>
      <c r="V1197" s="103" t="s">
        <v>788</v>
      </c>
      <c r="W1197" s="103">
        <v>1.32</v>
      </c>
      <c r="X1197" s="17"/>
      <c r="Y1197" s="17" t="s">
        <v>538</v>
      </c>
      <c r="Z1197" s="17"/>
      <c r="AA1197" s="17">
        <v>97023</v>
      </c>
      <c r="AB1197" s="17"/>
      <c r="AC1197" s="17"/>
      <c r="AD1197" s="99">
        <v>43070</v>
      </c>
      <c r="AE1197" s="18" t="str">
        <f>VLOOKUP(C1197,'Equipment Listing'!A:E,3,FALSE)</f>
        <v>Plainfield</v>
      </c>
      <c r="AF1197" s="19" t="str">
        <f>VLOOKUP(C1197,'Equipment Listing'!A:E,4,FALSE)</f>
        <v>400T</v>
      </c>
      <c r="AG1197" s="19" t="str">
        <f>VLOOKUP(C1197,'Equipment Listing'!A:E,5,FALSE)</f>
        <v>331-600</v>
      </c>
      <c r="AH1197" s="19">
        <f t="shared" si="151"/>
        <v>4</v>
      </c>
      <c r="AI1197" s="43">
        <f t="shared" si="152"/>
        <v>2400</v>
      </c>
      <c r="AJ1197" s="102">
        <f t="shared" si="153"/>
        <v>372824</v>
      </c>
      <c r="AK1197" s="20">
        <f t="shared" si="154"/>
        <v>31068.666666666668</v>
      </c>
      <c r="AL1197" s="21">
        <f t="shared" si="157"/>
        <v>30.80959595959596</v>
      </c>
      <c r="AM1197" s="20">
        <f t="shared" si="158"/>
        <v>372824</v>
      </c>
      <c r="AN1197" s="103" t="s">
        <v>789</v>
      </c>
      <c r="AO1197" s="103" t="s">
        <v>1295</v>
      </c>
      <c r="AP1197" s="17" t="s">
        <v>2369</v>
      </c>
    </row>
    <row r="1198" spans="1:42" ht="10.5" customHeight="1">
      <c r="A1198" s="16" t="s">
        <v>790</v>
      </c>
      <c r="B1198" s="220" t="str">
        <f t="shared" si="148"/>
        <v>SOP</v>
      </c>
      <c r="C1198" s="18">
        <v>21003</v>
      </c>
      <c r="D1198" s="19">
        <v>1</v>
      </c>
      <c r="E1198" s="20">
        <v>3000</v>
      </c>
      <c r="F1198" s="19">
        <v>1</v>
      </c>
      <c r="G1198" s="19">
        <v>4</v>
      </c>
      <c r="H1198" s="221" t="str">
        <f t="shared" si="149"/>
        <v>2015.01</v>
      </c>
      <c r="I1198" s="221" t="str">
        <f t="shared" si="150"/>
        <v>2017.12</v>
      </c>
      <c r="J1198" s="148">
        <f>VLOOKUP(AP1198,'2015 Demand Explosion 12.17.14'!$D$18:$G$837,4,FALSE)</f>
        <v>189992</v>
      </c>
      <c r="K1198" s="230"/>
      <c r="L1198" s="230"/>
      <c r="M1198" s="230"/>
      <c r="N1198" s="230"/>
      <c r="O1198" s="19">
        <v>30</v>
      </c>
      <c r="P1198" s="19">
        <v>49</v>
      </c>
      <c r="Q1198" s="19">
        <v>21.1</v>
      </c>
      <c r="R1198" s="19"/>
      <c r="S1198" s="103">
        <v>188</v>
      </c>
      <c r="T1198" s="103">
        <v>13</v>
      </c>
      <c r="U1198" s="18" t="s">
        <v>2</v>
      </c>
      <c r="V1198" s="103" t="s">
        <v>791</v>
      </c>
      <c r="W1198" s="103">
        <v>1.66</v>
      </c>
      <c r="X1198" s="17"/>
      <c r="Y1198" s="17" t="s">
        <v>538</v>
      </c>
      <c r="Z1198" s="17"/>
      <c r="AA1198" s="17">
        <v>557121</v>
      </c>
      <c r="AB1198" s="17"/>
      <c r="AC1198" s="17"/>
      <c r="AD1198" s="99">
        <v>43070</v>
      </c>
      <c r="AE1198" s="18" t="str">
        <f>VLOOKUP(C1198,'Equipment Listing'!A:E,3,FALSE)</f>
        <v>Plainfield</v>
      </c>
      <c r="AF1198" s="19" t="str">
        <f>VLOOKUP(C1198,'Equipment Listing'!A:E,4,FALSE)</f>
        <v>400T</v>
      </c>
      <c r="AG1198" s="19" t="str">
        <f>VLOOKUP(C1198,'Equipment Listing'!A:E,5,FALSE)</f>
        <v>331-600</v>
      </c>
      <c r="AH1198" s="19">
        <f t="shared" si="151"/>
        <v>4</v>
      </c>
      <c r="AI1198" s="43">
        <f t="shared" si="152"/>
        <v>3000</v>
      </c>
      <c r="AJ1198" s="102">
        <f t="shared" si="153"/>
        <v>189992</v>
      </c>
      <c r="AK1198" s="20">
        <f t="shared" si="154"/>
        <v>15832.666666666666</v>
      </c>
      <c r="AL1198" s="21">
        <f t="shared" si="157"/>
        <v>16.868282828282826</v>
      </c>
      <c r="AM1198" s="20">
        <f t="shared" si="158"/>
        <v>189992</v>
      </c>
      <c r="AN1198" s="103" t="s">
        <v>792</v>
      </c>
      <c r="AO1198" s="103" t="s">
        <v>1295</v>
      </c>
      <c r="AP1198" s="17" t="s">
        <v>2370</v>
      </c>
    </row>
    <row r="1199" spans="1:42" ht="10.5" customHeight="1">
      <c r="A1199" s="16" t="s">
        <v>875</v>
      </c>
      <c r="B1199" s="220" t="str">
        <f t="shared" si="148"/>
        <v>SOP</v>
      </c>
      <c r="C1199" s="18" t="s">
        <v>526</v>
      </c>
      <c r="D1199" s="19">
        <v>1</v>
      </c>
      <c r="E1199" s="20">
        <v>2100</v>
      </c>
      <c r="F1199" s="19">
        <v>1</v>
      </c>
      <c r="G1199" s="19">
        <v>4</v>
      </c>
      <c r="H1199" s="221" t="str">
        <f t="shared" si="149"/>
        <v>2015.01</v>
      </c>
      <c r="I1199" s="221" t="str">
        <f t="shared" si="150"/>
        <v>2019.01</v>
      </c>
      <c r="J1199" s="69">
        <v>59337</v>
      </c>
      <c r="K1199" s="226"/>
      <c r="L1199" s="226"/>
      <c r="M1199" s="226"/>
      <c r="N1199" s="226"/>
      <c r="O1199" s="19">
        <v>42</v>
      </c>
      <c r="P1199" s="19">
        <v>58</v>
      </c>
      <c r="Q1199" s="19">
        <v>20.5</v>
      </c>
      <c r="R1199" s="19"/>
      <c r="S1199" s="103">
        <v>350</v>
      </c>
      <c r="T1199" s="103"/>
      <c r="U1199" s="18" t="s">
        <v>2</v>
      </c>
      <c r="V1199" s="103" t="s">
        <v>877</v>
      </c>
      <c r="W1199" s="103"/>
      <c r="X1199" s="17"/>
      <c r="Y1199" s="17" t="s">
        <v>628</v>
      </c>
      <c r="Z1199" s="17"/>
      <c r="AA1199" s="17" t="s">
        <v>876</v>
      </c>
      <c r="AB1199" s="17"/>
      <c r="AC1199" s="17"/>
      <c r="AD1199" s="99">
        <v>43466</v>
      </c>
      <c r="AE1199" s="18" t="str">
        <f>VLOOKUP(C1199,'Equipment Listing'!A:E,3,FALSE)</f>
        <v>GA</v>
      </c>
      <c r="AF1199" s="19" t="str">
        <f>VLOOKUP(C1199,'Equipment Listing'!A:E,4,FALSE)</f>
        <v>300T</v>
      </c>
      <c r="AG1199" s="19" t="str">
        <f>VLOOKUP(C1199,'Equipment Listing'!A:E,5,FALSE)</f>
        <v>201-330</v>
      </c>
      <c r="AH1199" s="19">
        <f t="shared" si="151"/>
        <v>4</v>
      </c>
      <c r="AI1199" s="43">
        <f t="shared" si="152"/>
        <v>2100</v>
      </c>
      <c r="AJ1199" s="102">
        <f t="shared" si="153"/>
        <v>59337</v>
      </c>
      <c r="AK1199" s="20">
        <f t="shared" si="154"/>
        <v>4944.75</v>
      </c>
      <c r="AL1199" s="21">
        <f>(AK1199/AI1199+(AH1199))/0.75</f>
        <v>8.4728571428571424</v>
      </c>
      <c r="AM1199" s="21"/>
      <c r="AN1199" s="103"/>
      <c r="AO1199" s="103"/>
      <c r="AP1199" s="17" t="s">
        <v>876</v>
      </c>
    </row>
    <row r="1200" spans="1:42" ht="10.5" customHeight="1">
      <c r="A1200" s="16" t="s">
        <v>878</v>
      </c>
      <c r="B1200" s="220" t="str">
        <f t="shared" si="148"/>
        <v>SOP</v>
      </c>
      <c r="C1200" s="18" t="s">
        <v>526</v>
      </c>
      <c r="D1200" s="19">
        <v>1</v>
      </c>
      <c r="E1200" s="20">
        <v>2100</v>
      </c>
      <c r="F1200" s="19">
        <v>1</v>
      </c>
      <c r="G1200" s="19">
        <v>4</v>
      </c>
      <c r="H1200" s="221" t="str">
        <f t="shared" si="149"/>
        <v>2015.01</v>
      </c>
      <c r="I1200" s="221" t="str">
        <f t="shared" si="150"/>
        <v>2019.01</v>
      </c>
      <c r="J1200" s="69">
        <v>59337</v>
      </c>
      <c r="K1200" s="226"/>
      <c r="L1200" s="226"/>
      <c r="M1200" s="226"/>
      <c r="N1200" s="226"/>
      <c r="O1200" s="19">
        <v>40</v>
      </c>
      <c r="P1200" s="19">
        <v>72</v>
      </c>
      <c r="Q1200" s="19">
        <v>20.5</v>
      </c>
      <c r="R1200" s="19"/>
      <c r="S1200" s="103">
        <v>172</v>
      </c>
      <c r="T1200" s="103"/>
      <c r="U1200" s="18" t="s">
        <v>2</v>
      </c>
      <c r="V1200" s="103" t="s">
        <v>880</v>
      </c>
      <c r="W1200" s="103"/>
      <c r="X1200" s="17"/>
      <c r="Y1200" s="17" t="s">
        <v>628</v>
      </c>
      <c r="Z1200" s="17"/>
      <c r="AA1200" s="17" t="s">
        <v>879</v>
      </c>
      <c r="AB1200" s="17"/>
      <c r="AC1200" s="17"/>
      <c r="AD1200" s="99">
        <v>43466</v>
      </c>
      <c r="AE1200" s="18" t="str">
        <f>VLOOKUP(C1200,'Equipment Listing'!A:E,3,FALSE)</f>
        <v>GA</v>
      </c>
      <c r="AF1200" s="19" t="str">
        <f>VLOOKUP(C1200,'Equipment Listing'!A:E,4,FALSE)</f>
        <v>300T</v>
      </c>
      <c r="AG1200" s="19" t="str">
        <f>VLOOKUP(C1200,'Equipment Listing'!A:E,5,FALSE)</f>
        <v>201-330</v>
      </c>
      <c r="AH1200" s="19">
        <f t="shared" si="151"/>
        <v>4</v>
      </c>
      <c r="AI1200" s="43">
        <f t="shared" si="152"/>
        <v>2100</v>
      </c>
      <c r="AJ1200" s="102">
        <f t="shared" si="153"/>
        <v>59337</v>
      </c>
      <c r="AK1200" s="20">
        <f t="shared" si="154"/>
        <v>4944.75</v>
      </c>
      <c r="AL1200" s="21">
        <f>(AK1200/AI1200+(AH1200))/0.75</f>
        <v>8.4728571428571424</v>
      </c>
      <c r="AM1200" s="21"/>
      <c r="AN1200" s="103"/>
      <c r="AO1200" s="103"/>
      <c r="AP1200" s="17" t="s">
        <v>879</v>
      </c>
    </row>
    <row r="1201" spans="1:42" ht="10.5" customHeight="1">
      <c r="A1201" s="149" t="s">
        <v>797</v>
      </c>
      <c r="B1201" s="220" t="str">
        <f t="shared" si="148"/>
        <v>SOP</v>
      </c>
      <c r="C1201" s="18">
        <v>21003</v>
      </c>
      <c r="D1201" s="19">
        <v>1</v>
      </c>
      <c r="E1201" s="20">
        <v>2100</v>
      </c>
      <c r="F1201" s="19">
        <v>1</v>
      </c>
      <c r="G1201" s="19">
        <v>2</v>
      </c>
      <c r="H1201" s="221" t="str">
        <f t="shared" si="149"/>
        <v>2015.01</v>
      </c>
      <c r="I1201" s="221" t="str">
        <f t="shared" si="150"/>
        <v>2016.12</v>
      </c>
      <c r="J1201" s="148">
        <f>VLOOKUP(AP1201,'2015 Demand Explosion 12.17.14'!$D$18:$G$837,4,FALSE)</f>
        <v>52996</v>
      </c>
      <c r="K1201" s="230"/>
      <c r="L1201" s="230"/>
      <c r="M1201" s="230"/>
      <c r="N1201" s="230"/>
      <c r="O1201" s="19">
        <v>30</v>
      </c>
      <c r="P1201" s="19">
        <v>70</v>
      </c>
      <c r="Q1201" s="19">
        <v>21.032</v>
      </c>
      <c r="R1201" s="19"/>
      <c r="S1201" s="103">
        <v>161</v>
      </c>
      <c r="T1201" s="103">
        <v>14.5</v>
      </c>
      <c r="U1201" s="18" t="s">
        <v>2</v>
      </c>
      <c r="V1201" s="103" t="s">
        <v>799</v>
      </c>
      <c r="W1201" s="103">
        <v>0.99</v>
      </c>
      <c r="X1201" s="17"/>
      <c r="Y1201" s="17" t="s">
        <v>531</v>
      </c>
      <c r="Z1201" s="17"/>
      <c r="AA1201" s="17" t="s">
        <v>798</v>
      </c>
      <c r="AB1201" s="17"/>
      <c r="AC1201" s="17"/>
      <c r="AD1201" s="99">
        <v>42734</v>
      </c>
      <c r="AE1201" s="18" t="str">
        <f>VLOOKUP(C1201,'Equipment Listing'!A:E,3,FALSE)</f>
        <v>Plainfield</v>
      </c>
      <c r="AF1201" s="19" t="str">
        <f>VLOOKUP(C1201,'Equipment Listing'!A:E,4,FALSE)</f>
        <v>400T</v>
      </c>
      <c r="AG1201" s="19" t="str">
        <f>VLOOKUP(C1201,'Equipment Listing'!A:E,5,FALSE)</f>
        <v>331-600</v>
      </c>
      <c r="AH1201" s="19">
        <f t="shared" si="151"/>
        <v>2</v>
      </c>
      <c r="AI1201" s="43">
        <f t="shared" si="152"/>
        <v>2100</v>
      </c>
      <c r="AJ1201" s="102">
        <f t="shared" si="153"/>
        <v>52996</v>
      </c>
      <c r="AK1201" s="20">
        <f t="shared" si="154"/>
        <v>4416.333333333333</v>
      </c>
      <c r="AL1201" s="21">
        <f t="shared" ref="AL1201:AL1206" si="159">IF(AK1201=0,0,((AK1201/AI1201+(AH1201))/$V$2))</f>
        <v>7.4600288600288591</v>
      </c>
      <c r="AM1201" s="20">
        <f t="shared" ref="AM1201:AM1206" si="160">AJ1201/D1201</f>
        <v>52996</v>
      </c>
      <c r="AN1201" s="103" t="s">
        <v>800</v>
      </c>
      <c r="AO1201" s="103" t="s">
        <v>1295</v>
      </c>
      <c r="AP1201" s="17" t="s">
        <v>2293</v>
      </c>
    </row>
    <row r="1202" spans="1:42" ht="10.5" customHeight="1">
      <c r="A1202" s="16" t="s">
        <v>801</v>
      </c>
      <c r="B1202" s="220" t="str">
        <f t="shared" si="148"/>
        <v>SOP</v>
      </c>
      <c r="C1202" s="18">
        <v>21003</v>
      </c>
      <c r="D1202" s="19">
        <v>1</v>
      </c>
      <c r="E1202" s="20">
        <v>2100</v>
      </c>
      <c r="F1202" s="19">
        <v>1</v>
      </c>
      <c r="G1202" s="19">
        <v>4</v>
      </c>
      <c r="H1202" s="221" t="str">
        <f t="shared" si="149"/>
        <v>2015.01</v>
      </c>
      <c r="I1202" s="221" t="str">
        <f t="shared" si="150"/>
        <v>2017.12</v>
      </c>
      <c r="J1202" s="148">
        <f>VLOOKUP(AP1202,'2015 Demand Explosion 12.17.14'!$D$18:$G$837,4,FALSE)</f>
        <v>199117</v>
      </c>
      <c r="K1202" s="230"/>
      <c r="L1202" s="230"/>
      <c r="M1202" s="230"/>
      <c r="N1202" s="230"/>
      <c r="O1202" s="19">
        <v>36</v>
      </c>
      <c r="P1202" s="19">
        <v>72</v>
      </c>
      <c r="Q1202" s="19">
        <v>21.21</v>
      </c>
      <c r="R1202" s="19"/>
      <c r="S1202" s="103">
        <v>169</v>
      </c>
      <c r="T1202" s="103">
        <v>12</v>
      </c>
      <c r="U1202" s="18" t="s">
        <v>2</v>
      </c>
      <c r="V1202" s="103" t="s">
        <v>803</v>
      </c>
      <c r="W1202" s="103">
        <v>1.5840000000000001</v>
      </c>
      <c r="X1202" s="17"/>
      <c r="Y1202" s="17" t="s">
        <v>568</v>
      </c>
      <c r="Z1202" s="17"/>
      <c r="AA1202" s="17" t="s">
        <v>802</v>
      </c>
      <c r="AB1202" s="17"/>
      <c r="AC1202" s="17"/>
      <c r="AD1202" s="99">
        <v>43070</v>
      </c>
      <c r="AE1202" s="18" t="str">
        <f>VLOOKUP(C1202,'Equipment Listing'!A:E,3,FALSE)</f>
        <v>Plainfield</v>
      </c>
      <c r="AF1202" s="19" t="str">
        <f>VLOOKUP(C1202,'Equipment Listing'!A:E,4,FALSE)</f>
        <v>400T</v>
      </c>
      <c r="AG1202" s="19" t="str">
        <f>VLOOKUP(C1202,'Equipment Listing'!A:E,5,FALSE)</f>
        <v>331-600</v>
      </c>
      <c r="AH1202" s="19">
        <f t="shared" si="151"/>
        <v>4</v>
      </c>
      <c r="AI1202" s="43">
        <f t="shared" si="152"/>
        <v>2100</v>
      </c>
      <c r="AJ1202" s="102">
        <f t="shared" si="153"/>
        <v>199117</v>
      </c>
      <c r="AK1202" s="20">
        <f t="shared" si="154"/>
        <v>16593.083333333332</v>
      </c>
      <c r="AL1202" s="21">
        <f t="shared" si="159"/>
        <v>21.639033189033189</v>
      </c>
      <c r="AM1202" s="20">
        <f t="shared" si="160"/>
        <v>199117</v>
      </c>
      <c r="AN1202" s="103" t="s">
        <v>804</v>
      </c>
      <c r="AO1202" s="103" t="s">
        <v>1295</v>
      </c>
      <c r="AP1202" s="17" t="s">
        <v>2371</v>
      </c>
    </row>
    <row r="1203" spans="1:42" ht="10.5" customHeight="1">
      <c r="A1203" s="16" t="s">
        <v>805</v>
      </c>
      <c r="B1203" s="220" t="str">
        <f t="shared" si="148"/>
        <v>SOP</v>
      </c>
      <c r="C1203" s="18">
        <v>21003</v>
      </c>
      <c r="D1203" s="19">
        <v>1</v>
      </c>
      <c r="E1203" s="20">
        <v>2100</v>
      </c>
      <c r="F1203" s="19">
        <v>1</v>
      </c>
      <c r="G1203" s="19">
        <v>4</v>
      </c>
      <c r="H1203" s="221" t="str">
        <f t="shared" si="149"/>
        <v>2015.01</v>
      </c>
      <c r="I1203" s="221" t="str">
        <f t="shared" si="150"/>
        <v>2017.12</v>
      </c>
      <c r="J1203" s="148">
        <f>VLOOKUP(AP1203,'2015 Demand Explosion 12.17.14'!$D$18:$G$837,4,FALSE)</f>
        <v>199819</v>
      </c>
      <c r="K1203" s="230"/>
      <c r="L1203" s="230"/>
      <c r="M1203" s="230"/>
      <c r="N1203" s="230"/>
      <c r="O1203" s="19">
        <v>36</v>
      </c>
      <c r="P1203" s="19">
        <v>72</v>
      </c>
      <c r="Q1203" s="19">
        <v>21.204000000000001</v>
      </c>
      <c r="R1203" s="19"/>
      <c r="S1203" s="103">
        <v>176</v>
      </c>
      <c r="T1203" s="103">
        <v>12</v>
      </c>
      <c r="U1203" s="18" t="s">
        <v>2</v>
      </c>
      <c r="V1203" s="103"/>
      <c r="W1203" s="103">
        <v>1.5840000000000001</v>
      </c>
      <c r="X1203" s="17"/>
      <c r="Y1203" s="17" t="s">
        <v>568</v>
      </c>
      <c r="Z1203" s="17"/>
      <c r="AA1203" s="17" t="s">
        <v>806</v>
      </c>
      <c r="AB1203" s="17"/>
      <c r="AC1203" s="17"/>
      <c r="AD1203" s="99">
        <v>43070</v>
      </c>
      <c r="AE1203" s="18" t="str">
        <f>VLOOKUP(C1203,'Equipment Listing'!A:E,3,FALSE)</f>
        <v>Plainfield</v>
      </c>
      <c r="AF1203" s="19" t="str">
        <f>VLOOKUP(C1203,'Equipment Listing'!A:E,4,FALSE)</f>
        <v>400T</v>
      </c>
      <c r="AG1203" s="19" t="str">
        <f>VLOOKUP(C1203,'Equipment Listing'!A:E,5,FALSE)</f>
        <v>331-600</v>
      </c>
      <c r="AH1203" s="19">
        <f t="shared" si="151"/>
        <v>4</v>
      </c>
      <c r="AI1203" s="43">
        <f t="shared" si="152"/>
        <v>2100</v>
      </c>
      <c r="AJ1203" s="102">
        <f t="shared" si="153"/>
        <v>199819</v>
      </c>
      <c r="AK1203" s="20">
        <f t="shared" si="154"/>
        <v>16651.583333333332</v>
      </c>
      <c r="AL1203" s="21">
        <f t="shared" si="159"/>
        <v>21.689682539682536</v>
      </c>
      <c r="AM1203" s="20">
        <f t="shared" si="160"/>
        <v>199819</v>
      </c>
      <c r="AN1203" s="103"/>
      <c r="AO1203" s="103" t="s">
        <v>1295</v>
      </c>
      <c r="AP1203" s="17" t="s">
        <v>2372</v>
      </c>
    </row>
    <row r="1204" spans="1:42" ht="10.5" customHeight="1">
      <c r="A1204" s="16" t="s">
        <v>782</v>
      </c>
      <c r="B1204" s="220" t="str">
        <f t="shared" si="148"/>
        <v>SOP</v>
      </c>
      <c r="C1204" s="18">
        <v>21003</v>
      </c>
      <c r="D1204" s="19">
        <v>1</v>
      </c>
      <c r="E1204" s="20">
        <v>2400</v>
      </c>
      <c r="F1204" s="19">
        <v>1</v>
      </c>
      <c r="G1204" s="19">
        <v>2</v>
      </c>
      <c r="H1204" s="221" t="str">
        <f t="shared" si="149"/>
        <v>2015.01</v>
      </c>
      <c r="I1204" s="221" t="str">
        <f t="shared" si="150"/>
        <v>2015.09</v>
      </c>
      <c r="J1204" s="148">
        <f>VLOOKUP(AP1204,'2015 Demand Explosion 12.17.14'!$D$18:$G$837,4,FALSE)</f>
        <v>77602</v>
      </c>
      <c r="K1204" s="230"/>
      <c r="L1204" s="230"/>
      <c r="M1204" s="230"/>
      <c r="N1204" s="230"/>
      <c r="O1204" s="19">
        <v>32</v>
      </c>
      <c r="P1204" s="19">
        <v>74</v>
      </c>
      <c r="Q1204" s="19">
        <v>22.8</v>
      </c>
      <c r="R1204" s="19"/>
      <c r="S1204" s="103">
        <v>244</v>
      </c>
      <c r="T1204" s="103">
        <v>15</v>
      </c>
      <c r="U1204" s="18" t="s">
        <v>2</v>
      </c>
      <c r="V1204" s="103" t="s">
        <v>808</v>
      </c>
      <c r="W1204" s="103">
        <v>1.96</v>
      </c>
      <c r="X1204" s="17"/>
      <c r="Y1204" s="17" t="s">
        <v>557</v>
      </c>
      <c r="Z1204" s="17"/>
      <c r="AA1204" s="17" t="s">
        <v>807</v>
      </c>
      <c r="AB1204" s="17"/>
      <c r="AC1204" s="17"/>
      <c r="AD1204" s="99">
        <v>42277</v>
      </c>
      <c r="AE1204" s="18" t="str">
        <f>VLOOKUP(C1204,'Equipment Listing'!A:E,3,FALSE)</f>
        <v>Plainfield</v>
      </c>
      <c r="AF1204" s="19" t="str">
        <f>VLOOKUP(C1204,'Equipment Listing'!A:E,4,FALSE)</f>
        <v>400T</v>
      </c>
      <c r="AG1204" s="19" t="str">
        <f>VLOOKUP(C1204,'Equipment Listing'!A:E,5,FALSE)</f>
        <v>331-600</v>
      </c>
      <c r="AH1204" s="19">
        <f t="shared" si="151"/>
        <v>2</v>
      </c>
      <c r="AI1204" s="43">
        <f t="shared" si="152"/>
        <v>2400</v>
      </c>
      <c r="AJ1204" s="102">
        <f t="shared" si="153"/>
        <v>77602</v>
      </c>
      <c r="AK1204" s="20">
        <f t="shared" si="154"/>
        <v>6466.833333333333</v>
      </c>
      <c r="AL1204" s="21">
        <f t="shared" si="159"/>
        <v>8.5354797979797965</v>
      </c>
      <c r="AM1204" s="20">
        <f t="shared" si="160"/>
        <v>77602</v>
      </c>
      <c r="AN1204" s="103" t="s">
        <v>809</v>
      </c>
      <c r="AO1204" s="103" t="s">
        <v>1295</v>
      </c>
      <c r="AP1204" s="17" t="s">
        <v>2214</v>
      </c>
    </row>
    <row r="1205" spans="1:42" ht="10.5" customHeight="1">
      <c r="A1205" s="16" t="s">
        <v>756</v>
      </c>
      <c r="B1205" s="220" t="str">
        <f t="shared" si="148"/>
        <v>SOP</v>
      </c>
      <c r="C1205" s="18">
        <v>21011</v>
      </c>
      <c r="D1205" s="19">
        <v>1</v>
      </c>
      <c r="E1205" s="20">
        <v>1800</v>
      </c>
      <c r="F1205" s="19">
        <v>1</v>
      </c>
      <c r="G1205" s="19">
        <v>4</v>
      </c>
      <c r="H1205" s="221" t="str">
        <f t="shared" si="149"/>
        <v>2015.01</v>
      </c>
      <c r="I1205" s="221" t="str">
        <f t="shared" si="150"/>
        <v>2018.01</v>
      </c>
      <c r="J1205" s="148">
        <f>VLOOKUP(AP1205,'2015 Demand Explosion 12.17.14'!$D$18:$G$837,4,FALSE)</f>
        <v>90003</v>
      </c>
      <c r="K1205" s="230"/>
      <c r="L1205" s="230"/>
      <c r="M1205" s="230"/>
      <c r="N1205" s="230"/>
      <c r="O1205" s="19">
        <v>40</v>
      </c>
      <c r="P1205" s="19">
        <v>116</v>
      </c>
      <c r="Q1205" s="19">
        <v>23.984999999999999</v>
      </c>
      <c r="R1205" s="19"/>
      <c r="S1205" s="103">
        <v>186</v>
      </c>
      <c r="T1205" s="103">
        <v>12</v>
      </c>
      <c r="U1205" s="18" t="s">
        <v>2</v>
      </c>
      <c r="V1205" s="103" t="s">
        <v>758</v>
      </c>
      <c r="W1205" s="103">
        <v>0.85199999999999998</v>
      </c>
      <c r="X1205" s="17"/>
      <c r="Y1205" s="17" t="s">
        <v>531</v>
      </c>
      <c r="Z1205" s="17"/>
      <c r="AA1205" s="17" t="s">
        <v>757</v>
      </c>
      <c r="AB1205" s="17"/>
      <c r="AC1205" s="17"/>
      <c r="AD1205" s="99">
        <v>43101</v>
      </c>
      <c r="AE1205" s="18" t="str">
        <f>VLOOKUP(C1205,'Equipment Listing'!A:E,3,FALSE)</f>
        <v>Plainfield</v>
      </c>
      <c r="AF1205" s="19" t="str">
        <f>VLOOKUP(C1205,'Equipment Listing'!A:E,4,FALSE)</f>
        <v>400T</v>
      </c>
      <c r="AG1205" s="19" t="str">
        <f>VLOOKUP(C1205,'Equipment Listing'!A:E,5,FALSE)</f>
        <v>331-600</v>
      </c>
      <c r="AH1205" s="19">
        <f t="shared" si="151"/>
        <v>4</v>
      </c>
      <c r="AI1205" s="43">
        <f t="shared" si="152"/>
        <v>1800</v>
      </c>
      <c r="AJ1205" s="102">
        <f t="shared" si="153"/>
        <v>90003</v>
      </c>
      <c r="AK1205" s="20">
        <f t="shared" si="154"/>
        <v>7500.25</v>
      </c>
      <c r="AL1205" s="21">
        <f t="shared" si="159"/>
        <v>14.848737373737372</v>
      </c>
      <c r="AM1205" s="20">
        <f t="shared" si="160"/>
        <v>90003</v>
      </c>
      <c r="AN1205" s="103" t="s">
        <v>759</v>
      </c>
      <c r="AO1205" s="103" t="s">
        <v>1295</v>
      </c>
      <c r="AP1205" s="17">
        <v>38254</v>
      </c>
    </row>
    <row r="1206" spans="1:42" ht="10.5" customHeight="1">
      <c r="A1206" s="16" t="s">
        <v>765</v>
      </c>
      <c r="B1206" s="220" t="str">
        <f t="shared" si="148"/>
        <v>SOP</v>
      </c>
      <c r="C1206" s="18">
        <v>21011</v>
      </c>
      <c r="D1206" s="19">
        <v>1</v>
      </c>
      <c r="E1206" s="20">
        <v>1800</v>
      </c>
      <c r="F1206" s="19">
        <v>1</v>
      </c>
      <c r="G1206" s="19">
        <v>4</v>
      </c>
      <c r="H1206" s="221" t="str">
        <f t="shared" si="149"/>
        <v>2015.01</v>
      </c>
      <c r="I1206" s="221" t="str">
        <f t="shared" si="150"/>
        <v>2018.12</v>
      </c>
      <c r="J1206" s="148">
        <f>VLOOKUP(AP1206,'2015 Demand Explosion 12.17.14'!$D$18:$G$837,4,FALSE)</f>
        <v>209992</v>
      </c>
      <c r="K1206" s="230"/>
      <c r="L1206" s="230"/>
      <c r="M1206" s="230"/>
      <c r="N1206" s="230"/>
      <c r="O1206" s="19">
        <v>43</v>
      </c>
      <c r="P1206" s="19">
        <v>86</v>
      </c>
      <c r="Q1206" s="19">
        <v>24</v>
      </c>
      <c r="R1206" s="19"/>
      <c r="S1206" s="103">
        <v>134</v>
      </c>
      <c r="T1206" s="103">
        <v>15</v>
      </c>
      <c r="U1206" s="18" t="s">
        <v>2</v>
      </c>
      <c r="V1206" s="103"/>
      <c r="W1206" s="103">
        <v>1</v>
      </c>
      <c r="X1206" s="17"/>
      <c r="Y1206" s="17" t="s">
        <v>531</v>
      </c>
      <c r="Z1206" s="17"/>
      <c r="AA1206" s="17">
        <v>37453</v>
      </c>
      <c r="AB1206" s="17"/>
      <c r="AC1206" s="17"/>
      <c r="AD1206" s="99">
        <v>43464</v>
      </c>
      <c r="AE1206" s="18" t="str">
        <f>VLOOKUP(C1206,'Equipment Listing'!A:E,3,FALSE)</f>
        <v>Plainfield</v>
      </c>
      <c r="AF1206" s="19" t="str">
        <f>VLOOKUP(C1206,'Equipment Listing'!A:E,4,FALSE)</f>
        <v>400T</v>
      </c>
      <c r="AG1206" s="19" t="str">
        <f>VLOOKUP(C1206,'Equipment Listing'!A:E,5,FALSE)</f>
        <v>331-600</v>
      </c>
      <c r="AH1206" s="19">
        <f t="shared" si="151"/>
        <v>4</v>
      </c>
      <c r="AI1206" s="43">
        <f t="shared" si="152"/>
        <v>1800</v>
      </c>
      <c r="AJ1206" s="102">
        <f t="shared" si="153"/>
        <v>209992</v>
      </c>
      <c r="AK1206" s="20">
        <f t="shared" si="154"/>
        <v>17499.333333333332</v>
      </c>
      <c r="AL1206" s="21">
        <f t="shared" si="159"/>
        <v>24.948821548821545</v>
      </c>
      <c r="AM1206" s="20">
        <f t="shared" si="160"/>
        <v>209992</v>
      </c>
      <c r="AN1206" s="103"/>
      <c r="AO1206" s="103" t="s">
        <v>1295</v>
      </c>
      <c r="AP1206" s="17">
        <v>37453</v>
      </c>
    </row>
    <row r="1207" spans="1:42" ht="10.5" customHeight="1">
      <c r="A1207" s="16" t="s">
        <v>875</v>
      </c>
      <c r="B1207" s="220" t="str">
        <f t="shared" si="148"/>
        <v>SOP</v>
      </c>
      <c r="C1207" s="18" t="s">
        <v>525</v>
      </c>
      <c r="D1207" s="19">
        <v>1</v>
      </c>
      <c r="E1207" s="20">
        <v>2400</v>
      </c>
      <c r="F1207" s="19">
        <v>1</v>
      </c>
      <c r="G1207" s="19">
        <v>4</v>
      </c>
      <c r="H1207" s="221" t="str">
        <f t="shared" si="149"/>
        <v>2015.01</v>
      </c>
      <c r="I1207" s="221" t="str">
        <f t="shared" si="150"/>
        <v>2019.01</v>
      </c>
      <c r="J1207" s="69">
        <v>59337</v>
      </c>
      <c r="K1207" s="226"/>
      <c r="L1207" s="226"/>
      <c r="M1207" s="226"/>
      <c r="N1207" s="226"/>
      <c r="O1207" s="19">
        <v>30</v>
      </c>
      <c r="P1207" s="19">
        <v>60</v>
      </c>
      <c r="Q1207" s="19">
        <v>19.5</v>
      </c>
      <c r="R1207" s="19"/>
      <c r="S1207" s="103">
        <v>156</v>
      </c>
      <c r="T1207" s="103"/>
      <c r="U1207" s="18" t="s">
        <v>2</v>
      </c>
      <c r="V1207" s="103" t="s">
        <v>901</v>
      </c>
      <c r="W1207" s="103"/>
      <c r="X1207" s="17"/>
      <c r="Y1207" s="17" t="s">
        <v>628</v>
      </c>
      <c r="Z1207" s="17"/>
      <c r="AA1207" s="17" t="s">
        <v>900</v>
      </c>
      <c r="AB1207" s="17"/>
      <c r="AC1207" s="17"/>
      <c r="AD1207" s="99">
        <v>43466</v>
      </c>
      <c r="AE1207" s="18" t="str">
        <f>VLOOKUP(C1207,'Equipment Listing'!A:E,3,FALSE)</f>
        <v>GA</v>
      </c>
      <c r="AF1207" s="19" t="str">
        <f>VLOOKUP(C1207,'Equipment Listing'!A:E,4,FALSE)</f>
        <v>200T</v>
      </c>
      <c r="AG1207" s="19" t="str">
        <f>VLOOKUP(C1207,'Equipment Listing'!A:E,5,FALSE)</f>
        <v>60-200</v>
      </c>
      <c r="AH1207" s="19">
        <f t="shared" si="151"/>
        <v>4</v>
      </c>
      <c r="AI1207" s="43">
        <f t="shared" si="152"/>
        <v>2400</v>
      </c>
      <c r="AJ1207" s="102">
        <f t="shared" si="153"/>
        <v>59337</v>
      </c>
      <c r="AK1207" s="20">
        <f t="shared" si="154"/>
        <v>4944.75</v>
      </c>
      <c r="AL1207" s="21">
        <f>(AK1207/AI1207+(AH1207))/0.75</f>
        <v>8.0804166666666664</v>
      </c>
      <c r="AM1207" s="21"/>
      <c r="AN1207" s="103"/>
      <c r="AO1207" s="103"/>
      <c r="AP1207" s="17" t="s">
        <v>900</v>
      </c>
    </row>
    <row r="1208" spans="1:42" ht="10.5" customHeight="1">
      <c r="A1208" s="16" t="s">
        <v>749</v>
      </c>
      <c r="B1208" s="220" t="str">
        <f t="shared" si="148"/>
        <v>SOP</v>
      </c>
      <c r="C1208" s="18">
        <v>21012</v>
      </c>
      <c r="D1208" s="19">
        <v>1</v>
      </c>
      <c r="E1208" s="20">
        <v>720</v>
      </c>
      <c r="F1208" s="19">
        <v>1</v>
      </c>
      <c r="G1208" s="19">
        <v>2</v>
      </c>
      <c r="H1208" s="221" t="str">
        <f t="shared" si="149"/>
        <v>2015.01</v>
      </c>
      <c r="I1208" s="221" t="str">
        <f t="shared" si="150"/>
        <v>2019</v>
      </c>
      <c r="J1208" s="148">
        <f>VLOOKUP(AP1208,'2015 Demand Explosion 12.17.14'!$D$18:$G$837,4,FALSE)</f>
        <v>37611</v>
      </c>
      <c r="K1208" s="230"/>
      <c r="L1208" s="230"/>
      <c r="M1208" s="230"/>
      <c r="N1208" s="230"/>
      <c r="O1208" s="19">
        <v>48</v>
      </c>
      <c r="P1208" s="19">
        <v>114</v>
      </c>
      <c r="Q1208" s="19">
        <v>29.314</v>
      </c>
      <c r="R1208" s="19"/>
      <c r="S1208" s="103">
        <v>485</v>
      </c>
      <c r="T1208" s="103">
        <v>21</v>
      </c>
      <c r="U1208" s="18" t="s">
        <v>2</v>
      </c>
      <c r="V1208" s="103" t="s">
        <v>750</v>
      </c>
      <c r="W1208" s="103">
        <v>6.04</v>
      </c>
      <c r="X1208" s="17"/>
      <c r="Y1208" s="17" t="s">
        <v>557</v>
      </c>
      <c r="Z1208" s="17"/>
      <c r="AA1208" s="17">
        <v>77040</v>
      </c>
      <c r="AB1208" s="17"/>
      <c r="AC1208" s="17"/>
      <c r="AD1208" s="99">
        <v>44044</v>
      </c>
      <c r="AE1208" s="18" t="str">
        <f>VLOOKUP(C1208,'Equipment Listing'!A:E,3,FALSE)</f>
        <v>Plainfield</v>
      </c>
      <c r="AF1208" s="19" t="str">
        <f>VLOOKUP(C1208,'Equipment Listing'!A:E,4,FALSE)</f>
        <v>600T</v>
      </c>
      <c r="AG1208" s="19" t="str">
        <f>VLOOKUP(C1208,'Equipment Listing'!A:E,5,FALSE)</f>
        <v>331-600</v>
      </c>
      <c r="AH1208" s="19">
        <f t="shared" si="151"/>
        <v>2</v>
      </c>
      <c r="AI1208" s="43">
        <f t="shared" si="152"/>
        <v>720</v>
      </c>
      <c r="AJ1208" s="102">
        <f t="shared" si="153"/>
        <v>37611</v>
      </c>
      <c r="AK1208" s="20">
        <f t="shared" si="154"/>
        <v>3134.25</v>
      </c>
      <c r="AL1208" s="21">
        <f t="shared" ref="AL1208:AL1254" si="161">IF(AK1208=0,0,((AK1208/AI1208+(AH1208))/$V$2))</f>
        <v>11.551136363636363</v>
      </c>
      <c r="AM1208" s="20">
        <f t="shared" ref="AM1208:AM1254" si="162">AJ1208/D1208</f>
        <v>37611</v>
      </c>
      <c r="AN1208" s="103" t="s">
        <v>751</v>
      </c>
      <c r="AO1208" s="103" t="s">
        <v>1295</v>
      </c>
      <c r="AP1208" s="17">
        <v>77040</v>
      </c>
    </row>
    <row r="1209" spans="1:42" ht="10.5" customHeight="1">
      <c r="A1209" s="149" t="s">
        <v>1107</v>
      </c>
      <c r="B1209" s="220" t="str">
        <f t="shared" si="148"/>
        <v>SOP</v>
      </c>
      <c r="C1209" s="18">
        <v>21015</v>
      </c>
      <c r="D1209" s="19">
        <v>2</v>
      </c>
      <c r="E1209" s="20">
        <v>720</v>
      </c>
      <c r="F1209" s="19">
        <v>1</v>
      </c>
      <c r="G1209" s="19">
        <v>1</v>
      </c>
      <c r="H1209" s="221" t="str">
        <f t="shared" si="149"/>
        <v>2015.01</v>
      </c>
      <c r="I1209" s="221" t="str">
        <f t="shared" si="150"/>
        <v>2016.12</v>
      </c>
      <c r="J1209" s="148">
        <f>VLOOKUP(AP1209,'2015 Demand Explosion 12.17.14'!$D$18:$G$837,4,FALSE)</f>
        <v>52996</v>
      </c>
      <c r="K1209" s="230"/>
      <c r="L1209" s="230"/>
      <c r="M1209" s="230"/>
      <c r="N1209" s="230"/>
      <c r="O1209" s="19">
        <v>72</v>
      </c>
      <c r="P1209" s="19">
        <v>115</v>
      </c>
      <c r="Q1209" s="19">
        <v>33.829000000000001</v>
      </c>
      <c r="R1209" s="19"/>
      <c r="S1209" s="103">
        <v>778</v>
      </c>
      <c r="T1209" s="103">
        <v>22.5</v>
      </c>
      <c r="U1209" s="18" t="s">
        <v>2</v>
      </c>
      <c r="V1209" s="103" t="s">
        <v>532</v>
      </c>
      <c r="W1209" s="103">
        <v>3.65</v>
      </c>
      <c r="X1209" s="17"/>
      <c r="Y1209" s="17" t="s">
        <v>531</v>
      </c>
      <c r="Z1209" s="17"/>
      <c r="AA1209" s="17">
        <v>38181</v>
      </c>
      <c r="AB1209" s="17"/>
      <c r="AC1209" s="17"/>
      <c r="AD1209" s="99">
        <v>42734</v>
      </c>
      <c r="AE1209" s="18" t="str">
        <f>VLOOKUP(C1209,'Equipment Listing'!A:E,3,FALSE)</f>
        <v>Plainfield</v>
      </c>
      <c r="AF1209" s="19" t="str">
        <f>VLOOKUP(C1209,'Equipment Listing'!A:E,4,FALSE)</f>
        <v>1000T (xfer)</v>
      </c>
      <c r="AG1209" s="19" t="str">
        <f>VLOOKUP(C1209,'Equipment Listing'!A:E,5,FALSE)</f>
        <v>600+</v>
      </c>
      <c r="AH1209" s="19">
        <f t="shared" si="151"/>
        <v>1</v>
      </c>
      <c r="AI1209" s="43">
        <f t="shared" si="152"/>
        <v>1440</v>
      </c>
      <c r="AJ1209" s="102">
        <f t="shared" si="153"/>
        <v>52996</v>
      </c>
      <c r="AK1209" s="20">
        <f t="shared" si="154"/>
        <v>4416.333333333333</v>
      </c>
      <c r="AL1209" s="21">
        <f t="shared" si="161"/>
        <v>7.394360269360269</v>
      </c>
      <c r="AM1209" s="20">
        <f t="shared" si="162"/>
        <v>26498</v>
      </c>
      <c r="AN1209" s="103" t="s">
        <v>533</v>
      </c>
      <c r="AO1209" s="103" t="s">
        <v>1295</v>
      </c>
      <c r="AP1209" s="17">
        <v>38181</v>
      </c>
    </row>
    <row r="1210" spans="1:42" ht="10.5" customHeight="1">
      <c r="A1210" s="16" t="s">
        <v>537</v>
      </c>
      <c r="B1210" s="220" t="str">
        <f t="shared" si="148"/>
        <v>SOP</v>
      </c>
      <c r="C1210" s="18">
        <v>21015</v>
      </c>
      <c r="D1210" s="19">
        <v>1</v>
      </c>
      <c r="E1210" s="20">
        <v>960</v>
      </c>
      <c r="F1210" s="19">
        <v>1</v>
      </c>
      <c r="G1210" s="19">
        <v>4</v>
      </c>
      <c r="H1210" s="221" t="str">
        <f t="shared" si="149"/>
        <v>2015.01</v>
      </c>
      <c r="I1210" s="221" t="str">
        <f t="shared" si="150"/>
        <v>2019</v>
      </c>
      <c r="J1210" s="148">
        <f>VLOOKUP(AP1210,'2015 Demand Explosion 12.17.14'!$D$18:$G$837,4,FALSE)</f>
        <v>718673</v>
      </c>
      <c r="K1210" s="230"/>
      <c r="L1210" s="230"/>
      <c r="M1210" s="230"/>
      <c r="N1210" s="230"/>
      <c r="O1210" s="19">
        <v>72</v>
      </c>
      <c r="P1210" s="19">
        <v>140</v>
      </c>
      <c r="Q1210" s="19">
        <v>34</v>
      </c>
      <c r="R1210" s="19"/>
      <c r="S1210" s="103">
        <v>550</v>
      </c>
      <c r="T1210" s="103">
        <v>28</v>
      </c>
      <c r="U1210" s="18" t="s">
        <v>2</v>
      </c>
      <c r="V1210" s="103" t="s">
        <v>539</v>
      </c>
      <c r="W1210" s="103">
        <v>6.64</v>
      </c>
      <c r="X1210" s="17"/>
      <c r="Y1210" s="17" t="s">
        <v>538</v>
      </c>
      <c r="Z1210" s="17"/>
      <c r="AA1210" s="17">
        <v>97044</v>
      </c>
      <c r="AB1210" s="17"/>
      <c r="AC1210" s="17"/>
      <c r="AD1210" s="99">
        <v>44013</v>
      </c>
      <c r="AE1210" s="18" t="str">
        <f>VLOOKUP(C1210,'Equipment Listing'!A:E,3,FALSE)</f>
        <v>Plainfield</v>
      </c>
      <c r="AF1210" s="19" t="str">
        <f>VLOOKUP(C1210,'Equipment Listing'!A:E,4,FALSE)</f>
        <v>1000T (xfer)</v>
      </c>
      <c r="AG1210" s="19" t="str">
        <f>VLOOKUP(C1210,'Equipment Listing'!A:E,5,FALSE)</f>
        <v>600+</v>
      </c>
      <c r="AH1210" s="19">
        <f t="shared" si="151"/>
        <v>4</v>
      </c>
      <c r="AI1210" s="43">
        <f t="shared" si="152"/>
        <v>960</v>
      </c>
      <c r="AJ1210" s="102">
        <f t="shared" si="153"/>
        <v>718673</v>
      </c>
      <c r="AK1210" s="20">
        <f t="shared" si="154"/>
        <v>59889.416666666664</v>
      </c>
      <c r="AL1210" s="21">
        <f t="shared" si="161"/>
        <v>120.69965277777777</v>
      </c>
      <c r="AM1210" s="20">
        <f t="shared" si="162"/>
        <v>718673</v>
      </c>
      <c r="AN1210" s="103" t="s">
        <v>540</v>
      </c>
      <c r="AO1210" s="103" t="s">
        <v>1295</v>
      </c>
      <c r="AP1210" s="168">
        <v>97044</v>
      </c>
    </row>
    <row r="1211" spans="1:42" ht="10.5" customHeight="1">
      <c r="A1211" s="16" t="s">
        <v>782</v>
      </c>
      <c r="B1211" s="220" t="str">
        <f t="shared" si="148"/>
        <v>SOP</v>
      </c>
      <c r="C1211" s="18">
        <v>21015</v>
      </c>
      <c r="D1211" s="19">
        <v>1</v>
      </c>
      <c r="E1211" s="20">
        <v>960</v>
      </c>
      <c r="F1211" s="19">
        <v>1.5</v>
      </c>
      <c r="G1211" s="19">
        <v>4</v>
      </c>
      <c r="H1211" s="221" t="str">
        <f t="shared" si="149"/>
        <v>2015.01</v>
      </c>
      <c r="I1211" s="221" t="str">
        <f t="shared" si="150"/>
        <v>2015.09</v>
      </c>
      <c r="J1211" s="148">
        <f>VLOOKUP(AP1211,'2015 Demand Explosion 12.17.14'!$D$18:$G$837,4,FALSE)</f>
        <v>77602</v>
      </c>
      <c r="K1211" s="230"/>
      <c r="L1211" s="230"/>
      <c r="M1211" s="230"/>
      <c r="N1211" s="230"/>
      <c r="O1211" s="19">
        <v>72</v>
      </c>
      <c r="P1211" s="19">
        <v>181</v>
      </c>
      <c r="Q1211" s="19">
        <v>40.854999999999997</v>
      </c>
      <c r="R1211" s="19"/>
      <c r="S1211" s="103">
        <v>580</v>
      </c>
      <c r="T1211" s="103">
        <v>25.5</v>
      </c>
      <c r="U1211" s="18" t="s">
        <v>8</v>
      </c>
      <c r="V1211" s="103" t="s">
        <v>558</v>
      </c>
      <c r="W1211" s="103">
        <v>4.3</v>
      </c>
      <c r="X1211" s="17"/>
      <c r="Y1211" s="17" t="s">
        <v>557</v>
      </c>
      <c r="Z1211" s="17"/>
      <c r="AA1211" s="17" t="s">
        <v>556</v>
      </c>
      <c r="AB1211" s="17"/>
      <c r="AC1211" s="17"/>
      <c r="AD1211" s="99">
        <v>42277</v>
      </c>
      <c r="AE1211" s="18" t="str">
        <f>VLOOKUP(C1211,'Equipment Listing'!A:E,3,FALSE)</f>
        <v>Plainfield</v>
      </c>
      <c r="AF1211" s="19" t="str">
        <f>VLOOKUP(C1211,'Equipment Listing'!A:E,4,FALSE)</f>
        <v>1000T (xfer)</v>
      </c>
      <c r="AG1211" s="19" t="str">
        <f>VLOOKUP(C1211,'Equipment Listing'!A:E,5,FALSE)</f>
        <v>600+</v>
      </c>
      <c r="AH1211" s="19">
        <f t="shared" si="151"/>
        <v>6</v>
      </c>
      <c r="AI1211" s="43">
        <f t="shared" si="152"/>
        <v>960</v>
      </c>
      <c r="AJ1211" s="102">
        <f t="shared" si="153"/>
        <v>77602</v>
      </c>
      <c r="AK1211" s="20">
        <f t="shared" si="154"/>
        <v>6466.833333333333</v>
      </c>
      <c r="AL1211" s="21">
        <f t="shared" si="161"/>
        <v>23.156881313131311</v>
      </c>
      <c r="AM1211" s="20">
        <f t="shared" si="162"/>
        <v>77602</v>
      </c>
      <c r="AN1211" s="103" t="s">
        <v>559</v>
      </c>
      <c r="AO1211" s="103" t="s">
        <v>1295</v>
      </c>
      <c r="AP1211" s="17">
        <v>77002</v>
      </c>
    </row>
    <row r="1212" spans="1:42" ht="10.5" customHeight="1">
      <c r="A1212" s="149" t="s">
        <v>1106</v>
      </c>
      <c r="B1212" s="220" t="str">
        <f t="shared" si="148"/>
        <v>SOP</v>
      </c>
      <c r="C1212" s="18">
        <v>21015</v>
      </c>
      <c r="D1212" s="19">
        <v>1</v>
      </c>
      <c r="E1212" s="20">
        <v>960</v>
      </c>
      <c r="F1212" s="19">
        <v>1.5</v>
      </c>
      <c r="G1212" s="19">
        <v>4</v>
      </c>
      <c r="H1212" s="221" t="str">
        <f t="shared" si="149"/>
        <v>2015.01</v>
      </c>
      <c r="I1212" s="221" t="str">
        <f t="shared" si="150"/>
        <v>2019.05</v>
      </c>
      <c r="J1212" s="148">
        <f>VLOOKUP(AP1212,'2015 Demand Explosion 12.17.14'!$D$18:$G$837,4,FALSE)</f>
        <v>84522</v>
      </c>
      <c r="K1212" s="230"/>
      <c r="L1212" s="230"/>
      <c r="M1212" s="230"/>
      <c r="N1212" s="230"/>
      <c r="O1212" s="19">
        <v>72</v>
      </c>
      <c r="P1212" s="19">
        <v>181</v>
      </c>
      <c r="Q1212" s="19">
        <v>40.854999999999997</v>
      </c>
      <c r="R1212" s="19"/>
      <c r="S1212" s="103">
        <v>580</v>
      </c>
      <c r="T1212" s="103">
        <v>25.5</v>
      </c>
      <c r="U1212" s="18" t="s">
        <v>8</v>
      </c>
      <c r="V1212" s="103" t="s">
        <v>558</v>
      </c>
      <c r="W1212" s="103">
        <v>4.3</v>
      </c>
      <c r="X1212" s="17"/>
      <c r="Y1212" s="17" t="s">
        <v>557</v>
      </c>
      <c r="Z1212" s="17"/>
      <c r="AA1212" s="17" t="s">
        <v>556</v>
      </c>
      <c r="AB1212" s="17"/>
      <c r="AC1212" s="17"/>
      <c r="AD1212" s="99">
        <v>43590</v>
      </c>
      <c r="AE1212" s="18" t="str">
        <f>VLOOKUP(C1212,'Equipment Listing'!A:E,3,FALSE)</f>
        <v>Plainfield</v>
      </c>
      <c r="AF1212" s="19" t="str">
        <f>VLOOKUP(C1212,'Equipment Listing'!A:E,4,FALSE)</f>
        <v>1000T (xfer)</v>
      </c>
      <c r="AG1212" s="19" t="str">
        <f>VLOOKUP(C1212,'Equipment Listing'!A:E,5,FALSE)</f>
        <v>600+</v>
      </c>
      <c r="AH1212" s="19">
        <f t="shared" si="151"/>
        <v>6</v>
      </c>
      <c r="AI1212" s="43">
        <f t="shared" si="152"/>
        <v>960</v>
      </c>
      <c r="AJ1212" s="102">
        <f t="shared" si="153"/>
        <v>84522</v>
      </c>
      <c r="AK1212" s="20">
        <f t="shared" si="154"/>
        <v>7043.5</v>
      </c>
      <c r="AL1212" s="21">
        <f t="shared" si="161"/>
        <v>24.249053030303028</v>
      </c>
      <c r="AM1212" s="20">
        <f t="shared" si="162"/>
        <v>84522</v>
      </c>
      <c r="AN1212" s="103" t="s">
        <v>559</v>
      </c>
      <c r="AO1212" s="103" t="s">
        <v>1295</v>
      </c>
      <c r="AP1212" s="17">
        <v>77012</v>
      </c>
    </row>
    <row r="1213" spans="1:42" ht="10.5" customHeight="1">
      <c r="A1213" s="16" t="s">
        <v>782</v>
      </c>
      <c r="B1213" s="220" t="str">
        <f t="shared" si="148"/>
        <v>SOP</v>
      </c>
      <c r="C1213" s="18">
        <v>21015</v>
      </c>
      <c r="D1213" s="19">
        <v>1</v>
      </c>
      <c r="E1213" s="20">
        <v>720</v>
      </c>
      <c r="F1213" s="19">
        <v>1.5</v>
      </c>
      <c r="G1213" s="19">
        <v>4</v>
      </c>
      <c r="H1213" s="221" t="str">
        <f t="shared" si="149"/>
        <v>2015.01</v>
      </c>
      <c r="I1213" s="221" t="str">
        <f t="shared" si="150"/>
        <v>2015.09</v>
      </c>
      <c r="J1213" s="148">
        <f>VLOOKUP(AP1213,'2015 Demand Explosion 12.17.14'!$D$18:$G$837,4,FALSE)</f>
        <v>77602</v>
      </c>
      <c r="K1213" s="230"/>
      <c r="L1213" s="230"/>
      <c r="M1213" s="230"/>
      <c r="N1213" s="230"/>
      <c r="O1213" s="19">
        <v>72</v>
      </c>
      <c r="P1213" s="19">
        <v>240</v>
      </c>
      <c r="Q1213" s="19">
        <v>40.825000000000003</v>
      </c>
      <c r="R1213" s="19"/>
      <c r="S1213" s="103">
        <v>750</v>
      </c>
      <c r="T1213" s="103">
        <v>25.5</v>
      </c>
      <c r="U1213" s="18" t="s">
        <v>8</v>
      </c>
      <c r="V1213" s="103" t="s">
        <v>561</v>
      </c>
      <c r="W1213" s="103">
        <v>13</v>
      </c>
      <c r="X1213" s="17"/>
      <c r="Y1213" s="17" t="s">
        <v>557</v>
      </c>
      <c r="Z1213" s="17"/>
      <c r="AA1213" s="17">
        <v>77005</v>
      </c>
      <c r="AB1213" s="17"/>
      <c r="AC1213" s="17"/>
      <c r="AD1213" s="99">
        <v>42277</v>
      </c>
      <c r="AE1213" s="18" t="str">
        <f>VLOOKUP(C1213,'Equipment Listing'!A:E,3,FALSE)</f>
        <v>Plainfield</v>
      </c>
      <c r="AF1213" s="19" t="str">
        <f>VLOOKUP(C1213,'Equipment Listing'!A:E,4,FALSE)</f>
        <v>1000T (xfer)</v>
      </c>
      <c r="AG1213" s="19" t="str">
        <f>VLOOKUP(C1213,'Equipment Listing'!A:E,5,FALSE)</f>
        <v>600+</v>
      </c>
      <c r="AH1213" s="19">
        <f t="shared" si="151"/>
        <v>6</v>
      </c>
      <c r="AI1213" s="43">
        <f t="shared" si="152"/>
        <v>720</v>
      </c>
      <c r="AJ1213" s="102">
        <f t="shared" si="153"/>
        <v>77602</v>
      </c>
      <c r="AK1213" s="20">
        <f t="shared" si="154"/>
        <v>6466.833333333333</v>
      </c>
      <c r="AL1213" s="21">
        <f t="shared" si="161"/>
        <v>27.239478114478111</v>
      </c>
      <c r="AM1213" s="20">
        <f t="shared" si="162"/>
        <v>77602</v>
      </c>
      <c r="AN1213" s="103" t="s">
        <v>562</v>
      </c>
      <c r="AO1213" s="103" t="s">
        <v>1295</v>
      </c>
      <c r="AP1213" s="17">
        <v>77005</v>
      </c>
    </row>
    <row r="1214" spans="1:42" ht="10.5" customHeight="1">
      <c r="A1214" s="149" t="s">
        <v>1105</v>
      </c>
      <c r="B1214" s="220" t="str">
        <f t="shared" si="148"/>
        <v>SOP</v>
      </c>
      <c r="C1214" s="18">
        <v>21015</v>
      </c>
      <c r="D1214" s="19">
        <v>1</v>
      </c>
      <c r="E1214" s="20">
        <v>840</v>
      </c>
      <c r="F1214" s="19">
        <v>1.5</v>
      </c>
      <c r="G1214" s="19">
        <v>4</v>
      </c>
      <c r="H1214" s="221" t="str">
        <f t="shared" si="149"/>
        <v>2015.01</v>
      </c>
      <c r="I1214" s="221" t="str">
        <f t="shared" si="150"/>
        <v>2019.05</v>
      </c>
      <c r="J1214" s="148">
        <f>VLOOKUP(AP1214,'2015 Demand Explosion 12.17.14'!$D$18:$G$837,4,FALSE)</f>
        <v>162124</v>
      </c>
      <c r="K1214" s="230"/>
      <c r="L1214" s="230"/>
      <c r="M1214" s="230"/>
      <c r="N1214" s="230"/>
      <c r="O1214" s="19">
        <v>72</v>
      </c>
      <c r="P1214" s="19">
        <v>234</v>
      </c>
      <c r="Q1214" s="19">
        <v>40.86</v>
      </c>
      <c r="R1214" s="19"/>
      <c r="S1214" s="103">
        <v>530</v>
      </c>
      <c r="T1214" s="103">
        <v>26</v>
      </c>
      <c r="U1214" s="18" t="s">
        <v>8</v>
      </c>
      <c r="V1214" s="103"/>
      <c r="W1214" s="103">
        <v>4.03</v>
      </c>
      <c r="X1214" s="17"/>
      <c r="Y1214" s="17" t="s">
        <v>557</v>
      </c>
      <c r="Z1214" s="17"/>
      <c r="AA1214" s="17">
        <v>77011</v>
      </c>
      <c r="AB1214" s="17"/>
      <c r="AC1214" s="17"/>
      <c r="AD1214" s="99">
        <v>43586</v>
      </c>
      <c r="AE1214" s="18" t="str">
        <f>VLOOKUP(C1214,'Equipment Listing'!A:E,3,FALSE)</f>
        <v>Plainfield</v>
      </c>
      <c r="AF1214" s="19" t="str">
        <f>VLOOKUP(C1214,'Equipment Listing'!A:E,4,FALSE)</f>
        <v>1000T (xfer)</v>
      </c>
      <c r="AG1214" s="19" t="str">
        <f>VLOOKUP(C1214,'Equipment Listing'!A:E,5,FALSE)</f>
        <v>600+</v>
      </c>
      <c r="AH1214" s="19">
        <f t="shared" si="151"/>
        <v>6</v>
      </c>
      <c r="AI1214" s="43">
        <f t="shared" si="152"/>
        <v>840</v>
      </c>
      <c r="AJ1214" s="102">
        <f t="shared" si="153"/>
        <v>162124</v>
      </c>
      <c r="AK1214" s="20">
        <f t="shared" si="154"/>
        <v>13510.333333333334</v>
      </c>
      <c r="AL1214" s="21">
        <f t="shared" si="161"/>
        <v>40.152236652236653</v>
      </c>
      <c r="AM1214" s="20">
        <f t="shared" si="162"/>
        <v>162124</v>
      </c>
      <c r="AN1214" s="103"/>
      <c r="AO1214" s="103" t="s">
        <v>1295</v>
      </c>
      <c r="AP1214" s="17">
        <v>77011</v>
      </c>
    </row>
    <row r="1215" spans="1:42" ht="10.5" customHeight="1">
      <c r="A1215" s="16" t="s">
        <v>613</v>
      </c>
      <c r="B1215" s="220" t="str">
        <f t="shared" si="148"/>
        <v>SOP</v>
      </c>
      <c r="C1215" s="18">
        <v>21013</v>
      </c>
      <c r="D1215" s="19">
        <v>2</v>
      </c>
      <c r="E1215" s="20">
        <v>4200</v>
      </c>
      <c r="F1215" s="19">
        <v>1</v>
      </c>
      <c r="G1215" s="19">
        <v>4</v>
      </c>
      <c r="H1215" s="221" t="str">
        <f t="shared" si="149"/>
        <v>2015.01</v>
      </c>
      <c r="I1215" s="221" t="str">
        <f t="shared" si="150"/>
        <v>2017.06</v>
      </c>
      <c r="J1215" s="148">
        <f>VLOOKUP(AP1215,'2015 Demand Explosion 12.17.14'!$D$18:$G$837,4,FALSE)</f>
        <v>272199</v>
      </c>
      <c r="K1215" s="230"/>
      <c r="L1215" s="230"/>
      <c r="M1215" s="230"/>
      <c r="N1215" s="230"/>
      <c r="O1215" s="19">
        <v>22</v>
      </c>
      <c r="P1215" s="19">
        <v>23</v>
      </c>
      <c r="Q1215" s="19">
        <v>20.92</v>
      </c>
      <c r="R1215" s="19"/>
      <c r="S1215" s="103">
        <v>91</v>
      </c>
      <c r="T1215" s="103">
        <v>14</v>
      </c>
      <c r="U1215" s="18" t="s">
        <v>2</v>
      </c>
      <c r="V1215" s="103" t="s">
        <v>637</v>
      </c>
      <c r="W1215" s="103">
        <v>6.6000000000000003E-2</v>
      </c>
      <c r="X1215" s="17"/>
      <c r="Y1215" s="17" t="s">
        <v>568</v>
      </c>
      <c r="Z1215" s="17"/>
      <c r="AA1215" s="17">
        <v>29160</v>
      </c>
      <c r="AB1215" s="17"/>
      <c r="AC1215" s="17"/>
      <c r="AD1215" s="99">
        <v>42916</v>
      </c>
      <c r="AE1215" s="18" t="str">
        <f>VLOOKUP(C1215,'Equipment Listing'!A:E,3,FALSE)</f>
        <v>Plainfield</v>
      </c>
      <c r="AF1215" s="19" t="str">
        <f>VLOOKUP(C1215,'Equipment Listing'!A:E,4,FALSE)</f>
        <v>200T</v>
      </c>
      <c r="AG1215" s="19" t="str">
        <f>VLOOKUP(C1215,'Equipment Listing'!A:E,5,FALSE)</f>
        <v>60-200</v>
      </c>
      <c r="AH1215" s="19">
        <f t="shared" si="151"/>
        <v>4</v>
      </c>
      <c r="AI1215" s="43">
        <f t="shared" si="152"/>
        <v>8400</v>
      </c>
      <c r="AJ1215" s="102">
        <f t="shared" si="153"/>
        <v>272199</v>
      </c>
      <c r="AK1215" s="20">
        <f t="shared" si="154"/>
        <v>22683.25</v>
      </c>
      <c r="AL1215" s="21">
        <f t="shared" si="161"/>
        <v>12.182521645021643</v>
      </c>
      <c r="AM1215" s="20">
        <f t="shared" si="162"/>
        <v>136099.5</v>
      </c>
      <c r="AN1215" s="103" t="s">
        <v>638</v>
      </c>
      <c r="AO1215" s="103" t="s">
        <v>1295</v>
      </c>
      <c r="AP1215" s="17">
        <v>29160</v>
      </c>
    </row>
    <row r="1216" spans="1:42" ht="10.5" customHeight="1">
      <c r="A1216" s="16" t="s">
        <v>793</v>
      </c>
      <c r="B1216" s="220" t="str">
        <f t="shared" si="148"/>
        <v>EOP</v>
      </c>
      <c r="C1216" s="18">
        <v>21003</v>
      </c>
      <c r="D1216" s="19">
        <v>1</v>
      </c>
      <c r="E1216" s="20">
        <v>2400</v>
      </c>
      <c r="F1216" s="19">
        <v>1</v>
      </c>
      <c r="G1216" s="19">
        <v>2</v>
      </c>
      <c r="H1216" s="221" t="str">
        <f t="shared" si="149"/>
        <v>2015.01</v>
      </c>
      <c r="I1216" s="221" t="str">
        <f t="shared" si="150"/>
        <v>3000</v>
      </c>
      <c r="J1216" s="170">
        <f>IF(ISNA(VLOOKUP(AP1216,'2015 Demand Explosion 12.17.14'!$D$18:$G$837,4,FALSE))=TRUE,0,VLOOKUP(AP1216,'2015 Demand Explosion 12.17.14'!$D$18:$G$837,4,FALSE))</f>
        <v>0</v>
      </c>
      <c r="K1216" s="231"/>
      <c r="L1216" s="231"/>
      <c r="M1216" s="231"/>
      <c r="N1216" s="231"/>
      <c r="O1216" s="19">
        <v>47</v>
      </c>
      <c r="P1216" s="19">
        <v>70</v>
      </c>
      <c r="Q1216" s="19">
        <v>22.54</v>
      </c>
      <c r="R1216" s="19"/>
      <c r="S1216" s="103">
        <v>124</v>
      </c>
      <c r="T1216" s="103">
        <v>14</v>
      </c>
      <c r="U1216" s="18" t="s">
        <v>2</v>
      </c>
      <c r="V1216" s="103" t="s">
        <v>795</v>
      </c>
      <c r="W1216" s="103">
        <v>1.36</v>
      </c>
      <c r="X1216" s="17"/>
      <c r="Y1216" s="17" t="s">
        <v>531</v>
      </c>
      <c r="Z1216" s="17"/>
      <c r="AA1216" s="17" t="s">
        <v>794</v>
      </c>
      <c r="AB1216" s="17"/>
      <c r="AC1216" s="17"/>
      <c r="AD1216" s="99">
        <v>41912</v>
      </c>
      <c r="AE1216" s="18" t="str">
        <f>VLOOKUP(C1216,'Equipment Listing'!A:E,3,FALSE)</f>
        <v>Plainfield</v>
      </c>
      <c r="AF1216" s="19" t="str">
        <f>VLOOKUP(C1216,'Equipment Listing'!A:E,4,FALSE)</f>
        <v>400T</v>
      </c>
      <c r="AG1216" s="19" t="str">
        <f>VLOOKUP(C1216,'Equipment Listing'!A:E,5,FALSE)</f>
        <v>331-600</v>
      </c>
      <c r="AH1216" s="19">
        <f t="shared" si="151"/>
        <v>2</v>
      </c>
      <c r="AI1216" s="43">
        <f t="shared" si="152"/>
        <v>2400</v>
      </c>
      <c r="AJ1216" s="102">
        <f t="shared" si="153"/>
        <v>0</v>
      </c>
      <c r="AK1216" s="20">
        <f t="shared" si="154"/>
        <v>0</v>
      </c>
      <c r="AL1216" s="21">
        <f t="shared" si="161"/>
        <v>0</v>
      </c>
      <c r="AM1216" s="20">
        <f t="shared" si="162"/>
        <v>0</v>
      </c>
      <c r="AN1216" s="103" t="s">
        <v>796</v>
      </c>
      <c r="AO1216" s="103" t="s">
        <v>1295</v>
      </c>
      <c r="AP1216" s="17" t="s">
        <v>794</v>
      </c>
    </row>
    <row r="1217" spans="1:42">
      <c r="A1217" s="16" t="s">
        <v>643</v>
      </c>
      <c r="B1217" s="220" t="str">
        <f t="shared" si="148"/>
        <v>SOP</v>
      </c>
      <c r="C1217" s="18">
        <v>21013</v>
      </c>
      <c r="D1217" s="19">
        <v>1</v>
      </c>
      <c r="E1217" s="20">
        <v>3900</v>
      </c>
      <c r="F1217" s="19">
        <v>1</v>
      </c>
      <c r="G1217" s="19">
        <v>1</v>
      </c>
      <c r="H1217" s="221" t="str">
        <f t="shared" si="149"/>
        <v>2015.01</v>
      </c>
      <c r="I1217" s="221" t="str">
        <f t="shared" si="150"/>
        <v>2016.12</v>
      </c>
      <c r="J1217" s="148">
        <f>VLOOKUP(AP1217,'2015 Demand Explosion 12.17.14'!$D$18:$G$837,4,FALSE)</f>
        <v>44447</v>
      </c>
      <c r="K1217" s="230"/>
      <c r="L1217" s="230"/>
      <c r="M1217" s="230"/>
      <c r="N1217" s="230"/>
      <c r="O1217" s="19"/>
      <c r="P1217" s="19"/>
      <c r="Q1217" s="19">
        <v>20.99</v>
      </c>
      <c r="R1217" s="19"/>
      <c r="S1217" s="103">
        <v>114</v>
      </c>
      <c r="T1217" s="103"/>
      <c r="U1217" s="18" t="s">
        <v>2</v>
      </c>
      <c r="V1217" s="103" t="s">
        <v>644</v>
      </c>
      <c r="W1217" s="103">
        <v>4.4999999999999998E-2</v>
      </c>
      <c r="X1217" s="17"/>
      <c r="Y1217" s="17" t="s">
        <v>568</v>
      </c>
      <c r="Z1217" s="17"/>
      <c r="AA1217" s="17">
        <v>29170</v>
      </c>
      <c r="AB1217" s="17"/>
      <c r="AC1217" s="17"/>
      <c r="AD1217" s="99">
        <v>42734</v>
      </c>
      <c r="AE1217" s="18" t="str">
        <f>VLOOKUP(C1217,'Equipment Listing'!A:E,3,FALSE)</f>
        <v>Plainfield</v>
      </c>
      <c r="AF1217" s="19" t="str">
        <f>VLOOKUP(C1217,'Equipment Listing'!A:E,4,FALSE)</f>
        <v>200T</v>
      </c>
      <c r="AG1217" s="19" t="str">
        <f>VLOOKUP(C1217,'Equipment Listing'!A:E,5,FALSE)</f>
        <v>60-200</v>
      </c>
      <c r="AH1217" s="19">
        <f t="shared" si="151"/>
        <v>1</v>
      </c>
      <c r="AI1217" s="43">
        <f t="shared" si="152"/>
        <v>3900</v>
      </c>
      <c r="AJ1217" s="102">
        <f t="shared" si="153"/>
        <v>44447</v>
      </c>
      <c r="AK1217" s="20">
        <f t="shared" si="154"/>
        <v>3703.9166666666665</v>
      </c>
      <c r="AL1217" s="21">
        <f t="shared" si="161"/>
        <v>3.5449494949494946</v>
      </c>
      <c r="AM1217" s="20">
        <f t="shared" si="162"/>
        <v>44447</v>
      </c>
      <c r="AN1217" s="103" t="s">
        <v>645</v>
      </c>
      <c r="AO1217" s="103" t="s">
        <v>1295</v>
      </c>
      <c r="AP1217" s="17">
        <v>29170</v>
      </c>
    </row>
    <row r="1218" spans="1:42" ht="10.5" customHeight="1">
      <c r="A1218" s="16" t="s">
        <v>579</v>
      </c>
      <c r="B1218" s="220" t="str">
        <f t="shared" si="148"/>
        <v>SOP</v>
      </c>
      <c r="C1218" s="18">
        <v>21013</v>
      </c>
      <c r="D1218" s="19">
        <v>1</v>
      </c>
      <c r="E1218" s="20">
        <v>2400</v>
      </c>
      <c r="F1218" s="19">
        <v>1</v>
      </c>
      <c r="G1218" s="19">
        <v>2</v>
      </c>
      <c r="H1218" s="221" t="str">
        <f t="shared" si="149"/>
        <v>2015.01</v>
      </c>
      <c r="I1218" s="221" t="str">
        <f t="shared" si="150"/>
        <v>2019</v>
      </c>
      <c r="J1218" s="148">
        <f>VLOOKUP(AP1218,'2015 Demand Explosion 12.17.14'!$D$18:$G$837,4,FALSE)</f>
        <v>93219</v>
      </c>
      <c r="K1218" s="230"/>
      <c r="L1218" s="230"/>
      <c r="M1218" s="230"/>
      <c r="N1218" s="230"/>
      <c r="O1218" s="19">
        <v>29</v>
      </c>
      <c r="P1218" s="19">
        <v>49</v>
      </c>
      <c r="Q1218" s="19">
        <v>20.885000000000002</v>
      </c>
      <c r="R1218" s="19"/>
      <c r="S1218" s="103">
        <v>119</v>
      </c>
      <c r="T1218" s="103">
        <v>14.5</v>
      </c>
      <c r="U1218" s="18" t="s">
        <v>2</v>
      </c>
      <c r="V1218" s="103" t="s">
        <v>648</v>
      </c>
      <c r="W1218" s="103">
        <v>0.6</v>
      </c>
      <c r="X1218" s="17"/>
      <c r="Y1218" s="17" t="s">
        <v>568</v>
      </c>
      <c r="Z1218" s="17"/>
      <c r="AA1218" s="17">
        <v>29184</v>
      </c>
      <c r="AB1218" s="17"/>
      <c r="AC1218" s="17"/>
      <c r="AD1218" s="99">
        <v>46751</v>
      </c>
      <c r="AE1218" s="18" t="str">
        <f>VLOOKUP(C1218,'Equipment Listing'!A:E,3,FALSE)</f>
        <v>Plainfield</v>
      </c>
      <c r="AF1218" s="19" t="str">
        <f>VLOOKUP(C1218,'Equipment Listing'!A:E,4,FALSE)</f>
        <v>200T</v>
      </c>
      <c r="AG1218" s="19" t="str">
        <f>VLOOKUP(C1218,'Equipment Listing'!A:E,5,FALSE)</f>
        <v>60-200</v>
      </c>
      <c r="AH1218" s="19">
        <f t="shared" si="151"/>
        <v>2</v>
      </c>
      <c r="AI1218" s="43">
        <f t="shared" si="152"/>
        <v>2400</v>
      </c>
      <c r="AJ1218" s="102">
        <f t="shared" si="153"/>
        <v>93219</v>
      </c>
      <c r="AK1218" s="20">
        <f t="shared" si="154"/>
        <v>7768.25</v>
      </c>
      <c r="AL1218" s="21">
        <f t="shared" si="161"/>
        <v>9.5214015151515135</v>
      </c>
      <c r="AM1218" s="20">
        <f t="shared" si="162"/>
        <v>93219</v>
      </c>
      <c r="AN1218" s="103" t="s">
        <v>649</v>
      </c>
      <c r="AO1218" s="103" t="s">
        <v>1295</v>
      </c>
      <c r="AP1218" s="17">
        <v>29184</v>
      </c>
    </row>
    <row r="1219" spans="1:42" ht="10.5" customHeight="1">
      <c r="A1219" s="16" t="s">
        <v>650</v>
      </c>
      <c r="B1219" s="220" t="str">
        <f t="shared" si="148"/>
        <v>SOP</v>
      </c>
      <c r="C1219" s="18">
        <v>21013</v>
      </c>
      <c r="D1219" s="19">
        <v>1</v>
      </c>
      <c r="E1219" s="20">
        <v>2700</v>
      </c>
      <c r="F1219" s="19">
        <v>1</v>
      </c>
      <c r="G1219" s="19">
        <v>2</v>
      </c>
      <c r="H1219" s="221" t="str">
        <f t="shared" si="149"/>
        <v>2015.01</v>
      </c>
      <c r="I1219" s="221" t="str">
        <f t="shared" si="150"/>
        <v>2016.06</v>
      </c>
      <c r="J1219" s="148">
        <f>VLOOKUP(AP1219,'2015 Demand Explosion 12.17.14'!$D$18:$G$837,4,FALSE)</f>
        <v>54221</v>
      </c>
      <c r="K1219" s="230"/>
      <c r="L1219" s="230"/>
      <c r="M1219" s="230"/>
      <c r="N1219" s="230"/>
      <c r="O1219" s="19">
        <v>27</v>
      </c>
      <c r="P1219" s="19">
        <v>55</v>
      </c>
      <c r="Q1219" s="19">
        <v>20.76</v>
      </c>
      <c r="R1219" s="19"/>
      <c r="S1219" s="103">
        <v>64</v>
      </c>
      <c r="T1219" s="103">
        <v>13</v>
      </c>
      <c r="U1219" s="18" t="s">
        <v>2</v>
      </c>
      <c r="V1219" s="103" t="s">
        <v>651</v>
      </c>
      <c r="W1219" s="103">
        <v>0.442</v>
      </c>
      <c r="X1219" s="17"/>
      <c r="Y1219" s="17" t="s">
        <v>568</v>
      </c>
      <c r="Z1219" s="17"/>
      <c r="AA1219" s="17">
        <v>29194</v>
      </c>
      <c r="AB1219" s="17"/>
      <c r="AC1219" s="17"/>
      <c r="AD1219" s="99">
        <v>42551</v>
      </c>
      <c r="AE1219" s="18" t="str">
        <f>VLOOKUP(C1219,'Equipment Listing'!A:E,3,FALSE)</f>
        <v>Plainfield</v>
      </c>
      <c r="AF1219" s="19" t="str">
        <f>VLOOKUP(C1219,'Equipment Listing'!A:E,4,FALSE)</f>
        <v>200T</v>
      </c>
      <c r="AG1219" s="19" t="str">
        <f>VLOOKUP(C1219,'Equipment Listing'!A:E,5,FALSE)</f>
        <v>60-200</v>
      </c>
      <c r="AH1219" s="19">
        <f t="shared" si="151"/>
        <v>2</v>
      </c>
      <c r="AI1219" s="43">
        <f t="shared" si="152"/>
        <v>2700</v>
      </c>
      <c r="AJ1219" s="102">
        <f t="shared" si="153"/>
        <v>54221</v>
      </c>
      <c r="AK1219" s="20">
        <f t="shared" si="154"/>
        <v>4518.416666666667</v>
      </c>
      <c r="AL1219" s="21">
        <f t="shared" si="161"/>
        <v>6.6790684624017951</v>
      </c>
      <c r="AM1219" s="20">
        <f t="shared" si="162"/>
        <v>54221</v>
      </c>
      <c r="AN1219" s="103" t="s">
        <v>652</v>
      </c>
      <c r="AO1219" s="103" t="s">
        <v>1295</v>
      </c>
      <c r="AP1219" s="17">
        <v>29194</v>
      </c>
    </row>
    <row r="1220" spans="1:42" ht="10.5" customHeight="1">
      <c r="A1220" s="16" t="s">
        <v>582</v>
      </c>
      <c r="B1220" s="220" t="str">
        <f t="shared" si="148"/>
        <v>SOP</v>
      </c>
      <c r="C1220" s="18">
        <v>21013</v>
      </c>
      <c r="D1220" s="19">
        <v>1</v>
      </c>
      <c r="E1220" s="20">
        <v>3300</v>
      </c>
      <c r="F1220" s="19">
        <v>1</v>
      </c>
      <c r="G1220" s="19">
        <v>2</v>
      </c>
      <c r="H1220" s="221" t="str">
        <f t="shared" si="149"/>
        <v>2015.01</v>
      </c>
      <c r="I1220" s="221" t="str">
        <f t="shared" si="150"/>
        <v>2019</v>
      </c>
      <c r="J1220" s="148">
        <f>VLOOKUP(AP1220,'2015 Demand Explosion 12.17.14'!$D$18:$G$837,4,FALSE)</f>
        <v>86153</v>
      </c>
      <c r="K1220" s="230"/>
      <c r="L1220" s="230"/>
      <c r="M1220" s="230"/>
      <c r="N1220" s="230"/>
      <c r="O1220" s="19">
        <v>25</v>
      </c>
      <c r="P1220" s="19">
        <v>17</v>
      </c>
      <c r="Q1220" s="19">
        <v>20.762</v>
      </c>
      <c r="R1220" s="19"/>
      <c r="S1220" s="103">
        <v>147</v>
      </c>
      <c r="T1220" s="103">
        <v>14.5</v>
      </c>
      <c r="U1220" s="18" t="s">
        <v>2</v>
      </c>
      <c r="V1220" s="103" t="s">
        <v>653</v>
      </c>
      <c r="W1220" s="103">
        <v>8.2000000000000003E-2</v>
      </c>
      <c r="X1220" s="17"/>
      <c r="Y1220" s="17" t="s">
        <v>568</v>
      </c>
      <c r="Z1220" s="17"/>
      <c r="AA1220" s="17">
        <v>29198</v>
      </c>
      <c r="AB1220" s="17"/>
      <c r="AC1220" s="17"/>
      <c r="AD1220" s="99">
        <v>46751</v>
      </c>
      <c r="AE1220" s="18" t="str">
        <f>VLOOKUP(C1220,'Equipment Listing'!A:E,3,FALSE)</f>
        <v>Plainfield</v>
      </c>
      <c r="AF1220" s="19" t="str">
        <f>VLOOKUP(C1220,'Equipment Listing'!A:E,4,FALSE)</f>
        <v>200T</v>
      </c>
      <c r="AG1220" s="19" t="str">
        <f>VLOOKUP(C1220,'Equipment Listing'!A:E,5,FALSE)</f>
        <v>60-200</v>
      </c>
      <c r="AH1220" s="19">
        <f t="shared" si="151"/>
        <v>2</v>
      </c>
      <c r="AI1220" s="43">
        <f t="shared" si="152"/>
        <v>3300</v>
      </c>
      <c r="AJ1220" s="102">
        <f t="shared" si="153"/>
        <v>86153</v>
      </c>
      <c r="AK1220" s="20">
        <f t="shared" si="154"/>
        <v>7179.416666666667</v>
      </c>
      <c r="AL1220" s="21">
        <f t="shared" si="161"/>
        <v>7.5919651056014681</v>
      </c>
      <c r="AM1220" s="20">
        <f t="shared" si="162"/>
        <v>86153</v>
      </c>
      <c r="AN1220" s="103" t="s">
        <v>654</v>
      </c>
      <c r="AO1220" s="103" t="s">
        <v>1295</v>
      </c>
      <c r="AP1220" s="17" t="s">
        <v>2267</v>
      </c>
    </row>
    <row r="1221" spans="1:42" ht="10.5" customHeight="1">
      <c r="A1221" s="16" t="s">
        <v>585</v>
      </c>
      <c r="B1221" s="220" t="str">
        <f t="shared" ref="B1221:B1254" si="163">IF(I1221="3000","EOP",IF(ISBLANK(AC1221),"SOP",""))</f>
        <v>SOP</v>
      </c>
      <c r="C1221" s="18">
        <v>21013</v>
      </c>
      <c r="D1221" s="19">
        <v>1</v>
      </c>
      <c r="E1221" s="20">
        <v>2760</v>
      </c>
      <c r="F1221" s="19">
        <v>1</v>
      </c>
      <c r="G1221" s="19">
        <v>4</v>
      </c>
      <c r="H1221" s="221" t="str">
        <f t="shared" ref="H1221:H1254" si="164">IF(AND(AC1221&gt;=$AT$2,AC1221&lt;=$AT$3), TEXT(AC1221,"YYYY.MM"), IF(AC1221&gt;=$AT$3, "2019", "2015.01"))</f>
        <v>2015.01</v>
      </c>
      <c r="I1221" s="221" t="str">
        <f t="shared" ref="I1221:I1254" si="165">IF(AND(AD1221&gt;=$AT$2,AD1221&lt;=$AT$3), TEXT(AD1221,"YYYY.MM"), IF(AD1221&gt;=$AT$3, "2019", "3000"))</f>
        <v>2019.06</v>
      </c>
      <c r="J1221" s="148">
        <f>VLOOKUP(AP1221,'2015 Demand Explosion 12.17.14'!$D$18:$G$837,4,FALSE)</f>
        <v>149244</v>
      </c>
      <c r="K1221" s="230"/>
      <c r="L1221" s="230"/>
      <c r="M1221" s="230"/>
      <c r="N1221" s="230"/>
      <c r="O1221" s="19">
        <v>37</v>
      </c>
      <c r="P1221" s="19">
        <v>47</v>
      </c>
      <c r="Q1221" s="19">
        <v>20.92</v>
      </c>
      <c r="R1221" s="19"/>
      <c r="S1221" s="103">
        <v>53</v>
      </c>
      <c r="T1221" s="103">
        <v>15</v>
      </c>
      <c r="U1221" s="18" t="s">
        <v>2</v>
      </c>
      <c r="V1221" s="103" t="s">
        <v>659</v>
      </c>
      <c r="W1221" s="103">
        <v>0.55000000000000004</v>
      </c>
      <c r="X1221" s="17"/>
      <c r="Y1221" s="17" t="s">
        <v>568</v>
      </c>
      <c r="Z1221" s="17"/>
      <c r="AA1221" s="17">
        <v>29242</v>
      </c>
      <c r="AB1221" s="17"/>
      <c r="AC1221" s="17"/>
      <c r="AD1221" s="99">
        <v>43617</v>
      </c>
      <c r="AE1221" s="18" t="str">
        <f>VLOOKUP(C1221,'Equipment Listing'!A:E,3,FALSE)</f>
        <v>Plainfield</v>
      </c>
      <c r="AF1221" s="19" t="str">
        <f>VLOOKUP(C1221,'Equipment Listing'!A:E,4,FALSE)</f>
        <v>200T</v>
      </c>
      <c r="AG1221" s="19" t="str">
        <f>VLOOKUP(C1221,'Equipment Listing'!A:E,5,FALSE)</f>
        <v>60-200</v>
      </c>
      <c r="AH1221" s="19">
        <f t="shared" ref="AH1221:AH1254" si="166">G1221*F1221</f>
        <v>4</v>
      </c>
      <c r="AI1221" s="43">
        <f t="shared" ref="AI1221:AI1254" si="167">E1221*D1221</f>
        <v>2760</v>
      </c>
      <c r="AJ1221" s="102">
        <f t="shared" ref="AJ1221:AJ1232" si="168">J1221</f>
        <v>149244</v>
      </c>
      <c r="AK1221" s="20">
        <f t="shared" ref="AK1221:AK1232" si="169">J1221/12</f>
        <v>12437</v>
      </c>
      <c r="AL1221" s="21">
        <f t="shared" si="161"/>
        <v>15.465744400527008</v>
      </c>
      <c r="AM1221" s="20">
        <f t="shared" si="162"/>
        <v>149244</v>
      </c>
      <c r="AN1221" s="103" t="s">
        <v>660</v>
      </c>
      <c r="AO1221" s="103" t="s">
        <v>1295</v>
      </c>
      <c r="AP1221" s="17">
        <v>29242</v>
      </c>
    </row>
    <row r="1222" spans="1:42" ht="10.5" customHeight="1">
      <c r="A1222" s="16" t="s">
        <v>744</v>
      </c>
      <c r="B1222" s="220" t="str">
        <f t="shared" si="163"/>
        <v>EOP</v>
      </c>
      <c r="C1222" s="18">
        <v>21011</v>
      </c>
      <c r="D1222" s="19">
        <v>1</v>
      </c>
      <c r="E1222" s="20">
        <v>1800</v>
      </c>
      <c r="F1222" s="19">
        <v>1</v>
      </c>
      <c r="G1222" s="19">
        <v>2</v>
      </c>
      <c r="H1222" s="221" t="str">
        <f t="shared" si="164"/>
        <v>2015.01</v>
      </c>
      <c r="I1222" s="221" t="str">
        <f t="shared" si="165"/>
        <v>3000</v>
      </c>
      <c r="J1222" s="148">
        <f>270*48</f>
        <v>12960</v>
      </c>
      <c r="K1222" s="230"/>
      <c r="L1222" s="230"/>
      <c r="M1222" s="230"/>
      <c r="N1222" s="230"/>
      <c r="O1222" s="19">
        <v>46</v>
      </c>
      <c r="P1222" s="19">
        <v>37</v>
      </c>
      <c r="Q1222" s="19">
        <v>22.52</v>
      </c>
      <c r="R1222" s="19"/>
      <c r="S1222" s="103">
        <v>53</v>
      </c>
      <c r="T1222" s="103">
        <v>14.5</v>
      </c>
      <c r="U1222" s="18" t="s">
        <v>2</v>
      </c>
      <c r="V1222" s="103" t="s">
        <v>760</v>
      </c>
      <c r="W1222" s="103">
        <v>0.45</v>
      </c>
      <c r="X1222" s="17"/>
      <c r="Y1222" s="17" t="s">
        <v>531</v>
      </c>
      <c r="Z1222" s="17"/>
      <c r="AA1222" s="17">
        <v>37224</v>
      </c>
      <c r="AB1222" s="17"/>
      <c r="AC1222" s="17"/>
      <c r="AD1222" s="99">
        <v>41791</v>
      </c>
      <c r="AE1222" s="18" t="str">
        <f>VLOOKUP(C1222,'Equipment Listing'!A:E,3,FALSE)</f>
        <v>Plainfield</v>
      </c>
      <c r="AF1222" s="19" t="str">
        <f>VLOOKUP(C1222,'Equipment Listing'!A:E,4,FALSE)</f>
        <v>400T</v>
      </c>
      <c r="AG1222" s="19" t="str">
        <f>VLOOKUP(C1222,'Equipment Listing'!A:E,5,FALSE)</f>
        <v>331-600</v>
      </c>
      <c r="AH1222" s="19">
        <f t="shared" si="166"/>
        <v>2</v>
      </c>
      <c r="AI1222" s="43">
        <f t="shared" si="167"/>
        <v>1800</v>
      </c>
      <c r="AJ1222" s="102">
        <f t="shared" si="168"/>
        <v>12960</v>
      </c>
      <c r="AK1222" s="20">
        <f t="shared" si="169"/>
        <v>1080</v>
      </c>
      <c r="AL1222" s="21">
        <f t="shared" si="161"/>
        <v>4.7272727272727266</v>
      </c>
      <c r="AM1222" s="20">
        <f t="shared" si="162"/>
        <v>12960</v>
      </c>
      <c r="AN1222" s="103" t="s">
        <v>761</v>
      </c>
      <c r="AO1222" s="103" t="s">
        <v>1295</v>
      </c>
      <c r="AP1222" s="17">
        <v>37224</v>
      </c>
    </row>
    <row r="1223" spans="1:42" ht="10.5" customHeight="1">
      <c r="A1223" s="16" t="s">
        <v>762</v>
      </c>
      <c r="B1223" s="220" t="str">
        <f t="shared" si="163"/>
        <v>EOP</v>
      </c>
      <c r="C1223" s="18">
        <v>21011</v>
      </c>
      <c r="D1223" s="19">
        <v>1</v>
      </c>
      <c r="E1223" s="20">
        <v>1800</v>
      </c>
      <c r="F1223" s="19">
        <v>1</v>
      </c>
      <c r="G1223" s="19">
        <v>4</v>
      </c>
      <c r="H1223" s="221" t="str">
        <f t="shared" si="164"/>
        <v>2015.01</v>
      </c>
      <c r="I1223" s="221" t="str">
        <f t="shared" si="165"/>
        <v>3000</v>
      </c>
      <c r="J1223" s="170">
        <f>IF(ISNA(VLOOKUP(AP1223,'2015 Demand Explosion 12.17.14'!$D$18:$G$837,4,FALSE))=TRUE,0,VLOOKUP(AP1223,'2015 Demand Explosion 12.17.14'!$D$18:$G$837,4,FALSE))</f>
        <v>0</v>
      </c>
      <c r="K1223" s="231"/>
      <c r="L1223" s="231"/>
      <c r="M1223" s="231"/>
      <c r="N1223" s="231"/>
      <c r="O1223" s="19">
        <v>42</v>
      </c>
      <c r="P1223" s="19">
        <v>96</v>
      </c>
      <c r="Q1223" s="19">
        <v>23.79</v>
      </c>
      <c r="R1223" s="19"/>
      <c r="S1223" s="103">
        <v>199</v>
      </c>
      <c r="T1223" s="103">
        <v>15</v>
      </c>
      <c r="U1223" s="18" t="s">
        <v>2</v>
      </c>
      <c r="V1223" s="103" t="s">
        <v>763</v>
      </c>
      <c r="W1223" s="103">
        <v>2.2999999999999998</v>
      </c>
      <c r="X1223" s="17"/>
      <c r="Y1223" s="17" t="s">
        <v>531</v>
      </c>
      <c r="Z1223" s="17"/>
      <c r="AA1223" s="17">
        <v>37266</v>
      </c>
      <c r="AB1223" s="17"/>
      <c r="AC1223" s="17"/>
      <c r="AD1223" s="99">
        <v>42004</v>
      </c>
      <c r="AE1223" s="18" t="str">
        <f>VLOOKUP(C1223,'Equipment Listing'!A:E,3,FALSE)</f>
        <v>Plainfield</v>
      </c>
      <c r="AF1223" s="19" t="str">
        <f>VLOOKUP(C1223,'Equipment Listing'!A:E,4,FALSE)</f>
        <v>400T</v>
      </c>
      <c r="AG1223" s="19" t="str">
        <f>VLOOKUP(C1223,'Equipment Listing'!A:E,5,FALSE)</f>
        <v>331-600</v>
      </c>
      <c r="AH1223" s="19">
        <f t="shared" si="166"/>
        <v>4</v>
      </c>
      <c r="AI1223" s="43">
        <f t="shared" si="167"/>
        <v>1800</v>
      </c>
      <c r="AJ1223" s="102">
        <f t="shared" si="168"/>
        <v>0</v>
      </c>
      <c r="AK1223" s="20">
        <f t="shared" si="169"/>
        <v>0</v>
      </c>
      <c r="AL1223" s="21">
        <f t="shared" si="161"/>
        <v>0</v>
      </c>
      <c r="AM1223" s="20">
        <f t="shared" si="162"/>
        <v>0</v>
      </c>
      <c r="AN1223" s="103" t="s">
        <v>764</v>
      </c>
      <c r="AO1223" s="103" t="s">
        <v>1295</v>
      </c>
      <c r="AP1223" s="17">
        <v>37266</v>
      </c>
    </row>
    <row r="1224" spans="1:42" ht="10.5" customHeight="1">
      <c r="A1224" s="16" t="s">
        <v>585</v>
      </c>
      <c r="B1224" s="220" t="str">
        <f t="shared" si="163"/>
        <v>SOP</v>
      </c>
      <c r="C1224" s="18">
        <v>21013</v>
      </c>
      <c r="D1224" s="19">
        <v>2</v>
      </c>
      <c r="E1224" s="20">
        <v>3600</v>
      </c>
      <c r="F1224" s="19">
        <v>1</v>
      </c>
      <c r="G1224" s="19">
        <v>4</v>
      </c>
      <c r="H1224" s="221" t="str">
        <f t="shared" si="164"/>
        <v>2015.01</v>
      </c>
      <c r="I1224" s="221" t="str">
        <f t="shared" si="165"/>
        <v>2019.06</v>
      </c>
      <c r="J1224" s="148">
        <f>VLOOKUP(AP1224,'2015 Demand Explosion 12.17.14'!$D$18:$G$837,4,FALSE)</f>
        <v>298488</v>
      </c>
      <c r="K1224" s="230"/>
      <c r="L1224" s="230"/>
      <c r="M1224" s="230"/>
      <c r="N1224" s="230"/>
      <c r="O1224" s="19">
        <v>31</v>
      </c>
      <c r="P1224" s="19">
        <v>35</v>
      </c>
      <c r="Q1224" s="19"/>
      <c r="R1224" s="19"/>
      <c r="S1224" s="103">
        <v>112</v>
      </c>
      <c r="T1224" s="103">
        <v>14</v>
      </c>
      <c r="U1224" s="18" t="s">
        <v>2</v>
      </c>
      <c r="V1224" s="103" t="s">
        <v>661</v>
      </c>
      <c r="W1224" s="103">
        <v>0.11899999999999999</v>
      </c>
      <c r="X1224" s="17"/>
      <c r="Y1224" s="17" t="s">
        <v>568</v>
      </c>
      <c r="Z1224" s="17"/>
      <c r="AA1224" s="17">
        <v>29245</v>
      </c>
      <c r="AB1224" s="17"/>
      <c r="AC1224" s="17"/>
      <c r="AD1224" s="99">
        <v>43617</v>
      </c>
      <c r="AE1224" s="18" t="str">
        <f>VLOOKUP(C1224,'Equipment Listing'!A:E,3,FALSE)</f>
        <v>Plainfield</v>
      </c>
      <c r="AF1224" s="19" t="str">
        <f>VLOOKUP(C1224,'Equipment Listing'!A:E,4,FALSE)</f>
        <v>200T</v>
      </c>
      <c r="AG1224" s="19" t="str">
        <f>VLOOKUP(C1224,'Equipment Listing'!A:E,5,FALSE)</f>
        <v>60-200</v>
      </c>
      <c r="AH1224" s="19">
        <f t="shared" si="166"/>
        <v>4</v>
      </c>
      <c r="AI1224" s="43">
        <f t="shared" si="167"/>
        <v>7200</v>
      </c>
      <c r="AJ1224" s="102">
        <f t="shared" si="168"/>
        <v>298488</v>
      </c>
      <c r="AK1224" s="20">
        <f t="shared" si="169"/>
        <v>24874</v>
      </c>
      <c r="AL1224" s="21">
        <f t="shared" si="161"/>
        <v>13.554040404040403</v>
      </c>
      <c r="AM1224" s="20">
        <f t="shared" si="162"/>
        <v>149244</v>
      </c>
      <c r="AN1224" s="103" t="s">
        <v>662</v>
      </c>
      <c r="AO1224" s="103" t="s">
        <v>1295</v>
      </c>
      <c r="AP1224" s="17">
        <v>29245</v>
      </c>
    </row>
    <row r="1225" spans="1:42" ht="10.5" customHeight="1">
      <c r="A1225" s="16" t="s">
        <v>599</v>
      </c>
      <c r="B1225" s="220" t="str">
        <f t="shared" si="163"/>
        <v>EOP</v>
      </c>
      <c r="C1225" s="18">
        <v>21011</v>
      </c>
      <c r="D1225" s="19">
        <v>1</v>
      </c>
      <c r="E1225" s="20">
        <v>1800</v>
      </c>
      <c r="F1225" s="19">
        <v>1</v>
      </c>
      <c r="G1225" s="19">
        <v>2</v>
      </c>
      <c r="H1225" s="221" t="str">
        <f t="shared" si="164"/>
        <v>2015.01</v>
      </c>
      <c r="I1225" s="221" t="str">
        <f t="shared" si="165"/>
        <v>3000</v>
      </c>
      <c r="J1225" s="148">
        <f>270*48</f>
        <v>12960</v>
      </c>
      <c r="K1225" s="230"/>
      <c r="L1225" s="230"/>
      <c r="M1225" s="230"/>
      <c r="N1225" s="230"/>
      <c r="O1225" s="19">
        <v>54</v>
      </c>
      <c r="P1225" s="19">
        <v>97</v>
      </c>
      <c r="Q1225" s="19">
        <v>22.87</v>
      </c>
      <c r="R1225" s="19"/>
      <c r="S1225" s="103"/>
      <c r="T1225" s="103">
        <v>16</v>
      </c>
      <c r="U1225" s="18" t="s">
        <v>2</v>
      </c>
      <c r="V1225" s="103" t="s">
        <v>767</v>
      </c>
      <c r="W1225" s="103">
        <v>1.18</v>
      </c>
      <c r="X1225" s="17"/>
      <c r="Y1225" s="17" t="s">
        <v>531</v>
      </c>
      <c r="Z1225" s="17"/>
      <c r="AA1225" s="17" t="s">
        <v>766</v>
      </c>
      <c r="AB1225" s="17"/>
      <c r="AC1225" s="17"/>
      <c r="AD1225" s="99">
        <v>41791</v>
      </c>
      <c r="AE1225" s="18" t="str">
        <f>VLOOKUP(C1225,'Equipment Listing'!A:E,3,FALSE)</f>
        <v>Plainfield</v>
      </c>
      <c r="AF1225" s="19" t="str">
        <f>VLOOKUP(C1225,'Equipment Listing'!A:E,4,FALSE)</f>
        <v>400T</v>
      </c>
      <c r="AG1225" s="19" t="str">
        <f>VLOOKUP(C1225,'Equipment Listing'!A:E,5,FALSE)</f>
        <v>331-600</v>
      </c>
      <c r="AH1225" s="19">
        <f t="shared" si="166"/>
        <v>2</v>
      </c>
      <c r="AI1225" s="43">
        <f t="shared" si="167"/>
        <v>1800</v>
      </c>
      <c r="AJ1225" s="102">
        <f t="shared" si="168"/>
        <v>12960</v>
      </c>
      <c r="AK1225" s="20">
        <f t="shared" si="169"/>
        <v>1080</v>
      </c>
      <c r="AL1225" s="21">
        <f t="shared" si="161"/>
        <v>4.7272727272727266</v>
      </c>
      <c r="AM1225" s="20">
        <f t="shared" si="162"/>
        <v>12960</v>
      </c>
      <c r="AN1225" s="103" t="s">
        <v>768</v>
      </c>
      <c r="AO1225" s="103" t="s">
        <v>1295</v>
      </c>
      <c r="AP1225" s="17" t="s">
        <v>766</v>
      </c>
    </row>
    <row r="1226" spans="1:42" ht="10.5" customHeight="1">
      <c r="A1226" s="16" t="s">
        <v>599</v>
      </c>
      <c r="B1226" s="220" t="str">
        <f t="shared" si="163"/>
        <v>EOP</v>
      </c>
      <c r="C1226" s="18">
        <v>21011</v>
      </c>
      <c r="D1226" s="19">
        <v>1</v>
      </c>
      <c r="E1226" s="20">
        <v>1800</v>
      </c>
      <c r="F1226" s="19">
        <v>1</v>
      </c>
      <c r="G1226" s="19">
        <v>2</v>
      </c>
      <c r="H1226" s="221" t="str">
        <f t="shared" si="164"/>
        <v>2015.01</v>
      </c>
      <c r="I1226" s="221" t="str">
        <f t="shared" si="165"/>
        <v>3000</v>
      </c>
      <c r="J1226" s="148">
        <f>270*48</f>
        <v>12960</v>
      </c>
      <c r="K1226" s="230"/>
      <c r="L1226" s="230"/>
      <c r="M1226" s="230"/>
      <c r="N1226" s="230"/>
      <c r="O1226" s="19">
        <v>54</v>
      </c>
      <c r="P1226" s="19">
        <v>97</v>
      </c>
      <c r="Q1226" s="19">
        <v>22.79</v>
      </c>
      <c r="R1226" s="19"/>
      <c r="S1226" s="103">
        <v>308</v>
      </c>
      <c r="T1226" s="103">
        <v>16</v>
      </c>
      <c r="U1226" s="18" t="s">
        <v>2</v>
      </c>
      <c r="V1226" s="103"/>
      <c r="W1226" s="103"/>
      <c r="X1226" s="17"/>
      <c r="Y1226" s="17" t="s">
        <v>531</v>
      </c>
      <c r="Z1226" s="17"/>
      <c r="AA1226" s="17" t="s">
        <v>769</v>
      </c>
      <c r="AB1226" s="17"/>
      <c r="AC1226" s="17"/>
      <c r="AD1226" s="99">
        <v>41791</v>
      </c>
      <c r="AE1226" s="18" t="str">
        <f>VLOOKUP(C1226,'Equipment Listing'!A:E,3,FALSE)</f>
        <v>Plainfield</v>
      </c>
      <c r="AF1226" s="19" t="str">
        <f>VLOOKUP(C1226,'Equipment Listing'!A:E,4,FALSE)</f>
        <v>400T</v>
      </c>
      <c r="AG1226" s="19" t="str">
        <f>VLOOKUP(C1226,'Equipment Listing'!A:E,5,FALSE)</f>
        <v>331-600</v>
      </c>
      <c r="AH1226" s="19">
        <f t="shared" si="166"/>
        <v>2</v>
      </c>
      <c r="AI1226" s="43">
        <f t="shared" si="167"/>
        <v>1800</v>
      </c>
      <c r="AJ1226" s="102">
        <f t="shared" si="168"/>
        <v>12960</v>
      </c>
      <c r="AK1226" s="20">
        <f t="shared" si="169"/>
        <v>1080</v>
      </c>
      <c r="AL1226" s="21">
        <f t="shared" si="161"/>
        <v>4.7272727272727266</v>
      </c>
      <c r="AM1226" s="20">
        <f t="shared" si="162"/>
        <v>12960</v>
      </c>
      <c r="AN1226" s="103"/>
      <c r="AO1226" s="103" t="s">
        <v>1295</v>
      </c>
      <c r="AP1226" s="17" t="s">
        <v>769</v>
      </c>
    </row>
    <row r="1227" spans="1:42" ht="10.5" customHeight="1">
      <c r="A1227" s="16" t="s">
        <v>770</v>
      </c>
      <c r="B1227" s="220" t="str">
        <f t="shared" si="163"/>
        <v>SOP</v>
      </c>
      <c r="C1227" s="18">
        <v>21011</v>
      </c>
      <c r="D1227" s="19">
        <v>1</v>
      </c>
      <c r="E1227" s="20">
        <v>1800</v>
      </c>
      <c r="F1227" s="19">
        <v>1</v>
      </c>
      <c r="G1227" s="19">
        <v>2</v>
      </c>
      <c r="H1227" s="221" t="str">
        <f t="shared" si="164"/>
        <v>2015.01</v>
      </c>
      <c r="I1227" s="221" t="str">
        <f t="shared" si="165"/>
        <v>2019</v>
      </c>
      <c r="J1227" s="170">
        <f>IF(ISNA(VLOOKUP(AP1227,'2015 Demand Explosion 12.17.14'!$D$18:$G$837,4,FALSE))=TRUE,0,VLOOKUP(AP1227,'2015 Demand Explosion 12.17.14'!$D$18:$G$837,4,FALSE))</f>
        <v>0</v>
      </c>
      <c r="K1227" s="231"/>
      <c r="L1227" s="231"/>
      <c r="M1227" s="231"/>
      <c r="N1227" s="231"/>
      <c r="O1227" s="19"/>
      <c r="P1227" s="19"/>
      <c r="Q1227" s="19"/>
      <c r="R1227" s="19"/>
      <c r="S1227" s="103"/>
      <c r="T1227" s="103"/>
      <c r="U1227" s="18" t="s">
        <v>2</v>
      </c>
      <c r="V1227" s="103" t="s">
        <v>771</v>
      </c>
      <c r="W1227" s="103">
        <v>0.59</v>
      </c>
      <c r="X1227" s="17"/>
      <c r="Y1227" s="17" t="s">
        <v>531</v>
      </c>
      <c r="Z1227" s="17"/>
      <c r="AA1227" s="17">
        <v>37114</v>
      </c>
      <c r="AB1227" s="17"/>
      <c r="AC1227" s="17"/>
      <c r="AD1227" s="99" t="s">
        <v>563</v>
      </c>
      <c r="AE1227" s="18" t="str">
        <f>VLOOKUP(C1227,'Equipment Listing'!A:E,3,FALSE)</f>
        <v>Plainfield</v>
      </c>
      <c r="AF1227" s="19" t="str">
        <f>VLOOKUP(C1227,'Equipment Listing'!A:E,4,FALSE)</f>
        <v>400T</v>
      </c>
      <c r="AG1227" s="19" t="str">
        <f>VLOOKUP(C1227,'Equipment Listing'!A:E,5,FALSE)</f>
        <v>331-600</v>
      </c>
      <c r="AH1227" s="19">
        <f t="shared" si="166"/>
        <v>2</v>
      </c>
      <c r="AI1227" s="43">
        <f t="shared" si="167"/>
        <v>1800</v>
      </c>
      <c r="AJ1227" s="102">
        <f t="shared" si="168"/>
        <v>0</v>
      </c>
      <c r="AK1227" s="20">
        <f t="shared" si="169"/>
        <v>0</v>
      </c>
      <c r="AL1227" s="21">
        <f t="shared" si="161"/>
        <v>0</v>
      </c>
      <c r="AM1227" s="20">
        <f t="shared" si="162"/>
        <v>0</v>
      </c>
      <c r="AN1227" s="103" t="s">
        <v>761</v>
      </c>
      <c r="AO1227" s="103" t="s">
        <v>1295</v>
      </c>
      <c r="AP1227" s="17">
        <v>37114</v>
      </c>
    </row>
    <row r="1228" spans="1:42" ht="10.5" customHeight="1">
      <c r="A1228" s="16" t="s">
        <v>620</v>
      </c>
      <c r="B1228" s="220" t="str">
        <f t="shared" si="163"/>
        <v>EOP</v>
      </c>
      <c r="C1228" s="18">
        <v>21011</v>
      </c>
      <c r="D1228" s="19">
        <v>1</v>
      </c>
      <c r="E1228" s="20">
        <v>1200</v>
      </c>
      <c r="F1228" s="19">
        <v>1</v>
      </c>
      <c r="G1228" s="19">
        <v>2</v>
      </c>
      <c r="H1228" s="221" t="str">
        <f t="shared" si="164"/>
        <v>2015.01</v>
      </c>
      <c r="I1228" s="221" t="str">
        <f t="shared" si="165"/>
        <v>3000</v>
      </c>
      <c r="J1228" s="170">
        <f>IF(ISNA(VLOOKUP(AP1228,'2015 Demand Explosion 12.17.14'!$D$18:$G$837,4,FALSE))=TRUE,0,VLOOKUP(AP1228,'2015 Demand Explosion 12.17.14'!$D$18:$G$837,4,FALSE))</f>
        <v>0</v>
      </c>
      <c r="K1228" s="231"/>
      <c r="L1228" s="231"/>
      <c r="M1228" s="231"/>
      <c r="N1228" s="231"/>
      <c r="O1228" s="19">
        <v>48</v>
      </c>
      <c r="P1228" s="19">
        <v>72</v>
      </c>
      <c r="Q1228" s="19">
        <v>22.47</v>
      </c>
      <c r="R1228" s="19"/>
      <c r="S1228" s="103"/>
      <c r="T1228" s="103">
        <v>16.5</v>
      </c>
      <c r="U1228" s="18" t="s">
        <v>2</v>
      </c>
      <c r="V1228" s="103" t="s">
        <v>767</v>
      </c>
      <c r="W1228" s="103">
        <v>0.83</v>
      </c>
      <c r="X1228" s="17"/>
      <c r="Y1228" s="17" t="s">
        <v>531</v>
      </c>
      <c r="Z1228" s="17"/>
      <c r="AA1228" s="17">
        <v>37132</v>
      </c>
      <c r="AB1228" s="17"/>
      <c r="AC1228" s="17"/>
      <c r="AD1228" s="99">
        <v>41791</v>
      </c>
      <c r="AE1228" s="18" t="str">
        <f>VLOOKUP(C1228,'Equipment Listing'!A:E,3,FALSE)</f>
        <v>Plainfield</v>
      </c>
      <c r="AF1228" s="19" t="str">
        <f>VLOOKUP(C1228,'Equipment Listing'!A:E,4,FALSE)</f>
        <v>400T</v>
      </c>
      <c r="AG1228" s="19" t="str">
        <f>VLOOKUP(C1228,'Equipment Listing'!A:E,5,FALSE)</f>
        <v>331-600</v>
      </c>
      <c r="AH1228" s="19">
        <f t="shared" si="166"/>
        <v>2</v>
      </c>
      <c r="AI1228" s="43">
        <f t="shared" si="167"/>
        <v>1200</v>
      </c>
      <c r="AJ1228" s="102">
        <f t="shared" si="168"/>
        <v>0</v>
      </c>
      <c r="AK1228" s="20">
        <f t="shared" si="169"/>
        <v>0</v>
      </c>
      <c r="AL1228" s="21">
        <f t="shared" si="161"/>
        <v>0</v>
      </c>
      <c r="AM1228" s="20">
        <f t="shared" si="162"/>
        <v>0</v>
      </c>
      <c r="AN1228" s="103" t="s">
        <v>772</v>
      </c>
      <c r="AO1228" s="103" t="s">
        <v>1295</v>
      </c>
      <c r="AP1228" s="17">
        <v>37132</v>
      </c>
    </row>
    <row r="1229" spans="1:42" ht="10.5" customHeight="1">
      <c r="A1229" s="16">
        <v>29311</v>
      </c>
      <c r="B1229" s="220" t="str">
        <f t="shared" si="163"/>
        <v>SOP</v>
      </c>
      <c r="C1229" s="18">
        <v>21002</v>
      </c>
      <c r="D1229" s="19">
        <v>1</v>
      </c>
      <c r="E1229" s="20">
        <v>1500</v>
      </c>
      <c r="F1229" s="19">
        <v>1</v>
      </c>
      <c r="G1229" s="19">
        <v>2</v>
      </c>
      <c r="H1229" s="221" t="str">
        <f t="shared" si="164"/>
        <v>2015.01</v>
      </c>
      <c r="I1229" s="221" t="str">
        <f t="shared" si="165"/>
        <v>2019</v>
      </c>
      <c r="J1229" s="170">
        <f>IF(ISNA(VLOOKUP(AP1229,'2015 Demand Explosion 12.17.14'!$D$18:$G$837,4,FALSE))=TRUE,0,VLOOKUP(AP1229,'2015 Demand Explosion 12.17.14'!$D$18:$G$837,4,FALSE))</f>
        <v>0</v>
      </c>
      <c r="K1229" s="231"/>
      <c r="L1229" s="231"/>
      <c r="M1229" s="231"/>
      <c r="N1229" s="231"/>
      <c r="O1229" s="19">
        <v>55</v>
      </c>
      <c r="P1229" s="19">
        <v>78</v>
      </c>
      <c r="Q1229" s="19">
        <v>25.76</v>
      </c>
      <c r="R1229" s="19"/>
      <c r="S1229" s="103">
        <v>460</v>
      </c>
      <c r="T1229" s="103">
        <v>16</v>
      </c>
      <c r="U1229" s="18" t="s">
        <v>2</v>
      </c>
      <c r="V1229" s="103" t="s">
        <v>810</v>
      </c>
      <c r="W1229" s="103">
        <v>3.62</v>
      </c>
      <c r="X1229" s="17"/>
      <c r="Y1229" s="17" t="s">
        <v>568</v>
      </c>
      <c r="Z1229" s="17"/>
      <c r="AA1229" s="17">
        <v>29311</v>
      </c>
      <c r="AB1229" s="17"/>
      <c r="AC1229" s="17"/>
      <c r="AD1229" s="99" t="s">
        <v>590</v>
      </c>
      <c r="AE1229" s="18" t="str">
        <f>VLOOKUP(C1229,'Equipment Listing'!A:E,3,FALSE)</f>
        <v>Plainfield</v>
      </c>
      <c r="AF1229" s="19" t="str">
        <f>VLOOKUP(C1229,'Equipment Listing'!A:E,4,FALSE)</f>
        <v>600T</v>
      </c>
      <c r="AG1229" s="19" t="str">
        <f>VLOOKUP(C1229,'Equipment Listing'!A:E,5,FALSE)</f>
        <v>331-600</v>
      </c>
      <c r="AH1229" s="19">
        <f t="shared" si="166"/>
        <v>2</v>
      </c>
      <c r="AI1229" s="43">
        <f t="shared" si="167"/>
        <v>1500</v>
      </c>
      <c r="AJ1229" s="102">
        <f t="shared" si="168"/>
        <v>0</v>
      </c>
      <c r="AK1229" s="20">
        <f t="shared" si="169"/>
        <v>0</v>
      </c>
      <c r="AL1229" s="21">
        <f t="shared" si="161"/>
        <v>0</v>
      </c>
      <c r="AM1229" s="20">
        <f t="shared" si="162"/>
        <v>0</v>
      </c>
      <c r="AN1229" s="103" t="s">
        <v>811</v>
      </c>
      <c r="AO1229" s="103"/>
      <c r="AP1229" s="17">
        <v>29311</v>
      </c>
    </row>
    <row r="1230" spans="1:42" ht="10.5" customHeight="1">
      <c r="A1230" s="16">
        <v>37225</v>
      </c>
      <c r="B1230" s="220" t="str">
        <f t="shared" si="163"/>
        <v>EOP</v>
      </c>
      <c r="C1230" s="18">
        <v>21002</v>
      </c>
      <c r="D1230" s="19">
        <v>1</v>
      </c>
      <c r="E1230" s="20">
        <v>1800</v>
      </c>
      <c r="F1230" s="19">
        <v>1</v>
      </c>
      <c r="G1230" s="19">
        <v>2</v>
      </c>
      <c r="H1230" s="221" t="str">
        <f t="shared" si="164"/>
        <v>2015.01</v>
      </c>
      <c r="I1230" s="221" t="str">
        <f t="shared" si="165"/>
        <v>3000</v>
      </c>
      <c r="J1230" s="170">
        <f>IF(ISNA(VLOOKUP(AP1230,'2015 Demand Explosion 12.17.14'!$D$18:$G$837,4,FALSE))=TRUE,0,VLOOKUP(AP1230,'2015 Demand Explosion 12.17.14'!$D$18:$G$837,4,FALSE))</f>
        <v>0</v>
      </c>
      <c r="K1230" s="231"/>
      <c r="L1230" s="231"/>
      <c r="M1230" s="231"/>
      <c r="N1230" s="231"/>
      <c r="O1230" s="19">
        <v>46</v>
      </c>
      <c r="P1230" s="19">
        <v>95</v>
      </c>
      <c r="Q1230" s="19">
        <v>23.33</v>
      </c>
      <c r="R1230" s="19"/>
      <c r="S1230" s="103">
        <v>311</v>
      </c>
      <c r="T1230" s="103">
        <v>14</v>
      </c>
      <c r="U1230" s="18" t="s">
        <v>2</v>
      </c>
      <c r="V1230" s="103" t="s">
        <v>812</v>
      </c>
      <c r="W1230" s="103">
        <v>2.6160000000000001</v>
      </c>
      <c r="X1230" s="17"/>
      <c r="Y1230" s="17" t="s">
        <v>531</v>
      </c>
      <c r="Z1230" s="17"/>
      <c r="AA1230" s="17">
        <v>37170</v>
      </c>
      <c r="AB1230" s="17"/>
      <c r="AC1230" s="17"/>
      <c r="AD1230" s="99">
        <v>41912</v>
      </c>
      <c r="AE1230" s="18" t="str">
        <f>VLOOKUP(C1230,'Equipment Listing'!A:E,3,FALSE)</f>
        <v>Plainfield</v>
      </c>
      <c r="AF1230" s="19" t="str">
        <f>VLOOKUP(C1230,'Equipment Listing'!A:E,4,FALSE)</f>
        <v>600T</v>
      </c>
      <c r="AG1230" s="19" t="str">
        <f>VLOOKUP(C1230,'Equipment Listing'!A:E,5,FALSE)</f>
        <v>331-600</v>
      </c>
      <c r="AH1230" s="19">
        <f t="shared" si="166"/>
        <v>2</v>
      </c>
      <c r="AI1230" s="43">
        <f t="shared" si="167"/>
        <v>1800</v>
      </c>
      <c r="AJ1230" s="102">
        <f t="shared" si="168"/>
        <v>0</v>
      </c>
      <c r="AK1230" s="20">
        <f t="shared" si="169"/>
        <v>0</v>
      </c>
      <c r="AL1230" s="21">
        <f t="shared" si="161"/>
        <v>0</v>
      </c>
      <c r="AM1230" s="20">
        <f t="shared" si="162"/>
        <v>0</v>
      </c>
      <c r="AN1230" s="103" t="s">
        <v>813</v>
      </c>
      <c r="AO1230" s="103" t="s">
        <v>1295</v>
      </c>
      <c r="AP1230" s="17">
        <v>37170</v>
      </c>
    </row>
    <row r="1231" spans="1:42" ht="10.5" customHeight="1">
      <c r="A1231" s="16">
        <v>37225</v>
      </c>
      <c r="B1231" s="220" t="str">
        <f t="shared" si="163"/>
        <v>EOP</v>
      </c>
      <c r="C1231" s="18">
        <v>21002</v>
      </c>
      <c r="D1231" s="19">
        <v>1</v>
      </c>
      <c r="E1231" s="20">
        <v>1800</v>
      </c>
      <c r="F1231" s="19">
        <v>1</v>
      </c>
      <c r="G1231" s="19">
        <v>2</v>
      </c>
      <c r="H1231" s="221" t="str">
        <f t="shared" si="164"/>
        <v>2015.01</v>
      </c>
      <c r="I1231" s="221" t="str">
        <f t="shared" si="165"/>
        <v>3000</v>
      </c>
      <c r="J1231" s="170">
        <f>IF(ISNA(VLOOKUP(AP1231,'2015 Demand Explosion 12.17.14'!$D$18:$G$837,4,FALSE))=TRUE,0,VLOOKUP(AP1231,'2015 Demand Explosion 12.17.14'!$D$18:$G$837,4,FALSE))</f>
        <v>0</v>
      </c>
      <c r="K1231" s="231"/>
      <c r="L1231" s="231"/>
      <c r="M1231" s="231"/>
      <c r="N1231" s="231"/>
      <c r="O1231" s="19">
        <v>46</v>
      </c>
      <c r="P1231" s="19">
        <v>95</v>
      </c>
      <c r="Q1231" s="19">
        <v>23.4</v>
      </c>
      <c r="R1231" s="19"/>
      <c r="S1231" s="103">
        <v>182</v>
      </c>
      <c r="T1231" s="103">
        <v>14</v>
      </c>
      <c r="U1231" s="18" t="s">
        <v>2</v>
      </c>
      <c r="V1231" s="103"/>
      <c r="W1231" s="103">
        <v>2.6160000000000001</v>
      </c>
      <c r="X1231" s="17"/>
      <c r="Y1231" s="17" t="s">
        <v>531</v>
      </c>
      <c r="Z1231" s="17"/>
      <c r="AA1231" s="17">
        <v>37171</v>
      </c>
      <c r="AB1231" s="17"/>
      <c r="AC1231" s="17"/>
      <c r="AD1231" s="99">
        <v>41912</v>
      </c>
      <c r="AE1231" s="18" t="str">
        <f>VLOOKUP(C1231,'Equipment Listing'!A:E,3,FALSE)</f>
        <v>Plainfield</v>
      </c>
      <c r="AF1231" s="19" t="str">
        <f>VLOOKUP(C1231,'Equipment Listing'!A:E,4,FALSE)</f>
        <v>600T</v>
      </c>
      <c r="AG1231" s="19" t="str">
        <f>VLOOKUP(C1231,'Equipment Listing'!A:E,5,FALSE)</f>
        <v>331-600</v>
      </c>
      <c r="AH1231" s="19">
        <f t="shared" si="166"/>
        <v>2</v>
      </c>
      <c r="AI1231" s="43">
        <f t="shared" si="167"/>
        <v>1800</v>
      </c>
      <c r="AJ1231" s="102">
        <f t="shared" si="168"/>
        <v>0</v>
      </c>
      <c r="AK1231" s="20">
        <f t="shared" si="169"/>
        <v>0</v>
      </c>
      <c r="AL1231" s="21">
        <f t="shared" si="161"/>
        <v>0</v>
      </c>
      <c r="AM1231" s="20">
        <f t="shared" si="162"/>
        <v>0</v>
      </c>
      <c r="AN1231" s="103"/>
      <c r="AO1231" s="103" t="s">
        <v>1295</v>
      </c>
      <c r="AP1231" s="17">
        <v>37171</v>
      </c>
    </row>
    <row r="1232" spans="1:42" ht="10.5" customHeight="1">
      <c r="A1232" s="16" t="s">
        <v>602</v>
      </c>
      <c r="B1232" s="220" t="str">
        <f t="shared" si="163"/>
        <v>SOP</v>
      </c>
      <c r="C1232" s="18">
        <v>21013</v>
      </c>
      <c r="D1232" s="19">
        <v>1</v>
      </c>
      <c r="E1232" s="20">
        <v>4200</v>
      </c>
      <c r="F1232" s="19">
        <v>1</v>
      </c>
      <c r="G1232" s="19">
        <v>4</v>
      </c>
      <c r="H1232" s="221" t="str">
        <f t="shared" si="164"/>
        <v>2015.01</v>
      </c>
      <c r="I1232" s="221" t="str">
        <f t="shared" si="165"/>
        <v>2016.02</v>
      </c>
      <c r="J1232" s="148">
        <f>VLOOKUP(AP1232,'2015 Demand Explosion 12.17.14'!$D$18:$G$837,4,FALSE)</f>
        <v>580006</v>
      </c>
      <c r="K1232" s="230"/>
      <c r="L1232" s="230"/>
      <c r="M1232" s="230"/>
      <c r="N1232" s="230"/>
      <c r="O1232" s="19">
        <v>22</v>
      </c>
      <c r="P1232" s="19">
        <v>26</v>
      </c>
      <c r="Q1232" s="19">
        <v>18.439</v>
      </c>
      <c r="R1232" s="19"/>
      <c r="S1232" s="103">
        <v>99</v>
      </c>
      <c r="T1232" s="103">
        <v>8.5</v>
      </c>
      <c r="U1232" s="18" t="s">
        <v>2</v>
      </c>
      <c r="V1232" s="103" t="s">
        <v>668</v>
      </c>
      <c r="W1232" s="103">
        <v>4.3999999999999997E-2</v>
      </c>
      <c r="X1232" s="17"/>
      <c r="Y1232" s="17" t="s">
        <v>531</v>
      </c>
      <c r="Z1232" s="17"/>
      <c r="AA1232" s="17">
        <v>37274</v>
      </c>
      <c r="AB1232" s="17"/>
      <c r="AC1232" s="17"/>
      <c r="AD1232" s="99">
        <v>42429</v>
      </c>
      <c r="AE1232" s="18" t="str">
        <f>VLOOKUP(C1232,'Equipment Listing'!A:E,3,FALSE)</f>
        <v>Plainfield</v>
      </c>
      <c r="AF1232" s="19" t="str">
        <f>VLOOKUP(C1232,'Equipment Listing'!A:E,4,FALSE)</f>
        <v>200T</v>
      </c>
      <c r="AG1232" s="19" t="str">
        <f>VLOOKUP(C1232,'Equipment Listing'!A:E,5,FALSE)</f>
        <v>60-200</v>
      </c>
      <c r="AH1232" s="19">
        <f t="shared" si="166"/>
        <v>4</v>
      </c>
      <c r="AI1232" s="43">
        <f t="shared" si="167"/>
        <v>4200</v>
      </c>
      <c r="AJ1232" s="102">
        <f t="shared" si="168"/>
        <v>580006</v>
      </c>
      <c r="AK1232" s="20">
        <f t="shared" si="169"/>
        <v>48333.833333333336</v>
      </c>
      <c r="AL1232" s="21">
        <f t="shared" si="161"/>
        <v>28.196464646464644</v>
      </c>
      <c r="AM1232" s="20">
        <f t="shared" si="162"/>
        <v>580006</v>
      </c>
      <c r="AN1232" s="103" t="s">
        <v>669</v>
      </c>
      <c r="AO1232" s="103" t="s">
        <v>1295</v>
      </c>
      <c r="AP1232" s="17">
        <v>37274</v>
      </c>
    </row>
    <row r="1233" spans="1:42" ht="10.5" customHeight="1">
      <c r="A1233" s="16" t="s">
        <v>678</v>
      </c>
      <c r="B1233" s="220" t="str">
        <f t="shared" si="163"/>
        <v>SOP</v>
      </c>
      <c r="C1233" s="18">
        <v>21013</v>
      </c>
      <c r="D1233" s="19">
        <v>1</v>
      </c>
      <c r="E1233" s="20">
        <v>2700</v>
      </c>
      <c r="F1233" s="19">
        <v>1</v>
      </c>
      <c r="G1233" s="19">
        <v>4</v>
      </c>
      <c r="H1233" s="221" t="str">
        <f t="shared" si="164"/>
        <v>2015.01</v>
      </c>
      <c r="I1233" s="221" t="str">
        <f t="shared" si="165"/>
        <v>2019</v>
      </c>
      <c r="J1233" s="148">
        <f>VLOOKUP(AP1233,'2015 Demand Explosion 12.17.14'!$D$18:$G$837,4,FALSE)</f>
        <v>114523</v>
      </c>
      <c r="K1233" s="230"/>
      <c r="L1233" s="230"/>
      <c r="M1233" s="230"/>
      <c r="N1233" s="230"/>
      <c r="O1233" s="19">
        <v>33</v>
      </c>
      <c r="P1233" s="19">
        <v>57</v>
      </c>
      <c r="Q1233" s="19">
        <v>20.934999999999999</v>
      </c>
      <c r="R1233" s="19"/>
      <c r="S1233" s="103">
        <v>63</v>
      </c>
      <c r="T1233" s="103">
        <v>13</v>
      </c>
      <c r="U1233" s="18" t="s">
        <v>2</v>
      </c>
      <c r="V1233" s="103" t="s">
        <v>679</v>
      </c>
      <c r="W1233" s="103">
        <v>0.61399999999999999</v>
      </c>
      <c r="X1233" s="17"/>
      <c r="Y1233" s="17" t="s">
        <v>538</v>
      </c>
      <c r="Z1233" s="17"/>
      <c r="AA1233" s="17">
        <v>97054</v>
      </c>
      <c r="AB1233" s="17"/>
      <c r="AC1233" s="17"/>
      <c r="AD1233" s="99">
        <v>43831</v>
      </c>
      <c r="AE1233" s="18" t="str">
        <f>VLOOKUP(C1233,'Equipment Listing'!A:E,3,FALSE)</f>
        <v>Plainfield</v>
      </c>
      <c r="AF1233" s="19" t="str">
        <f>VLOOKUP(C1233,'Equipment Listing'!A:E,4,FALSE)</f>
        <v>200T</v>
      </c>
      <c r="AG1233" s="19" t="str">
        <f>VLOOKUP(C1233,'Equipment Listing'!A:E,5,FALSE)</f>
        <v>60-200</v>
      </c>
      <c r="AH1233" s="19">
        <f t="shared" si="166"/>
        <v>4</v>
      </c>
      <c r="AI1233" s="43">
        <f t="shared" si="167"/>
        <v>2700</v>
      </c>
      <c r="AJ1233" s="102">
        <f t="shared" ref="AJ1233:AJ1254" si="170">J1233</f>
        <v>114523</v>
      </c>
      <c r="AK1233" s="20">
        <f t="shared" ref="AK1233:AK1254" si="171">J1233/12</f>
        <v>9543.5833333333339</v>
      </c>
      <c r="AL1233" s="21">
        <f t="shared" si="161"/>
        <v>13.699382716049383</v>
      </c>
      <c r="AM1233" s="20">
        <f t="shared" si="162"/>
        <v>114523</v>
      </c>
      <c r="AN1233" s="103" t="s">
        <v>680</v>
      </c>
      <c r="AO1233" s="103" t="s">
        <v>1295</v>
      </c>
      <c r="AP1233" s="17">
        <v>97054</v>
      </c>
    </row>
    <row r="1234" spans="1:42" ht="10.5" customHeight="1">
      <c r="A1234" s="16" t="s">
        <v>681</v>
      </c>
      <c r="B1234" s="220" t="str">
        <f t="shared" si="163"/>
        <v>SOP</v>
      </c>
      <c r="C1234" s="18">
        <v>21013</v>
      </c>
      <c r="D1234" s="19">
        <v>1</v>
      </c>
      <c r="E1234" s="20">
        <v>3000</v>
      </c>
      <c r="F1234" s="19">
        <v>1</v>
      </c>
      <c r="G1234" s="19">
        <v>4</v>
      </c>
      <c r="H1234" s="221" t="str">
        <f t="shared" si="164"/>
        <v>2015.01</v>
      </c>
      <c r="I1234" s="221" t="str">
        <f t="shared" si="165"/>
        <v>2019</v>
      </c>
      <c r="J1234" s="148">
        <f>VLOOKUP(AP1234,'2015 Demand Explosion 12.17.14'!$D$18:$G$837,4,FALSE)</f>
        <v>229077</v>
      </c>
      <c r="K1234" s="230"/>
      <c r="L1234" s="230"/>
      <c r="M1234" s="230"/>
      <c r="N1234" s="230"/>
      <c r="O1234" s="19">
        <v>25</v>
      </c>
      <c r="P1234" s="19">
        <v>41</v>
      </c>
      <c r="Q1234" s="19">
        <v>20.925000000000001</v>
      </c>
      <c r="R1234" s="19"/>
      <c r="S1234" s="103">
        <v>86</v>
      </c>
      <c r="T1234" s="103">
        <v>16</v>
      </c>
      <c r="U1234" s="18" t="s">
        <v>2</v>
      </c>
      <c r="V1234" s="103" t="s">
        <v>682</v>
      </c>
      <c r="W1234" s="103">
        <v>0.441</v>
      </c>
      <c r="X1234" s="17"/>
      <c r="Y1234" s="17" t="s">
        <v>538</v>
      </c>
      <c r="Z1234" s="17"/>
      <c r="AA1234" s="17">
        <v>97056</v>
      </c>
      <c r="AB1234" s="17"/>
      <c r="AC1234" s="17"/>
      <c r="AD1234" s="99">
        <v>43831</v>
      </c>
      <c r="AE1234" s="18" t="str">
        <f>VLOOKUP(C1234,'Equipment Listing'!A:E,3,FALSE)</f>
        <v>Plainfield</v>
      </c>
      <c r="AF1234" s="19" t="str">
        <f>VLOOKUP(C1234,'Equipment Listing'!A:E,4,FALSE)</f>
        <v>200T</v>
      </c>
      <c r="AG1234" s="19" t="str">
        <f>VLOOKUP(C1234,'Equipment Listing'!A:E,5,FALSE)</f>
        <v>60-200</v>
      </c>
      <c r="AH1234" s="19">
        <f t="shared" si="166"/>
        <v>4</v>
      </c>
      <c r="AI1234" s="43">
        <f t="shared" si="167"/>
        <v>3000</v>
      </c>
      <c r="AJ1234" s="102">
        <f t="shared" si="170"/>
        <v>229077</v>
      </c>
      <c r="AK1234" s="20">
        <f t="shared" si="171"/>
        <v>19089.75</v>
      </c>
      <c r="AL1234" s="21">
        <f t="shared" si="161"/>
        <v>18.842272727272729</v>
      </c>
      <c r="AM1234" s="20">
        <f t="shared" si="162"/>
        <v>229077</v>
      </c>
      <c r="AN1234" s="103" t="s">
        <v>683</v>
      </c>
      <c r="AO1234" s="103" t="s">
        <v>1295</v>
      </c>
      <c r="AP1234" s="17">
        <v>97056</v>
      </c>
    </row>
    <row r="1235" spans="1:42" ht="10.5" customHeight="1">
      <c r="A1235" s="16" t="s">
        <v>684</v>
      </c>
      <c r="B1235" s="220" t="str">
        <f t="shared" si="163"/>
        <v>EOP</v>
      </c>
      <c r="C1235" s="18">
        <v>21013</v>
      </c>
      <c r="D1235" s="19">
        <v>1</v>
      </c>
      <c r="E1235" s="20">
        <v>2700</v>
      </c>
      <c r="F1235" s="19">
        <v>1</v>
      </c>
      <c r="G1235" s="19">
        <v>2</v>
      </c>
      <c r="H1235" s="221" t="str">
        <f t="shared" si="164"/>
        <v>2015.01</v>
      </c>
      <c r="I1235" s="221" t="str">
        <f t="shared" si="165"/>
        <v>3000</v>
      </c>
      <c r="J1235" s="148">
        <f>VLOOKUP(AP1235,'2015 Demand Explosion 12.17.14'!$D$18:$G$837,4,FALSE)</f>
        <v>48011</v>
      </c>
      <c r="K1235" s="230"/>
      <c r="L1235" s="230"/>
      <c r="M1235" s="230"/>
      <c r="N1235" s="230"/>
      <c r="O1235" s="19"/>
      <c r="P1235" s="19"/>
      <c r="Q1235" s="19">
        <v>21.19</v>
      </c>
      <c r="R1235" s="19"/>
      <c r="S1235" s="103">
        <v>106</v>
      </c>
      <c r="T1235" s="103"/>
      <c r="U1235" s="18" t="s">
        <v>2</v>
      </c>
      <c r="V1235" s="103" t="s">
        <v>685</v>
      </c>
      <c r="W1235" s="103">
        <v>0.45</v>
      </c>
      <c r="X1235" s="17"/>
      <c r="Y1235" s="17" t="s">
        <v>568</v>
      </c>
      <c r="Z1235" s="17"/>
      <c r="AA1235" s="17">
        <v>502322</v>
      </c>
      <c r="AB1235" s="17"/>
      <c r="AC1235" s="17"/>
      <c r="AD1235" s="99">
        <v>41806</v>
      </c>
      <c r="AE1235" s="18" t="str">
        <f>VLOOKUP(C1235,'Equipment Listing'!A:E,3,FALSE)</f>
        <v>Plainfield</v>
      </c>
      <c r="AF1235" s="19" t="str">
        <f>VLOOKUP(C1235,'Equipment Listing'!A:E,4,FALSE)</f>
        <v>200T</v>
      </c>
      <c r="AG1235" s="19" t="str">
        <f>VLOOKUP(C1235,'Equipment Listing'!A:E,5,FALSE)</f>
        <v>60-200</v>
      </c>
      <c r="AH1235" s="19">
        <f t="shared" si="166"/>
        <v>2</v>
      </c>
      <c r="AI1235" s="43">
        <f t="shared" si="167"/>
        <v>2700</v>
      </c>
      <c r="AJ1235" s="102">
        <f t="shared" si="170"/>
        <v>48011</v>
      </c>
      <c r="AK1235" s="20">
        <f t="shared" si="171"/>
        <v>4000.9166666666665</v>
      </c>
      <c r="AL1235" s="21">
        <f t="shared" si="161"/>
        <v>6.3305836139169465</v>
      </c>
      <c r="AM1235" s="20">
        <f t="shared" si="162"/>
        <v>48011</v>
      </c>
      <c r="AN1235" s="103" t="s">
        <v>686</v>
      </c>
      <c r="AO1235" s="103" t="s">
        <v>1295</v>
      </c>
      <c r="AP1235" s="17" t="s">
        <v>2352</v>
      </c>
    </row>
    <row r="1236" spans="1:42" ht="10.5" customHeight="1">
      <c r="A1236" s="16" t="s">
        <v>690</v>
      </c>
      <c r="B1236" s="220" t="str">
        <f t="shared" si="163"/>
        <v>SOP</v>
      </c>
      <c r="C1236" s="18">
        <v>21013</v>
      </c>
      <c r="D1236" s="19">
        <v>1</v>
      </c>
      <c r="E1236" s="20">
        <v>3000</v>
      </c>
      <c r="F1236" s="19">
        <v>1</v>
      </c>
      <c r="G1236" s="19">
        <v>4</v>
      </c>
      <c r="H1236" s="221" t="str">
        <f t="shared" si="164"/>
        <v>2015.01</v>
      </c>
      <c r="I1236" s="221" t="str">
        <f t="shared" si="165"/>
        <v>2017.12</v>
      </c>
      <c r="J1236" s="148">
        <f>VLOOKUP(AP1236,'2015 Demand Explosion 12.17.14'!$D$18:$G$837,4,FALSE)</f>
        <v>189992</v>
      </c>
      <c r="K1236" s="230"/>
      <c r="L1236" s="230"/>
      <c r="M1236" s="230"/>
      <c r="N1236" s="230"/>
      <c r="O1236" s="19">
        <v>20</v>
      </c>
      <c r="P1236" s="19">
        <v>25</v>
      </c>
      <c r="Q1236" s="19">
        <v>21.29</v>
      </c>
      <c r="R1236" s="19"/>
      <c r="S1236" s="103">
        <v>67</v>
      </c>
      <c r="T1236" s="103">
        <v>11.5</v>
      </c>
      <c r="U1236" s="18" t="s">
        <v>2</v>
      </c>
      <c r="V1236" s="103" t="s">
        <v>691</v>
      </c>
      <c r="W1236" s="103">
        <v>0.19400000000000001</v>
      </c>
      <c r="X1236" s="17"/>
      <c r="Y1236" s="17" t="s">
        <v>538</v>
      </c>
      <c r="Z1236" s="17"/>
      <c r="AA1236" s="17">
        <v>557022</v>
      </c>
      <c r="AB1236" s="17"/>
      <c r="AC1236" s="17"/>
      <c r="AD1236" s="99">
        <v>43070</v>
      </c>
      <c r="AE1236" s="18" t="str">
        <f>VLOOKUP(C1236,'Equipment Listing'!A:E,3,FALSE)</f>
        <v>Plainfield</v>
      </c>
      <c r="AF1236" s="19" t="str">
        <f>VLOOKUP(C1236,'Equipment Listing'!A:E,4,FALSE)</f>
        <v>200T</v>
      </c>
      <c r="AG1236" s="19" t="str">
        <f>VLOOKUP(C1236,'Equipment Listing'!A:E,5,FALSE)</f>
        <v>60-200</v>
      </c>
      <c r="AH1236" s="19">
        <f t="shared" si="166"/>
        <v>4</v>
      </c>
      <c r="AI1236" s="43">
        <f t="shared" si="167"/>
        <v>3000</v>
      </c>
      <c r="AJ1236" s="102">
        <f t="shared" si="170"/>
        <v>189992</v>
      </c>
      <c r="AK1236" s="20">
        <f t="shared" si="171"/>
        <v>15832.666666666666</v>
      </c>
      <c r="AL1236" s="21">
        <f t="shared" si="161"/>
        <v>16.868282828282826</v>
      </c>
      <c r="AM1236" s="20">
        <f t="shared" si="162"/>
        <v>189992</v>
      </c>
      <c r="AN1236" s="103" t="s">
        <v>692</v>
      </c>
      <c r="AO1236" s="103" t="s">
        <v>1295</v>
      </c>
      <c r="AP1236" s="17" t="s">
        <v>2353</v>
      </c>
    </row>
    <row r="1237" spans="1:42" ht="10.5" customHeight="1">
      <c r="A1237" s="16" t="s">
        <v>693</v>
      </c>
      <c r="B1237" s="220" t="str">
        <f t="shared" si="163"/>
        <v>SOP</v>
      </c>
      <c r="C1237" s="18">
        <v>21013</v>
      </c>
      <c r="D1237" s="19">
        <v>1</v>
      </c>
      <c r="E1237" s="20">
        <v>3000</v>
      </c>
      <c r="F1237" s="19">
        <v>1</v>
      </c>
      <c r="G1237" s="19">
        <v>4</v>
      </c>
      <c r="H1237" s="221" t="str">
        <f t="shared" si="164"/>
        <v>2015.01</v>
      </c>
      <c r="I1237" s="221" t="str">
        <f t="shared" si="165"/>
        <v>2017.12</v>
      </c>
      <c r="J1237" s="148">
        <f>VLOOKUP(AP1237,'2015 Demand Explosion 12.17.14'!$D$18:$G$837,4,FALSE)</f>
        <v>189992</v>
      </c>
      <c r="K1237" s="230"/>
      <c r="L1237" s="230"/>
      <c r="M1237" s="230"/>
      <c r="N1237" s="230"/>
      <c r="O1237" s="19"/>
      <c r="P1237" s="19"/>
      <c r="Q1237" s="19">
        <v>21.344999999999999</v>
      </c>
      <c r="R1237" s="19"/>
      <c r="S1237" s="103"/>
      <c r="T1237" s="103"/>
      <c r="U1237" s="18" t="s">
        <v>2</v>
      </c>
      <c r="V1237" s="103"/>
      <c r="W1237" s="103">
        <v>0.19400000000000001</v>
      </c>
      <c r="X1237" s="17"/>
      <c r="Y1237" s="17" t="s">
        <v>538</v>
      </c>
      <c r="Z1237" s="17"/>
      <c r="AA1237" s="17">
        <v>557122</v>
      </c>
      <c r="AB1237" s="17"/>
      <c r="AC1237" s="17"/>
      <c r="AD1237" s="99">
        <v>43070</v>
      </c>
      <c r="AE1237" s="18" t="str">
        <f>VLOOKUP(C1237,'Equipment Listing'!A:E,3,FALSE)</f>
        <v>Plainfield</v>
      </c>
      <c r="AF1237" s="19" t="str">
        <f>VLOOKUP(C1237,'Equipment Listing'!A:E,4,FALSE)</f>
        <v>200T</v>
      </c>
      <c r="AG1237" s="19" t="str">
        <f>VLOOKUP(C1237,'Equipment Listing'!A:E,5,FALSE)</f>
        <v>60-200</v>
      </c>
      <c r="AH1237" s="19">
        <f t="shared" si="166"/>
        <v>4</v>
      </c>
      <c r="AI1237" s="43">
        <f t="shared" si="167"/>
        <v>3000</v>
      </c>
      <c r="AJ1237" s="102">
        <f t="shared" si="170"/>
        <v>189992</v>
      </c>
      <c r="AK1237" s="20">
        <f t="shared" si="171"/>
        <v>15832.666666666666</v>
      </c>
      <c r="AL1237" s="21">
        <f t="shared" si="161"/>
        <v>16.868282828282826</v>
      </c>
      <c r="AM1237" s="20">
        <f t="shared" si="162"/>
        <v>189992</v>
      </c>
      <c r="AN1237" s="103"/>
      <c r="AO1237" s="103" t="s">
        <v>1295</v>
      </c>
      <c r="AP1237" s="17" t="s">
        <v>2354</v>
      </c>
    </row>
    <row r="1238" spans="1:42" ht="10.5" customHeight="1">
      <c r="A1238" s="16" t="s">
        <v>694</v>
      </c>
      <c r="B1238" s="220" t="str">
        <f t="shared" si="163"/>
        <v>SOP</v>
      </c>
      <c r="C1238" s="18">
        <v>21013</v>
      </c>
      <c r="D1238" s="19">
        <v>1</v>
      </c>
      <c r="E1238" s="20">
        <v>2400</v>
      </c>
      <c r="F1238" s="19">
        <v>1</v>
      </c>
      <c r="G1238" s="19">
        <v>4</v>
      </c>
      <c r="H1238" s="221" t="str">
        <f t="shared" si="164"/>
        <v>2015.01</v>
      </c>
      <c r="I1238" s="221" t="str">
        <f t="shared" si="165"/>
        <v>2017.12</v>
      </c>
      <c r="J1238" s="148">
        <f>VLOOKUP(AP1238,'2015 Demand Explosion 12.17.14'!$D$18:$G$837,4,FALSE)</f>
        <v>379984</v>
      </c>
      <c r="K1238" s="230"/>
      <c r="L1238" s="230"/>
      <c r="M1238" s="230"/>
      <c r="N1238" s="230"/>
      <c r="O1238" s="19">
        <v>30</v>
      </c>
      <c r="P1238" s="19">
        <v>60</v>
      </c>
      <c r="Q1238" s="19">
        <v>20.79</v>
      </c>
      <c r="R1238" s="19"/>
      <c r="S1238" s="103">
        <v>168</v>
      </c>
      <c r="T1238" s="103">
        <v>11.5</v>
      </c>
      <c r="U1238" s="18" t="s">
        <v>2</v>
      </c>
      <c r="V1238" s="103" t="s">
        <v>695</v>
      </c>
      <c r="W1238" s="103">
        <v>0.65600000000000003</v>
      </c>
      <c r="X1238" s="17"/>
      <c r="Y1238" s="17" t="s">
        <v>538</v>
      </c>
      <c r="Z1238" s="17"/>
      <c r="AA1238" s="17">
        <v>557721</v>
      </c>
      <c r="AB1238" s="17"/>
      <c r="AC1238" s="17"/>
      <c r="AD1238" s="99">
        <v>43070</v>
      </c>
      <c r="AE1238" s="18" t="str">
        <f>VLOOKUP(C1238,'Equipment Listing'!A:E,3,FALSE)</f>
        <v>Plainfield</v>
      </c>
      <c r="AF1238" s="19" t="str">
        <f>VLOOKUP(C1238,'Equipment Listing'!A:E,4,FALSE)</f>
        <v>200T</v>
      </c>
      <c r="AG1238" s="19" t="str">
        <f>VLOOKUP(C1238,'Equipment Listing'!A:E,5,FALSE)</f>
        <v>60-200</v>
      </c>
      <c r="AH1238" s="19">
        <f t="shared" si="166"/>
        <v>4</v>
      </c>
      <c r="AI1238" s="43">
        <f t="shared" si="167"/>
        <v>2400</v>
      </c>
      <c r="AJ1238" s="102">
        <f t="shared" si="170"/>
        <v>379984</v>
      </c>
      <c r="AK1238" s="20">
        <f t="shared" si="171"/>
        <v>31665.333333333332</v>
      </c>
      <c r="AL1238" s="21">
        <f t="shared" si="161"/>
        <v>31.261616161616161</v>
      </c>
      <c r="AM1238" s="20">
        <f t="shared" si="162"/>
        <v>379984</v>
      </c>
      <c r="AN1238" s="103" t="s">
        <v>696</v>
      </c>
      <c r="AO1238" s="103" t="s">
        <v>1295</v>
      </c>
      <c r="AP1238" s="17" t="s">
        <v>2355</v>
      </c>
    </row>
    <row r="1239" spans="1:42" ht="10.5" customHeight="1">
      <c r="A1239" s="16" t="s">
        <v>700</v>
      </c>
      <c r="B1239" s="220" t="str">
        <f t="shared" si="163"/>
        <v>SOP</v>
      </c>
      <c r="C1239" s="18">
        <v>21013</v>
      </c>
      <c r="D1239" s="19">
        <v>2</v>
      </c>
      <c r="E1239" s="20">
        <v>2400</v>
      </c>
      <c r="F1239" s="19">
        <v>1</v>
      </c>
      <c r="G1239" s="19">
        <v>4</v>
      </c>
      <c r="H1239" s="221" t="str">
        <f t="shared" si="164"/>
        <v>2015.01</v>
      </c>
      <c r="I1239" s="221" t="str">
        <f t="shared" si="165"/>
        <v>2018.05</v>
      </c>
      <c r="J1239" s="148">
        <f>VLOOKUP(AP1239,'2015 Demand Explosion 12.17.14'!$D$18:$G$837,4,FALSE)</f>
        <v>170499</v>
      </c>
      <c r="K1239" s="230"/>
      <c r="L1239" s="230"/>
      <c r="M1239" s="230"/>
      <c r="N1239" s="230"/>
      <c r="O1239" s="19">
        <v>28</v>
      </c>
      <c r="P1239" s="19">
        <v>60</v>
      </c>
      <c r="Q1239" s="19">
        <v>21.215</v>
      </c>
      <c r="R1239" s="19"/>
      <c r="S1239" s="103">
        <v>168</v>
      </c>
      <c r="T1239" s="103">
        <v>11</v>
      </c>
      <c r="U1239" s="18" t="s">
        <v>2</v>
      </c>
      <c r="V1239" s="103" t="s">
        <v>701</v>
      </c>
      <c r="W1239" s="103">
        <v>0.91</v>
      </c>
      <c r="X1239" s="17"/>
      <c r="Y1239" s="17" t="s">
        <v>568</v>
      </c>
      <c r="Z1239" s="17"/>
      <c r="AA1239" s="17">
        <v>559121</v>
      </c>
      <c r="AB1239" s="17"/>
      <c r="AC1239" s="17"/>
      <c r="AD1239" s="99">
        <v>43221</v>
      </c>
      <c r="AE1239" s="18" t="str">
        <f>VLOOKUP(C1239,'Equipment Listing'!A:E,3,FALSE)</f>
        <v>Plainfield</v>
      </c>
      <c r="AF1239" s="19" t="str">
        <f>VLOOKUP(C1239,'Equipment Listing'!A:E,4,FALSE)</f>
        <v>200T</v>
      </c>
      <c r="AG1239" s="19" t="str">
        <f>VLOOKUP(C1239,'Equipment Listing'!A:E,5,FALSE)</f>
        <v>60-200</v>
      </c>
      <c r="AH1239" s="19">
        <f t="shared" si="166"/>
        <v>4</v>
      </c>
      <c r="AI1239" s="43">
        <f t="shared" si="167"/>
        <v>4800</v>
      </c>
      <c r="AJ1239" s="102">
        <f t="shared" si="170"/>
        <v>170499</v>
      </c>
      <c r="AK1239" s="20">
        <f t="shared" si="171"/>
        <v>14208.25</v>
      </c>
      <c r="AL1239" s="21">
        <f t="shared" si="161"/>
        <v>12.654640151515151</v>
      </c>
      <c r="AM1239" s="20">
        <f t="shared" si="162"/>
        <v>85249.5</v>
      </c>
      <c r="AN1239" s="103" t="s">
        <v>702</v>
      </c>
      <c r="AO1239" s="103" t="s">
        <v>1295</v>
      </c>
      <c r="AP1239" s="111" t="s">
        <v>2357</v>
      </c>
    </row>
    <row r="1240" spans="1:42" ht="10.5" customHeight="1">
      <c r="A1240" s="16" t="s">
        <v>703</v>
      </c>
      <c r="B1240" s="220" t="str">
        <f t="shared" si="163"/>
        <v>EOP</v>
      </c>
      <c r="C1240" s="18">
        <v>21013</v>
      </c>
      <c r="D1240" s="19">
        <v>1</v>
      </c>
      <c r="E1240" s="20">
        <v>2400</v>
      </c>
      <c r="F1240" s="19">
        <v>1</v>
      </c>
      <c r="G1240" s="19">
        <v>4</v>
      </c>
      <c r="H1240" s="221" t="str">
        <f t="shared" si="164"/>
        <v>2015.01</v>
      </c>
      <c r="I1240" s="221" t="str">
        <f t="shared" si="165"/>
        <v>3000</v>
      </c>
      <c r="J1240" s="148">
        <f>VLOOKUP(AP1240,'2015 Demand Explosion 12.17.14'!$D$18:$G$837,4,FALSE)</f>
        <v>48011</v>
      </c>
      <c r="K1240" s="230"/>
      <c r="L1240" s="230"/>
      <c r="M1240" s="230"/>
      <c r="N1240" s="230"/>
      <c r="O1240" s="19">
        <v>28</v>
      </c>
      <c r="P1240" s="19">
        <v>41</v>
      </c>
      <c r="Q1240" s="19">
        <v>21.12</v>
      </c>
      <c r="R1240" s="19"/>
      <c r="S1240" s="103">
        <v>57</v>
      </c>
      <c r="T1240" s="103">
        <v>16</v>
      </c>
      <c r="U1240" s="18" t="s">
        <v>2</v>
      </c>
      <c r="V1240" s="103" t="s">
        <v>704</v>
      </c>
      <c r="W1240" s="103">
        <v>0.41</v>
      </c>
      <c r="X1240" s="17"/>
      <c r="Y1240" s="17" t="s">
        <v>568</v>
      </c>
      <c r="Z1240" s="17"/>
      <c r="AA1240" s="17">
        <v>562421</v>
      </c>
      <c r="AB1240" s="17"/>
      <c r="AC1240" s="17"/>
      <c r="AD1240" s="99">
        <v>41806</v>
      </c>
      <c r="AE1240" s="18" t="str">
        <f>VLOOKUP(C1240,'Equipment Listing'!A:E,3,FALSE)</f>
        <v>Plainfield</v>
      </c>
      <c r="AF1240" s="19" t="str">
        <f>VLOOKUP(C1240,'Equipment Listing'!A:E,4,FALSE)</f>
        <v>200T</v>
      </c>
      <c r="AG1240" s="19" t="str">
        <f>VLOOKUP(C1240,'Equipment Listing'!A:E,5,FALSE)</f>
        <v>60-200</v>
      </c>
      <c r="AH1240" s="19">
        <f t="shared" si="166"/>
        <v>4</v>
      </c>
      <c r="AI1240" s="43">
        <f t="shared" si="167"/>
        <v>2400</v>
      </c>
      <c r="AJ1240" s="102">
        <f t="shared" si="170"/>
        <v>48011</v>
      </c>
      <c r="AK1240" s="20">
        <f t="shared" si="171"/>
        <v>4000.9166666666665</v>
      </c>
      <c r="AL1240" s="21">
        <f t="shared" si="161"/>
        <v>10.303724747474748</v>
      </c>
      <c r="AM1240" s="20">
        <f t="shared" si="162"/>
        <v>48011</v>
      </c>
      <c r="AN1240" s="103" t="s">
        <v>705</v>
      </c>
      <c r="AO1240" s="103" t="s">
        <v>1295</v>
      </c>
      <c r="AP1240" s="17" t="s">
        <v>2358</v>
      </c>
    </row>
    <row r="1241" spans="1:42" ht="10.5" customHeight="1">
      <c r="A1241" s="16" t="s">
        <v>841</v>
      </c>
      <c r="B1241" s="220" t="str">
        <f t="shared" si="163"/>
        <v>SOP</v>
      </c>
      <c r="C1241" s="18">
        <v>21002</v>
      </c>
      <c r="D1241" s="19">
        <v>1</v>
      </c>
      <c r="E1241" s="20">
        <v>1800</v>
      </c>
      <c r="F1241" s="19">
        <v>1</v>
      </c>
      <c r="G1241" s="19">
        <v>1</v>
      </c>
      <c r="H1241" s="221" t="str">
        <f t="shared" si="164"/>
        <v>2015.01</v>
      </c>
      <c r="I1241" s="221" t="str">
        <f t="shared" si="165"/>
        <v>2019</v>
      </c>
      <c r="J1241" s="170">
        <f>IF(ISNA(VLOOKUP(AP1241,'2015 Demand Explosion 12.17.14'!$D$18:$G$837,4,FALSE))=TRUE,0,VLOOKUP(AP1241,'2015 Demand Explosion 12.17.14'!$D$18:$G$837,4,FALSE))</f>
        <v>0</v>
      </c>
      <c r="K1241" s="231"/>
      <c r="L1241" s="231"/>
      <c r="M1241" s="231"/>
      <c r="N1241" s="231"/>
      <c r="O1241" s="19">
        <v>48</v>
      </c>
      <c r="P1241" s="19">
        <v>108</v>
      </c>
      <c r="Q1241" s="19">
        <v>22.28</v>
      </c>
      <c r="R1241" s="19"/>
      <c r="S1241" s="103">
        <v>454</v>
      </c>
      <c r="T1241" s="103">
        <v>14.5</v>
      </c>
      <c r="U1241" s="18" t="s">
        <v>2</v>
      </c>
      <c r="V1241" s="103" t="s">
        <v>844</v>
      </c>
      <c r="W1241" s="103">
        <v>2.6</v>
      </c>
      <c r="X1241" s="17"/>
      <c r="Y1241" s="17" t="s">
        <v>843</v>
      </c>
      <c r="Z1241" s="17"/>
      <c r="AA1241" s="17" t="s">
        <v>842</v>
      </c>
      <c r="AB1241" s="17"/>
      <c r="AC1241" s="17"/>
      <c r="AD1241" s="99" t="s">
        <v>590</v>
      </c>
      <c r="AE1241" s="18" t="str">
        <f>VLOOKUP(C1241,'Equipment Listing'!A:E,3,FALSE)</f>
        <v>Plainfield</v>
      </c>
      <c r="AF1241" s="19" t="str">
        <f>VLOOKUP(C1241,'Equipment Listing'!A:E,4,FALSE)</f>
        <v>600T</v>
      </c>
      <c r="AG1241" s="19" t="str">
        <f>VLOOKUP(C1241,'Equipment Listing'!A:E,5,FALSE)</f>
        <v>331-600</v>
      </c>
      <c r="AH1241" s="19">
        <f t="shared" si="166"/>
        <v>1</v>
      </c>
      <c r="AI1241" s="43">
        <f t="shared" si="167"/>
        <v>1800</v>
      </c>
      <c r="AJ1241" s="102">
        <f t="shared" si="170"/>
        <v>0</v>
      </c>
      <c r="AK1241" s="20">
        <f t="shared" si="171"/>
        <v>0</v>
      </c>
      <c r="AL1241" s="21">
        <f t="shared" si="161"/>
        <v>0</v>
      </c>
      <c r="AM1241" s="20">
        <f t="shared" si="162"/>
        <v>0</v>
      </c>
      <c r="AN1241" s="103" t="s">
        <v>845</v>
      </c>
      <c r="AO1241" s="103" t="s">
        <v>2393</v>
      </c>
      <c r="AP1241" s="17" t="s">
        <v>842</v>
      </c>
    </row>
    <row r="1242" spans="1:42" ht="10.5" customHeight="1">
      <c r="A1242" s="16" t="s">
        <v>846</v>
      </c>
      <c r="B1242" s="220" t="str">
        <f t="shared" si="163"/>
        <v>SOP</v>
      </c>
      <c r="C1242" s="18">
        <v>21002</v>
      </c>
      <c r="D1242" s="19">
        <v>1</v>
      </c>
      <c r="E1242" s="20">
        <v>1800</v>
      </c>
      <c r="F1242" s="19">
        <v>1</v>
      </c>
      <c r="G1242" s="19">
        <v>1</v>
      </c>
      <c r="H1242" s="221" t="str">
        <f t="shared" si="164"/>
        <v>2015.01</v>
      </c>
      <c r="I1242" s="221" t="str">
        <f t="shared" si="165"/>
        <v>2019</v>
      </c>
      <c r="J1242" s="170">
        <f>IF(ISNA(VLOOKUP(AP1242,'2015 Demand Explosion 12.17.14'!$D$18:$G$837,4,FALSE))=TRUE,0,VLOOKUP(AP1242,'2015 Demand Explosion 12.17.14'!$D$18:$G$837,4,FALSE))</f>
        <v>0</v>
      </c>
      <c r="K1242" s="231"/>
      <c r="L1242" s="231"/>
      <c r="M1242" s="231"/>
      <c r="N1242" s="231"/>
      <c r="O1242" s="19">
        <v>48</v>
      </c>
      <c r="P1242" s="19">
        <v>108</v>
      </c>
      <c r="Q1242" s="19">
        <v>22.372</v>
      </c>
      <c r="R1242" s="19"/>
      <c r="S1242" s="103">
        <v>401</v>
      </c>
      <c r="T1242" s="103">
        <v>14.5</v>
      </c>
      <c r="U1242" s="18" t="s">
        <v>2</v>
      </c>
      <c r="V1242" s="103"/>
      <c r="W1242" s="103">
        <v>2.6</v>
      </c>
      <c r="X1242" s="17"/>
      <c r="Y1242" s="17" t="s">
        <v>843</v>
      </c>
      <c r="Z1242" s="17"/>
      <c r="AA1242" s="17" t="s">
        <v>847</v>
      </c>
      <c r="AB1242" s="17"/>
      <c r="AC1242" s="17"/>
      <c r="AD1242" s="99" t="s">
        <v>590</v>
      </c>
      <c r="AE1242" s="18" t="str">
        <f>VLOOKUP(C1242,'Equipment Listing'!A:E,3,FALSE)</f>
        <v>Plainfield</v>
      </c>
      <c r="AF1242" s="19" t="str">
        <f>VLOOKUP(C1242,'Equipment Listing'!A:E,4,FALSE)</f>
        <v>600T</v>
      </c>
      <c r="AG1242" s="19" t="str">
        <f>VLOOKUP(C1242,'Equipment Listing'!A:E,5,FALSE)</f>
        <v>331-600</v>
      </c>
      <c r="AH1242" s="19">
        <f t="shared" si="166"/>
        <v>1</v>
      </c>
      <c r="AI1242" s="43">
        <f t="shared" si="167"/>
        <v>1800</v>
      </c>
      <c r="AJ1242" s="102">
        <f t="shared" si="170"/>
        <v>0</v>
      </c>
      <c r="AK1242" s="20">
        <f t="shared" si="171"/>
        <v>0</v>
      </c>
      <c r="AL1242" s="21">
        <f t="shared" si="161"/>
        <v>0</v>
      </c>
      <c r="AM1242" s="20">
        <f t="shared" si="162"/>
        <v>0</v>
      </c>
      <c r="AN1242" s="103"/>
      <c r="AO1242" s="103" t="s">
        <v>2393</v>
      </c>
      <c r="AP1242" s="17" t="s">
        <v>847</v>
      </c>
    </row>
    <row r="1243" spans="1:42" ht="10.5" customHeight="1">
      <c r="A1243" s="16" t="s">
        <v>706</v>
      </c>
      <c r="B1243" s="220" t="str">
        <f t="shared" si="163"/>
        <v>SOP</v>
      </c>
      <c r="C1243" s="18">
        <v>21013</v>
      </c>
      <c r="D1243" s="19">
        <v>1</v>
      </c>
      <c r="E1243" s="20">
        <v>2400</v>
      </c>
      <c r="F1243" s="19">
        <v>1</v>
      </c>
      <c r="G1243" s="19">
        <v>4</v>
      </c>
      <c r="H1243" s="221" t="str">
        <f t="shared" si="164"/>
        <v>2015.01</v>
      </c>
      <c r="I1243" s="221" t="str">
        <f t="shared" si="165"/>
        <v>2018.05</v>
      </c>
      <c r="J1243" s="148">
        <f>VLOOKUP(AP1243,'2015 Demand Explosion 12.17.14'!$D$18:$G$837,4,FALSE)</f>
        <v>132469</v>
      </c>
      <c r="K1243" s="230"/>
      <c r="L1243" s="230"/>
      <c r="M1243" s="230"/>
      <c r="N1243" s="230"/>
      <c r="O1243" s="19"/>
      <c r="P1243" s="19"/>
      <c r="Q1243" s="19">
        <v>20.88</v>
      </c>
      <c r="R1243" s="19"/>
      <c r="S1243" s="103">
        <v>120</v>
      </c>
      <c r="T1243" s="103"/>
      <c r="U1243" s="18" t="s">
        <v>2</v>
      </c>
      <c r="V1243" s="103" t="s">
        <v>707</v>
      </c>
      <c r="W1243" s="103">
        <v>0.48</v>
      </c>
      <c r="X1243" s="17"/>
      <c r="Y1243" s="17" t="s">
        <v>538</v>
      </c>
      <c r="Z1243" s="17"/>
      <c r="AA1243" s="17">
        <v>569021</v>
      </c>
      <c r="AB1243" s="17"/>
      <c r="AC1243" s="17"/>
      <c r="AD1243" s="99">
        <v>43221</v>
      </c>
      <c r="AE1243" s="18" t="str">
        <f>VLOOKUP(C1243,'Equipment Listing'!A:E,3,FALSE)</f>
        <v>Plainfield</v>
      </c>
      <c r="AF1243" s="19" t="str">
        <f>VLOOKUP(C1243,'Equipment Listing'!A:E,4,FALSE)</f>
        <v>200T</v>
      </c>
      <c r="AG1243" s="19" t="str">
        <f>VLOOKUP(C1243,'Equipment Listing'!A:E,5,FALSE)</f>
        <v>60-200</v>
      </c>
      <c r="AH1243" s="19">
        <f t="shared" si="166"/>
        <v>4</v>
      </c>
      <c r="AI1243" s="43">
        <f t="shared" si="167"/>
        <v>2400</v>
      </c>
      <c r="AJ1243" s="102">
        <f t="shared" si="170"/>
        <v>132469</v>
      </c>
      <c r="AK1243" s="20">
        <f t="shared" si="171"/>
        <v>11039.083333333334</v>
      </c>
      <c r="AL1243" s="21">
        <f t="shared" si="161"/>
        <v>15.635669191919192</v>
      </c>
      <c r="AM1243" s="20">
        <f t="shared" si="162"/>
        <v>132469</v>
      </c>
      <c r="AN1243" s="103" t="s">
        <v>708</v>
      </c>
      <c r="AO1243" s="103" t="s">
        <v>1295</v>
      </c>
      <c r="AP1243" s="17" t="s">
        <v>2356</v>
      </c>
    </row>
    <row r="1244" spans="1:42" ht="10.5" customHeight="1">
      <c r="A1244" s="16" t="s">
        <v>744</v>
      </c>
      <c r="B1244" s="220" t="str">
        <f t="shared" si="163"/>
        <v>EOP</v>
      </c>
      <c r="C1244" s="18">
        <v>21012</v>
      </c>
      <c r="D1244" s="19">
        <v>1</v>
      </c>
      <c r="E1244" s="20">
        <v>720</v>
      </c>
      <c r="F1244" s="19">
        <v>1</v>
      </c>
      <c r="G1244" s="19">
        <v>2</v>
      </c>
      <c r="H1244" s="221" t="str">
        <f t="shared" si="164"/>
        <v>2015.01</v>
      </c>
      <c r="I1244" s="221" t="str">
        <f t="shared" si="165"/>
        <v>3000</v>
      </c>
      <c r="J1244" s="148">
        <f>270*48</f>
        <v>12960</v>
      </c>
      <c r="K1244" s="230"/>
      <c r="L1244" s="230"/>
      <c r="M1244" s="230"/>
      <c r="N1244" s="230"/>
      <c r="O1244" s="19">
        <v>49</v>
      </c>
      <c r="P1244" s="19">
        <v>103</v>
      </c>
      <c r="Q1244" s="19">
        <v>29.2</v>
      </c>
      <c r="R1244" s="19"/>
      <c r="S1244" s="103" t="s">
        <v>560</v>
      </c>
      <c r="T1244" s="103">
        <v>15.5</v>
      </c>
      <c r="U1244" s="18" t="s">
        <v>2</v>
      </c>
      <c r="V1244" s="103" t="s">
        <v>745</v>
      </c>
      <c r="W1244" s="103">
        <v>4.26</v>
      </c>
      <c r="X1244" s="17"/>
      <c r="Y1244" s="17" t="s">
        <v>531</v>
      </c>
      <c r="Z1244" s="17"/>
      <c r="AA1244" s="17">
        <v>37223</v>
      </c>
      <c r="AB1244" s="17"/>
      <c r="AC1244" s="17"/>
      <c r="AD1244" s="99">
        <v>41791</v>
      </c>
      <c r="AE1244" s="18" t="str">
        <f>VLOOKUP(C1244,'Equipment Listing'!A:E,3,FALSE)</f>
        <v>Plainfield</v>
      </c>
      <c r="AF1244" s="19" t="str">
        <f>VLOOKUP(C1244,'Equipment Listing'!A:E,4,FALSE)</f>
        <v>600T</v>
      </c>
      <c r="AG1244" s="19" t="str">
        <f>VLOOKUP(C1244,'Equipment Listing'!A:E,5,FALSE)</f>
        <v>331-600</v>
      </c>
      <c r="AH1244" s="19">
        <f t="shared" si="166"/>
        <v>2</v>
      </c>
      <c r="AI1244" s="43">
        <f t="shared" si="167"/>
        <v>720</v>
      </c>
      <c r="AJ1244" s="102">
        <f t="shared" si="170"/>
        <v>12960</v>
      </c>
      <c r="AK1244" s="20">
        <f t="shared" si="171"/>
        <v>1080</v>
      </c>
      <c r="AL1244" s="21">
        <f t="shared" si="161"/>
        <v>6.3636363636363633</v>
      </c>
      <c r="AM1244" s="20">
        <f t="shared" si="162"/>
        <v>12960</v>
      </c>
      <c r="AN1244" s="103" t="s">
        <v>746</v>
      </c>
      <c r="AO1244" s="103" t="s">
        <v>1295</v>
      </c>
      <c r="AP1244" s="17">
        <v>37223</v>
      </c>
    </row>
    <row r="1245" spans="1:42" ht="10.5" customHeight="1">
      <c r="A1245" s="16">
        <v>29089</v>
      </c>
      <c r="B1245" s="220" t="str">
        <f t="shared" si="163"/>
        <v>SOP</v>
      </c>
      <c r="C1245" s="18">
        <v>21012</v>
      </c>
      <c r="D1245" s="19">
        <v>1</v>
      </c>
      <c r="E1245" s="20">
        <v>720</v>
      </c>
      <c r="F1245" s="19">
        <v>1.5</v>
      </c>
      <c r="G1245" s="19">
        <v>2</v>
      </c>
      <c r="H1245" s="221" t="str">
        <f t="shared" si="164"/>
        <v>2015.01</v>
      </c>
      <c r="I1245" s="221" t="str">
        <f t="shared" si="165"/>
        <v>2015.06</v>
      </c>
      <c r="J1245" s="170">
        <f>IF(ISNA(VLOOKUP(AP1245,'2015 Demand Explosion 12.17.14'!$D$18:$G$837,4,FALSE))=TRUE,0,VLOOKUP(AP1245,'2015 Demand Explosion 12.17.14'!$D$18:$G$837,4,FALSE))</f>
        <v>0</v>
      </c>
      <c r="K1245" s="231"/>
      <c r="L1245" s="231"/>
      <c r="M1245" s="231"/>
      <c r="N1245" s="231"/>
      <c r="O1245" s="19">
        <v>38</v>
      </c>
      <c r="P1245" s="19">
        <v>130</v>
      </c>
      <c r="Q1245" s="19">
        <v>29</v>
      </c>
      <c r="R1245" s="19"/>
      <c r="S1245" s="103">
        <v>491</v>
      </c>
      <c r="T1245" s="103">
        <v>21</v>
      </c>
      <c r="U1245" s="18" t="s">
        <v>8</v>
      </c>
      <c r="V1245" s="103" t="s">
        <v>747</v>
      </c>
      <c r="W1245" s="103">
        <v>1.94</v>
      </c>
      <c r="X1245" s="17"/>
      <c r="Y1245" s="17" t="s">
        <v>568</v>
      </c>
      <c r="Z1245" s="17"/>
      <c r="AA1245" s="17">
        <v>29089</v>
      </c>
      <c r="AB1245" s="17"/>
      <c r="AC1245" s="17"/>
      <c r="AD1245" s="99">
        <v>42156</v>
      </c>
      <c r="AE1245" s="18" t="str">
        <f>VLOOKUP(C1245,'Equipment Listing'!A:E,3,FALSE)</f>
        <v>Plainfield</v>
      </c>
      <c r="AF1245" s="19" t="str">
        <f>VLOOKUP(C1245,'Equipment Listing'!A:E,4,FALSE)</f>
        <v>600T</v>
      </c>
      <c r="AG1245" s="19" t="str">
        <f>VLOOKUP(C1245,'Equipment Listing'!A:E,5,FALSE)</f>
        <v>331-600</v>
      </c>
      <c r="AH1245" s="19">
        <f t="shared" si="166"/>
        <v>3</v>
      </c>
      <c r="AI1245" s="43">
        <f t="shared" si="167"/>
        <v>720</v>
      </c>
      <c r="AJ1245" s="102">
        <f t="shared" si="170"/>
        <v>0</v>
      </c>
      <c r="AK1245" s="20">
        <f t="shared" si="171"/>
        <v>0</v>
      </c>
      <c r="AL1245" s="21">
        <f t="shared" si="161"/>
        <v>0</v>
      </c>
      <c r="AM1245" s="20">
        <f t="shared" si="162"/>
        <v>0</v>
      </c>
      <c r="AN1245" s="103" t="s">
        <v>748</v>
      </c>
      <c r="AO1245" s="103" t="s">
        <v>2393</v>
      </c>
      <c r="AP1245" s="17">
        <v>29089</v>
      </c>
    </row>
    <row r="1246" spans="1:42" ht="10.5" customHeight="1">
      <c r="A1246" s="16" t="s">
        <v>709</v>
      </c>
      <c r="B1246" s="220" t="str">
        <f t="shared" si="163"/>
        <v>SOP</v>
      </c>
      <c r="C1246" s="18">
        <v>21013</v>
      </c>
      <c r="D1246" s="19">
        <v>1</v>
      </c>
      <c r="E1246" s="20">
        <v>3000</v>
      </c>
      <c r="F1246" s="19">
        <v>1</v>
      </c>
      <c r="G1246" s="19">
        <v>4</v>
      </c>
      <c r="H1246" s="221" t="str">
        <f t="shared" si="164"/>
        <v>2015.01</v>
      </c>
      <c r="I1246" s="221" t="str">
        <f t="shared" si="165"/>
        <v>2017.06</v>
      </c>
      <c r="J1246" s="148">
        <f>VLOOKUP(AP1246,'2015 Demand Explosion 12.17.14'!$D$18:$G$837,4,FALSE)</f>
        <v>369993</v>
      </c>
      <c r="K1246" s="230"/>
      <c r="L1246" s="230"/>
      <c r="M1246" s="230"/>
      <c r="N1246" s="230"/>
      <c r="O1246" s="19">
        <v>27</v>
      </c>
      <c r="P1246" s="19">
        <v>48</v>
      </c>
      <c r="Q1246" s="19">
        <v>21.17</v>
      </c>
      <c r="R1246" s="19"/>
      <c r="S1246" s="103">
        <v>116</v>
      </c>
      <c r="T1246" s="103">
        <v>16</v>
      </c>
      <c r="U1246" s="18" t="s">
        <v>2</v>
      </c>
      <c r="V1246" s="103" t="s">
        <v>710</v>
      </c>
      <c r="W1246" s="103">
        <v>0.32700000000000001</v>
      </c>
      <c r="X1246" s="17"/>
      <c r="Y1246" s="17" t="s">
        <v>531</v>
      </c>
      <c r="Z1246" s="17"/>
      <c r="AA1246" s="17">
        <v>652021</v>
      </c>
      <c r="AB1246" s="17"/>
      <c r="AC1246" s="17"/>
      <c r="AD1246" s="99">
        <v>42916</v>
      </c>
      <c r="AE1246" s="18" t="str">
        <f>VLOOKUP(C1246,'Equipment Listing'!A:E,3,FALSE)</f>
        <v>Plainfield</v>
      </c>
      <c r="AF1246" s="19" t="str">
        <f>VLOOKUP(C1246,'Equipment Listing'!A:E,4,FALSE)</f>
        <v>200T</v>
      </c>
      <c r="AG1246" s="19" t="str">
        <f>VLOOKUP(C1246,'Equipment Listing'!A:E,5,FALSE)</f>
        <v>60-200</v>
      </c>
      <c r="AH1246" s="19">
        <f t="shared" si="166"/>
        <v>4</v>
      </c>
      <c r="AI1246" s="43">
        <f t="shared" si="167"/>
        <v>3000</v>
      </c>
      <c r="AJ1246" s="102">
        <f t="shared" si="170"/>
        <v>369993</v>
      </c>
      <c r="AK1246" s="20">
        <f t="shared" si="171"/>
        <v>30832.75</v>
      </c>
      <c r="AL1246" s="21">
        <f t="shared" si="161"/>
        <v>25.959242424242422</v>
      </c>
      <c r="AM1246" s="20">
        <f t="shared" si="162"/>
        <v>369993</v>
      </c>
      <c r="AN1246" s="103" t="s">
        <v>711</v>
      </c>
      <c r="AO1246" s="103" t="s">
        <v>1295</v>
      </c>
      <c r="AP1246" s="17" t="s">
        <v>2359</v>
      </c>
    </row>
    <row r="1247" spans="1:42" ht="10.5" customHeight="1">
      <c r="A1247" s="16" t="s">
        <v>599</v>
      </c>
      <c r="B1247" s="220" t="str">
        <f t="shared" si="163"/>
        <v>EOP</v>
      </c>
      <c r="C1247" s="18">
        <v>21012</v>
      </c>
      <c r="D1247" s="19">
        <v>1</v>
      </c>
      <c r="E1247" s="20">
        <v>720</v>
      </c>
      <c r="F1247" s="19">
        <v>1</v>
      </c>
      <c r="G1247" s="19">
        <v>2</v>
      </c>
      <c r="H1247" s="221" t="str">
        <f t="shared" si="164"/>
        <v>2015.01</v>
      </c>
      <c r="I1247" s="221" t="str">
        <f t="shared" si="165"/>
        <v>3000</v>
      </c>
      <c r="J1247" s="148">
        <f>270*48</f>
        <v>12960</v>
      </c>
      <c r="K1247" s="230"/>
      <c r="L1247" s="230"/>
      <c r="M1247" s="230"/>
      <c r="N1247" s="230"/>
      <c r="O1247" s="19">
        <v>55</v>
      </c>
      <c r="P1247" s="19">
        <v>64</v>
      </c>
      <c r="Q1247" s="19">
        <v>28.75</v>
      </c>
      <c r="R1247" s="19"/>
      <c r="S1247" s="103" t="s">
        <v>560</v>
      </c>
      <c r="T1247" s="103">
        <v>21</v>
      </c>
      <c r="U1247" s="18" t="s">
        <v>2</v>
      </c>
      <c r="V1247" s="103" t="s">
        <v>753</v>
      </c>
      <c r="W1247" s="103">
        <v>1.19</v>
      </c>
      <c r="X1247" s="17"/>
      <c r="Y1247" s="17" t="s">
        <v>531</v>
      </c>
      <c r="Z1247" s="17"/>
      <c r="AA1247" s="17" t="s">
        <v>752</v>
      </c>
      <c r="AB1247" s="17"/>
      <c r="AC1247" s="17"/>
      <c r="AD1247" s="99">
        <v>41791</v>
      </c>
      <c r="AE1247" s="18" t="str">
        <f>VLOOKUP(C1247,'Equipment Listing'!A:E,3,FALSE)</f>
        <v>Plainfield</v>
      </c>
      <c r="AF1247" s="19" t="str">
        <f>VLOOKUP(C1247,'Equipment Listing'!A:E,4,FALSE)</f>
        <v>600T</v>
      </c>
      <c r="AG1247" s="19" t="str">
        <f>VLOOKUP(C1247,'Equipment Listing'!A:E,5,FALSE)</f>
        <v>331-600</v>
      </c>
      <c r="AH1247" s="19">
        <f t="shared" si="166"/>
        <v>2</v>
      </c>
      <c r="AI1247" s="43">
        <f t="shared" si="167"/>
        <v>720</v>
      </c>
      <c r="AJ1247" s="102">
        <f t="shared" si="170"/>
        <v>12960</v>
      </c>
      <c r="AK1247" s="20">
        <f t="shared" si="171"/>
        <v>1080</v>
      </c>
      <c r="AL1247" s="21">
        <f t="shared" si="161"/>
        <v>6.3636363636363633</v>
      </c>
      <c r="AM1247" s="20">
        <f t="shared" si="162"/>
        <v>12960</v>
      </c>
      <c r="AN1247" s="103" t="s">
        <v>754</v>
      </c>
      <c r="AO1247" s="103" t="s">
        <v>1295</v>
      </c>
      <c r="AP1247" s="17" t="s">
        <v>752</v>
      </c>
    </row>
    <row r="1248" spans="1:42" ht="10.5" customHeight="1">
      <c r="A1248" s="16" t="s">
        <v>599</v>
      </c>
      <c r="B1248" s="220" t="str">
        <f t="shared" si="163"/>
        <v>EOP</v>
      </c>
      <c r="C1248" s="18">
        <v>21012</v>
      </c>
      <c r="D1248" s="19">
        <v>1</v>
      </c>
      <c r="E1248" s="20">
        <v>720</v>
      </c>
      <c r="F1248" s="19">
        <v>1</v>
      </c>
      <c r="G1248" s="19">
        <v>2</v>
      </c>
      <c r="H1248" s="221" t="str">
        <f t="shared" si="164"/>
        <v>2015.01</v>
      </c>
      <c r="I1248" s="221" t="str">
        <f t="shared" si="165"/>
        <v>3000</v>
      </c>
      <c r="J1248" s="148">
        <f>270*48</f>
        <v>12960</v>
      </c>
      <c r="K1248" s="230"/>
      <c r="L1248" s="230"/>
      <c r="M1248" s="230"/>
      <c r="N1248" s="230"/>
      <c r="O1248" s="19">
        <v>55</v>
      </c>
      <c r="P1248" s="19">
        <v>64</v>
      </c>
      <c r="Q1248" s="19">
        <v>28.75</v>
      </c>
      <c r="R1248" s="19"/>
      <c r="S1248" s="103" t="s">
        <v>560</v>
      </c>
      <c r="T1248" s="103">
        <v>21</v>
      </c>
      <c r="U1248" s="18" t="s">
        <v>2</v>
      </c>
      <c r="V1248" s="103"/>
      <c r="W1248" s="103">
        <v>1.19</v>
      </c>
      <c r="X1248" s="17"/>
      <c r="Y1248" s="17" t="s">
        <v>531</v>
      </c>
      <c r="Z1248" s="17"/>
      <c r="AA1248" s="17" t="s">
        <v>755</v>
      </c>
      <c r="AB1248" s="17"/>
      <c r="AC1248" s="17"/>
      <c r="AD1248" s="99">
        <v>41791</v>
      </c>
      <c r="AE1248" s="18" t="str">
        <f>VLOOKUP(C1248,'Equipment Listing'!A:E,3,FALSE)</f>
        <v>Plainfield</v>
      </c>
      <c r="AF1248" s="19" t="str">
        <f>VLOOKUP(C1248,'Equipment Listing'!A:E,4,FALSE)</f>
        <v>600T</v>
      </c>
      <c r="AG1248" s="19" t="str">
        <f>VLOOKUP(C1248,'Equipment Listing'!A:E,5,FALSE)</f>
        <v>331-600</v>
      </c>
      <c r="AH1248" s="19">
        <f t="shared" si="166"/>
        <v>2</v>
      </c>
      <c r="AI1248" s="43">
        <f t="shared" si="167"/>
        <v>720</v>
      </c>
      <c r="AJ1248" s="102">
        <f t="shared" si="170"/>
        <v>12960</v>
      </c>
      <c r="AK1248" s="20">
        <f t="shared" si="171"/>
        <v>1080</v>
      </c>
      <c r="AL1248" s="21">
        <f t="shared" si="161"/>
        <v>6.3636363636363633</v>
      </c>
      <c r="AM1248" s="20">
        <f t="shared" si="162"/>
        <v>12960</v>
      </c>
      <c r="AN1248" s="103"/>
      <c r="AO1248" s="103" t="s">
        <v>1295</v>
      </c>
      <c r="AP1248" s="17" t="s">
        <v>755</v>
      </c>
    </row>
    <row r="1249" spans="1:42" ht="10.5" customHeight="1">
      <c r="A1249" s="16" t="s">
        <v>712</v>
      </c>
      <c r="B1249" s="220" t="str">
        <f t="shared" si="163"/>
        <v>SOP</v>
      </c>
      <c r="C1249" s="18">
        <v>21013</v>
      </c>
      <c r="D1249" s="19">
        <v>1</v>
      </c>
      <c r="E1249" s="20">
        <v>1500</v>
      </c>
      <c r="F1249" s="19">
        <v>1</v>
      </c>
      <c r="G1249" s="19">
        <v>2</v>
      </c>
      <c r="H1249" s="221" t="str">
        <f t="shared" si="164"/>
        <v>2015.01</v>
      </c>
      <c r="I1249" s="221" t="str">
        <f t="shared" si="165"/>
        <v>2017.06</v>
      </c>
      <c r="J1249" s="148">
        <f>VLOOKUP(AP1249,'2015 Demand Explosion 12.17.14'!$D$18:$G$837,4,FALSE)</f>
        <v>73624</v>
      </c>
      <c r="K1249" s="230"/>
      <c r="L1249" s="230"/>
      <c r="M1249" s="230"/>
      <c r="N1249" s="230"/>
      <c r="O1249" s="19">
        <v>29</v>
      </c>
      <c r="P1249" s="19">
        <v>47</v>
      </c>
      <c r="Q1249" s="19"/>
      <c r="R1249" s="19"/>
      <c r="S1249" s="103"/>
      <c r="T1249" s="103">
        <v>11</v>
      </c>
      <c r="U1249" s="18" t="s">
        <v>2</v>
      </c>
      <c r="V1249" s="103" t="s">
        <v>713</v>
      </c>
      <c r="W1249" s="103">
        <v>0.56999999999999995</v>
      </c>
      <c r="X1249" s="17"/>
      <c r="Y1249" s="17" t="s">
        <v>531</v>
      </c>
      <c r="Z1249" s="17"/>
      <c r="AA1249" s="17">
        <v>663122</v>
      </c>
      <c r="AB1249" s="17"/>
      <c r="AC1249" s="17"/>
      <c r="AD1249" s="99">
        <v>42916</v>
      </c>
      <c r="AE1249" s="18" t="str">
        <f>VLOOKUP(C1249,'Equipment Listing'!A:E,3,FALSE)</f>
        <v>Plainfield</v>
      </c>
      <c r="AF1249" s="19" t="str">
        <f>VLOOKUP(C1249,'Equipment Listing'!A:E,4,FALSE)</f>
        <v>200T</v>
      </c>
      <c r="AG1249" s="19" t="str">
        <f>VLOOKUP(C1249,'Equipment Listing'!A:E,5,FALSE)</f>
        <v>60-200</v>
      </c>
      <c r="AH1249" s="19">
        <f t="shared" si="166"/>
        <v>2</v>
      </c>
      <c r="AI1249" s="43">
        <f t="shared" si="167"/>
        <v>1500</v>
      </c>
      <c r="AJ1249" s="102">
        <f t="shared" si="170"/>
        <v>73624</v>
      </c>
      <c r="AK1249" s="20">
        <f t="shared" si="171"/>
        <v>6135.333333333333</v>
      </c>
      <c r="AL1249" s="21">
        <f t="shared" si="161"/>
        <v>11.073131313131311</v>
      </c>
      <c r="AM1249" s="20">
        <f t="shared" si="162"/>
        <v>73624</v>
      </c>
      <c r="AN1249" s="103" t="s">
        <v>714</v>
      </c>
      <c r="AO1249" s="103" t="s">
        <v>1295</v>
      </c>
      <c r="AP1249" s="17" t="s">
        <v>2360</v>
      </c>
    </row>
    <row r="1250" spans="1:42" ht="10.5" customHeight="1">
      <c r="A1250" s="16" t="s">
        <v>643</v>
      </c>
      <c r="B1250" s="220" t="str">
        <f t="shared" si="163"/>
        <v>SOP</v>
      </c>
      <c r="C1250" s="18">
        <v>21013</v>
      </c>
      <c r="D1250" s="19">
        <v>1</v>
      </c>
      <c r="E1250" s="20">
        <v>3000</v>
      </c>
      <c r="F1250" s="19">
        <v>1</v>
      </c>
      <c r="G1250" s="19">
        <v>1</v>
      </c>
      <c r="H1250" s="221" t="str">
        <f t="shared" si="164"/>
        <v>2015.01</v>
      </c>
      <c r="I1250" s="221" t="str">
        <f t="shared" si="165"/>
        <v>2016.12</v>
      </c>
      <c r="J1250" s="148">
        <f>VLOOKUP(AP1250,'2015 Demand Explosion 12.17.14'!$D$18:$G$837,4,FALSE)</f>
        <v>22000</v>
      </c>
      <c r="K1250" s="230"/>
      <c r="L1250" s="230"/>
      <c r="M1250" s="230"/>
      <c r="N1250" s="230"/>
      <c r="O1250" s="19">
        <v>33</v>
      </c>
      <c r="P1250" s="19">
        <v>63</v>
      </c>
      <c r="Q1250" s="19">
        <v>20.934999999999999</v>
      </c>
      <c r="R1250" s="19"/>
      <c r="S1250" s="103">
        <v>168</v>
      </c>
      <c r="T1250" s="103">
        <v>11</v>
      </c>
      <c r="U1250" s="18" t="s">
        <v>2</v>
      </c>
      <c r="V1250" s="103" t="s">
        <v>719</v>
      </c>
      <c r="W1250" s="103">
        <v>0.79</v>
      </c>
      <c r="X1250" s="17"/>
      <c r="Y1250" s="17" t="s">
        <v>568</v>
      </c>
      <c r="Z1250" s="17"/>
      <c r="AA1250" s="17" t="s">
        <v>718</v>
      </c>
      <c r="AB1250" s="17"/>
      <c r="AC1250" s="17"/>
      <c r="AD1250" s="99">
        <v>42734</v>
      </c>
      <c r="AE1250" s="18" t="str">
        <f>VLOOKUP(C1250,'Equipment Listing'!A:E,3,FALSE)</f>
        <v>Plainfield</v>
      </c>
      <c r="AF1250" s="19" t="str">
        <f>VLOOKUP(C1250,'Equipment Listing'!A:E,4,FALSE)</f>
        <v>200T</v>
      </c>
      <c r="AG1250" s="19" t="str">
        <f>VLOOKUP(C1250,'Equipment Listing'!A:E,5,FALSE)</f>
        <v>60-200</v>
      </c>
      <c r="AH1250" s="19">
        <f t="shared" si="166"/>
        <v>1</v>
      </c>
      <c r="AI1250" s="43">
        <f t="shared" si="167"/>
        <v>3000</v>
      </c>
      <c r="AJ1250" s="102">
        <f t="shared" si="170"/>
        <v>22000</v>
      </c>
      <c r="AK1250" s="20">
        <f t="shared" si="171"/>
        <v>1833.3333333333333</v>
      </c>
      <c r="AL1250" s="21">
        <f t="shared" si="161"/>
        <v>2.9292929292929291</v>
      </c>
      <c r="AM1250" s="20">
        <f t="shared" si="162"/>
        <v>22000</v>
      </c>
      <c r="AN1250" s="103" t="s">
        <v>720</v>
      </c>
      <c r="AO1250" s="103" t="s">
        <v>1295</v>
      </c>
      <c r="AP1250" s="111" t="s">
        <v>2167</v>
      </c>
    </row>
    <row r="1251" spans="1:42" ht="10.5" customHeight="1">
      <c r="A1251" s="16" t="s">
        <v>721</v>
      </c>
      <c r="B1251" s="220" t="str">
        <f t="shared" si="163"/>
        <v>SOP</v>
      </c>
      <c r="C1251" s="18">
        <v>21013</v>
      </c>
      <c r="D1251" s="19">
        <v>1</v>
      </c>
      <c r="E1251" s="20">
        <v>2700</v>
      </c>
      <c r="F1251" s="19">
        <v>1</v>
      </c>
      <c r="G1251" s="19">
        <v>4</v>
      </c>
      <c r="H1251" s="221" t="str">
        <f t="shared" si="164"/>
        <v>2015.01</v>
      </c>
      <c r="I1251" s="221" t="str">
        <f t="shared" si="165"/>
        <v>2018.04</v>
      </c>
      <c r="J1251" s="148">
        <f>VLOOKUP(AP1251,'2015 Demand Explosion 12.17.14'!$D$18:$G$837,4,FALSE)</f>
        <v>265014</v>
      </c>
      <c r="K1251" s="230"/>
      <c r="L1251" s="230"/>
      <c r="M1251" s="230"/>
      <c r="N1251" s="230"/>
      <c r="O1251" s="19">
        <v>22</v>
      </c>
      <c r="P1251" s="19">
        <v>58</v>
      </c>
      <c r="Q1251" s="19">
        <v>20.925999999999998</v>
      </c>
      <c r="R1251" s="19"/>
      <c r="S1251" s="103">
        <v>88</v>
      </c>
      <c r="T1251" s="103">
        <v>15</v>
      </c>
      <c r="U1251" s="18" t="s">
        <v>2</v>
      </c>
      <c r="V1251" s="103" t="s">
        <v>723</v>
      </c>
      <c r="W1251" s="103">
        <v>0.44500000000000001</v>
      </c>
      <c r="X1251" s="17"/>
      <c r="Y1251" s="17" t="s">
        <v>568</v>
      </c>
      <c r="Z1251" s="17"/>
      <c r="AA1251" s="17" t="s">
        <v>722</v>
      </c>
      <c r="AB1251" s="17"/>
      <c r="AC1251" s="17"/>
      <c r="AD1251" s="99">
        <v>43219</v>
      </c>
      <c r="AE1251" s="18" t="str">
        <f>VLOOKUP(C1251,'Equipment Listing'!A:E,3,FALSE)</f>
        <v>Plainfield</v>
      </c>
      <c r="AF1251" s="19" t="str">
        <f>VLOOKUP(C1251,'Equipment Listing'!A:E,4,FALSE)</f>
        <v>200T</v>
      </c>
      <c r="AG1251" s="19" t="str">
        <f>VLOOKUP(C1251,'Equipment Listing'!A:E,5,FALSE)</f>
        <v>60-200</v>
      </c>
      <c r="AH1251" s="19">
        <f t="shared" si="166"/>
        <v>4</v>
      </c>
      <c r="AI1251" s="43">
        <f t="shared" si="167"/>
        <v>2700</v>
      </c>
      <c r="AJ1251" s="102">
        <f t="shared" si="170"/>
        <v>265014</v>
      </c>
      <c r="AK1251" s="20">
        <f t="shared" si="171"/>
        <v>22084.5</v>
      </c>
      <c r="AL1251" s="21">
        <f t="shared" si="161"/>
        <v>22.144444444444442</v>
      </c>
      <c r="AM1251" s="20">
        <f t="shared" si="162"/>
        <v>265014</v>
      </c>
      <c r="AN1251" s="103" t="s">
        <v>724</v>
      </c>
      <c r="AO1251" s="103" t="s">
        <v>1295</v>
      </c>
      <c r="AP1251" s="111" t="s">
        <v>2302</v>
      </c>
    </row>
    <row r="1252" spans="1:42" ht="10.5" customHeight="1">
      <c r="A1252" s="16" t="s">
        <v>725</v>
      </c>
      <c r="B1252" s="220" t="str">
        <f t="shared" si="163"/>
        <v>SOP</v>
      </c>
      <c r="C1252" s="18">
        <v>21013</v>
      </c>
      <c r="D1252" s="19">
        <v>1</v>
      </c>
      <c r="E1252" s="20">
        <v>2700</v>
      </c>
      <c r="F1252" s="19">
        <v>1</v>
      </c>
      <c r="G1252" s="19">
        <v>4</v>
      </c>
      <c r="H1252" s="221" t="str">
        <f t="shared" si="164"/>
        <v>2015.01</v>
      </c>
      <c r="I1252" s="221" t="str">
        <f t="shared" si="165"/>
        <v>2019.06</v>
      </c>
      <c r="J1252" s="148">
        <f>919995-265014</f>
        <v>654981</v>
      </c>
      <c r="K1252" s="230"/>
      <c r="L1252" s="230"/>
      <c r="M1252" s="230"/>
      <c r="N1252" s="230"/>
      <c r="O1252" s="19"/>
      <c r="P1252" s="19"/>
      <c r="Q1252" s="19">
        <v>20.893999999999998</v>
      </c>
      <c r="R1252" s="19"/>
      <c r="S1252" s="103">
        <v>118</v>
      </c>
      <c r="T1252" s="103"/>
      <c r="U1252" s="18" t="s">
        <v>2</v>
      </c>
      <c r="V1252" s="103" t="s">
        <v>727</v>
      </c>
      <c r="W1252" s="103">
        <v>0.17100000000000001</v>
      </c>
      <c r="X1252" s="17"/>
      <c r="Y1252" s="17" t="s">
        <v>568</v>
      </c>
      <c r="Z1252" s="17"/>
      <c r="AA1252" s="17" t="s">
        <v>726</v>
      </c>
      <c r="AB1252" s="17"/>
      <c r="AC1252" s="17"/>
      <c r="AD1252" s="99">
        <v>43617</v>
      </c>
      <c r="AE1252" s="18" t="str">
        <f>VLOOKUP(C1252,'Equipment Listing'!A:E,3,FALSE)</f>
        <v>Plainfield</v>
      </c>
      <c r="AF1252" s="19" t="str">
        <f>VLOOKUP(C1252,'Equipment Listing'!A:E,4,FALSE)</f>
        <v>200T</v>
      </c>
      <c r="AG1252" s="19" t="str">
        <f>VLOOKUP(C1252,'Equipment Listing'!A:E,5,FALSE)</f>
        <v>60-200</v>
      </c>
      <c r="AH1252" s="19">
        <f t="shared" si="166"/>
        <v>4</v>
      </c>
      <c r="AI1252" s="43">
        <f t="shared" si="167"/>
        <v>2700</v>
      </c>
      <c r="AJ1252" s="102">
        <f t="shared" si="170"/>
        <v>654981</v>
      </c>
      <c r="AK1252" s="20">
        <f t="shared" si="171"/>
        <v>54581.75</v>
      </c>
      <c r="AL1252" s="21">
        <f t="shared" si="161"/>
        <v>44.028114478114475</v>
      </c>
      <c r="AM1252" s="20">
        <f t="shared" si="162"/>
        <v>654981</v>
      </c>
      <c r="AN1252" s="103" t="s">
        <v>728</v>
      </c>
      <c r="AO1252" s="103" t="s">
        <v>1295</v>
      </c>
      <c r="AP1252" s="111" t="s">
        <v>726</v>
      </c>
    </row>
    <row r="1253" spans="1:42" ht="10.5" customHeight="1">
      <c r="A1253" s="16" t="s">
        <v>1108</v>
      </c>
      <c r="B1253" s="220" t="str">
        <f t="shared" si="163"/>
        <v>SOP</v>
      </c>
      <c r="C1253" s="18">
        <v>21013</v>
      </c>
      <c r="D1253" s="19">
        <v>1</v>
      </c>
      <c r="E1253" s="20">
        <v>3000</v>
      </c>
      <c r="F1253" s="19">
        <v>1</v>
      </c>
      <c r="G1253" s="19">
        <v>2</v>
      </c>
      <c r="H1253" s="221" t="str">
        <f t="shared" si="164"/>
        <v>2015.01</v>
      </c>
      <c r="I1253" s="221" t="str">
        <f t="shared" si="165"/>
        <v>2019</v>
      </c>
      <c r="J1253" s="148">
        <f>VLOOKUP(AP1253,'2015 Demand Explosion 12.17.14'!$D$18:$G$837,4,FALSE)</f>
        <v>22000</v>
      </c>
      <c r="K1253" s="230"/>
      <c r="L1253" s="230"/>
      <c r="M1253" s="230"/>
      <c r="N1253" s="230"/>
      <c r="O1253" s="19"/>
      <c r="P1253" s="19"/>
      <c r="Q1253" s="19"/>
      <c r="R1253" s="19"/>
      <c r="S1253" s="103" t="s">
        <v>560</v>
      </c>
      <c r="T1253" s="103"/>
      <c r="U1253" s="18" t="s">
        <v>2</v>
      </c>
      <c r="V1253" s="103"/>
      <c r="W1253" s="103"/>
      <c r="X1253" s="17"/>
      <c r="Y1253" s="17" t="s">
        <v>531</v>
      </c>
      <c r="Z1253" s="17"/>
      <c r="AA1253" s="17" t="s">
        <v>755</v>
      </c>
      <c r="AB1253" s="17"/>
      <c r="AC1253" s="17"/>
      <c r="AD1253" s="99">
        <v>44986</v>
      </c>
      <c r="AE1253" s="18" t="str">
        <f>VLOOKUP(C1253,'Equipment Listing'!A:E,3,FALSE)</f>
        <v>Plainfield</v>
      </c>
      <c r="AF1253" s="19" t="str">
        <f>VLOOKUP(C1253,'Equipment Listing'!A:E,4,FALSE)</f>
        <v>200T</v>
      </c>
      <c r="AG1253" s="19" t="str">
        <f>VLOOKUP(C1253,'Equipment Listing'!A:E,5,FALSE)</f>
        <v>60-200</v>
      </c>
      <c r="AH1253" s="19">
        <f t="shared" si="166"/>
        <v>2</v>
      </c>
      <c r="AI1253" s="43">
        <f t="shared" si="167"/>
        <v>3000</v>
      </c>
      <c r="AJ1253" s="102">
        <f t="shared" si="170"/>
        <v>22000</v>
      </c>
      <c r="AK1253" s="20">
        <f t="shared" si="171"/>
        <v>1833.3333333333333</v>
      </c>
      <c r="AL1253" s="21">
        <f t="shared" si="161"/>
        <v>4.7474747474747474</v>
      </c>
      <c r="AM1253" s="20">
        <f t="shared" si="162"/>
        <v>22000</v>
      </c>
      <c r="AN1253" s="103"/>
      <c r="AO1253" s="103" t="s">
        <v>1295</v>
      </c>
      <c r="AP1253" s="17" t="s">
        <v>2374</v>
      </c>
    </row>
    <row r="1254" spans="1:42" ht="10.5" customHeight="1">
      <c r="A1254" s="16" t="s">
        <v>1109</v>
      </c>
      <c r="B1254" s="220" t="str">
        <f t="shared" si="163"/>
        <v>SOP</v>
      </c>
      <c r="C1254" s="18">
        <v>21013</v>
      </c>
      <c r="D1254" s="19">
        <v>1</v>
      </c>
      <c r="E1254" s="20">
        <v>3000</v>
      </c>
      <c r="F1254" s="19">
        <v>1</v>
      </c>
      <c r="G1254" s="19">
        <v>2</v>
      </c>
      <c r="H1254" s="221" t="str">
        <f t="shared" si="164"/>
        <v>2015.01</v>
      </c>
      <c r="I1254" s="221" t="str">
        <f t="shared" si="165"/>
        <v>2019</v>
      </c>
      <c r="J1254" s="148">
        <f>VLOOKUP(AP1254,'2015 Demand Explosion 12.17.14'!$D$18:$G$837,4,FALSE)</f>
        <v>74992</v>
      </c>
      <c r="K1254" s="230"/>
      <c r="L1254" s="230"/>
      <c r="M1254" s="230"/>
      <c r="N1254" s="230"/>
      <c r="O1254" s="19"/>
      <c r="P1254" s="19"/>
      <c r="Q1254" s="19"/>
      <c r="R1254" s="19"/>
      <c r="S1254" s="103" t="s">
        <v>560</v>
      </c>
      <c r="T1254" s="103"/>
      <c r="U1254" s="18" t="s">
        <v>2</v>
      </c>
      <c r="V1254" s="103"/>
      <c r="W1254" s="103"/>
      <c r="X1254" s="17"/>
      <c r="Y1254" s="17" t="s">
        <v>531</v>
      </c>
      <c r="Z1254" s="17"/>
      <c r="AA1254" s="17" t="s">
        <v>755</v>
      </c>
      <c r="AB1254" s="17"/>
      <c r="AC1254" s="17"/>
      <c r="AD1254" s="99" t="s">
        <v>560</v>
      </c>
      <c r="AE1254" s="18" t="str">
        <f>VLOOKUP(C1254,'Equipment Listing'!A:E,3,FALSE)</f>
        <v>Plainfield</v>
      </c>
      <c r="AF1254" s="19" t="str">
        <f>VLOOKUP(C1254,'Equipment Listing'!A:E,4,FALSE)</f>
        <v>200T</v>
      </c>
      <c r="AG1254" s="19" t="str">
        <f>VLOOKUP(C1254,'Equipment Listing'!A:E,5,FALSE)</f>
        <v>60-200</v>
      </c>
      <c r="AH1254" s="19">
        <f t="shared" si="166"/>
        <v>2</v>
      </c>
      <c r="AI1254" s="43">
        <f t="shared" si="167"/>
        <v>3000</v>
      </c>
      <c r="AJ1254" s="102">
        <f t="shared" si="170"/>
        <v>74992</v>
      </c>
      <c r="AK1254" s="20">
        <f t="shared" si="171"/>
        <v>6249.333333333333</v>
      </c>
      <c r="AL1254" s="21">
        <f t="shared" si="161"/>
        <v>7.4238383838383832</v>
      </c>
      <c r="AM1254" s="20">
        <f t="shared" si="162"/>
        <v>74992</v>
      </c>
      <c r="AN1254" s="103"/>
      <c r="AO1254" s="103" t="s">
        <v>1295</v>
      </c>
      <c r="AP1254" s="17">
        <v>38256</v>
      </c>
    </row>
  </sheetData>
  <autoFilter ref="A4:AO1254">
    <filterColumn colId="29">
      <customFilters>
        <customFilter operator="notEqual" val=" "/>
      </customFilters>
    </filterColumn>
    <sortState ref="A1105:BI1255">
      <sortCondition descending="1" ref="AO5:AO1255"/>
      <sortCondition ref="AG5:AG1255"/>
    </sortState>
  </autoFilter>
  <sortState ref="A1105:BI1146">
    <sortCondition descending="1" ref="Y5:Y1146"/>
    <sortCondition ref="Z5:Z1146"/>
    <sortCondition ref="AO5:AO1146"/>
  </sortState>
  <mergeCells count="1">
    <mergeCell ref="AE2:AG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5"/>
  <sheetViews>
    <sheetView workbookViewId="0">
      <selection activeCell="F5" sqref="F5"/>
    </sheetView>
  </sheetViews>
  <sheetFormatPr defaultRowHeight="15"/>
  <cols>
    <col min="1" max="1" width="19.7109375" style="1" customWidth="1"/>
    <col min="2" max="2" width="23.5703125" style="1" customWidth="1"/>
    <col min="3" max="3" width="20.5703125" style="1" customWidth="1"/>
    <col min="4" max="4" width="12.140625" style="2" customWidth="1"/>
    <col min="5" max="5" width="15.28515625" style="1" customWidth="1"/>
    <col min="6" max="6" width="11.7109375" style="77" customWidth="1"/>
    <col min="11" max="11" width="14" style="6" customWidth="1"/>
  </cols>
  <sheetData>
    <row r="1" spans="1:6" ht="58.5" customHeight="1">
      <c r="A1" s="3" t="s">
        <v>510</v>
      </c>
      <c r="B1" s="3" t="s">
        <v>349</v>
      </c>
      <c r="C1" s="3" t="s">
        <v>346</v>
      </c>
      <c r="D1" s="3" t="s">
        <v>350</v>
      </c>
      <c r="E1" s="5" t="s">
        <v>362</v>
      </c>
      <c r="F1" s="75" t="s">
        <v>511</v>
      </c>
    </row>
    <row r="2" spans="1:6">
      <c r="A2" s="4" t="s">
        <v>1</v>
      </c>
      <c r="B2" s="4"/>
      <c r="C2" s="4"/>
      <c r="D2" s="4"/>
      <c r="E2" s="2">
        <v>5092.0503909477547</v>
      </c>
      <c r="F2" s="76">
        <v>5483988.7830553632</v>
      </c>
    </row>
    <row r="3" spans="1:6">
      <c r="A3" s="4" t="s">
        <v>1099</v>
      </c>
      <c r="B3" s="4"/>
      <c r="C3" s="4"/>
      <c r="D3" s="4"/>
      <c r="E3" s="2">
        <v>4538.0377922779899</v>
      </c>
      <c r="F3" s="76">
        <v>6301801.2912103934</v>
      </c>
    </row>
    <row r="4" spans="1:6">
      <c r="A4" s="4" t="s">
        <v>529</v>
      </c>
      <c r="B4" s="4"/>
      <c r="C4" s="4"/>
      <c r="D4" s="4"/>
      <c r="E4" s="2">
        <v>1039.8969676434679</v>
      </c>
      <c r="F4" s="76">
        <v>1055527.8333333328</v>
      </c>
    </row>
    <row r="5" spans="1:6">
      <c r="A5" s="4" t="s">
        <v>524</v>
      </c>
      <c r="B5" s="4">
        <v>21015</v>
      </c>
      <c r="C5" s="4" t="s">
        <v>144</v>
      </c>
      <c r="D5" s="4"/>
      <c r="E5" s="2">
        <v>292.74649251211753</v>
      </c>
      <c r="F5" s="76">
        <v>113192.08333333331</v>
      </c>
    </row>
    <row r="6" spans="1:6">
      <c r="A6" s="4" t="s">
        <v>524</v>
      </c>
      <c r="B6" s="4">
        <v>21013</v>
      </c>
      <c r="C6" s="4" t="s">
        <v>108</v>
      </c>
      <c r="D6" s="4"/>
      <c r="E6" s="2">
        <v>449.55866679729405</v>
      </c>
      <c r="F6" s="76">
        <v>475652.08333333331</v>
      </c>
    </row>
    <row r="7" spans="1:6">
      <c r="A7" s="4" t="s">
        <v>524</v>
      </c>
      <c r="B7" s="4">
        <v>21014</v>
      </c>
      <c r="C7" s="4" t="s">
        <v>40</v>
      </c>
      <c r="D7" s="4"/>
      <c r="E7" s="2">
        <v>229.40779371091867</v>
      </c>
      <c r="F7" s="76">
        <v>210467.25</v>
      </c>
    </row>
    <row r="8" spans="1:6">
      <c r="A8" s="4" t="s">
        <v>524</v>
      </c>
      <c r="B8" s="4">
        <v>21001</v>
      </c>
      <c r="C8" s="4" t="s">
        <v>0</v>
      </c>
      <c r="D8" s="4"/>
      <c r="E8" s="2">
        <v>130.68503607503607</v>
      </c>
      <c r="F8" s="76">
        <v>67632.416666666672</v>
      </c>
    </row>
    <row r="9" spans="1:6">
      <c r="A9" s="4" t="s">
        <v>524</v>
      </c>
      <c r="B9" s="4">
        <v>21003</v>
      </c>
      <c r="C9" s="4" t="s">
        <v>0</v>
      </c>
      <c r="D9" s="4"/>
      <c r="E9" s="2">
        <v>262.45431277056275</v>
      </c>
      <c r="F9" s="76">
        <v>222704.91666666669</v>
      </c>
    </row>
    <row r="10" spans="1:6">
      <c r="A10" s="4" t="s">
        <v>524</v>
      </c>
      <c r="B10" s="4">
        <v>21011</v>
      </c>
      <c r="C10" s="4" t="s">
        <v>0</v>
      </c>
      <c r="D10" s="4"/>
      <c r="E10" s="2">
        <v>53.9793771043771</v>
      </c>
      <c r="F10" s="76">
        <v>28239.583333333332</v>
      </c>
    </row>
    <row r="11" spans="1:6">
      <c r="A11" s="4" t="s">
        <v>524</v>
      </c>
      <c r="B11" s="4">
        <v>21002</v>
      </c>
      <c r="C11" s="4" t="s">
        <v>20</v>
      </c>
      <c r="D11" s="4"/>
      <c r="E11" s="2">
        <v>197.02574915824914</v>
      </c>
      <c r="F11" s="76">
        <v>141818.66666666666</v>
      </c>
    </row>
    <row r="12" spans="1:6">
      <c r="A12" s="4" t="s">
        <v>524</v>
      </c>
      <c r="B12" s="4">
        <v>21012</v>
      </c>
      <c r="C12" s="4" t="s">
        <v>20</v>
      </c>
      <c r="D12" s="4"/>
      <c r="E12" s="2">
        <v>30.642045454545453</v>
      </c>
      <c r="F12" s="76">
        <v>6374.25</v>
      </c>
    </row>
    <row r="13" spans="1:6">
      <c r="A13" s="4" t="s">
        <v>361</v>
      </c>
      <c r="B13" s="4"/>
      <c r="C13" s="4"/>
      <c r="D13" s="4"/>
      <c r="E13" s="2">
        <v>12316.484624452312</v>
      </c>
      <c r="F13" s="76">
        <v>14107399.157599088</v>
      </c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/>
      <c r="E20"/>
      <c r="F20"/>
    </row>
    <row r="21" spans="1:6">
      <c r="A21"/>
      <c r="B21"/>
      <c r="C21"/>
      <c r="D21"/>
      <c r="E21"/>
      <c r="F21"/>
    </row>
    <row r="22" spans="1:6">
      <c r="A22"/>
      <c r="B22"/>
      <c r="C22"/>
      <c r="D22"/>
      <c r="E22"/>
      <c r="F22"/>
    </row>
    <row r="23" spans="1:6">
      <c r="A23"/>
      <c r="B23"/>
      <c r="C23"/>
      <c r="D23"/>
      <c r="E23"/>
      <c r="F23"/>
    </row>
    <row r="24" spans="1:6">
      <c r="A24"/>
      <c r="B24"/>
      <c r="C24"/>
      <c r="D24"/>
      <c r="E24"/>
      <c r="F24"/>
    </row>
    <row r="25" spans="1:6">
      <c r="A25"/>
      <c r="B25"/>
      <c r="C25"/>
      <c r="D25"/>
      <c r="E25"/>
      <c r="F25"/>
    </row>
    <row r="26" spans="1:6">
      <c r="A26"/>
      <c r="B26"/>
      <c r="C26"/>
      <c r="D26"/>
      <c r="E26"/>
      <c r="F26"/>
    </row>
    <row r="27" spans="1:6">
      <c r="A27"/>
      <c r="B27"/>
      <c r="C27"/>
      <c r="D27"/>
      <c r="E27"/>
      <c r="F27"/>
    </row>
    <row r="28" spans="1:6">
      <c r="A28"/>
      <c r="B28"/>
      <c r="C28"/>
      <c r="D28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  <row r="50" spans="1:6">
      <c r="A50"/>
      <c r="B50"/>
      <c r="C50"/>
      <c r="D50"/>
      <c r="E50"/>
      <c r="F50"/>
    </row>
    <row r="51" spans="1:6">
      <c r="A51"/>
      <c r="B51"/>
      <c r="C51"/>
      <c r="D51"/>
      <c r="E51"/>
      <c r="F51"/>
    </row>
    <row r="52" spans="1:6">
      <c r="A52"/>
      <c r="B52"/>
      <c r="C52"/>
      <c r="D52"/>
      <c r="E52"/>
      <c r="F52"/>
    </row>
    <row r="53" spans="1:6">
      <c r="A53"/>
      <c r="B53"/>
      <c r="C53"/>
      <c r="D53"/>
      <c r="E53"/>
      <c r="F53"/>
    </row>
    <row r="54" spans="1:6">
      <c r="A54"/>
      <c r="B54"/>
      <c r="C54"/>
      <c r="D54"/>
      <c r="E54"/>
      <c r="F54"/>
    </row>
    <row r="55" spans="1:6">
      <c r="A55"/>
      <c r="B55"/>
      <c r="C55"/>
      <c r="D55"/>
      <c r="E55"/>
      <c r="F55"/>
    </row>
    <row r="56" spans="1:6">
      <c r="A56"/>
      <c r="B56"/>
      <c r="C56"/>
      <c r="D56"/>
      <c r="E56"/>
      <c r="F56"/>
    </row>
    <row r="57" spans="1:6">
      <c r="A57"/>
      <c r="B57"/>
      <c r="C57"/>
      <c r="D57"/>
      <c r="E57"/>
      <c r="F57"/>
    </row>
    <row r="58" spans="1:6">
      <c r="A58"/>
      <c r="B58"/>
      <c r="C58"/>
      <c r="D58"/>
      <c r="E58"/>
      <c r="F58"/>
    </row>
    <row r="59" spans="1:6">
      <c r="A59"/>
      <c r="B59"/>
      <c r="C59"/>
      <c r="D59"/>
      <c r="E59"/>
      <c r="F59"/>
    </row>
    <row r="60" spans="1:6">
      <c r="A60"/>
      <c r="B60"/>
      <c r="C60"/>
      <c r="D60"/>
      <c r="E60"/>
      <c r="F60"/>
    </row>
    <row r="61" spans="1:6">
      <c r="A61"/>
      <c r="B61"/>
      <c r="C61"/>
      <c r="D61"/>
      <c r="E61"/>
      <c r="F61"/>
    </row>
    <row r="62" spans="1:6">
      <c r="A62"/>
      <c r="B62"/>
      <c r="C62"/>
      <c r="D62"/>
      <c r="E62"/>
      <c r="F62"/>
    </row>
    <row r="63" spans="1:6">
      <c r="A63"/>
      <c r="B63"/>
      <c r="C63"/>
      <c r="D63"/>
      <c r="E63"/>
      <c r="F63"/>
    </row>
    <row r="64" spans="1:6">
      <c r="A64"/>
      <c r="B64"/>
      <c r="C64"/>
      <c r="D64"/>
      <c r="E64"/>
      <c r="F64"/>
    </row>
    <row r="65" spans="1:6">
      <c r="A65"/>
      <c r="B65"/>
      <c r="C65"/>
      <c r="D65"/>
      <c r="E65"/>
      <c r="F65"/>
    </row>
    <row r="66" spans="1:6">
      <c r="A66"/>
      <c r="B66"/>
      <c r="C66"/>
      <c r="D66"/>
      <c r="E66"/>
      <c r="F66"/>
    </row>
    <row r="67" spans="1:6">
      <c r="A67"/>
      <c r="B67"/>
      <c r="C67"/>
      <c r="D67"/>
      <c r="E67"/>
      <c r="F67"/>
    </row>
    <row r="68" spans="1:6">
      <c r="A68"/>
      <c r="B68"/>
      <c r="C68"/>
      <c r="D68"/>
      <c r="E68"/>
      <c r="F68"/>
    </row>
    <row r="69" spans="1:6">
      <c r="A69"/>
      <c r="B69"/>
      <c r="C69"/>
      <c r="D69"/>
      <c r="E69"/>
      <c r="F69"/>
    </row>
    <row r="70" spans="1:6">
      <c r="A70"/>
      <c r="B70"/>
      <c r="C70"/>
      <c r="D70"/>
      <c r="E70"/>
      <c r="F70"/>
    </row>
    <row r="71" spans="1:6">
      <c r="A71"/>
      <c r="B71"/>
      <c r="C71"/>
      <c r="D71"/>
      <c r="E71"/>
      <c r="F71"/>
    </row>
    <row r="72" spans="1:6">
      <c r="A72"/>
      <c r="B72"/>
      <c r="C72"/>
      <c r="D72"/>
      <c r="E72"/>
      <c r="F72"/>
    </row>
    <row r="73" spans="1:6">
      <c r="A73"/>
      <c r="B73"/>
      <c r="C73"/>
      <c r="D73"/>
      <c r="E73"/>
      <c r="F73"/>
    </row>
    <row r="74" spans="1:6">
      <c r="A74"/>
      <c r="B74"/>
      <c r="C74"/>
      <c r="D74"/>
      <c r="E74"/>
      <c r="F74"/>
    </row>
    <row r="75" spans="1:6">
      <c r="A75"/>
      <c r="B75"/>
      <c r="C75"/>
      <c r="D75"/>
      <c r="E75"/>
      <c r="F75"/>
    </row>
    <row r="76" spans="1:6">
      <c r="A76"/>
      <c r="B76"/>
      <c r="C76"/>
      <c r="D76"/>
      <c r="E76"/>
      <c r="F76"/>
    </row>
    <row r="77" spans="1:6">
      <c r="A77"/>
      <c r="B77"/>
      <c r="C77"/>
      <c r="D77"/>
      <c r="E77"/>
      <c r="F77"/>
    </row>
    <row r="78" spans="1:6">
      <c r="A78"/>
      <c r="B78"/>
      <c r="C78"/>
      <c r="D78"/>
      <c r="E78"/>
      <c r="F78"/>
    </row>
    <row r="79" spans="1:6">
      <c r="A79"/>
      <c r="B79"/>
      <c r="C79"/>
      <c r="D79"/>
      <c r="E79"/>
      <c r="F79"/>
    </row>
    <row r="80" spans="1:6">
      <c r="A80"/>
      <c r="B80"/>
      <c r="C80"/>
      <c r="D80"/>
      <c r="E80"/>
      <c r="F80"/>
    </row>
    <row r="81" spans="1:6">
      <c r="A81"/>
      <c r="B81"/>
      <c r="C81"/>
      <c r="D81"/>
      <c r="E81"/>
      <c r="F81"/>
    </row>
    <row r="82" spans="1:6">
      <c r="A82"/>
      <c r="B82"/>
      <c r="C82"/>
      <c r="D82"/>
      <c r="E82"/>
      <c r="F82"/>
    </row>
    <row r="83" spans="1:6">
      <c r="A83"/>
      <c r="B83"/>
      <c r="C83"/>
      <c r="D83"/>
      <c r="E83"/>
      <c r="F83"/>
    </row>
    <row r="84" spans="1:6">
      <c r="A84"/>
      <c r="B84"/>
      <c r="C84"/>
      <c r="D84"/>
      <c r="E84"/>
      <c r="F84"/>
    </row>
    <row r="85" spans="1:6">
      <c r="A85"/>
      <c r="B85"/>
      <c r="C85"/>
      <c r="D85"/>
      <c r="E85"/>
      <c r="F85"/>
    </row>
    <row r="86" spans="1:6">
      <c r="A86"/>
      <c r="B86"/>
      <c r="C86"/>
      <c r="D86"/>
      <c r="E86"/>
      <c r="F86"/>
    </row>
    <row r="87" spans="1:6">
      <c r="A87"/>
      <c r="B87"/>
      <c r="C87"/>
      <c r="D87"/>
      <c r="E87"/>
      <c r="F87"/>
    </row>
    <row r="88" spans="1:6">
      <c r="A88"/>
      <c r="B88"/>
      <c r="C88"/>
      <c r="D88"/>
      <c r="E88"/>
      <c r="F88"/>
    </row>
    <row r="89" spans="1:6">
      <c r="A89"/>
      <c r="B89"/>
      <c r="C89"/>
      <c r="D89"/>
      <c r="E89"/>
      <c r="F89"/>
    </row>
    <row r="90" spans="1:6">
      <c r="A90"/>
      <c r="B90"/>
      <c r="C90"/>
      <c r="D90"/>
      <c r="E90"/>
      <c r="F90"/>
    </row>
    <row r="91" spans="1:6">
      <c r="A91"/>
      <c r="B91"/>
      <c r="C91"/>
      <c r="D91"/>
      <c r="E91"/>
      <c r="F91"/>
    </row>
    <row r="92" spans="1:6">
      <c r="A92"/>
      <c r="B92"/>
      <c r="C92"/>
      <c r="D92"/>
      <c r="E92"/>
      <c r="F92"/>
    </row>
    <row r="93" spans="1:6">
      <c r="A93"/>
      <c r="B93"/>
      <c r="C93"/>
      <c r="D93"/>
      <c r="E93"/>
      <c r="F93"/>
    </row>
    <row r="94" spans="1:6">
      <c r="A94"/>
      <c r="B94"/>
      <c r="C94"/>
      <c r="D94"/>
      <c r="E94"/>
      <c r="F94"/>
    </row>
    <row r="95" spans="1:6">
      <c r="A95"/>
      <c r="B95"/>
      <c r="C95"/>
      <c r="D95"/>
      <c r="E95"/>
      <c r="F95"/>
    </row>
    <row r="96" spans="1:6">
      <c r="A96"/>
      <c r="B96"/>
      <c r="C96"/>
      <c r="D96"/>
      <c r="E96"/>
      <c r="F96"/>
    </row>
    <row r="97" spans="1:6">
      <c r="A97"/>
      <c r="B97"/>
      <c r="C97"/>
      <c r="D97"/>
      <c r="E97"/>
      <c r="F97"/>
    </row>
    <row r="98" spans="1:6">
      <c r="A98"/>
      <c r="B98"/>
      <c r="C98"/>
      <c r="D98"/>
      <c r="E98"/>
      <c r="F98"/>
    </row>
    <row r="99" spans="1:6">
      <c r="A99"/>
      <c r="B99"/>
      <c r="C99"/>
      <c r="D99"/>
      <c r="E99"/>
      <c r="F99"/>
    </row>
    <row r="100" spans="1:6">
      <c r="A100"/>
      <c r="B100"/>
      <c r="C100"/>
      <c r="D100"/>
      <c r="E100"/>
      <c r="F100"/>
    </row>
    <row r="101" spans="1:6">
      <c r="A101"/>
      <c r="B101"/>
      <c r="C101"/>
      <c r="D101"/>
      <c r="E101"/>
      <c r="F101"/>
    </row>
    <row r="102" spans="1:6">
      <c r="A102"/>
      <c r="B102"/>
      <c r="C102"/>
      <c r="D102"/>
      <c r="E102"/>
      <c r="F102"/>
    </row>
    <row r="103" spans="1:6">
      <c r="A103"/>
      <c r="B103"/>
      <c r="C103"/>
      <c r="D103"/>
      <c r="E103"/>
      <c r="F103"/>
    </row>
    <row r="104" spans="1:6">
      <c r="A104"/>
      <c r="B104"/>
      <c r="C104"/>
      <c r="D104"/>
      <c r="E104"/>
      <c r="F104"/>
    </row>
    <row r="105" spans="1:6">
      <c r="A105"/>
      <c r="B105"/>
      <c r="C105"/>
      <c r="D105"/>
      <c r="E105"/>
      <c r="F105"/>
    </row>
    <row r="106" spans="1:6">
      <c r="A106"/>
      <c r="B106"/>
      <c r="C106"/>
      <c r="D106"/>
      <c r="E106"/>
      <c r="F106"/>
    </row>
    <row r="107" spans="1:6">
      <c r="A107"/>
      <c r="B107"/>
      <c r="C107"/>
      <c r="D107"/>
      <c r="E107"/>
      <c r="F107"/>
    </row>
    <row r="108" spans="1:6">
      <c r="A108"/>
      <c r="B108"/>
      <c r="C108"/>
      <c r="D108"/>
      <c r="E108"/>
      <c r="F108"/>
    </row>
    <row r="109" spans="1:6">
      <c r="A109"/>
      <c r="B109"/>
      <c r="C109"/>
      <c r="D109"/>
      <c r="E109"/>
      <c r="F109"/>
    </row>
    <row r="110" spans="1:6">
      <c r="A110"/>
      <c r="B110"/>
      <c r="C110"/>
      <c r="D110"/>
      <c r="E110"/>
      <c r="F110"/>
    </row>
    <row r="111" spans="1:6">
      <c r="A111"/>
      <c r="B111"/>
      <c r="C111"/>
      <c r="D111"/>
      <c r="E111"/>
      <c r="F111"/>
    </row>
    <row r="112" spans="1:6">
      <c r="A112"/>
      <c r="B112"/>
      <c r="C112"/>
      <c r="D112"/>
      <c r="E112"/>
      <c r="F112"/>
    </row>
    <row r="113" spans="1:6">
      <c r="A113"/>
      <c r="B113"/>
      <c r="C113"/>
      <c r="D113"/>
      <c r="E113"/>
      <c r="F113"/>
    </row>
    <row r="114" spans="1:6">
      <c r="A114"/>
      <c r="B114"/>
      <c r="C114"/>
      <c r="D114"/>
      <c r="E114"/>
      <c r="F114"/>
    </row>
    <row r="115" spans="1:6">
      <c r="A115"/>
      <c r="B115"/>
      <c r="C115"/>
      <c r="D115"/>
      <c r="E115"/>
      <c r="F115"/>
    </row>
    <row r="116" spans="1:6">
      <c r="A116"/>
      <c r="B116"/>
      <c r="C116"/>
      <c r="D116"/>
      <c r="E116"/>
      <c r="F116"/>
    </row>
    <row r="117" spans="1:6">
      <c r="A117"/>
      <c r="B117"/>
      <c r="C117"/>
      <c r="D117"/>
      <c r="E117"/>
      <c r="F117"/>
    </row>
    <row r="118" spans="1:6">
      <c r="A118"/>
      <c r="B118"/>
      <c r="C118"/>
      <c r="D118"/>
      <c r="E118"/>
      <c r="F118"/>
    </row>
    <row r="119" spans="1:6">
      <c r="A119"/>
      <c r="B119"/>
      <c r="C119"/>
      <c r="D119"/>
      <c r="E119"/>
      <c r="F119"/>
    </row>
    <row r="120" spans="1:6">
      <c r="A120"/>
      <c r="B120"/>
      <c r="C120"/>
      <c r="D120"/>
      <c r="E120"/>
      <c r="F120"/>
    </row>
    <row r="121" spans="1:6">
      <c r="A121"/>
      <c r="B121"/>
      <c r="C121"/>
      <c r="D121"/>
      <c r="E121"/>
      <c r="F121"/>
    </row>
    <row r="122" spans="1:6">
      <c r="A122"/>
      <c r="B122"/>
      <c r="C122"/>
      <c r="D122"/>
      <c r="E122"/>
      <c r="F122"/>
    </row>
    <row r="123" spans="1:6">
      <c r="A123"/>
      <c r="B123"/>
      <c r="C123"/>
      <c r="D123"/>
      <c r="E123"/>
      <c r="F123"/>
    </row>
    <row r="124" spans="1:6">
      <c r="A124"/>
      <c r="B124"/>
      <c r="C124"/>
      <c r="D124"/>
      <c r="E124"/>
      <c r="F124"/>
    </row>
    <row r="125" spans="1:6">
      <c r="A125"/>
      <c r="B125"/>
      <c r="C125"/>
      <c r="D125"/>
      <c r="E125"/>
      <c r="F125"/>
    </row>
    <row r="126" spans="1:6">
      <c r="A126"/>
      <c r="B126"/>
      <c r="C126"/>
      <c r="D126"/>
      <c r="E126"/>
      <c r="F126"/>
    </row>
    <row r="127" spans="1:6">
      <c r="A127"/>
      <c r="B127"/>
      <c r="C127"/>
      <c r="D127"/>
      <c r="E127"/>
      <c r="F127"/>
    </row>
    <row r="128" spans="1:6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  <row r="164" spans="1:6">
      <c r="A164"/>
      <c r="B164"/>
      <c r="C164"/>
      <c r="D164"/>
      <c r="E164"/>
      <c r="F164"/>
    </row>
    <row r="165" spans="1:6">
      <c r="A165"/>
      <c r="B165"/>
      <c r="C165"/>
      <c r="D165"/>
      <c r="E165"/>
      <c r="F165"/>
    </row>
    <row r="166" spans="1:6">
      <c r="A166"/>
      <c r="B166"/>
      <c r="C166"/>
      <c r="D166"/>
      <c r="E166"/>
      <c r="F166"/>
    </row>
    <row r="167" spans="1:6">
      <c r="A167"/>
      <c r="B167"/>
      <c r="C167"/>
      <c r="D167"/>
      <c r="E167"/>
      <c r="F167"/>
    </row>
    <row r="168" spans="1:6">
      <c r="A168"/>
      <c r="B168"/>
      <c r="C168"/>
      <c r="D168"/>
      <c r="E168"/>
      <c r="F168"/>
    </row>
    <row r="169" spans="1:6">
      <c r="A169"/>
      <c r="B169"/>
      <c r="C169"/>
      <c r="D169"/>
      <c r="E169"/>
      <c r="F169"/>
    </row>
    <row r="170" spans="1:6">
      <c r="A170"/>
      <c r="B170"/>
      <c r="C170"/>
      <c r="D170"/>
      <c r="E170"/>
      <c r="F170"/>
    </row>
    <row r="171" spans="1:6">
      <c r="A171"/>
      <c r="B171"/>
      <c r="C171"/>
      <c r="D171"/>
      <c r="E171"/>
      <c r="F171"/>
    </row>
    <row r="172" spans="1:6">
      <c r="A172"/>
      <c r="B172"/>
      <c r="C172"/>
      <c r="D172"/>
      <c r="E172"/>
      <c r="F172"/>
    </row>
    <row r="173" spans="1:6">
      <c r="A173"/>
      <c r="B173"/>
      <c r="C173"/>
      <c r="D173"/>
      <c r="E173"/>
      <c r="F173"/>
    </row>
    <row r="174" spans="1:6">
      <c r="A174"/>
      <c r="B174"/>
      <c r="C174"/>
      <c r="D174"/>
      <c r="E174"/>
      <c r="F174"/>
    </row>
    <row r="175" spans="1:6">
      <c r="A175"/>
      <c r="B175"/>
      <c r="C175"/>
      <c r="D175"/>
      <c r="E175"/>
      <c r="F175"/>
    </row>
    <row r="176" spans="1:6">
      <c r="A176"/>
      <c r="B176"/>
      <c r="C176"/>
      <c r="D176"/>
      <c r="E176"/>
      <c r="F176"/>
    </row>
    <row r="177" spans="1:6">
      <c r="A177"/>
      <c r="B177"/>
      <c r="C177"/>
      <c r="D177"/>
      <c r="E177"/>
      <c r="F177"/>
    </row>
    <row r="178" spans="1:6">
      <c r="A178"/>
      <c r="B178"/>
      <c r="C178"/>
      <c r="D178"/>
      <c r="E178"/>
      <c r="F178"/>
    </row>
    <row r="179" spans="1:6">
      <c r="A179"/>
      <c r="B179"/>
      <c r="C179"/>
      <c r="D179"/>
      <c r="E179"/>
      <c r="F179"/>
    </row>
    <row r="180" spans="1:6">
      <c r="A180"/>
      <c r="B180"/>
      <c r="C180"/>
      <c r="D180"/>
      <c r="E180"/>
      <c r="F180"/>
    </row>
    <row r="181" spans="1:6">
      <c r="A181"/>
      <c r="B181"/>
      <c r="C181"/>
      <c r="D181"/>
      <c r="E181"/>
      <c r="F181"/>
    </row>
    <row r="182" spans="1:6">
      <c r="A182"/>
      <c r="B182"/>
      <c r="C182"/>
      <c r="D182"/>
      <c r="E182"/>
      <c r="F182"/>
    </row>
    <row r="183" spans="1:6">
      <c r="A183"/>
      <c r="B183"/>
      <c r="C183"/>
      <c r="D183"/>
      <c r="E183"/>
      <c r="F183"/>
    </row>
    <row r="184" spans="1:6">
      <c r="A184"/>
      <c r="B184"/>
      <c r="C184"/>
      <c r="D184"/>
      <c r="E184"/>
      <c r="F184"/>
    </row>
    <row r="185" spans="1:6">
      <c r="A185"/>
      <c r="B185"/>
      <c r="C185"/>
      <c r="D185"/>
      <c r="E185"/>
      <c r="F185"/>
    </row>
    <row r="186" spans="1:6">
      <c r="A186"/>
      <c r="B186"/>
      <c r="C186"/>
      <c r="D186"/>
      <c r="E186"/>
      <c r="F186"/>
    </row>
    <row r="187" spans="1:6">
      <c r="A187"/>
      <c r="B187"/>
      <c r="C187"/>
      <c r="D187"/>
      <c r="E187"/>
      <c r="F187"/>
    </row>
    <row r="188" spans="1:6">
      <c r="A188"/>
      <c r="B188"/>
      <c r="C188"/>
      <c r="D188"/>
      <c r="E188"/>
      <c r="F188"/>
    </row>
    <row r="189" spans="1:6">
      <c r="A189"/>
      <c r="B189"/>
      <c r="C189"/>
      <c r="D189"/>
      <c r="E189"/>
      <c r="F189"/>
    </row>
    <row r="190" spans="1:6">
      <c r="A190"/>
      <c r="B190"/>
      <c r="C190"/>
      <c r="D190"/>
      <c r="E190"/>
      <c r="F190"/>
    </row>
    <row r="191" spans="1:6">
      <c r="A191"/>
      <c r="B191"/>
      <c r="C191"/>
      <c r="D191"/>
      <c r="E191"/>
      <c r="F191"/>
    </row>
    <row r="192" spans="1:6">
      <c r="A192"/>
      <c r="B192"/>
      <c r="C192"/>
      <c r="D192"/>
      <c r="E192"/>
      <c r="F192"/>
    </row>
    <row r="193" spans="1:6">
      <c r="A193"/>
      <c r="B193"/>
      <c r="C193"/>
      <c r="D193"/>
      <c r="E193"/>
      <c r="F193"/>
    </row>
    <row r="194" spans="1:6">
      <c r="A194"/>
      <c r="B194"/>
      <c r="C194"/>
      <c r="D194"/>
      <c r="E194"/>
      <c r="F194"/>
    </row>
    <row r="195" spans="1:6">
      <c r="A195"/>
      <c r="B195"/>
      <c r="C195"/>
      <c r="D195"/>
      <c r="E195"/>
      <c r="F195"/>
    </row>
    <row r="196" spans="1:6">
      <c r="A196"/>
      <c r="B196"/>
      <c r="C196"/>
      <c r="D196"/>
      <c r="E196"/>
      <c r="F196"/>
    </row>
    <row r="197" spans="1:6">
      <c r="A197"/>
      <c r="B197"/>
      <c r="C197"/>
      <c r="D197"/>
      <c r="E197"/>
      <c r="F197"/>
    </row>
    <row r="198" spans="1:6">
      <c r="A198"/>
      <c r="B198"/>
      <c r="C198"/>
      <c r="D198"/>
      <c r="E198"/>
      <c r="F198"/>
    </row>
    <row r="199" spans="1:6">
      <c r="A199"/>
      <c r="B199"/>
      <c r="C199"/>
      <c r="D199"/>
      <c r="E199"/>
      <c r="F199"/>
    </row>
    <row r="200" spans="1:6">
      <c r="A200"/>
      <c r="B200"/>
      <c r="C200"/>
      <c r="D200"/>
      <c r="E200"/>
      <c r="F200"/>
    </row>
    <row r="201" spans="1:6">
      <c r="A201"/>
      <c r="B201"/>
      <c r="C201"/>
      <c r="D201"/>
      <c r="E201"/>
      <c r="F201"/>
    </row>
    <row r="202" spans="1:6">
      <c r="A202"/>
      <c r="B202"/>
      <c r="C202"/>
      <c r="D202"/>
      <c r="E202"/>
      <c r="F202"/>
    </row>
    <row r="203" spans="1:6">
      <c r="A203"/>
      <c r="B203"/>
      <c r="C203"/>
      <c r="D203"/>
      <c r="E203"/>
      <c r="F203"/>
    </row>
    <row r="204" spans="1:6">
      <c r="A204"/>
      <c r="B204"/>
      <c r="C204"/>
      <c r="D204"/>
      <c r="E204"/>
      <c r="F204"/>
    </row>
    <row r="205" spans="1:6">
      <c r="A205"/>
      <c r="B205"/>
      <c r="C205"/>
      <c r="D205"/>
      <c r="E205"/>
      <c r="F205"/>
    </row>
    <row r="206" spans="1:6">
      <c r="A206"/>
      <c r="B206"/>
      <c r="C206"/>
      <c r="D206"/>
      <c r="E206"/>
      <c r="F206"/>
    </row>
    <row r="207" spans="1:6">
      <c r="A207"/>
      <c r="B207"/>
      <c r="C207"/>
      <c r="D207"/>
      <c r="E207"/>
      <c r="F207"/>
    </row>
    <row r="208" spans="1:6">
      <c r="A208"/>
      <c r="B208"/>
      <c r="C208"/>
      <c r="D208"/>
      <c r="E208"/>
      <c r="F208"/>
    </row>
    <row r="209" spans="1:6">
      <c r="A209"/>
      <c r="B209"/>
      <c r="C209"/>
      <c r="D209"/>
      <c r="E209"/>
      <c r="F209"/>
    </row>
    <row r="210" spans="1:6">
      <c r="A210"/>
      <c r="B210"/>
      <c r="C210"/>
      <c r="D210"/>
      <c r="E210"/>
      <c r="F210"/>
    </row>
    <row r="211" spans="1:6">
      <c r="A211"/>
      <c r="B211"/>
      <c r="C211"/>
      <c r="D211"/>
      <c r="E211"/>
      <c r="F211"/>
    </row>
    <row r="212" spans="1:6">
      <c r="A212"/>
      <c r="B212"/>
      <c r="C212"/>
      <c r="D212"/>
      <c r="E212"/>
      <c r="F212"/>
    </row>
    <row r="213" spans="1:6">
      <c r="A213"/>
      <c r="B213"/>
      <c r="C213"/>
      <c r="D213"/>
      <c r="E213"/>
      <c r="F213"/>
    </row>
    <row r="214" spans="1:6">
      <c r="A214"/>
      <c r="B214"/>
      <c r="C214"/>
      <c r="D214"/>
      <c r="E214"/>
      <c r="F214"/>
    </row>
    <row r="215" spans="1:6">
      <c r="A215"/>
      <c r="B215"/>
      <c r="C215"/>
      <c r="D215"/>
      <c r="E215"/>
      <c r="F215"/>
    </row>
    <row r="216" spans="1:6">
      <c r="A216"/>
      <c r="B216"/>
      <c r="C216"/>
      <c r="D216"/>
      <c r="E216"/>
      <c r="F216"/>
    </row>
    <row r="217" spans="1:6">
      <c r="A217"/>
      <c r="B217"/>
      <c r="C217"/>
      <c r="D217"/>
      <c r="E217"/>
      <c r="F217"/>
    </row>
    <row r="218" spans="1:6">
      <c r="A218"/>
      <c r="B218"/>
      <c r="C218"/>
      <c r="D218"/>
      <c r="E218"/>
      <c r="F218"/>
    </row>
    <row r="219" spans="1:6">
      <c r="A219"/>
      <c r="B219"/>
      <c r="C219"/>
      <c r="D219"/>
      <c r="E219"/>
      <c r="F219"/>
    </row>
    <row r="220" spans="1:6">
      <c r="A220"/>
      <c r="B220"/>
      <c r="C220"/>
      <c r="D220"/>
      <c r="E220"/>
      <c r="F220"/>
    </row>
    <row r="221" spans="1:6">
      <c r="A221"/>
      <c r="B221"/>
      <c r="C221"/>
      <c r="D221"/>
      <c r="E221"/>
      <c r="F221"/>
    </row>
    <row r="222" spans="1:6">
      <c r="A222"/>
      <c r="B222"/>
      <c r="C222"/>
      <c r="D222"/>
      <c r="E222"/>
      <c r="F222"/>
    </row>
    <row r="223" spans="1:6">
      <c r="A223"/>
      <c r="B223"/>
      <c r="C223"/>
      <c r="D223"/>
      <c r="E223"/>
      <c r="F223"/>
    </row>
    <row r="224" spans="1:6">
      <c r="A224"/>
      <c r="B224"/>
      <c r="C224"/>
      <c r="D224"/>
      <c r="E224"/>
      <c r="F224"/>
    </row>
    <row r="225" spans="1:6">
      <c r="A225"/>
      <c r="B225"/>
      <c r="C225"/>
      <c r="D225"/>
      <c r="E225"/>
      <c r="F225"/>
    </row>
    <row r="226" spans="1:6">
      <c r="A226"/>
      <c r="B226"/>
      <c r="C226"/>
      <c r="D226"/>
      <c r="E226"/>
      <c r="F226"/>
    </row>
    <row r="227" spans="1:6">
      <c r="A227"/>
      <c r="B227"/>
      <c r="C227"/>
      <c r="D227"/>
      <c r="E227"/>
      <c r="F227"/>
    </row>
    <row r="228" spans="1:6">
      <c r="A228"/>
      <c r="B228"/>
      <c r="C228"/>
      <c r="D228"/>
      <c r="E228"/>
      <c r="F228"/>
    </row>
    <row r="229" spans="1:6">
      <c r="A229"/>
      <c r="B229"/>
      <c r="C229"/>
      <c r="D229"/>
      <c r="E229"/>
      <c r="F229"/>
    </row>
    <row r="230" spans="1:6">
      <c r="A230"/>
      <c r="B230"/>
      <c r="C230"/>
      <c r="D230"/>
      <c r="E230"/>
      <c r="F230"/>
    </row>
    <row r="231" spans="1:6">
      <c r="A231"/>
      <c r="B231"/>
      <c r="C231"/>
      <c r="D231"/>
      <c r="E231"/>
      <c r="F231"/>
    </row>
    <row r="232" spans="1:6">
      <c r="A232"/>
      <c r="B232"/>
      <c r="C232"/>
      <c r="D232"/>
      <c r="E232"/>
      <c r="F232"/>
    </row>
    <row r="233" spans="1:6">
      <c r="A233"/>
      <c r="B233"/>
      <c r="C233"/>
      <c r="D233"/>
      <c r="E233"/>
      <c r="F233"/>
    </row>
    <row r="234" spans="1:6">
      <c r="A234"/>
      <c r="B234"/>
      <c r="C234"/>
      <c r="D234"/>
      <c r="E234"/>
      <c r="F234"/>
    </row>
    <row r="235" spans="1:6">
      <c r="A235"/>
      <c r="B235"/>
      <c r="C235"/>
      <c r="D235"/>
      <c r="E235"/>
      <c r="F235"/>
    </row>
    <row r="236" spans="1:6">
      <c r="A236"/>
      <c r="B236"/>
      <c r="C236"/>
      <c r="D236"/>
      <c r="E236"/>
      <c r="F236"/>
    </row>
    <row r="237" spans="1:6">
      <c r="A237"/>
      <c r="B237"/>
      <c r="C237"/>
      <c r="D237"/>
      <c r="E237"/>
      <c r="F237"/>
    </row>
    <row r="238" spans="1:6">
      <c r="A238"/>
      <c r="B238"/>
      <c r="C238"/>
      <c r="D238"/>
      <c r="E238"/>
      <c r="F238"/>
    </row>
    <row r="239" spans="1:6">
      <c r="A239"/>
      <c r="B239"/>
      <c r="C239"/>
      <c r="D239"/>
      <c r="E239"/>
      <c r="F239"/>
    </row>
    <row r="240" spans="1:6">
      <c r="A240"/>
      <c r="B240"/>
      <c r="C240"/>
      <c r="D240"/>
      <c r="E240"/>
      <c r="F240"/>
    </row>
    <row r="241" spans="1:6">
      <c r="A241"/>
      <c r="B241"/>
      <c r="C241"/>
      <c r="D241"/>
      <c r="E241"/>
      <c r="F241"/>
    </row>
    <row r="242" spans="1:6">
      <c r="A242"/>
      <c r="B242"/>
      <c r="C242"/>
      <c r="D242"/>
      <c r="E242"/>
      <c r="F242"/>
    </row>
    <row r="243" spans="1:6">
      <c r="A243"/>
      <c r="B243"/>
      <c r="C243"/>
      <c r="D243"/>
      <c r="E243"/>
      <c r="F243"/>
    </row>
    <row r="244" spans="1:6">
      <c r="A244"/>
      <c r="B244"/>
      <c r="C244"/>
      <c r="D244"/>
      <c r="E244"/>
      <c r="F244"/>
    </row>
    <row r="245" spans="1:6">
      <c r="A245"/>
      <c r="B245"/>
      <c r="C245"/>
      <c r="D245"/>
      <c r="E245"/>
      <c r="F245"/>
    </row>
    <row r="246" spans="1:6">
      <c r="A246"/>
      <c r="B246"/>
      <c r="C246"/>
      <c r="D246"/>
      <c r="E246"/>
      <c r="F246"/>
    </row>
    <row r="247" spans="1:6">
      <c r="A247"/>
      <c r="B247"/>
      <c r="C247"/>
      <c r="D247"/>
      <c r="E247"/>
      <c r="F247"/>
    </row>
    <row r="248" spans="1:6">
      <c r="A248"/>
      <c r="B248"/>
      <c r="C248"/>
      <c r="D248"/>
      <c r="E248"/>
      <c r="F248"/>
    </row>
    <row r="249" spans="1:6">
      <c r="A249"/>
      <c r="B249"/>
      <c r="C249"/>
      <c r="D249"/>
      <c r="E249"/>
      <c r="F249"/>
    </row>
    <row r="250" spans="1:6">
      <c r="A250"/>
      <c r="B250"/>
      <c r="C250"/>
      <c r="D250"/>
      <c r="E250"/>
      <c r="F250"/>
    </row>
    <row r="251" spans="1:6">
      <c r="A251"/>
      <c r="B251"/>
      <c r="C251"/>
      <c r="D251"/>
      <c r="E251"/>
      <c r="F251"/>
    </row>
    <row r="252" spans="1:6">
      <c r="A252"/>
      <c r="B252"/>
      <c r="C252"/>
      <c r="D252"/>
      <c r="E252"/>
      <c r="F252"/>
    </row>
    <row r="253" spans="1:6">
      <c r="A253"/>
      <c r="B253"/>
      <c r="C253"/>
      <c r="D253"/>
      <c r="E253"/>
      <c r="F253"/>
    </row>
    <row r="254" spans="1:6">
      <c r="A254"/>
      <c r="B254"/>
      <c r="C254"/>
      <c r="D254"/>
      <c r="E254"/>
      <c r="F254"/>
    </row>
    <row r="255" spans="1:6">
      <c r="A255"/>
      <c r="B255"/>
      <c r="C255"/>
      <c r="D255"/>
      <c r="E255"/>
      <c r="F255"/>
    </row>
    <row r="256" spans="1:6">
      <c r="A256"/>
      <c r="B256"/>
      <c r="C256"/>
      <c r="D256"/>
      <c r="E256"/>
      <c r="F256"/>
    </row>
    <row r="257" spans="1:6">
      <c r="A257"/>
      <c r="B257"/>
      <c r="C257"/>
      <c r="D257"/>
      <c r="E257"/>
      <c r="F257"/>
    </row>
    <row r="258" spans="1:6">
      <c r="A258"/>
      <c r="B258"/>
      <c r="C258"/>
      <c r="D258"/>
      <c r="E258"/>
      <c r="F258"/>
    </row>
    <row r="259" spans="1:6">
      <c r="A259"/>
      <c r="B259"/>
      <c r="C259"/>
      <c r="D259"/>
      <c r="E259"/>
      <c r="F259"/>
    </row>
    <row r="260" spans="1:6">
      <c r="A260"/>
      <c r="B260"/>
      <c r="C260"/>
      <c r="D260"/>
      <c r="E260"/>
      <c r="F260"/>
    </row>
    <row r="261" spans="1:6">
      <c r="A261"/>
      <c r="B261"/>
      <c r="C261"/>
      <c r="D261"/>
      <c r="E261"/>
      <c r="F261"/>
    </row>
    <row r="262" spans="1:6">
      <c r="A262"/>
      <c r="B262"/>
      <c r="C262"/>
      <c r="D262"/>
      <c r="E262"/>
      <c r="F262"/>
    </row>
    <row r="263" spans="1:6">
      <c r="A263"/>
      <c r="B263"/>
      <c r="C263"/>
      <c r="D263"/>
      <c r="E263"/>
      <c r="F263"/>
    </row>
    <row r="264" spans="1:6">
      <c r="A264"/>
      <c r="B264"/>
      <c r="C264"/>
      <c r="D264"/>
      <c r="E264"/>
      <c r="F264"/>
    </row>
    <row r="265" spans="1:6">
      <c r="A265"/>
      <c r="B265"/>
      <c r="C265"/>
      <c r="D265"/>
      <c r="E265"/>
      <c r="F265"/>
    </row>
    <row r="266" spans="1:6">
      <c r="A266"/>
      <c r="B266"/>
      <c r="C266"/>
      <c r="D266"/>
      <c r="E266"/>
      <c r="F266"/>
    </row>
    <row r="267" spans="1:6">
      <c r="A267"/>
      <c r="B267"/>
      <c r="C267"/>
      <c r="D267"/>
      <c r="E267"/>
      <c r="F267"/>
    </row>
    <row r="268" spans="1:6">
      <c r="A268"/>
      <c r="B268"/>
      <c r="C268"/>
      <c r="D268"/>
      <c r="E268"/>
      <c r="F268"/>
    </row>
    <row r="269" spans="1:6">
      <c r="A269"/>
      <c r="B269"/>
      <c r="C269"/>
      <c r="D269"/>
      <c r="E269"/>
      <c r="F269"/>
    </row>
    <row r="270" spans="1:6">
      <c r="A270"/>
      <c r="B270"/>
      <c r="C270"/>
      <c r="D270"/>
      <c r="E270"/>
      <c r="F270"/>
    </row>
    <row r="271" spans="1:6">
      <c r="A271"/>
      <c r="B271"/>
      <c r="C271"/>
      <c r="D271"/>
      <c r="E271"/>
      <c r="F271"/>
    </row>
    <row r="272" spans="1:6">
      <c r="A272"/>
      <c r="B272"/>
      <c r="C272"/>
      <c r="D272"/>
      <c r="E272"/>
      <c r="F272"/>
    </row>
    <row r="273" spans="1:6">
      <c r="A273"/>
      <c r="B273"/>
      <c r="C273"/>
      <c r="D273"/>
      <c r="E273"/>
      <c r="F273"/>
    </row>
    <row r="274" spans="1:6">
      <c r="A274"/>
      <c r="B274"/>
      <c r="C274"/>
      <c r="D274"/>
      <c r="E274"/>
      <c r="F274"/>
    </row>
    <row r="275" spans="1:6">
      <c r="A275"/>
      <c r="B275"/>
      <c r="C275"/>
      <c r="D275"/>
      <c r="E275"/>
      <c r="F275"/>
    </row>
    <row r="276" spans="1:6">
      <c r="A276"/>
      <c r="B276"/>
      <c r="C276"/>
      <c r="D276"/>
      <c r="E276"/>
      <c r="F276"/>
    </row>
    <row r="277" spans="1:6">
      <c r="A277"/>
      <c r="B277"/>
      <c r="C277"/>
      <c r="D277"/>
      <c r="E277"/>
      <c r="F277"/>
    </row>
    <row r="278" spans="1:6">
      <c r="A278"/>
      <c r="B278"/>
      <c r="C278"/>
      <c r="D278"/>
      <c r="E278"/>
      <c r="F278"/>
    </row>
    <row r="279" spans="1:6">
      <c r="A279"/>
      <c r="B279"/>
      <c r="C279"/>
      <c r="D279"/>
      <c r="E279"/>
      <c r="F279"/>
    </row>
    <row r="280" spans="1:6">
      <c r="A280"/>
      <c r="B280"/>
      <c r="C280"/>
      <c r="D280"/>
      <c r="E280"/>
      <c r="F280"/>
    </row>
    <row r="281" spans="1:6">
      <c r="A281"/>
      <c r="B281"/>
      <c r="C281"/>
      <c r="D281"/>
      <c r="E281"/>
      <c r="F281"/>
    </row>
    <row r="282" spans="1:6">
      <c r="A282"/>
      <c r="B282"/>
      <c r="C282"/>
      <c r="D282"/>
      <c r="E282"/>
      <c r="F282"/>
    </row>
    <row r="283" spans="1:6">
      <c r="A283"/>
      <c r="B283"/>
      <c r="C283"/>
      <c r="D283"/>
      <c r="E283"/>
      <c r="F283"/>
    </row>
    <row r="284" spans="1:6">
      <c r="A284"/>
      <c r="B284"/>
      <c r="C284"/>
      <c r="D284"/>
      <c r="E284"/>
      <c r="F284"/>
    </row>
    <row r="285" spans="1:6">
      <c r="A285"/>
      <c r="B285"/>
      <c r="C285"/>
      <c r="D285"/>
      <c r="E285"/>
      <c r="F285"/>
    </row>
    <row r="286" spans="1:6">
      <c r="A286"/>
      <c r="B286"/>
      <c r="C286"/>
      <c r="D286"/>
      <c r="E286"/>
      <c r="F286"/>
    </row>
    <row r="287" spans="1:6">
      <c r="A287"/>
      <c r="B287"/>
      <c r="C287"/>
      <c r="D287"/>
      <c r="E287"/>
      <c r="F287"/>
    </row>
    <row r="288" spans="1:6">
      <c r="A288"/>
      <c r="B288"/>
      <c r="C288"/>
      <c r="D288"/>
      <c r="E288"/>
      <c r="F288"/>
    </row>
    <row r="289" spans="1:5">
      <c r="A289"/>
      <c r="B289"/>
      <c r="C289"/>
      <c r="D289"/>
      <c r="E289"/>
    </row>
    <row r="290" spans="1:5">
      <c r="A290"/>
      <c r="B290"/>
      <c r="C290"/>
      <c r="D290"/>
      <c r="E290"/>
    </row>
    <row r="291" spans="1:5">
      <c r="A291"/>
      <c r="B291"/>
      <c r="C291"/>
      <c r="D291"/>
      <c r="E291"/>
    </row>
    <row r="292" spans="1:5">
      <c r="A292"/>
      <c r="B292"/>
      <c r="C292"/>
      <c r="D292"/>
      <c r="E292"/>
    </row>
    <row r="293" spans="1:5">
      <c r="A293"/>
      <c r="B293"/>
      <c r="C293"/>
      <c r="D293"/>
      <c r="E293"/>
    </row>
    <row r="294" spans="1:5">
      <c r="A294"/>
      <c r="B294"/>
      <c r="C294"/>
      <c r="D294"/>
      <c r="E294"/>
    </row>
    <row r="295" spans="1:5">
      <c r="A295"/>
      <c r="B295"/>
      <c r="C295"/>
      <c r="D295"/>
      <c r="E295"/>
    </row>
    <row r="296" spans="1:5">
      <c r="A296"/>
      <c r="B296"/>
      <c r="C296"/>
      <c r="D296"/>
      <c r="E296"/>
    </row>
    <row r="297" spans="1:5">
      <c r="A297"/>
      <c r="B297"/>
      <c r="C297"/>
      <c r="D297"/>
      <c r="E297"/>
    </row>
    <row r="298" spans="1:5">
      <c r="A298"/>
      <c r="B298"/>
      <c r="C298"/>
      <c r="D298"/>
      <c r="E298"/>
    </row>
    <row r="299" spans="1:5">
      <c r="A299"/>
      <c r="B299"/>
      <c r="C299"/>
      <c r="D299"/>
      <c r="E299"/>
    </row>
    <row r="300" spans="1:5">
      <c r="A300"/>
      <c r="B300"/>
      <c r="C300"/>
      <c r="D300"/>
      <c r="E300"/>
    </row>
    <row r="301" spans="1:5">
      <c r="A301"/>
      <c r="B301"/>
      <c r="C301"/>
      <c r="D301"/>
      <c r="E301"/>
    </row>
    <row r="302" spans="1:5">
      <c r="A302"/>
      <c r="B302"/>
      <c r="C302"/>
      <c r="D302"/>
      <c r="E302"/>
    </row>
    <row r="303" spans="1:5">
      <c r="A303"/>
      <c r="B303"/>
      <c r="C303"/>
      <c r="D303"/>
      <c r="E303"/>
    </row>
    <row r="304" spans="1:5">
      <c r="A304"/>
      <c r="B304"/>
      <c r="C304"/>
      <c r="D304"/>
      <c r="E304"/>
    </row>
    <row r="305" spans="1:5">
      <c r="A305"/>
      <c r="B305"/>
      <c r="C305"/>
      <c r="D305"/>
      <c r="E305"/>
    </row>
    <row r="306" spans="1:5">
      <c r="A306"/>
      <c r="B306"/>
      <c r="C306"/>
      <c r="D306"/>
      <c r="E306"/>
    </row>
    <row r="307" spans="1:5">
      <c r="A307"/>
      <c r="B307"/>
      <c r="C307"/>
      <c r="D307"/>
      <c r="E307"/>
    </row>
    <row r="308" spans="1:5">
      <c r="A308"/>
      <c r="B308"/>
      <c r="C308"/>
      <c r="D308"/>
      <c r="E308"/>
    </row>
    <row r="309" spans="1:5">
      <c r="A309"/>
      <c r="B309"/>
      <c r="C309"/>
      <c r="D309"/>
      <c r="E309"/>
    </row>
    <row r="310" spans="1:5">
      <c r="A310"/>
      <c r="B310"/>
      <c r="C310"/>
      <c r="D310"/>
      <c r="E310"/>
    </row>
    <row r="311" spans="1:5">
      <c r="A311"/>
      <c r="B311"/>
      <c r="C311"/>
      <c r="D311"/>
      <c r="E311"/>
    </row>
    <row r="312" spans="1:5">
      <c r="A312"/>
      <c r="B312"/>
      <c r="C312"/>
      <c r="D312"/>
      <c r="E312"/>
    </row>
    <row r="313" spans="1:5">
      <c r="A313"/>
      <c r="B313"/>
      <c r="C313"/>
      <c r="D313"/>
      <c r="E313"/>
    </row>
    <row r="314" spans="1:5">
      <c r="A314"/>
      <c r="B314"/>
      <c r="C314"/>
      <c r="D314"/>
      <c r="E314"/>
    </row>
    <row r="315" spans="1:5">
      <c r="A315"/>
      <c r="B315"/>
      <c r="C315"/>
      <c r="D315"/>
      <c r="E315"/>
    </row>
    <row r="316" spans="1:5">
      <c r="A316"/>
      <c r="B316"/>
      <c r="C316"/>
      <c r="D316"/>
      <c r="E316"/>
    </row>
    <row r="317" spans="1:5">
      <c r="A317"/>
      <c r="B317"/>
      <c r="C317"/>
      <c r="D317"/>
      <c r="E317"/>
    </row>
    <row r="318" spans="1:5">
      <c r="A318"/>
      <c r="B318"/>
      <c r="C318"/>
      <c r="D318"/>
      <c r="E318"/>
    </row>
    <row r="319" spans="1:5">
      <c r="A319"/>
      <c r="B319"/>
      <c r="C319"/>
      <c r="D319"/>
      <c r="E319"/>
    </row>
    <row r="320" spans="1:5">
      <c r="A320"/>
      <c r="B320"/>
      <c r="C320"/>
      <c r="D320"/>
      <c r="E320"/>
    </row>
    <row r="321" spans="1:5">
      <c r="A321"/>
      <c r="B321"/>
      <c r="C321"/>
      <c r="D321"/>
      <c r="E321"/>
    </row>
    <row r="322" spans="1:5">
      <c r="A322"/>
      <c r="B322"/>
      <c r="C322"/>
      <c r="D322"/>
      <c r="E322"/>
    </row>
    <row r="323" spans="1:5">
      <c r="A323"/>
      <c r="B323"/>
      <c r="C323"/>
      <c r="D323"/>
      <c r="E323"/>
    </row>
    <row r="324" spans="1:5">
      <c r="A324"/>
      <c r="B324"/>
      <c r="C324"/>
      <c r="D324"/>
      <c r="E324"/>
    </row>
    <row r="325" spans="1:5">
      <c r="A325"/>
      <c r="B325"/>
      <c r="C325"/>
      <c r="D325"/>
      <c r="E325"/>
    </row>
    <row r="326" spans="1:5">
      <c r="A326"/>
      <c r="B326"/>
      <c r="C326"/>
      <c r="D326"/>
      <c r="E326"/>
    </row>
    <row r="327" spans="1:5">
      <c r="A327"/>
      <c r="B327"/>
      <c r="C327"/>
      <c r="D327"/>
      <c r="E327"/>
    </row>
    <row r="328" spans="1:5">
      <c r="A328"/>
      <c r="B328"/>
      <c r="C328"/>
      <c r="D328"/>
      <c r="E328"/>
    </row>
    <row r="329" spans="1:5">
      <c r="A329"/>
      <c r="B329"/>
      <c r="C329"/>
      <c r="D329"/>
      <c r="E329"/>
    </row>
    <row r="330" spans="1:5">
      <c r="A330"/>
      <c r="B330"/>
      <c r="C330"/>
      <c r="D330"/>
      <c r="E330"/>
    </row>
    <row r="331" spans="1:5">
      <c r="A331"/>
      <c r="B331"/>
      <c r="C331"/>
      <c r="D331"/>
      <c r="E331"/>
    </row>
    <row r="332" spans="1:5">
      <c r="A332"/>
      <c r="B332"/>
      <c r="C332"/>
      <c r="D332"/>
      <c r="E332"/>
    </row>
    <row r="333" spans="1:5">
      <c r="A333"/>
      <c r="B333"/>
      <c r="C333"/>
      <c r="D333"/>
      <c r="E333"/>
    </row>
    <row r="334" spans="1:5">
      <c r="A334"/>
      <c r="B334"/>
      <c r="C334"/>
      <c r="D334"/>
      <c r="E334"/>
    </row>
    <row r="335" spans="1:5">
      <c r="A335"/>
      <c r="B335"/>
      <c r="C335"/>
      <c r="D335"/>
      <c r="E335"/>
    </row>
    <row r="336" spans="1:5">
      <c r="A336"/>
      <c r="B336"/>
      <c r="C336"/>
      <c r="D336"/>
      <c r="E336"/>
    </row>
    <row r="337" spans="1:5">
      <c r="A337"/>
      <c r="B337"/>
      <c r="C337"/>
      <c r="D337"/>
      <c r="E337"/>
    </row>
    <row r="338" spans="1:5">
      <c r="A338"/>
      <c r="B338"/>
      <c r="C338"/>
      <c r="D338"/>
      <c r="E338"/>
    </row>
    <row r="339" spans="1:5">
      <c r="A339"/>
      <c r="B339"/>
      <c r="C339"/>
      <c r="D339"/>
      <c r="E339"/>
    </row>
    <row r="340" spans="1:5">
      <c r="A340"/>
      <c r="B340"/>
      <c r="C340"/>
      <c r="D340"/>
      <c r="E340"/>
    </row>
    <row r="341" spans="1:5">
      <c r="A341"/>
      <c r="B341"/>
      <c r="C341"/>
      <c r="D341"/>
      <c r="E341"/>
    </row>
    <row r="342" spans="1:5">
      <c r="A342"/>
      <c r="B342"/>
      <c r="C342"/>
      <c r="D342"/>
      <c r="E342"/>
    </row>
    <row r="343" spans="1:5">
      <c r="A343"/>
      <c r="B343"/>
      <c r="C343"/>
      <c r="D343"/>
      <c r="E343"/>
    </row>
    <row r="344" spans="1:5">
      <c r="A344"/>
      <c r="B344"/>
      <c r="C344"/>
      <c r="D344"/>
      <c r="E344"/>
    </row>
    <row r="345" spans="1:5">
      <c r="A345"/>
      <c r="B345"/>
      <c r="C345"/>
      <c r="D345"/>
      <c r="E345"/>
    </row>
    <row r="346" spans="1:5">
      <c r="A346"/>
      <c r="B346"/>
      <c r="C346"/>
      <c r="D346"/>
      <c r="E346"/>
    </row>
    <row r="347" spans="1:5">
      <c r="A347"/>
      <c r="B347"/>
      <c r="C347"/>
      <c r="D347"/>
      <c r="E347"/>
    </row>
    <row r="348" spans="1:5">
      <c r="A348"/>
      <c r="B348"/>
      <c r="C348"/>
      <c r="D348"/>
      <c r="E348"/>
    </row>
    <row r="349" spans="1:5">
      <c r="A349"/>
      <c r="B349"/>
      <c r="C349"/>
      <c r="D349"/>
      <c r="E349"/>
    </row>
    <row r="350" spans="1:5">
      <c r="A350"/>
      <c r="B350"/>
      <c r="C350"/>
      <c r="D350"/>
      <c r="E350"/>
    </row>
    <row r="351" spans="1:5">
      <c r="A351"/>
      <c r="B351"/>
      <c r="C351"/>
      <c r="D351"/>
      <c r="E351"/>
    </row>
    <row r="352" spans="1:5">
      <c r="A352"/>
      <c r="B352"/>
      <c r="C352"/>
      <c r="D352"/>
      <c r="E352"/>
    </row>
    <row r="353" spans="1:5">
      <c r="A353"/>
      <c r="B353"/>
      <c r="C353"/>
      <c r="D353"/>
      <c r="E353"/>
    </row>
    <row r="354" spans="1:5">
      <c r="A354"/>
      <c r="B354"/>
      <c r="C354"/>
      <c r="D354"/>
      <c r="E354"/>
    </row>
    <row r="355" spans="1:5">
      <c r="A355"/>
      <c r="B355"/>
      <c r="C355"/>
      <c r="D355"/>
      <c r="E355"/>
    </row>
    <row r="356" spans="1:5">
      <c r="A356"/>
      <c r="B356"/>
      <c r="C356"/>
      <c r="D356"/>
      <c r="E356"/>
    </row>
    <row r="357" spans="1:5">
      <c r="A357"/>
      <c r="B357"/>
      <c r="C357"/>
      <c r="D357"/>
      <c r="E357"/>
    </row>
    <row r="358" spans="1:5">
      <c r="A358"/>
      <c r="B358"/>
      <c r="C358"/>
      <c r="D358"/>
      <c r="E358"/>
    </row>
    <row r="359" spans="1:5">
      <c r="A359"/>
      <c r="B359"/>
      <c r="C359"/>
      <c r="D359"/>
      <c r="E359"/>
    </row>
    <row r="360" spans="1:5">
      <c r="A360"/>
      <c r="B360"/>
      <c r="C360"/>
      <c r="D360"/>
      <c r="E360"/>
    </row>
    <row r="361" spans="1:5">
      <c r="A361"/>
      <c r="B361"/>
      <c r="C361"/>
      <c r="D361"/>
      <c r="E361"/>
    </row>
    <row r="362" spans="1:5">
      <c r="A362"/>
      <c r="B362"/>
      <c r="C362"/>
      <c r="D362"/>
      <c r="E362"/>
    </row>
    <row r="363" spans="1:5">
      <c r="A363"/>
      <c r="B363"/>
      <c r="C363"/>
      <c r="D363"/>
      <c r="E363"/>
    </row>
    <row r="364" spans="1:5">
      <c r="A364"/>
      <c r="B364"/>
      <c r="C364"/>
      <c r="D364"/>
      <c r="E364"/>
    </row>
    <row r="365" spans="1:5">
      <c r="A365"/>
      <c r="B365"/>
      <c r="C365"/>
      <c r="D365"/>
      <c r="E365"/>
    </row>
    <row r="366" spans="1:5">
      <c r="A366"/>
      <c r="B366"/>
      <c r="C366"/>
      <c r="D366"/>
      <c r="E366"/>
    </row>
    <row r="367" spans="1:5">
      <c r="A367"/>
      <c r="B367"/>
      <c r="C367"/>
      <c r="D367"/>
      <c r="E367"/>
    </row>
    <row r="368" spans="1:5">
      <c r="A368"/>
      <c r="B368"/>
      <c r="C368"/>
      <c r="D368"/>
      <c r="E368"/>
    </row>
    <row r="369" spans="1:5">
      <c r="A369"/>
      <c r="B369"/>
      <c r="C369"/>
      <c r="D369"/>
      <c r="E369"/>
    </row>
    <row r="370" spans="1:5">
      <c r="A370"/>
      <c r="B370"/>
      <c r="C370"/>
      <c r="D370"/>
      <c r="E370"/>
    </row>
    <row r="371" spans="1:5">
      <c r="A371"/>
      <c r="B371"/>
      <c r="C371"/>
      <c r="D371"/>
      <c r="E371"/>
    </row>
    <row r="372" spans="1:5">
      <c r="A372"/>
      <c r="B372"/>
      <c r="C372"/>
      <c r="D372"/>
      <c r="E372"/>
    </row>
    <row r="373" spans="1:5">
      <c r="A373"/>
      <c r="B373"/>
      <c r="C373"/>
      <c r="D373"/>
      <c r="E373"/>
    </row>
    <row r="374" spans="1:5">
      <c r="A374"/>
      <c r="B374"/>
      <c r="C374"/>
      <c r="D374"/>
      <c r="E374"/>
    </row>
    <row r="375" spans="1:5">
      <c r="A375"/>
      <c r="B375"/>
      <c r="C375"/>
      <c r="D375"/>
      <c r="E375"/>
    </row>
    <row r="376" spans="1:5">
      <c r="A376"/>
      <c r="B376"/>
      <c r="C376"/>
      <c r="D376"/>
      <c r="E376"/>
    </row>
    <row r="377" spans="1:5">
      <c r="A377"/>
      <c r="B377"/>
      <c r="C377"/>
      <c r="D377"/>
      <c r="E377"/>
    </row>
    <row r="378" spans="1:5">
      <c r="A378"/>
      <c r="B378"/>
      <c r="C378"/>
      <c r="D378"/>
      <c r="E378"/>
    </row>
    <row r="379" spans="1:5">
      <c r="A379"/>
      <c r="B379"/>
      <c r="C379"/>
      <c r="D379"/>
      <c r="E379"/>
    </row>
    <row r="380" spans="1:5">
      <c r="A380"/>
      <c r="B380"/>
      <c r="C380"/>
      <c r="D380"/>
      <c r="E380"/>
    </row>
    <row r="381" spans="1:5">
      <c r="A381"/>
      <c r="B381"/>
      <c r="C381"/>
      <c r="D381"/>
      <c r="E381"/>
    </row>
    <row r="382" spans="1:5">
      <c r="A382"/>
      <c r="B382"/>
      <c r="C382"/>
      <c r="D382"/>
      <c r="E382"/>
    </row>
    <row r="383" spans="1:5">
      <c r="A383"/>
      <c r="B383"/>
      <c r="C383"/>
      <c r="D383"/>
      <c r="E383"/>
    </row>
    <row r="384" spans="1:5">
      <c r="A384"/>
      <c r="B384"/>
      <c r="C384"/>
      <c r="D384"/>
      <c r="E384"/>
    </row>
    <row r="385" spans="1:5">
      <c r="A385"/>
      <c r="B385"/>
      <c r="C385"/>
      <c r="D385"/>
      <c r="E385"/>
    </row>
    <row r="386" spans="1:5">
      <c r="A386"/>
      <c r="B386"/>
      <c r="C386"/>
      <c r="D386"/>
      <c r="E386"/>
    </row>
    <row r="387" spans="1:5">
      <c r="A387"/>
      <c r="B387"/>
      <c r="C387"/>
      <c r="D387"/>
      <c r="E387"/>
    </row>
    <row r="388" spans="1:5">
      <c r="A388"/>
      <c r="B388"/>
      <c r="C388"/>
      <c r="D388"/>
      <c r="E388"/>
    </row>
    <row r="389" spans="1:5">
      <c r="A389"/>
      <c r="B389"/>
      <c r="C389"/>
      <c r="D389"/>
      <c r="E389"/>
    </row>
    <row r="390" spans="1:5">
      <c r="A390"/>
      <c r="B390"/>
      <c r="C390"/>
      <c r="D390"/>
      <c r="E390"/>
    </row>
    <row r="391" spans="1:5">
      <c r="A391"/>
      <c r="B391"/>
      <c r="C391"/>
      <c r="D391"/>
      <c r="E391"/>
    </row>
    <row r="392" spans="1:5">
      <c r="A392"/>
      <c r="B392"/>
      <c r="C392"/>
      <c r="D392"/>
      <c r="E392"/>
    </row>
    <row r="393" spans="1:5">
      <c r="D393" s="1"/>
    </row>
    <row r="394" spans="1:5">
      <c r="D394" s="1"/>
    </row>
    <row r="395" spans="1:5">
      <c r="D395" s="1"/>
    </row>
    <row r="396" spans="1:5">
      <c r="D396" s="1"/>
    </row>
    <row r="397" spans="1:5">
      <c r="D397" s="1"/>
    </row>
    <row r="398" spans="1:5">
      <c r="D398" s="1"/>
    </row>
    <row r="399" spans="1:5">
      <c r="D399" s="1"/>
    </row>
    <row r="400" spans="1:5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A42" sqref="A42:A44"/>
    </sheetView>
  </sheetViews>
  <sheetFormatPr defaultRowHeight="12"/>
  <cols>
    <col min="1" max="5" width="15.7109375" style="9" customWidth="1"/>
    <col min="6" max="16384" width="9.140625" style="7"/>
  </cols>
  <sheetData>
    <row r="1" spans="1:5">
      <c r="A1" s="34" t="s">
        <v>475</v>
      </c>
      <c r="B1" s="34" t="s">
        <v>476</v>
      </c>
      <c r="C1" s="34" t="s">
        <v>477</v>
      </c>
      <c r="D1" s="34" t="s">
        <v>478</v>
      </c>
      <c r="E1" s="34" t="s">
        <v>479</v>
      </c>
    </row>
    <row r="2" spans="1:5">
      <c r="A2" s="100">
        <v>21001</v>
      </c>
      <c r="B2" s="35" t="s">
        <v>2</v>
      </c>
      <c r="C2" s="35" t="s">
        <v>524</v>
      </c>
      <c r="D2" s="39" t="s">
        <v>0</v>
      </c>
      <c r="E2" s="39" t="s">
        <v>365</v>
      </c>
    </row>
    <row r="3" spans="1:5">
      <c r="A3" s="100">
        <v>21002</v>
      </c>
      <c r="B3" s="35" t="s">
        <v>2</v>
      </c>
      <c r="C3" s="35" t="s">
        <v>524</v>
      </c>
      <c r="D3" s="39" t="s">
        <v>20</v>
      </c>
      <c r="E3" s="39" t="s">
        <v>365</v>
      </c>
    </row>
    <row r="4" spans="1:5">
      <c r="A4" s="100">
        <v>21003</v>
      </c>
      <c r="B4" s="35" t="s">
        <v>2</v>
      </c>
      <c r="C4" s="35" t="s">
        <v>524</v>
      </c>
      <c r="D4" s="39" t="s">
        <v>0</v>
      </c>
      <c r="E4" s="39" t="s">
        <v>365</v>
      </c>
    </row>
    <row r="5" spans="1:5">
      <c r="A5" s="100">
        <v>21011</v>
      </c>
      <c r="B5" s="35" t="s">
        <v>2</v>
      </c>
      <c r="C5" s="35" t="s">
        <v>524</v>
      </c>
      <c r="D5" s="39" t="s">
        <v>0</v>
      </c>
      <c r="E5" s="39" t="s">
        <v>365</v>
      </c>
    </row>
    <row r="6" spans="1:5">
      <c r="A6" s="100">
        <v>21012</v>
      </c>
      <c r="B6" s="35" t="s">
        <v>8</v>
      </c>
      <c r="C6" s="35" t="s">
        <v>524</v>
      </c>
      <c r="D6" s="39" t="s">
        <v>20</v>
      </c>
      <c r="E6" s="39" t="s">
        <v>365</v>
      </c>
    </row>
    <row r="7" spans="1:5">
      <c r="A7" s="100">
        <v>21013</v>
      </c>
      <c r="B7" s="35" t="s">
        <v>2</v>
      </c>
      <c r="C7" s="35" t="s">
        <v>524</v>
      </c>
      <c r="D7" s="39" t="s">
        <v>108</v>
      </c>
      <c r="E7" s="39" t="s">
        <v>360</v>
      </c>
    </row>
    <row r="8" spans="1:5">
      <c r="A8" s="100">
        <v>21014</v>
      </c>
      <c r="B8" s="35" t="s">
        <v>2</v>
      </c>
      <c r="C8" s="35" t="s">
        <v>524</v>
      </c>
      <c r="D8" s="39" t="s">
        <v>40</v>
      </c>
      <c r="E8" s="39" t="s">
        <v>364</v>
      </c>
    </row>
    <row r="9" spans="1:5">
      <c r="A9" s="100">
        <v>21015</v>
      </c>
      <c r="B9" s="35" t="s">
        <v>8</v>
      </c>
      <c r="C9" s="35" t="s">
        <v>524</v>
      </c>
      <c r="D9" s="39" t="s">
        <v>144</v>
      </c>
      <c r="E9" s="39" t="s">
        <v>363</v>
      </c>
    </row>
    <row r="10" spans="1:5">
      <c r="A10" s="35" t="s">
        <v>340</v>
      </c>
      <c r="B10" s="35" t="s">
        <v>2</v>
      </c>
      <c r="C10" s="35" t="s">
        <v>1099</v>
      </c>
      <c r="D10" s="39" t="s">
        <v>339</v>
      </c>
      <c r="E10" s="70" t="s">
        <v>360</v>
      </c>
    </row>
    <row r="11" spans="1:5">
      <c r="A11" s="35" t="s">
        <v>330</v>
      </c>
      <c r="B11" s="35" t="s">
        <v>2</v>
      </c>
      <c r="C11" s="35" t="s">
        <v>1099</v>
      </c>
      <c r="D11" s="39" t="s">
        <v>326</v>
      </c>
      <c r="E11" s="70" t="s">
        <v>360</v>
      </c>
    </row>
    <row r="12" spans="1:5">
      <c r="A12" s="35" t="s">
        <v>327</v>
      </c>
      <c r="B12" s="35" t="s">
        <v>2</v>
      </c>
      <c r="C12" s="35" t="s">
        <v>1099</v>
      </c>
      <c r="D12" s="39" t="s">
        <v>326</v>
      </c>
      <c r="E12" s="70" t="s">
        <v>360</v>
      </c>
    </row>
    <row r="13" spans="1:5">
      <c r="A13" s="38" t="s">
        <v>317</v>
      </c>
      <c r="B13" s="35" t="s">
        <v>2</v>
      </c>
      <c r="C13" s="35" t="s">
        <v>1099</v>
      </c>
      <c r="D13" s="39" t="s">
        <v>94</v>
      </c>
      <c r="E13" s="70" t="s">
        <v>360</v>
      </c>
    </row>
    <row r="14" spans="1:5">
      <c r="A14" s="35" t="s">
        <v>316</v>
      </c>
      <c r="B14" s="35" t="s">
        <v>2</v>
      </c>
      <c r="C14" s="35" t="s">
        <v>1099</v>
      </c>
      <c r="D14" s="39" t="s">
        <v>315</v>
      </c>
      <c r="E14" s="70" t="s">
        <v>360</v>
      </c>
    </row>
    <row r="15" spans="1:5">
      <c r="A15" s="35" t="s">
        <v>313</v>
      </c>
      <c r="B15" s="35" t="s">
        <v>2</v>
      </c>
      <c r="C15" s="35" t="s">
        <v>1099</v>
      </c>
      <c r="D15" s="39" t="s">
        <v>312</v>
      </c>
      <c r="E15" s="70" t="s">
        <v>360</v>
      </c>
    </row>
    <row r="16" spans="1:5">
      <c r="A16" s="35" t="s">
        <v>309</v>
      </c>
      <c r="B16" s="35" t="s">
        <v>2</v>
      </c>
      <c r="C16" s="35" t="s">
        <v>1099</v>
      </c>
      <c r="D16" s="39" t="s">
        <v>308</v>
      </c>
      <c r="E16" s="70" t="s">
        <v>360</v>
      </c>
    </row>
    <row r="17" spans="1:5">
      <c r="A17" s="35" t="s">
        <v>294</v>
      </c>
      <c r="B17" s="35" t="s">
        <v>2</v>
      </c>
      <c r="C17" s="35" t="s">
        <v>1099</v>
      </c>
      <c r="D17" s="39" t="s">
        <v>293</v>
      </c>
      <c r="E17" s="39" t="s">
        <v>364</v>
      </c>
    </row>
    <row r="18" spans="1:5">
      <c r="A18" s="35" t="s">
        <v>269</v>
      </c>
      <c r="B18" s="35" t="s">
        <v>2</v>
      </c>
      <c r="C18" s="35" t="s">
        <v>1099</v>
      </c>
      <c r="D18" s="39" t="s">
        <v>40</v>
      </c>
      <c r="E18" s="39" t="s">
        <v>364</v>
      </c>
    </row>
    <row r="19" spans="1:5">
      <c r="A19" s="38" t="s">
        <v>264</v>
      </c>
      <c r="B19" s="35" t="s">
        <v>2</v>
      </c>
      <c r="C19" s="35" t="s">
        <v>1099</v>
      </c>
      <c r="D19" s="39" t="s">
        <v>108</v>
      </c>
      <c r="E19" s="70" t="s">
        <v>360</v>
      </c>
    </row>
    <row r="20" spans="1:5">
      <c r="A20" s="35" t="s">
        <v>245</v>
      </c>
      <c r="B20" s="35" t="s">
        <v>2</v>
      </c>
      <c r="C20" s="35" t="s">
        <v>1099</v>
      </c>
      <c r="D20" s="39" t="s">
        <v>108</v>
      </c>
      <c r="E20" s="70" t="s">
        <v>360</v>
      </c>
    </row>
    <row r="21" spans="1:5">
      <c r="A21" s="38" t="s">
        <v>220</v>
      </c>
      <c r="B21" s="35" t="s">
        <v>2</v>
      </c>
      <c r="C21" s="35" t="s">
        <v>1099</v>
      </c>
      <c r="D21" s="39" t="s">
        <v>20</v>
      </c>
      <c r="E21" s="39" t="s">
        <v>365</v>
      </c>
    </row>
    <row r="22" spans="1:5">
      <c r="A22" s="38" t="s">
        <v>196</v>
      </c>
      <c r="B22" s="35" t="s">
        <v>2</v>
      </c>
      <c r="C22" s="35" t="s">
        <v>1099</v>
      </c>
      <c r="D22" s="39" t="s">
        <v>20</v>
      </c>
      <c r="E22" s="39" t="s">
        <v>365</v>
      </c>
    </row>
    <row r="23" spans="1:5">
      <c r="A23" s="35" t="s">
        <v>178</v>
      </c>
      <c r="B23" s="35" t="s">
        <v>2</v>
      </c>
      <c r="C23" s="35" t="s">
        <v>1099</v>
      </c>
      <c r="D23" s="39" t="s">
        <v>177</v>
      </c>
      <c r="E23" s="39" t="s">
        <v>365</v>
      </c>
    </row>
    <row r="24" spans="1:5">
      <c r="A24" s="38" t="s">
        <v>174</v>
      </c>
      <c r="B24" s="35" t="s">
        <v>2</v>
      </c>
      <c r="C24" s="35" t="s">
        <v>1099</v>
      </c>
      <c r="D24" s="39" t="s">
        <v>20</v>
      </c>
      <c r="E24" s="39" t="s">
        <v>365</v>
      </c>
    </row>
    <row r="25" spans="1:5">
      <c r="A25" s="35" t="s">
        <v>162</v>
      </c>
      <c r="B25" s="35" t="s">
        <v>8</v>
      </c>
      <c r="C25" s="35" t="s">
        <v>1099</v>
      </c>
      <c r="D25" s="39" t="s">
        <v>144</v>
      </c>
      <c r="E25" s="39" t="s">
        <v>363</v>
      </c>
    </row>
    <row r="26" spans="1:5">
      <c r="A26" s="35" t="s">
        <v>149</v>
      </c>
      <c r="B26" s="35" t="s">
        <v>8</v>
      </c>
      <c r="C26" s="35" t="s">
        <v>1099</v>
      </c>
      <c r="D26" s="39" t="s">
        <v>144</v>
      </c>
      <c r="E26" s="39" t="s">
        <v>363</v>
      </c>
    </row>
    <row r="27" spans="1:5">
      <c r="A27" s="38" t="s">
        <v>145</v>
      </c>
      <c r="B27" s="35" t="s">
        <v>8</v>
      </c>
      <c r="C27" s="35" t="s">
        <v>1099</v>
      </c>
      <c r="D27" s="39" t="s">
        <v>144</v>
      </c>
      <c r="E27" s="39" t="s">
        <v>363</v>
      </c>
    </row>
    <row r="28" spans="1:5">
      <c r="A28" s="38" t="s">
        <v>133</v>
      </c>
      <c r="B28" s="35" t="s">
        <v>2</v>
      </c>
      <c r="C28" s="35" t="s">
        <v>1</v>
      </c>
      <c r="D28" s="39" t="s">
        <v>108</v>
      </c>
      <c r="E28" s="70" t="s">
        <v>360</v>
      </c>
    </row>
    <row r="29" spans="1:5">
      <c r="A29" s="37" t="s">
        <v>123</v>
      </c>
      <c r="B29" s="37" t="s">
        <v>2</v>
      </c>
      <c r="C29" s="37" t="s">
        <v>1</v>
      </c>
      <c r="D29" s="37" t="s">
        <v>94</v>
      </c>
      <c r="E29" s="70" t="s">
        <v>360</v>
      </c>
    </row>
    <row r="30" spans="1:5">
      <c r="A30" s="38" t="s">
        <v>109</v>
      </c>
      <c r="B30" s="35" t="s">
        <v>2</v>
      </c>
      <c r="C30" s="35" t="s">
        <v>1</v>
      </c>
      <c r="D30" s="39" t="s">
        <v>108</v>
      </c>
      <c r="E30" s="70" t="s">
        <v>360</v>
      </c>
    </row>
    <row r="31" spans="1:5">
      <c r="A31" s="38" t="s">
        <v>107</v>
      </c>
      <c r="B31" s="35" t="s">
        <v>2</v>
      </c>
      <c r="C31" s="35" t="s">
        <v>1</v>
      </c>
      <c r="D31" s="39" t="s">
        <v>106</v>
      </c>
      <c r="E31" s="70" t="s">
        <v>360</v>
      </c>
    </row>
    <row r="32" spans="1:5">
      <c r="A32" s="36" t="s">
        <v>95</v>
      </c>
      <c r="B32" s="35" t="s">
        <v>2</v>
      </c>
      <c r="C32" s="35" t="s">
        <v>1</v>
      </c>
      <c r="D32" s="39" t="s">
        <v>94</v>
      </c>
      <c r="E32" s="70" t="s">
        <v>360</v>
      </c>
    </row>
    <row r="33" spans="1:5">
      <c r="A33" s="38" t="s">
        <v>80</v>
      </c>
      <c r="B33" s="35" t="s">
        <v>2</v>
      </c>
      <c r="C33" s="35" t="s">
        <v>1</v>
      </c>
      <c r="D33" s="39" t="s">
        <v>29</v>
      </c>
      <c r="E33" s="39" t="s">
        <v>364</v>
      </c>
    </row>
    <row r="34" spans="1:5">
      <c r="A34" s="36" t="s">
        <v>76</v>
      </c>
      <c r="B34" s="35" t="s">
        <v>2</v>
      </c>
      <c r="C34" s="35" t="s">
        <v>1</v>
      </c>
      <c r="D34" s="39" t="s">
        <v>0</v>
      </c>
      <c r="E34" s="39" t="s">
        <v>365</v>
      </c>
    </row>
    <row r="35" spans="1:5">
      <c r="A35" s="38" t="s">
        <v>70</v>
      </c>
      <c r="B35" s="35" t="s">
        <v>2</v>
      </c>
      <c r="C35" s="35" t="s">
        <v>1</v>
      </c>
      <c r="D35" s="39" t="s">
        <v>69</v>
      </c>
      <c r="E35" s="70" t="s">
        <v>360</v>
      </c>
    </row>
    <row r="36" spans="1:5">
      <c r="A36" s="38" t="s">
        <v>58</v>
      </c>
      <c r="B36" s="35" t="s">
        <v>2</v>
      </c>
      <c r="C36" s="35" t="s">
        <v>1</v>
      </c>
      <c r="D36" s="39" t="s">
        <v>0</v>
      </c>
      <c r="E36" s="39" t="s">
        <v>365</v>
      </c>
    </row>
    <row r="37" spans="1:5">
      <c r="A37" s="38" t="s">
        <v>41</v>
      </c>
      <c r="B37" s="35" t="s">
        <v>2</v>
      </c>
      <c r="C37" s="35" t="s">
        <v>1</v>
      </c>
      <c r="D37" s="39" t="s">
        <v>40</v>
      </c>
      <c r="E37" s="39" t="s">
        <v>364</v>
      </c>
    </row>
    <row r="38" spans="1:5">
      <c r="A38" s="38" t="s">
        <v>30</v>
      </c>
      <c r="B38" s="35" t="s">
        <v>2</v>
      </c>
      <c r="C38" s="35" t="s">
        <v>1</v>
      </c>
      <c r="D38" s="39" t="s">
        <v>29</v>
      </c>
      <c r="E38" s="39" t="s">
        <v>364</v>
      </c>
    </row>
    <row r="39" spans="1:5">
      <c r="A39" s="38" t="s">
        <v>21</v>
      </c>
      <c r="B39" s="35" t="s">
        <v>2</v>
      </c>
      <c r="C39" s="35" t="s">
        <v>1</v>
      </c>
      <c r="D39" s="39" t="s">
        <v>20</v>
      </c>
      <c r="E39" s="39" t="s">
        <v>365</v>
      </c>
    </row>
    <row r="40" spans="1:5">
      <c r="A40" s="35" t="s">
        <v>6</v>
      </c>
      <c r="B40" s="35" t="s">
        <v>8</v>
      </c>
      <c r="C40" s="35" t="s">
        <v>1</v>
      </c>
      <c r="D40" s="39" t="s">
        <v>5</v>
      </c>
      <c r="E40" s="39" t="s">
        <v>363</v>
      </c>
    </row>
    <row r="41" spans="1:5">
      <c r="A41" s="35" t="s">
        <v>3</v>
      </c>
      <c r="B41" s="35" t="s">
        <v>2</v>
      </c>
      <c r="C41" s="35" t="s">
        <v>1</v>
      </c>
      <c r="D41" s="39" t="s">
        <v>0</v>
      </c>
      <c r="E41" s="39" t="s">
        <v>365</v>
      </c>
    </row>
    <row r="42" spans="1:5">
      <c r="A42" s="100" t="s">
        <v>525</v>
      </c>
      <c r="B42" s="35" t="s">
        <v>2</v>
      </c>
      <c r="C42" s="35" t="s">
        <v>529</v>
      </c>
      <c r="D42" s="39" t="s">
        <v>108</v>
      </c>
      <c r="E42" s="39" t="s">
        <v>360</v>
      </c>
    </row>
    <row r="43" spans="1:5">
      <c r="A43" s="100" t="s">
        <v>526</v>
      </c>
      <c r="B43" s="35" t="s">
        <v>2</v>
      </c>
      <c r="C43" s="35" t="s">
        <v>529</v>
      </c>
      <c r="D43" s="39" t="s">
        <v>40</v>
      </c>
      <c r="E43" s="39" t="s">
        <v>364</v>
      </c>
    </row>
    <row r="44" spans="1:5">
      <c r="A44" s="100" t="s">
        <v>527</v>
      </c>
      <c r="B44" s="35" t="s">
        <v>2</v>
      </c>
      <c r="C44" s="35" t="s">
        <v>529</v>
      </c>
      <c r="D44" s="39" t="s">
        <v>0</v>
      </c>
      <c r="E44" s="39" t="s">
        <v>365</v>
      </c>
    </row>
    <row r="45" spans="1:5">
      <c r="A45" s="100" t="s">
        <v>528</v>
      </c>
      <c r="B45" s="35" t="s">
        <v>8</v>
      </c>
      <c r="C45" s="35" t="s">
        <v>529</v>
      </c>
      <c r="D45" s="39" t="s">
        <v>530</v>
      </c>
      <c r="E45" s="39" t="s">
        <v>363</v>
      </c>
    </row>
    <row r="46" spans="1:5">
      <c r="A46" s="100" t="s">
        <v>907</v>
      </c>
      <c r="B46" s="35" t="s">
        <v>8</v>
      </c>
      <c r="C46" s="35" t="s">
        <v>529</v>
      </c>
      <c r="D46" s="39" t="s">
        <v>530</v>
      </c>
      <c r="E46" s="39" t="s">
        <v>363</v>
      </c>
    </row>
  </sheetData>
  <autoFilter ref="A1:E46">
    <sortState ref="A2:E46">
      <sortCondition ref="A1"/>
    </sortState>
  </autoFilter>
  <sortState ref="A1:E78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X54"/>
  <sheetViews>
    <sheetView workbookViewId="0">
      <selection activeCell="B47" sqref="B47:B54"/>
    </sheetView>
  </sheetViews>
  <sheetFormatPr defaultRowHeight="15"/>
  <cols>
    <col min="1" max="1" width="14" customWidth="1"/>
    <col min="2" max="3" width="16.7109375" customWidth="1"/>
    <col min="4" max="4" width="19.42578125" hidden="1" customWidth="1"/>
    <col min="5" max="5" width="18.140625" customWidth="1"/>
    <col min="6" max="6" width="12.28515625" style="78" customWidth="1"/>
    <col min="7" max="7" width="12.5703125" style="78" customWidth="1"/>
    <col min="8" max="8" width="11.5703125" customWidth="1"/>
    <col min="9" max="9" width="10.85546875" customWidth="1"/>
    <col min="10" max="10" width="12.28515625" bestFit="1" customWidth="1"/>
    <col min="12" max="12" width="15" bestFit="1" customWidth="1"/>
  </cols>
  <sheetData>
    <row r="1" spans="1:23" ht="18.75">
      <c r="A1" s="81" t="s">
        <v>513</v>
      </c>
      <c r="G1" t="s">
        <v>1100</v>
      </c>
    </row>
    <row r="2" spans="1:23">
      <c r="G2" s="78" t="s">
        <v>1102</v>
      </c>
    </row>
    <row r="3" spans="1:23">
      <c r="A3" t="s">
        <v>512</v>
      </c>
      <c r="G3" s="78" t="s">
        <v>1110</v>
      </c>
    </row>
    <row r="4" spans="1:23">
      <c r="A4" s="80" t="s">
        <v>2390</v>
      </c>
      <c r="H4" t="s">
        <v>2375</v>
      </c>
    </row>
    <row r="5" spans="1:23">
      <c r="A5" s="80" t="s">
        <v>514</v>
      </c>
      <c r="H5" t="s">
        <v>2377</v>
      </c>
    </row>
    <row r="6" spans="1:23">
      <c r="A6" s="80" t="s">
        <v>515</v>
      </c>
      <c r="H6" t="s">
        <v>2389</v>
      </c>
    </row>
    <row r="7" spans="1:23">
      <c r="A7" s="80" t="s">
        <v>516</v>
      </c>
    </row>
    <row r="8" spans="1:23" ht="15.75" thickBot="1">
      <c r="A8" s="90"/>
      <c r="B8" s="90"/>
      <c r="C8" s="90"/>
      <c r="D8" s="90"/>
      <c r="E8" s="90"/>
    </row>
    <row r="9" spans="1:23" ht="44.25" customHeight="1" thickBot="1">
      <c r="A9" s="91" t="s">
        <v>347</v>
      </c>
      <c r="B9" s="92" t="s">
        <v>349</v>
      </c>
      <c r="C9" s="92" t="s">
        <v>346</v>
      </c>
      <c r="D9" s="93" t="s">
        <v>350</v>
      </c>
      <c r="E9" s="93" t="s">
        <v>362</v>
      </c>
      <c r="F9" s="94" t="s">
        <v>511</v>
      </c>
      <c r="G9" s="95" t="s">
        <v>519</v>
      </c>
      <c r="H9" s="96" t="s">
        <v>517</v>
      </c>
      <c r="I9" s="97" t="s">
        <v>520</v>
      </c>
      <c r="J9" s="98" t="s">
        <v>521</v>
      </c>
    </row>
    <row r="10" spans="1:23" ht="15.75" hidden="1" thickBot="1">
      <c r="A10" s="173" t="s">
        <v>1</v>
      </c>
      <c r="B10" s="122" t="s">
        <v>133</v>
      </c>
      <c r="C10" s="123" t="s">
        <v>108</v>
      </c>
      <c r="D10" s="124"/>
      <c r="E10" s="125">
        <v>472.54520708838641</v>
      </c>
      <c r="F10" s="126">
        <v>580645.58039473894</v>
      </c>
      <c r="G10" s="83">
        <f>E10/464</f>
        <v>1.0184163945870397</v>
      </c>
      <c r="H10" s="84">
        <f>464-E10</f>
        <v>-8.5452070883864053</v>
      </c>
      <c r="I10" s="84">
        <f>F10/E10</f>
        <v>1228.7619717326497</v>
      </c>
      <c r="J10" s="85">
        <f>H10*I10</f>
        <v>-10500.025510789494</v>
      </c>
    </row>
    <row r="11" spans="1:23" ht="15.75" hidden="1" thickBot="1">
      <c r="A11" s="174" t="s">
        <v>1</v>
      </c>
      <c r="B11" s="121" t="s">
        <v>123</v>
      </c>
      <c r="C11" s="116" t="s">
        <v>94</v>
      </c>
      <c r="D11" s="117"/>
      <c r="E11" s="118">
        <v>649.25130352352244</v>
      </c>
      <c r="F11" s="119">
        <v>817402.27766666701</v>
      </c>
      <c r="G11" s="79">
        <f t="shared" ref="G11:G41" si="0">E11/464</f>
        <v>1.3992484989731087</v>
      </c>
      <c r="H11" s="82">
        <f t="shared" ref="H11:H41" si="1">464-E11</f>
        <v>-185.25130352352244</v>
      </c>
      <c r="I11" s="82">
        <f t="shared" ref="I11:I41" si="2">F11/E11</f>
        <v>1258.9921240520889</v>
      </c>
      <c r="J11" s="86">
        <f t="shared" ref="J11:J41" si="3">H11*I11</f>
        <v>-233229.93210649773</v>
      </c>
    </row>
    <row r="12" spans="1:23" ht="15.75" hidden="1" thickBot="1">
      <c r="A12" s="174" t="s">
        <v>1</v>
      </c>
      <c r="B12" s="120" t="s">
        <v>109</v>
      </c>
      <c r="C12" s="112" t="s">
        <v>108</v>
      </c>
      <c r="D12" s="113"/>
      <c r="E12" s="114">
        <v>327.17739619701729</v>
      </c>
      <c r="F12" s="115">
        <v>427407.59134752513</v>
      </c>
      <c r="G12" s="79">
        <f t="shared" si="0"/>
        <v>0.70512369870046832</v>
      </c>
      <c r="H12" s="82">
        <f t="shared" si="1"/>
        <v>136.82260380298271</v>
      </c>
      <c r="I12" s="82">
        <f t="shared" si="2"/>
        <v>1306.3481655992884</v>
      </c>
      <c r="J12" s="86">
        <f t="shared" si="3"/>
        <v>178737.95749054471</v>
      </c>
    </row>
    <row r="13" spans="1:23" ht="15.75" hidden="1" thickBot="1">
      <c r="A13" s="174" t="s">
        <v>1</v>
      </c>
      <c r="B13" s="121" t="s">
        <v>107</v>
      </c>
      <c r="C13" s="116" t="s">
        <v>106</v>
      </c>
      <c r="D13" s="117"/>
      <c r="E13" s="118">
        <v>199.34751439737951</v>
      </c>
      <c r="F13" s="119">
        <v>165289.58333333334</v>
      </c>
      <c r="G13" s="79">
        <f t="shared" si="0"/>
        <v>0.42962826378745583</v>
      </c>
      <c r="H13" s="82">
        <f t="shared" si="1"/>
        <v>264.65248560262046</v>
      </c>
      <c r="I13" s="82">
        <f t="shared" si="2"/>
        <v>829.15296853837333</v>
      </c>
      <c r="J13" s="86">
        <f t="shared" si="3"/>
        <v>219437.39406847185</v>
      </c>
      <c r="Q13" t="s">
        <v>2379</v>
      </c>
      <c r="R13" t="s">
        <v>2380</v>
      </c>
      <c r="S13" t="s">
        <v>2381</v>
      </c>
      <c r="T13" t="s">
        <v>2382</v>
      </c>
      <c r="U13" t="s">
        <v>2383</v>
      </c>
      <c r="V13" t="s">
        <v>2384</v>
      </c>
      <c r="W13" t="s">
        <v>2385</v>
      </c>
    </row>
    <row r="14" spans="1:23" ht="15.75" hidden="1" thickBot="1">
      <c r="A14" s="174" t="s">
        <v>1</v>
      </c>
      <c r="B14" s="120" t="s">
        <v>95</v>
      </c>
      <c r="C14" s="112" t="s">
        <v>94</v>
      </c>
      <c r="D14" s="113"/>
      <c r="E14" s="114">
        <v>506.20267268176048</v>
      </c>
      <c r="F14" s="115">
        <v>646808.28413531394</v>
      </c>
      <c r="G14" s="79">
        <f t="shared" si="0"/>
        <v>1.09095403595207</v>
      </c>
      <c r="H14" s="82">
        <f t="shared" si="1"/>
        <v>-42.202672681760475</v>
      </c>
      <c r="I14" s="82">
        <f t="shared" si="2"/>
        <v>1277.7654466118345</v>
      </c>
      <c r="J14" s="86">
        <f t="shared" si="3"/>
        <v>-53925.116907422744</v>
      </c>
      <c r="P14" t="s">
        <v>2386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8</v>
      </c>
      <c r="W14">
        <v>8</v>
      </c>
    </row>
    <row r="15" spans="1:23" ht="15.75" hidden="1" thickBot="1">
      <c r="A15" s="174" t="s">
        <v>1</v>
      </c>
      <c r="B15" s="121" t="s">
        <v>80</v>
      </c>
      <c r="C15" s="116" t="s">
        <v>29</v>
      </c>
      <c r="D15" s="117"/>
      <c r="E15" s="118">
        <v>294.73846875168266</v>
      </c>
      <c r="F15" s="119">
        <v>235866.5460050556</v>
      </c>
      <c r="G15" s="79">
        <f t="shared" si="0"/>
        <v>0.63521221713724707</v>
      </c>
      <c r="H15" s="82">
        <f t="shared" si="1"/>
        <v>169.26153124831734</v>
      </c>
      <c r="I15" s="82">
        <f t="shared" si="2"/>
        <v>800.25707877234481</v>
      </c>
      <c r="J15" s="86">
        <f t="shared" si="3"/>
        <v>135452.7385453124</v>
      </c>
      <c r="P15" t="s">
        <v>2387</v>
      </c>
      <c r="Q15">
        <v>10</v>
      </c>
      <c r="R15">
        <v>10</v>
      </c>
      <c r="S15">
        <v>10</v>
      </c>
      <c r="T15">
        <v>10</v>
      </c>
      <c r="U15">
        <v>10</v>
      </c>
    </row>
    <row r="16" spans="1:23" ht="15.75" hidden="1" thickBot="1">
      <c r="A16" s="174" t="s">
        <v>1</v>
      </c>
      <c r="B16" s="120" t="s">
        <v>76</v>
      </c>
      <c r="C16" s="112" t="s">
        <v>0</v>
      </c>
      <c r="D16" s="113"/>
      <c r="E16" s="114">
        <v>194.87755731922402</v>
      </c>
      <c r="F16" s="115">
        <v>224858.04166666672</v>
      </c>
      <c r="G16" s="79">
        <f t="shared" si="0"/>
        <v>0.41999473560177591</v>
      </c>
      <c r="H16" s="82">
        <f t="shared" si="1"/>
        <v>269.12244268077598</v>
      </c>
      <c r="I16" s="82">
        <f t="shared" si="2"/>
        <v>1153.8426731115703</v>
      </c>
      <c r="J16" s="86">
        <f t="shared" si="3"/>
        <v>310524.9586571019</v>
      </c>
      <c r="P16" t="s">
        <v>2388</v>
      </c>
    </row>
    <row r="17" spans="1:24" ht="15.75" hidden="1" thickBot="1">
      <c r="A17" s="174" t="s">
        <v>1</v>
      </c>
      <c r="B17" s="121" t="s">
        <v>70</v>
      </c>
      <c r="C17" s="116" t="s">
        <v>69</v>
      </c>
      <c r="D17" s="117"/>
      <c r="E17" s="118">
        <v>126.4593061648045</v>
      </c>
      <c r="F17" s="119">
        <v>197404.60331473564</v>
      </c>
      <c r="G17" s="79">
        <f t="shared" si="0"/>
        <v>0.27254160811380279</v>
      </c>
      <c r="H17" s="82">
        <f t="shared" si="1"/>
        <v>337.5406938351955</v>
      </c>
      <c r="I17" s="82">
        <f t="shared" si="2"/>
        <v>1561.0128609868671</v>
      </c>
      <c r="J17" s="86">
        <f t="shared" si="3"/>
        <v>526905.36418317072</v>
      </c>
      <c r="X17">
        <f>SUM(Q14:W16)</f>
        <v>116</v>
      </c>
    </row>
    <row r="18" spans="1:24" ht="15.75" hidden="1" thickBot="1">
      <c r="A18" s="174" t="s">
        <v>1</v>
      </c>
      <c r="B18" s="120" t="s">
        <v>58</v>
      </c>
      <c r="C18" s="112" t="s">
        <v>0</v>
      </c>
      <c r="D18" s="113"/>
      <c r="E18" s="114">
        <v>571.89224395161057</v>
      </c>
      <c r="F18" s="115">
        <v>524824.66219575191</v>
      </c>
      <c r="G18" s="79">
        <f t="shared" si="0"/>
        <v>1.2325263878267469</v>
      </c>
      <c r="H18" s="82">
        <f t="shared" si="1"/>
        <v>-107.89224395161057</v>
      </c>
      <c r="I18" s="82">
        <f t="shared" si="2"/>
        <v>917.69851356850859</v>
      </c>
      <c r="J18" s="86">
        <f t="shared" si="3"/>
        <v>-99012.551899963932</v>
      </c>
    </row>
    <row r="19" spans="1:24" ht="15.75" hidden="1" thickBot="1">
      <c r="A19" s="174" t="s">
        <v>1</v>
      </c>
      <c r="B19" s="121" t="s">
        <v>41</v>
      </c>
      <c r="C19" s="116" t="s">
        <v>40</v>
      </c>
      <c r="D19" s="117"/>
      <c r="E19" s="118">
        <v>336.27132720548627</v>
      </c>
      <c r="F19" s="119">
        <v>362505.89213333331</v>
      </c>
      <c r="G19" s="79">
        <f t="shared" si="0"/>
        <v>0.72472268794285832</v>
      </c>
      <c r="H19" s="82">
        <f t="shared" si="1"/>
        <v>127.72867279451373</v>
      </c>
      <c r="I19" s="82">
        <f t="shared" si="2"/>
        <v>1078.0160626416293</v>
      </c>
      <c r="J19" s="86">
        <f t="shared" si="3"/>
        <v>137693.56093238268</v>
      </c>
    </row>
    <row r="20" spans="1:24" ht="15.75" hidden="1" thickBot="1">
      <c r="A20" s="174" t="s">
        <v>1</v>
      </c>
      <c r="B20" s="120" t="s">
        <v>30</v>
      </c>
      <c r="C20" s="112" t="s">
        <v>29</v>
      </c>
      <c r="D20" s="113"/>
      <c r="E20" s="114">
        <v>282.87830736790227</v>
      </c>
      <c r="F20" s="115">
        <v>240396.22500000003</v>
      </c>
      <c r="G20" s="79">
        <f t="shared" si="0"/>
        <v>0.60965152449978932</v>
      </c>
      <c r="H20" s="82">
        <f t="shared" si="1"/>
        <v>181.12169263209773</v>
      </c>
      <c r="I20" s="82">
        <f t="shared" si="2"/>
        <v>849.82205683007203</v>
      </c>
      <c r="J20" s="86">
        <f t="shared" si="3"/>
        <v>153921.2093691534</v>
      </c>
    </row>
    <row r="21" spans="1:24" ht="15.75" hidden="1" thickBot="1">
      <c r="A21" s="174" t="s">
        <v>1</v>
      </c>
      <c r="B21" s="121" t="s">
        <v>21</v>
      </c>
      <c r="C21" s="116" t="s">
        <v>20</v>
      </c>
      <c r="D21" s="117"/>
      <c r="E21" s="118">
        <v>269.87184338424652</v>
      </c>
      <c r="F21" s="119">
        <v>237772.32352890752</v>
      </c>
      <c r="G21" s="79">
        <f t="shared" si="0"/>
        <v>0.58162035212122098</v>
      </c>
      <c r="H21" s="82">
        <f t="shared" si="1"/>
        <v>194.12815661575348</v>
      </c>
      <c r="I21" s="82">
        <f t="shared" si="2"/>
        <v>881.05643236876938</v>
      </c>
      <c r="J21" s="86">
        <f t="shared" si="3"/>
        <v>171037.86109020148</v>
      </c>
    </row>
    <row r="22" spans="1:24" ht="15.75" hidden="1" thickBot="1">
      <c r="A22" s="174" t="s">
        <v>1</v>
      </c>
      <c r="B22" s="120" t="s">
        <v>6</v>
      </c>
      <c r="C22" s="112" t="s">
        <v>5</v>
      </c>
      <c r="D22" s="113"/>
      <c r="E22" s="114">
        <v>315.12305099554101</v>
      </c>
      <c r="F22" s="115">
        <v>237509.17233333332</v>
      </c>
      <c r="G22" s="79">
        <f t="shared" si="0"/>
        <v>0.67914450645590729</v>
      </c>
      <c r="H22" s="82">
        <f t="shared" si="1"/>
        <v>148.87694900445899</v>
      </c>
      <c r="I22" s="82">
        <f t="shared" si="2"/>
        <v>753.70294741368855</v>
      </c>
      <c r="J22" s="86">
        <f t="shared" si="3"/>
        <v>112208.99526661815</v>
      </c>
    </row>
    <row r="23" spans="1:24" ht="15.75" hidden="1" thickBot="1">
      <c r="A23" s="174" t="s">
        <v>1</v>
      </c>
      <c r="B23" s="127" t="s">
        <v>3</v>
      </c>
      <c r="C23" s="128" t="s">
        <v>0</v>
      </c>
      <c r="D23" s="129"/>
      <c r="E23" s="130">
        <v>545.41419191919192</v>
      </c>
      <c r="F23" s="131">
        <v>585298</v>
      </c>
      <c r="G23" s="87">
        <f t="shared" si="0"/>
        <v>1.1754616205154997</v>
      </c>
      <c r="H23" s="88">
        <f t="shared" si="1"/>
        <v>-81.414191919191921</v>
      </c>
      <c r="I23" s="88">
        <f t="shared" si="2"/>
        <v>1073.1257247642673</v>
      </c>
      <c r="J23" s="89">
        <f t="shared" si="3"/>
        <v>-87367.66370937998</v>
      </c>
    </row>
    <row r="24" spans="1:24" ht="15.75" hidden="1" thickBot="1">
      <c r="A24" s="175" t="s">
        <v>2396</v>
      </c>
      <c r="B24" s="122" t="s">
        <v>340</v>
      </c>
      <c r="C24" s="123" t="s">
        <v>339</v>
      </c>
      <c r="D24" s="124"/>
      <c r="E24" s="125">
        <v>99.159493464525909</v>
      </c>
      <c r="F24" s="126">
        <v>174697.38885100657</v>
      </c>
      <c r="G24" s="83">
        <f t="shared" si="0"/>
        <v>0.21370580488044377</v>
      </c>
      <c r="H24" s="84">
        <f t="shared" si="1"/>
        <v>364.84050653547411</v>
      </c>
      <c r="I24" s="84">
        <f t="shared" si="2"/>
        <v>1761.7817795076189</v>
      </c>
      <c r="J24" s="85">
        <f t="shared" si="3"/>
        <v>642769.35684052866</v>
      </c>
    </row>
    <row r="25" spans="1:24" ht="15.75" hidden="1" thickBot="1">
      <c r="A25" s="176" t="s">
        <v>2396</v>
      </c>
      <c r="B25" s="121" t="s">
        <v>330</v>
      </c>
      <c r="C25" s="116" t="s">
        <v>326</v>
      </c>
      <c r="D25" s="117"/>
      <c r="E25" s="118">
        <v>119.87666656863084</v>
      </c>
      <c r="F25" s="119">
        <v>192625.29636680125</v>
      </c>
      <c r="G25" s="79">
        <f t="shared" si="0"/>
        <v>0.25835488484618713</v>
      </c>
      <c r="H25" s="82">
        <f t="shared" si="1"/>
        <v>344.12333343136913</v>
      </c>
      <c r="I25" s="82">
        <f t="shared" si="2"/>
        <v>1606.8623017350999</v>
      </c>
      <c r="J25" s="86">
        <f t="shared" si="3"/>
        <v>552958.81163828506</v>
      </c>
    </row>
    <row r="26" spans="1:24" ht="15.75" hidden="1" thickBot="1">
      <c r="A26" s="176" t="s">
        <v>2396</v>
      </c>
      <c r="B26" s="120" t="s">
        <v>327</v>
      </c>
      <c r="C26" s="112" t="s">
        <v>326</v>
      </c>
      <c r="D26" s="113"/>
      <c r="E26" s="114">
        <v>157.37979216164629</v>
      </c>
      <c r="F26" s="115">
        <v>374278.74799999996</v>
      </c>
      <c r="G26" s="79">
        <f t="shared" si="0"/>
        <v>0.33918058655527217</v>
      </c>
      <c r="H26" s="82">
        <f t="shared" si="1"/>
        <v>306.62020783835374</v>
      </c>
      <c r="I26" s="82">
        <f t="shared" si="2"/>
        <v>2378.1880942857943</v>
      </c>
      <c r="J26" s="86">
        <f t="shared" si="3"/>
        <v>729200.52774860861</v>
      </c>
    </row>
    <row r="27" spans="1:24" ht="15.75" hidden="1" thickBot="1">
      <c r="A27" s="176" t="s">
        <v>2396</v>
      </c>
      <c r="B27" s="121" t="s">
        <v>317</v>
      </c>
      <c r="C27" s="116" t="s">
        <v>94</v>
      </c>
      <c r="D27" s="117"/>
      <c r="E27" s="118">
        <v>117.62252422138592</v>
      </c>
      <c r="F27" s="119">
        <v>242434.82416167308</v>
      </c>
      <c r="G27" s="87">
        <f t="shared" si="0"/>
        <v>0.25349681944264207</v>
      </c>
      <c r="H27" s="88">
        <f t="shared" si="1"/>
        <v>346.3774757786141</v>
      </c>
      <c r="I27" s="88">
        <f t="shared" si="2"/>
        <v>2061.125841045282</v>
      </c>
      <c r="J27" s="89">
        <f t="shared" si="3"/>
        <v>713927.56608333776</v>
      </c>
    </row>
    <row r="28" spans="1:24" ht="15.75" hidden="1" thickBot="1">
      <c r="A28" s="176" t="s">
        <v>2396</v>
      </c>
      <c r="B28" s="120" t="s">
        <v>316</v>
      </c>
      <c r="C28" s="112" t="s">
        <v>315</v>
      </c>
      <c r="D28" s="113"/>
      <c r="E28" s="114">
        <v>418.1414377256458</v>
      </c>
      <c r="F28" s="115">
        <v>773565.49883333337</v>
      </c>
      <c r="G28" s="83">
        <f t="shared" si="0"/>
        <v>0.90116689165009867</v>
      </c>
      <c r="H28" s="84">
        <f t="shared" si="1"/>
        <v>45.858562274354199</v>
      </c>
      <c r="I28" s="84">
        <f t="shared" si="2"/>
        <v>1850.0091812017233</v>
      </c>
      <c r="J28" s="85">
        <f t="shared" si="3"/>
        <v>84838.76124426625</v>
      </c>
    </row>
    <row r="29" spans="1:24" ht="15.75" hidden="1" thickBot="1">
      <c r="A29" s="176" t="s">
        <v>2396</v>
      </c>
      <c r="B29" s="121" t="s">
        <v>313</v>
      </c>
      <c r="C29" s="116" t="s">
        <v>312</v>
      </c>
      <c r="D29" s="117"/>
      <c r="E29" s="118">
        <v>102.86305565029519</v>
      </c>
      <c r="F29" s="119">
        <v>175778.11657117563</v>
      </c>
      <c r="G29" s="79">
        <f t="shared" si="0"/>
        <v>0.22168761993598102</v>
      </c>
      <c r="H29" s="82">
        <f t="shared" si="1"/>
        <v>361.13694434970478</v>
      </c>
      <c r="I29" s="82">
        <f t="shared" si="2"/>
        <v>1708.8556767044786</v>
      </c>
      <c r="J29" s="86">
        <f t="shared" si="3"/>
        <v>617130.9174197024</v>
      </c>
    </row>
    <row r="30" spans="1:24" ht="15.75" hidden="1" thickBot="1">
      <c r="A30" s="176" t="s">
        <v>2396</v>
      </c>
      <c r="B30" s="120" t="s">
        <v>309</v>
      </c>
      <c r="C30" s="112" t="s">
        <v>308</v>
      </c>
      <c r="D30" s="113"/>
      <c r="E30" s="114">
        <v>119.14902556692293</v>
      </c>
      <c r="F30" s="115">
        <v>268181.09906277247</v>
      </c>
      <c r="G30" s="79">
        <f t="shared" si="0"/>
        <v>0.25678669303216151</v>
      </c>
      <c r="H30" s="82">
        <f t="shared" si="1"/>
        <v>344.85097443307706</v>
      </c>
      <c r="I30" s="82">
        <f t="shared" si="2"/>
        <v>2250.8039640839702</v>
      </c>
      <c r="J30" s="86">
        <f t="shared" si="3"/>
        <v>776191.94027218968</v>
      </c>
    </row>
    <row r="31" spans="1:24" ht="15.75" hidden="1" thickBot="1">
      <c r="A31" s="176" t="s">
        <v>2396</v>
      </c>
      <c r="B31" s="121" t="s">
        <v>294</v>
      </c>
      <c r="C31" s="116" t="s">
        <v>293</v>
      </c>
      <c r="D31" s="117"/>
      <c r="E31" s="118">
        <v>252.03154046776035</v>
      </c>
      <c r="F31" s="119">
        <v>406937.96328251588</v>
      </c>
      <c r="G31" s="79">
        <f t="shared" si="0"/>
        <v>0.54317142342189728</v>
      </c>
      <c r="H31" s="82">
        <f t="shared" si="1"/>
        <v>211.96845953223965</v>
      </c>
      <c r="I31" s="82">
        <f t="shared" si="2"/>
        <v>1614.6310994538837</v>
      </c>
      <c r="J31" s="86">
        <f t="shared" si="3"/>
        <v>342250.86686408619</v>
      </c>
    </row>
    <row r="32" spans="1:24" ht="15.75" hidden="1" thickBot="1">
      <c r="A32" s="176" t="s">
        <v>2396</v>
      </c>
      <c r="B32" s="120" t="s">
        <v>269</v>
      </c>
      <c r="C32" s="112" t="s">
        <v>40</v>
      </c>
      <c r="D32" s="113"/>
      <c r="E32" s="114">
        <v>530.29379992295389</v>
      </c>
      <c r="F32" s="115">
        <v>884161.87758474646</v>
      </c>
      <c r="G32" s="79">
        <f t="shared" si="0"/>
        <v>1.1428745687994697</v>
      </c>
      <c r="H32" s="82">
        <f t="shared" si="1"/>
        <v>-66.293799922953895</v>
      </c>
      <c r="I32" s="82">
        <f t="shared" si="2"/>
        <v>1667.3057043344763</v>
      </c>
      <c r="J32" s="86">
        <f t="shared" si="3"/>
        <v>-110532.0307735495</v>
      </c>
    </row>
    <row r="33" spans="1:22" ht="15.75" hidden="1" thickBot="1">
      <c r="A33" s="176" t="s">
        <v>2396</v>
      </c>
      <c r="B33" s="121" t="s">
        <v>264</v>
      </c>
      <c r="C33" s="116" t="s">
        <v>108</v>
      </c>
      <c r="D33" s="117"/>
      <c r="E33" s="118">
        <v>148.96625567606395</v>
      </c>
      <c r="F33" s="119">
        <v>210285.21118036134</v>
      </c>
      <c r="G33" s="79">
        <f t="shared" si="0"/>
        <v>0.32104796481910336</v>
      </c>
      <c r="H33" s="82">
        <f t="shared" si="1"/>
        <v>315.03374432393605</v>
      </c>
      <c r="I33" s="82">
        <f t="shared" si="2"/>
        <v>1411.6298367439613</v>
      </c>
      <c r="J33" s="86">
        <f t="shared" si="3"/>
        <v>444711.03306883667</v>
      </c>
    </row>
    <row r="34" spans="1:22" ht="15.75" hidden="1" thickBot="1">
      <c r="A34" s="176" t="s">
        <v>2396</v>
      </c>
      <c r="B34" s="120" t="s">
        <v>245</v>
      </c>
      <c r="C34" s="112" t="s">
        <v>108</v>
      </c>
      <c r="D34" s="113"/>
      <c r="E34" s="114">
        <v>322.60726624225197</v>
      </c>
      <c r="F34" s="115">
        <v>577465.40216435085</v>
      </c>
      <c r="G34" s="79">
        <f t="shared" si="0"/>
        <v>0.69527428069450858</v>
      </c>
      <c r="H34" s="82">
        <f t="shared" si="1"/>
        <v>141.39273375774803</v>
      </c>
      <c r="I34" s="82">
        <f t="shared" si="2"/>
        <v>1789.9950267416514</v>
      </c>
      <c r="J34" s="86">
        <f t="shared" si="3"/>
        <v>253092.29024377538</v>
      </c>
    </row>
    <row r="35" spans="1:22" ht="15.75" hidden="1" thickBot="1">
      <c r="A35" s="176" t="s">
        <v>2396</v>
      </c>
      <c r="B35" s="121" t="s">
        <v>220</v>
      </c>
      <c r="C35" s="116" t="s">
        <v>20</v>
      </c>
      <c r="D35" s="117"/>
      <c r="E35" s="118">
        <v>460.17071370125626</v>
      </c>
      <c r="F35" s="119">
        <v>458855.63653797796</v>
      </c>
      <c r="G35" s="79">
        <f t="shared" si="0"/>
        <v>0.99174722780443159</v>
      </c>
      <c r="H35" s="82">
        <f t="shared" si="1"/>
        <v>3.8292862987437388</v>
      </c>
      <c r="I35" s="82">
        <f t="shared" si="2"/>
        <v>997.14219718004028</v>
      </c>
      <c r="J35" s="86">
        <f t="shared" si="3"/>
        <v>3818.3429535607561</v>
      </c>
    </row>
    <row r="36" spans="1:22" ht="15.75" hidden="1" thickBot="1">
      <c r="A36" s="176" t="s">
        <v>2396</v>
      </c>
      <c r="B36" s="120" t="s">
        <v>196</v>
      </c>
      <c r="C36" s="112" t="s">
        <v>20</v>
      </c>
      <c r="D36" s="113"/>
      <c r="E36" s="114">
        <v>344.49667824421653</v>
      </c>
      <c r="F36" s="115">
        <v>304747.532326432</v>
      </c>
      <c r="G36" s="79">
        <f t="shared" si="0"/>
        <v>0.7424497375952942</v>
      </c>
      <c r="H36" s="82">
        <f t="shared" si="1"/>
        <v>119.50332175578347</v>
      </c>
      <c r="I36" s="82">
        <f t="shared" si="2"/>
        <v>884.61675125469276</v>
      </c>
      <c r="J36" s="86">
        <f t="shared" si="3"/>
        <v>105714.64025574543</v>
      </c>
    </row>
    <row r="37" spans="1:22" ht="15.75" hidden="1" thickBot="1">
      <c r="A37" s="176" t="s">
        <v>2396</v>
      </c>
      <c r="B37" s="121" t="s">
        <v>178</v>
      </c>
      <c r="C37" s="116" t="s">
        <v>177</v>
      </c>
      <c r="D37" s="117"/>
      <c r="E37" s="118">
        <v>304.86679573226377</v>
      </c>
      <c r="F37" s="119">
        <v>361171.28174572001</v>
      </c>
      <c r="G37" s="79">
        <f t="shared" si="0"/>
        <v>0.65704050804367187</v>
      </c>
      <c r="H37" s="82">
        <f t="shared" si="1"/>
        <v>159.13320426773623</v>
      </c>
      <c r="I37" s="82">
        <f t="shared" si="2"/>
        <v>1184.6855308667436</v>
      </c>
      <c r="J37" s="86">
        <f t="shared" si="3"/>
        <v>188522.80457644907</v>
      </c>
    </row>
    <row r="38" spans="1:22" ht="15.75" hidden="1" thickBot="1">
      <c r="A38" s="176" t="s">
        <v>2396</v>
      </c>
      <c r="B38" s="120" t="s">
        <v>174</v>
      </c>
      <c r="C38" s="112" t="s">
        <v>20</v>
      </c>
      <c r="D38" s="113"/>
      <c r="E38" s="114">
        <v>184.69925813920503</v>
      </c>
      <c r="F38" s="115">
        <v>325805.27891125972</v>
      </c>
      <c r="G38" s="79">
        <f t="shared" si="0"/>
        <v>0.39805874598966601</v>
      </c>
      <c r="H38" s="82">
        <f t="shared" si="1"/>
        <v>279.30074186079497</v>
      </c>
      <c r="I38" s="82">
        <f t="shared" si="2"/>
        <v>1763.9771929441386</v>
      </c>
      <c r="J38" s="86">
        <f t="shared" si="3"/>
        <v>492680.13861482055</v>
      </c>
    </row>
    <row r="39" spans="1:22" ht="15.75" hidden="1" thickBot="1">
      <c r="A39" s="176" t="s">
        <v>2396</v>
      </c>
      <c r="B39" s="121" t="s">
        <v>162</v>
      </c>
      <c r="C39" s="116" t="s">
        <v>144</v>
      </c>
      <c r="D39" s="117"/>
      <c r="E39" s="118">
        <v>230.21322647007165</v>
      </c>
      <c r="F39" s="119">
        <v>139469.38463026905</v>
      </c>
      <c r="G39" s="79">
        <f t="shared" si="0"/>
        <v>0.49614919497860266</v>
      </c>
      <c r="H39" s="82">
        <f t="shared" si="1"/>
        <v>233.78677352992835</v>
      </c>
      <c r="I39" s="82">
        <f t="shared" si="2"/>
        <v>605.82698383057698</v>
      </c>
      <c r="J39" s="86">
        <f t="shared" si="3"/>
        <v>141634.33586711867</v>
      </c>
    </row>
    <row r="40" spans="1:22" ht="15.75" hidden="1" thickBot="1">
      <c r="A40" s="176" t="s">
        <v>2396</v>
      </c>
      <c r="B40" s="120" t="s">
        <v>149</v>
      </c>
      <c r="C40" s="112" t="s">
        <v>144</v>
      </c>
      <c r="D40" s="113"/>
      <c r="E40" s="114">
        <v>395.85565084140933</v>
      </c>
      <c r="F40" s="115">
        <v>237234.10999999996</v>
      </c>
      <c r="G40" s="79">
        <f t="shared" si="0"/>
        <v>0.85313717853752014</v>
      </c>
      <c r="H40" s="82">
        <f t="shared" si="1"/>
        <v>68.144349158590671</v>
      </c>
      <c r="I40" s="82">
        <f t="shared" si="2"/>
        <v>599.29448902838192</v>
      </c>
      <c r="J40" s="86">
        <f t="shared" si="3"/>
        <v>40838.53290916924</v>
      </c>
    </row>
    <row r="41" spans="1:22" ht="15.75" hidden="1" thickBot="1">
      <c r="A41" s="176" t="s">
        <v>2396</v>
      </c>
      <c r="B41" s="127" t="s">
        <v>145</v>
      </c>
      <c r="C41" s="128" t="s">
        <v>144</v>
      </c>
      <c r="D41" s="129"/>
      <c r="E41" s="130">
        <v>229.64461148148149</v>
      </c>
      <c r="F41" s="131">
        <v>194106.641</v>
      </c>
      <c r="G41" s="87">
        <f t="shared" si="0"/>
        <v>0.49492373164112391</v>
      </c>
      <c r="H41" s="88">
        <f t="shared" si="1"/>
        <v>234.35538851851851</v>
      </c>
      <c r="I41" s="88">
        <f t="shared" si="2"/>
        <v>845.24796705562039</v>
      </c>
      <c r="J41" s="89">
        <f t="shared" si="3"/>
        <v>198088.41571380786</v>
      </c>
    </row>
    <row r="42" spans="1:22" ht="15.75" hidden="1" thickBot="1">
      <c r="A42" s="177" t="s">
        <v>2397</v>
      </c>
      <c r="B42" s="122" t="s">
        <v>525</v>
      </c>
      <c r="C42" s="123" t="s">
        <v>108</v>
      </c>
      <c r="D42" s="124"/>
      <c r="E42" s="125">
        <v>260.58662389770711</v>
      </c>
      <c r="F42" s="126">
        <v>329863.25000000006</v>
      </c>
      <c r="G42" s="132">
        <f t="shared" ref="G42:G46" si="4">E42/464</f>
        <v>0.5616091032278171</v>
      </c>
      <c r="H42" s="133">
        <f t="shared" ref="H42:H46" si="5">464-E42</f>
        <v>203.41337610229289</v>
      </c>
      <c r="I42" s="133">
        <f t="shared" ref="I42:I54" si="6">F42/E42</f>
        <v>1265.8487418352195</v>
      </c>
      <c r="J42" s="134">
        <f t="shared" ref="J42:J54" si="7">H42*I42</f>
        <v>257490.56621154174</v>
      </c>
    </row>
    <row r="43" spans="1:22" ht="15.75" hidden="1" thickBot="1">
      <c r="A43" s="178" t="s">
        <v>2397</v>
      </c>
      <c r="B43" s="121" t="s">
        <v>526</v>
      </c>
      <c r="C43" s="116" t="s">
        <v>40</v>
      </c>
      <c r="D43" s="117"/>
      <c r="E43" s="118">
        <v>286.42682008320895</v>
      </c>
      <c r="F43" s="119">
        <v>243900.16666666669</v>
      </c>
      <c r="G43" s="87">
        <f t="shared" si="4"/>
        <v>0.61729918121381244</v>
      </c>
      <c r="H43" s="88">
        <f t="shared" si="5"/>
        <v>177.57317991679105</v>
      </c>
      <c r="I43" s="88">
        <f t="shared" si="6"/>
        <v>851.52698548205797</v>
      </c>
      <c r="J43" s="89">
        <f t="shared" si="7"/>
        <v>151208.35459700821</v>
      </c>
    </row>
    <row r="44" spans="1:22" ht="15.75" hidden="1" thickBot="1">
      <c r="A44" s="178" t="s">
        <v>2397</v>
      </c>
      <c r="B44" s="120" t="s">
        <v>527</v>
      </c>
      <c r="C44" s="112" t="s">
        <v>0</v>
      </c>
      <c r="D44" s="113"/>
      <c r="E44" s="114">
        <v>131.1645216049383</v>
      </c>
      <c r="F44" s="115">
        <v>95280.833333333328</v>
      </c>
      <c r="G44" s="87">
        <f t="shared" si="4"/>
        <v>0.28268215863133256</v>
      </c>
      <c r="H44" s="88">
        <f t="shared" si="5"/>
        <v>332.83547839506173</v>
      </c>
      <c r="I44" s="88">
        <f t="shared" si="6"/>
        <v>726.42229901401959</v>
      </c>
      <c r="J44" s="89">
        <f t="shared" si="7"/>
        <v>241779.11340917178</v>
      </c>
    </row>
    <row r="45" spans="1:22" ht="15.75" hidden="1" thickBot="1">
      <c r="A45" s="178" t="s">
        <v>2397</v>
      </c>
      <c r="B45" s="121" t="s">
        <v>528</v>
      </c>
      <c r="C45" s="116"/>
      <c r="D45" s="117"/>
      <c r="E45" s="118">
        <v>187.13647119341562</v>
      </c>
      <c r="F45" s="119">
        <v>252719.58333333331</v>
      </c>
      <c r="G45" s="87">
        <f t="shared" si="4"/>
        <v>0.40331136033063708</v>
      </c>
      <c r="H45" s="88">
        <f t="shared" si="5"/>
        <v>276.86352880658438</v>
      </c>
      <c r="I45" s="88">
        <f t="shared" si="6"/>
        <v>1350.4560694218394</v>
      </c>
      <c r="J45" s="89">
        <f t="shared" si="7"/>
        <v>373892.03287840018</v>
      </c>
    </row>
    <row r="46" spans="1:22" ht="15.75" hidden="1" thickBot="1">
      <c r="A46" s="178" t="s">
        <v>2397</v>
      </c>
      <c r="B46" s="135" t="s">
        <v>907</v>
      </c>
      <c r="C46" s="136"/>
      <c r="D46" s="137"/>
      <c r="E46" s="138">
        <v>174.58253086419757</v>
      </c>
      <c r="F46" s="139">
        <v>133764</v>
      </c>
      <c r="G46" s="87">
        <f t="shared" si="4"/>
        <v>0.37625545444870168</v>
      </c>
      <c r="H46" s="88">
        <f t="shared" si="5"/>
        <v>289.41746913580243</v>
      </c>
      <c r="I46" s="88">
        <f t="shared" si="6"/>
        <v>766.19349792821447</v>
      </c>
      <c r="J46" s="89">
        <f t="shared" si="7"/>
        <v>221749.78303869153</v>
      </c>
    </row>
    <row r="47" spans="1:22" ht="15.75" thickBot="1">
      <c r="A47" s="179" t="s">
        <v>524</v>
      </c>
      <c r="B47" s="140">
        <v>21015</v>
      </c>
      <c r="C47" s="141" t="s">
        <v>144</v>
      </c>
      <c r="D47" s="142"/>
      <c r="E47" s="143">
        <f>GETPIVOTDATA("Sum of Monthly Hours Required (Run + Set-up)",'pivot table'!$A$1,"Workcenter",21015,"BLDG2","Plainfield","Worcenter Descr","1000T (xfer)")</f>
        <v>292.74649251211753</v>
      </c>
      <c r="F47" s="144">
        <f>GETPIVOTDATA("Hits/Month",'pivot table'!$A$1,"Workcenter",21015,"BLDG2","Plainfield","Worcenter Descr","1000T (xfer)")</f>
        <v>113192.08333333331</v>
      </c>
      <c r="G47" s="132">
        <f>E47/$M$47</f>
        <v>0.73186623128029382</v>
      </c>
      <c r="H47" s="133">
        <f>$M$47-E47</f>
        <v>107.25350748788247</v>
      </c>
      <c r="I47" s="133">
        <f t="shared" si="6"/>
        <v>386.65564311978221</v>
      </c>
      <c r="J47" s="134">
        <f t="shared" si="7"/>
        <v>41470.173914579573</v>
      </c>
      <c r="L47" s="171" t="s">
        <v>2378</v>
      </c>
      <c r="M47" s="171">
        <v>400</v>
      </c>
      <c r="P47" t="s">
        <v>2379</v>
      </c>
      <c r="Q47" t="s">
        <v>2380</v>
      </c>
      <c r="R47" t="s">
        <v>2381</v>
      </c>
      <c r="S47" t="s">
        <v>2382</v>
      </c>
      <c r="T47" t="s">
        <v>2383</v>
      </c>
      <c r="U47" t="s">
        <v>2384</v>
      </c>
      <c r="V47" t="s">
        <v>2385</v>
      </c>
    </row>
    <row r="48" spans="1:22" ht="15.75" thickBot="1">
      <c r="A48" s="180" t="s">
        <v>524</v>
      </c>
      <c r="B48" s="120">
        <v>21013</v>
      </c>
      <c r="C48" s="112" t="s">
        <v>108</v>
      </c>
      <c r="D48" s="113"/>
      <c r="E48" s="114">
        <f>GETPIVOTDATA("Sum of Monthly Hours Required (Run + Set-up)",'pivot table'!$A$1,"Workcenter",21013,"BLDG2","Plainfield","Worcenter Descr","200T")</f>
        <v>449.55866679729405</v>
      </c>
      <c r="F48" s="115">
        <f>GETPIVOTDATA("Hits/Month",'pivot table'!$A$1,"Workcenter",21013,"BLDG2","Plainfield","Worcenter Descr","200T")</f>
        <v>475652.08333333331</v>
      </c>
      <c r="G48" s="87">
        <f t="shared" ref="G48:G54" si="8">E48/$M$47</f>
        <v>1.1238966669932351</v>
      </c>
      <c r="H48" s="88">
        <f t="shared" ref="H48:H54" si="9">$M$47-E48</f>
        <v>-49.558666797294052</v>
      </c>
      <c r="I48" s="88">
        <f t="shared" si="6"/>
        <v>1058.0422945061468</v>
      </c>
      <c r="J48" s="89">
        <f t="shared" si="7"/>
        <v>-52435.165530874598</v>
      </c>
      <c r="O48" t="s">
        <v>2386</v>
      </c>
      <c r="P48">
        <v>10</v>
      </c>
      <c r="Q48">
        <v>10</v>
      </c>
      <c r="R48">
        <v>10</v>
      </c>
      <c r="S48">
        <v>10</v>
      </c>
      <c r="T48">
        <v>10</v>
      </c>
    </row>
    <row r="49" spans="1:23" ht="15.75" thickBot="1">
      <c r="A49" s="180" t="s">
        <v>524</v>
      </c>
      <c r="B49" s="121">
        <v>21014</v>
      </c>
      <c r="C49" s="116" t="s">
        <v>40</v>
      </c>
      <c r="D49" s="117"/>
      <c r="E49" s="118">
        <f>GETPIVOTDATA("Sum of Monthly Hours Required (Run + Set-up)",'pivot table'!$A$1,"Workcenter",21014,"BLDG2","Plainfield","Worcenter Descr","300T")</f>
        <v>229.40779371091867</v>
      </c>
      <c r="F49" s="119">
        <f>GETPIVOTDATA("Hits/Month",'pivot table'!$A$1,"Workcenter",21014,"BLDG2","Plainfield","Worcenter Descr","300T")</f>
        <v>210467.25</v>
      </c>
      <c r="G49" s="87">
        <f t="shared" si="8"/>
        <v>0.57351948427729671</v>
      </c>
      <c r="H49" s="88">
        <f t="shared" si="9"/>
        <v>170.59220628908133</v>
      </c>
      <c r="I49" s="88">
        <f t="shared" si="6"/>
        <v>917.43722650161567</v>
      </c>
      <c r="J49" s="89">
        <f t="shared" si="7"/>
        <v>156507.64060064626</v>
      </c>
      <c r="O49" t="s">
        <v>2387</v>
      </c>
      <c r="P49">
        <v>10</v>
      </c>
      <c r="Q49">
        <v>10</v>
      </c>
      <c r="R49">
        <v>10</v>
      </c>
      <c r="S49">
        <v>10</v>
      </c>
      <c r="T49">
        <v>10</v>
      </c>
    </row>
    <row r="50" spans="1:23" ht="15.75" thickBot="1">
      <c r="A50" s="180" t="s">
        <v>524</v>
      </c>
      <c r="B50" s="120">
        <v>21001</v>
      </c>
      <c r="C50" s="112" t="s">
        <v>0</v>
      </c>
      <c r="D50" s="113"/>
      <c r="E50" s="114">
        <f>GETPIVOTDATA("Sum of Monthly Hours Required (Run + Set-up)",'pivot table'!$A$1,"Workcenter",21001,"BLDG2","Plainfield","Worcenter Descr","400T")</f>
        <v>130.68503607503607</v>
      </c>
      <c r="F50" s="115">
        <f>GETPIVOTDATA("Hits/Month",'pivot table'!$A$1,"Workcenter",21001,"BLDG2","Plainfield","Worcenter Descr","400T")</f>
        <v>67632.416666666672</v>
      </c>
      <c r="G50" s="87">
        <f t="shared" si="8"/>
        <v>0.32671259018759019</v>
      </c>
      <c r="H50" s="88">
        <f t="shared" si="9"/>
        <v>269.31496392496393</v>
      </c>
      <c r="I50" s="88">
        <f t="shared" si="6"/>
        <v>517.52227108721024</v>
      </c>
      <c r="J50" s="89">
        <f t="shared" si="7"/>
        <v>139376.49176821744</v>
      </c>
      <c r="O50" t="s">
        <v>2388</v>
      </c>
    </row>
    <row r="51" spans="1:23" ht="15.75" thickBot="1">
      <c r="A51" s="180" t="s">
        <v>524</v>
      </c>
      <c r="B51" s="121">
        <v>21003</v>
      </c>
      <c r="C51" s="116" t="s">
        <v>0</v>
      </c>
      <c r="D51" s="117"/>
      <c r="E51" s="118">
        <f>GETPIVOTDATA("Sum of Monthly Hours Required (Run + Set-up)",'pivot table'!$A$1,"Workcenter",21003,"BLDG2","Plainfield","Worcenter Descr","400T")</f>
        <v>262.45431277056275</v>
      </c>
      <c r="F51" s="119">
        <f>GETPIVOTDATA("Hits/Month",'pivot table'!$A$1,"Workcenter",21003,"BLDG2","Plainfield","Worcenter Descr","400T")</f>
        <v>222704.91666666669</v>
      </c>
      <c r="G51" s="87">
        <f t="shared" si="8"/>
        <v>0.65613578192640687</v>
      </c>
      <c r="H51" s="88">
        <f t="shared" si="9"/>
        <v>137.54568722943725</v>
      </c>
      <c r="I51" s="88">
        <f t="shared" si="6"/>
        <v>848.54736931435014</v>
      </c>
      <c r="J51" s="89">
        <f t="shared" si="7"/>
        <v>116714.03105907339</v>
      </c>
      <c r="W51">
        <f>SUM(P48:V50)</f>
        <v>100</v>
      </c>
    </row>
    <row r="52" spans="1:23" ht="15.75" thickBot="1">
      <c r="A52" s="180" t="s">
        <v>524</v>
      </c>
      <c r="B52" s="120">
        <v>21011</v>
      </c>
      <c r="C52" s="112" t="s">
        <v>0</v>
      </c>
      <c r="D52" s="113"/>
      <c r="E52" s="114">
        <f>GETPIVOTDATA("Sum of Monthly Hours Required (Run + Set-up)",'pivot table'!$A$1,"Workcenter",21011,"BLDG2","Plainfield","Worcenter Descr","400T")</f>
        <v>53.9793771043771</v>
      </c>
      <c r="F52" s="115">
        <f>GETPIVOTDATA("Hits/Month",'pivot table'!$A$1,"Workcenter",21011,"BLDG2","Plainfield","Worcenter Descr","400T")</f>
        <v>28239.583333333332</v>
      </c>
      <c r="G52" s="87">
        <f t="shared" si="8"/>
        <v>0.13494844276094276</v>
      </c>
      <c r="H52" s="88">
        <f t="shared" si="9"/>
        <v>346.02062289562292</v>
      </c>
      <c r="I52" s="88">
        <f t="shared" si="6"/>
        <v>523.15504268839425</v>
      </c>
      <c r="J52" s="89">
        <f t="shared" si="7"/>
        <v>181022.43374202438</v>
      </c>
    </row>
    <row r="53" spans="1:23" ht="15.75" thickBot="1">
      <c r="A53" s="180" t="s">
        <v>524</v>
      </c>
      <c r="B53" s="121">
        <v>21002</v>
      </c>
      <c r="C53" s="116" t="s">
        <v>20</v>
      </c>
      <c r="D53" s="117"/>
      <c r="E53" s="118">
        <f>GETPIVOTDATA("Sum of Monthly Hours Required (Run + Set-up)",'pivot table'!$A$1,"Workcenter",21002,"BLDG2","Plainfield","Worcenter Descr","600T")</f>
        <v>197.02574915824914</v>
      </c>
      <c r="F53" s="119">
        <f>GETPIVOTDATA("Hits/Month",'pivot table'!$A$1,"Workcenter",21002,"BLDG2","Plainfield","Worcenter Descr","600T")</f>
        <v>141818.66666666666</v>
      </c>
      <c r="G53" s="87">
        <f t="shared" si="8"/>
        <v>0.49256437289562283</v>
      </c>
      <c r="H53" s="88">
        <f t="shared" si="9"/>
        <v>202.97425084175086</v>
      </c>
      <c r="I53" s="88">
        <f t="shared" si="6"/>
        <v>719.79762682064109</v>
      </c>
      <c r="J53" s="89">
        <f t="shared" si="7"/>
        <v>146100.38406158978</v>
      </c>
    </row>
    <row r="54" spans="1:23" ht="15.75" thickBot="1">
      <c r="A54" s="180" t="s">
        <v>524</v>
      </c>
      <c r="B54" s="135">
        <v>21012</v>
      </c>
      <c r="C54" s="136" t="s">
        <v>20</v>
      </c>
      <c r="D54" s="137"/>
      <c r="E54" s="138">
        <f>GETPIVOTDATA("Sum of Monthly Hours Required (Run + Set-up)",'pivot table'!$A$1,"Workcenter",21012,"BLDG2","Plainfield","Worcenter Descr","600T")</f>
        <v>30.642045454545453</v>
      </c>
      <c r="F54" s="139">
        <f>GETPIVOTDATA("Hits/Month",'pivot table'!$A$1,"Workcenter",21012,"BLDG2","Plainfield","Worcenter Descr","600T")</f>
        <v>6374.25</v>
      </c>
      <c r="G54" s="87">
        <f t="shared" si="8"/>
        <v>7.6605113636363631E-2</v>
      </c>
      <c r="H54" s="88">
        <f t="shared" si="9"/>
        <v>369.35795454545456</v>
      </c>
      <c r="I54" s="88">
        <f t="shared" si="6"/>
        <v>208.0229927684035</v>
      </c>
      <c r="J54" s="89">
        <f t="shared" si="7"/>
        <v>76834.947107361397</v>
      </c>
    </row>
  </sheetData>
  <autoFilter ref="A9:H54">
    <filterColumn colId="0">
      <filters>
        <filter val="Plainfield"/>
      </filters>
    </filterColumn>
  </autoFilter>
  <pageMargins left="0.7" right="0.7" top="0.75" bottom="0.75" header="0.3" footer="0.3"/>
  <pageSetup scale="7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1028"/>
  <sheetViews>
    <sheetView showGridLines="0" showOutlineSymbols="0" workbookViewId="0">
      <pane ySplit="14" topLeftCell="A719" activePane="bottomLeft" state="frozen"/>
      <selection pane="bottomLeft" activeCell="D729" sqref="D729"/>
    </sheetView>
  </sheetViews>
  <sheetFormatPr defaultColWidth="6.85546875" defaultRowHeight="12.75" customHeight="1"/>
  <cols>
    <col min="1" max="1" width="4.7109375" style="150" customWidth="1"/>
    <col min="2" max="2" width="8.5703125" style="150" customWidth="1"/>
    <col min="3" max="3" width="22.7109375" style="150" customWidth="1"/>
    <col min="4" max="4" width="9.85546875" style="150" customWidth="1"/>
    <col min="5" max="5" width="3.5703125" style="150" customWidth="1"/>
    <col min="6" max="6" width="26.5703125" style="150" customWidth="1"/>
    <col min="7" max="7" width="7" style="150" customWidth="1"/>
    <col min="8" max="8" width="9.5703125" style="150" bestFit="1" customWidth="1"/>
    <col min="9" max="256" width="6.85546875" style="150"/>
    <col min="257" max="257" width="4.7109375" style="150" customWidth="1"/>
    <col min="258" max="258" width="8.5703125" style="150" customWidth="1"/>
    <col min="259" max="259" width="22.7109375" style="150" customWidth="1"/>
    <col min="260" max="260" width="9.85546875" style="150" customWidth="1"/>
    <col min="261" max="261" width="3.5703125" style="150" customWidth="1"/>
    <col min="262" max="262" width="26.5703125" style="150" customWidth="1"/>
    <col min="263" max="263" width="7" style="150" customWidth="1"/>
    <col min="264" max="264" width="9.5703125" style="150" bestFit="1" customWidth="1"/>
    <col min="265" max="512" width="6.85546875" style="150"/>
    <col min="513" max="513" width="4.7109375" style="150" customWidth="1"/>
    <col min="514" max="514" width="8.5703125" style="150" customWidth="1"/>
    <col min="515" max="515" width="22.7109375" style="150" customWidth="1"/>
    <col min="516" max="516" width="9.85546875" style="150" customWidth="1"/>
    <col min="517" max="517" width="3.5703125" style="150" customWidth="1"/>
    <col min="518" max="518" width="26.5703125" style="150" customWidth="1"/>
    <col min="519" max="519" width="7" style="150" customWidth="1"/>
    <col min="520" max="520" width="9.5703125" style="150" bestFit="1" customWidth="1"/>
    <col min="521" max="768" width="6.85546875" style="150"/>
    <col min="769" max="769" width="4.7109375" style="150" customWidth="1"/>
    <col min="770" max="770" width="8.5703125" style="150" customWidth="1"/>
    <col min="771" max="771" width="22.7109375" style="150" customWidth="1"/>
    <col min="772" max="772" width="9.85546875" style="150" customWidth="1"/>
    <col min="773" max="773" width="3.5703125" style="150" customWidth="1"/>
    <col min="774" max="774" width="26.5703125" style="150" customWidth="1"/>
    <col min="775" max="775" width="7" style="150" customWidth="1"/>
    <col min="776" max="776" width="9.5703125" style="150" bestFit="1" customWidth="1"/>
    <col min="777" max="1024" width="6.85546875" style="150"/>
    <col min="1025" max="1025" width="4.7109375" style="150" customWidth="1"/>
    <col min="1026" max="1026" width="8.5703125" style="150" customWidth="1"/>
    <col min="1027" max="1027" width="22.7109375" style="150" customWidth="1"/>
    <col min="1028" max="1028" width="9.85546875" style="150" customWidth="1"/>
    <col min="1029" max="1029" width="3.5703125" style="150" customWidth="1"/>
    <col min="1030" max="1030" width="26.5703125" style="150" customWidth="1"/>
    <col min="1031" max="1031" width="7" style="150" customWidth="1"/>
    <col min="1032" max="1032" width="9.5703125" style="150" bestFit="1" customWidth="1"/>
    <col min="1033" max="1280" width="6.85546875" style="150"/>
    <col min="1281" max="1281" width="4.7109375" style="150" customWidth="1"/>
    <col min="1282" max="1282" width="8.5703125" style="150" customWidth="1"/>
    <col min="1283" max="1283" width="22.7109375" style="150" customWidth="1"/>
    <col min="1284" max="1284" width="9.85546875" style="150" customWidth="1"/>
    <col min="1285" max="1285" width="3.5703125" style="150" customWidth="1"/>
    <col min="1286" max="1286" width="26.5703125" style="150" customWidth="1"/>
    <col min="1287" max="1287" width="7" style="150" customWidth="1"/>
    <col min="1288" max="1288" width="9.5703125" style="150" bestFit="1" customWidth="1"/>
    <col min="1289" max="1536" width="6.85546875" style="150"/>
    <col min="1537" max="1537" width="4.7109375" style="150" customWidth="1"/>
    <col min="1538" max="1538" width="8.5703125" style="150" customWidth="1"/>
    <col min="1539" max="1539" width="22.7109375" style="150" customWidth="1"/>
    <col min="1540" max="1540" width="9.85546875" style="150" customWidth="1"/>
    <col min="1541" max="1541" width="3.5703125" style="150" customWidth="1"/>
    <col min="1542" max="1542" width="26.5703125" style="150" customWidth="1"/>
    <col min="1543" max="1543" width="7" style="150" customWidth="1"/>
    <col min="1544" max="1544" width="9.5703125" style="150" bestFit="1" customWidth="1"/>
    <col min="1545" max="1792" width="6.85546875" style="150"/>
    <col min="1793" max="1793" width="4.7109375" style="150" customWidth="1"/>
    <col min="1794" max="1794" width="8.5703125" style="150" customWidth="1"/>
    <col min="1795" max="1795" width="22.7109375" style="150" customWidth="1"/>
    <col min="1796" max="1796" width="9.85546875" style="150" customWidth="1"/>
    <col min="1797" max="1797" width="3.5703125" style="150" customWidth="1"/>
    <col min="1798" max="1798" width="26.5703125" style="150" customWidth="1"/>
    <col min="1799" max="1799" width="7" style="150" customWidth="1"/>
    <col min="1800" max="1800" width="9.5703125" style="150" bestFit="1" customWidth="1"/>
    <col min="1801" max="2048" width="6.85546875" style="150"/>
    <col min="2049" max="2049" width="4.7109375" style="150" customWidth="1"/>
    <col min="2050" max="2050" width="8.5703125" style="150" customWidth="1"/>
    <col min="2051" max="2051" width="22.7109375" style="150" customWidth="1"/>
    <col min="2052" max="2052" width="9.85546875" style="150" customWidth="1"/>
    <col min="2053" max="2053" width="3.5703125" style="150" customWidth="1"/>
    <col min="2054" max="2054" width="26.5703125" style="150" customWidth="1"/>
    <col min="2055" max="2055" width="7" style="150" customWidth="1"/>
    <col min="2056" max="2056" width="9.5703125" style="150" bestFit="1" customWidth="1"/>
    <col min="2057" max="2304" width="6.85546875" style="150"/>
    <col min="2305" max="2305" width="4.7109375" style="150" customWidth="1"/>
    <col min="2306" max="2306" width="8.5703125" style="150" customWidth="1"/>
    <col min="2307" max="2307" width="22.7109375" style="150" customWidth="1"/>
    <col min="2308" max="2308" width="9.85546875" style="150" customWidth="1"/>
    <col min="2309" max="2309" width="3.5703125" style="150" customWidth="1"/>
    <col min="2310" max="2310" width="26.5703125" style="150" customWidth="1"/>
    <col min="2311" max="2311" width="7" style="150" customWidth="1"/>
    <col min="2312" max="2312" width="9.5703125" style="150" bestFit="1" customWidth="1"/>
    <col min="2313" max="2560" width="6.85546875" style="150"/>
    <col min="2561" max="2561" width="4.7109375" style="150" customWidth="1"/>
    <col min="2562" max="2562" width="8.5703125" style="150" customWidth="1"/>
    <col min="2563" max="2563" width="22.7109375" style="150" customWidth="1"/>
    <col min="2564" max="2564" width="9.85546875" style="150" customWidth="1"/>
    <col min="2565" max="2565" width="3.5703125" style="150" customWidth="1"/>
    <col min="2566" max="2566" width="26.5703125" style="150" customWidth="1"/>
    <col min="2567" max="2567" width="7" style="150" customWidth="1"/>
    <col min="2568" max="2568" width="9.5703125" style="150" bestFit="1" customWidth="1"/>
    <col min="2569" max="2816" width="6.85546875" style="150"/>
    <col min="2817" max="2817" width="4.7109375" style="150" customWidth="1"/>
    <col min="2818" max="2818" width="8.5703125" style="150" customWidth="1"/>
    <col min="2819" max="2819" width="22.7109375" style="150" customWidth="1"/>
    <col min="2820" max="2820" width="9.85546875" style="150" customWidth="1"/>
    <col min="2821" max="2821" width="3.5703125" style="150" customWidth="1"/>
    <col min="2822" max="2822" width="26.5703125" style="150" customWidth="1"/>
    <col min="2823" max="2823" width="7" style="150" customWidth="1"/>
    <col min="2824" max="2824" width="9.5703125" style="150" bestFit="1" customWidth="1"/>
    <col min="2825" max="3072" width="6.85546875" style="150"/>
    <col min="3073" max="3073" width="4.7109375" style="150" customWidth="1"/>
    <col min="3074" max="3074" width="8.5703125" style="150" customWidth="1"/>
    <col min="3075" max="3075" width="22.7109375" style="150" customWidth="1"/>
    <col min="3076" max="3076" width="9.85546875" style="150" customWidth="1"/>
    <col min="3077" max="3077" width="3.5703125" style="150" customWidth="1"/>
    <col min="3078" max="3078" width="26.5703125" style="150" customWidth="1"/>
    <col min="3079" max="3079" width="7" style="150" customWidth="1"/>
    <col min="3080" max="3080" width="9.5703125" style="150" bestFit="1" customWidth="1"/>
    <col min="3081" max="3328" width="6.85546875" style="150"/>
    <col min="3329" max="3329" width="4.7109375" style="150" customWidth="1"/>
    <col min="3330" max="3330" width="8.5703125" style="150" customWidth="1"/>
    <col min="3331" max="3331" width="22.7109375" style="150" customWidth="1"/>
    <col min="3332" max="3332" width="9.85546875" style="150" customWidth="1"/>
    <col min="3333" max="3333" width="3.5703125" style="150" customWidth="1"/>
    <col min="3334" max="3334" width="26.5703125" style="150" customWidth="1"/>
    <col min="3335" max="3335" width="7" style="150" customWidth="1"/>
    <col min="3336" max="3336" width="9.5703125" style="150" bestFit="1" customWidth="1"/>
    <col min="3337" max="3584" width="6.85546875" style="150"/>
    <col min="3585" max="3585" width="4.7109375" style="150" customWidth="1"/>
    <col min="3586" max="3586" width="8.5703125" style="150" customWidth="1"/>
    <col min="3587" max="3587" width="22.7109375" style="150" customWidth="1"/>
    <col min="3588" max="3588" width="9.85546875" style="150" customWidth="1"/>
    <col min="3589" max="3589" width="3.5703125" style="150" customWidth="1"/>
    <col min="3590" max="3590" width="26.5703125" style="150" customWidth="1"/>
    <col min="3591" max="3591" width="7" style="150" customWidth="1"/>
    <col min="3592" max="3592" width="9.5703125" style="150" bestFit="1" customWidth="1"/>
    <col min="3593" max="3840" width="6.85546875" style="150"/>
    <col min="3841" max="3841" width="4.7109375" style="150" customWidth="1"/>
    <col min="3842" max="3842" width="8.5703125" style="150" customWidth="1"/>
    <col min="3843" max="3843" width="22.7109375" style="150" customWidth="1"/>
    <col min="3844" max="3844" width="9.85546875" style="150" customWidth="1"/>
    <col min="3845" max="3845" width="3.5703125" style="150" customWidth="1"/>
    <col min="3846" max="3846" width="26.5703125" style="150" customWidth="1"/>
    <col min="3847" max="3847" width="7" style="150" customWidth="1"/>
    <col min="3848" max="3848" width="9.5703125" style="150" bestFit="1" customWidth="1"/>
    <col min="3849" max="4096" width="6.85546875" style="150"/>
    <col min="4097" max="4097" width="4.7109375" style="150" customWidth="1"/>
    <col min="4098" max="4098" width="8.5703125" style="150" customWidth="1"/>
    <col min="4099" max="4099" width="22.7109375" style="150" customWidth="1"/>
    <col min="4100" max="4100" width="9.85546875" style="150" customWidth="1"/>
    <col min="4101" max="4101" width="3.5703125" style="150" customWidth="1"/>
    <col min="4102" max="4102" width="26.5703125" style="150" customWidth="1"/>
    <col min="4103" max="4103" width="7" style="150" customWidth="1"/>
    <col min="4104" max="4104" width="9.5703125" style="150" bestFit="1" customWidth="1"/>
    <col min="4105" max="4352" width="6.85546875" style="150"/>
    <col min="4353" max="4353" width="4.7109375" style="150" customWidth="1"/>
    <col min="4354" max="4354" width="8.5703125" style="150" customWidth="1"/>
    <col min="4355" max="4355" width="22.7109375" style="150" customWidth="1"/>
    <col min="4356" max="4356" width="9.85546875" style="150" customWidth="1"/>
    <col min="4357" max="4357" width="3.5703125" style="150" customWidth="1"/>
    <col min="4358" max="4358" width="26.5703125" style="150" customWidth="1"/>
    <col min="4359" max="4359" width="7" style="150" customWidth="1"/>
    <col min="4360" max="4360" width="9.5703125" style="150" bestFit="1" customWidth="1"/>
    <col min="4361" max="4608" width="6.85546875" style="150"/>
    <col min="4609" max="4609" width="4.7109375" style="150" customWidth="1"/>
    <col min="4610" max="4610" width="8.5703125" style="150" customWidth="1"/>
    <col min="4611" max="4611" width="22.7109375" style="150" customWidth="1"/>
    <col min="4612" max="4612" width="9.85546875" style="150" customWidth="1"/>
    <col min="4613" max="4613" width="3.5703125" style="150" customWidth="1"/>
    <col min="4614" max="4614" width="26.5703125" style="150" customWidth="1"/>
    <col min="4615" max="4615" width="7" style="150" customWidth="1"/>
    <col min="4616" max="4616" width="9.5703125" style="150" bestFit="1" customWidth="1"/>
    <col min="4617" max="4864" width="6.85546875" style="150"/>
    <col min="4865" max="4865" width="4.7109375" style="150" customWidth="1"/>
    <col min="4866" max="4866" width="8.5703125" style="150" customWidth="1"/>
    <col min="4867" max="4867" width="22.7109375" style="150" customWidth="1"/>
    <col min="4868" max="4868" width="9.85546875" style="150" customWidth="1"/>
    <col min="4869" max="4869" width="3.5703125" style="150" customWidth="1"/>
    <col min="4870" max="4870" width="26.5703125" style="150" customWidth="1"/>
    <col min="4871" max="4871" width="7" style="150" customWidth="1"/>
    <col min="4872" max="4872" width="9.5703125" style="150" bestFit="1" customWidth="1"/>
    <col min="4873" max="5120" width="6.85546875" style="150"/>
    <col min="5121" max="5121" width="4.7109375" style="150" customWidth="1"/>
    <col min="5122" max="5122" width="8.5703125" style="150" customWidth="1"/>
    <col min="5123" max="5123" width="22.7109375" style="150" customWidth="1"/>
    <col min="5124" max="5124" width="9.85546875" style="150" customWidth="1"/>
    <col min="5125" max="5125" width="3.5703125" style="150" customWidth="1"/>
    <col min="5126" max="5126" width="26.5703125" style="150" customWidth="1"/>
    <col min="5127" max="5127" width="7" style="150" customWidth="1"/>
    <col min="5128" max="5128" width="9.5703125" style="150" bestFit="1" customWidth="1"/>
    <col min="5129" max="5376" width="6.85546875" style="150"/>
    <col min="5377" max="5377" width="4.7109375" style="150" customWidth="1"/>
    <col min="5378" max="5378" width="8.5703125" style="150" customWidth="1"/>
    <col min="5379" max="5379" width="22.7109375" style="150" customWidth="1"/>
    <col min="5380" max="5380" width="9.85546875" style="150" customWidth="1"/>
    <col min="5381" max="5381" width="3.5703125" style="150" customWidth="1"/>
    <col min="5382" max="5382" width="26.5703125" style="150" customWidth="1"/>
    <col min="5383" max="5383" width="7" style="150" customWidth="1"/>
    <col min="5384" max="5384" width="9.5703125" style="150" bestFit="1" customWidth="1"/>
    <col min="5385" max="5632" width="6.85546875" style="150"/>
    <col min="5633" max="5633" width="4.7109375" style="150" customWidth="1"/>
    <col min="5634" max="5634" width="8.5703125" style="150" customWidth="1"/>
    <col min="5635" max="5635" width="22.7109375" style="150" customWidth="1"/>
    <col min="5636" max="5636" width="9.85546875" style="150" customWidth="1"/>
    <col min="5637" max="5637" width="3.5703125" style="150" customWidth="1"/>
    <col min="5638" max="5638" width="26.5703125" style="150" customWidth="1"/>
    <col min="5639" max="5639" width="7" style="150" customWidth="1"/>
    <col min="5640" max="5640" width="9.5703125" style="150" bestFit="1" customWidth="1"/>
    <col min="5641" max="5888" width="6.85546875" style="150"/>
    <col min="5889" max="5889" width="4.7109375" style="150" customWidth="1"/>
    <col min="5890" max="5890" width="8.5703125" style="150" customWidth="1"/>
    <col min="5891" max="5891" width="22.7109375" style="150" customWidth="1"/>
    <col min="5892" max="5892" width="9.85546875" style="150" customWidth="1"/>
    <col min="5893" max="5893" width="3.5703125" style="150" customWidth="1"/>
    <col min="5894" max="5894" width="26.5703125" style="150" customWidth="1"/>
    <col min="5895" max="5895" width="7" style="150" customWidth="1"/>
    <col min="5896" max="5896" width="9.5703125" style="150" bestFit="1" customWidth="1"/>
    <col min="5897" max="6144" width="6.85546875" style="150"/>
    <col min="6145" max="6145" width="4.7109375" style="150" customWidth="1"/>
    <col min="6146" max="6146" width="8.5703125" style="150" customWidth="1"/>
    <col min="6147" max="6147" width="22.7109375" style="150" customWidth="1"/>
    <col min="6148" max="6148" width="9.85546875" style="150" customWidth="1"/>
    <col min="6149" max="6149" width="3.5703125" style="150" customWidth="1"/>
    <col min="6150" max="6150" width="26.5703125" style="150" customWidth="1"/>
    <col min="6151" max="6151" width="7" style="150" customWidth="1"/>
    <col min="6152" max="6152" width="9.5703125" style="150" bestFit="1" customWidth="1"/>
    <col min="6153" max="6400" width="6.85546875" style="150"/>
    <col min="6401" max="6401" width="4.7109375" style="150" customWidth="1"/>
    <col min="6402" max="6402" width="8.5703125" style="150" customWidth="1"/>
    <col min="6403" max="6403" width="22.7109375" style="150" customWidth="1"/>
    <col min="6404" max="6404" width="9.85546875" style="150" customWidth="1"/>
    <col min="6405" max="6405" width="3.5703125" style="150" customWidth="1"/>
    <col min="6406" max="6406" width="26.5703125" style="150" customWidth="1"/>
    <col min="6407" max="6407" width="7" style="150" customWidth="1"/>
    <col min="6408" max="6408" width="9.5703125" style="150" bestFit="1" customWidth="1"/>
    <col min="6409" max="6656" width="6.85546875" style="150"/>
    <col min="6657" max="6657" width="4.7109375" style="150" customWidth="1"/>
    <col min="6658" max="6658" width="8.5703125" style="150" customWidth="1"/>
    <col min="6659" max="6659" width="22.7109375" style="150" customWidth="1"/>
    <col min="6660" max="6660" width="9.85546875" style="150" customWidth="1"/>
    <col min="6661" max="6661" width="3.5703125" style="150" customWidth="1"/>
    <col min="6662" max="6662" width="26.5703125" style="150" customWidth="1"/>
    <col min="6663" max="6663" width="7" style="150" customWidth="1"/>
    <col min="6664" max="6664" width="9.5703125" style="150" bestFit="1" customWidth="1"/>
    <col min="6665" max="6912" width="6.85546875" style="150"/>
    <col min="6913" max="6913" width="4.7109375" style="150" customWidth="1"/>
    <col min="6914" max="6914" width="8.5703125" style="150" customWidth="1"/>
    <col min="6915" max="6915" width="22.7109375" style="150" customWidth="1"/>
    <col min="6916" max="6916" width="9.85546875" style="150" customWidth="1"/>
    <col min="6917" max="6917" width="3.5703125" style="150" customWidth="1"/>
    <col min="6918" max="6918" width="26.5703125" style="150" customWidth="1"/>
    <col min="6919" max="6919" width="7" style="150" customWidth="1"/>
    <col min="6920" max="6920" width="9.5703125" style="150" bestFit="1" customWidth="1"/>
    <col min="6921" max="7168" width="6.85546875" style="150"/>
    <col min="7169" max="7169" width="4.7109375" style="150" customWidth="1"/>
    <col min="7170" max="7170" width="8.5703125" style="150" customWidth="1"/>
    <col min="7171" max="7171" width="22.7109375" style="150" customWidth="1"/>
    <col min="7172" max="7172" width="9.85546875" style="150" customWidth="1"/>
    <col min="7173" max="7173" width="3.5703125" style="150" customWidth="1"/>
    <col min="7174" max="7174" width="26.5703125" style="150" customWidth="1"/>
    <col min="7175" max="7175" width="7" style="150" customWidth="1"/>
    <col min="7176" max="7176" width="9.5703125" style="150" bestFit="1" customWidth="1"/>
    <col min="7177" max="7424" width="6.85546875" style="150"/>
    <col min="7425" max="7425" width="4.7109375" style="150" customWidth="1"/>
    <col min="7426" max="7426" width="8.5703125" style="150" customWidth="1"/>
    <col min="7427" max="7427" width="22.7109375" style="150" customWidth="1"/>
    <col min="7428" max="7428" width="9.85546875" style="150" customWidth="1"/>
    <col min="7429" max="7429" width="3.5703125" style="150" customWidth="1"/>
    <col min="7430" max="7430" width="26.5703125" style="150" customWidth="1"/>
    <col min="7431" max="7431" width="7" style="150" customWidth="1"/>
    <col min="7432" max="7432" width="9.5703125" style="150" bestFit="1" customWidth="1"/>
    <col min="7433" max="7680" width="6.85546875" style="150"/>
    <col min="7681" max="7681" width="4.7109375" style="150" customWidth="1"/>
    <col min="7682" max="7682" width="8.5703125" style="150" customWidth="1"/>
    <col min="7683" max="7683" width="22.7109375" style="150" customWidth="1"/>
    <col min="7684" max="7684" width="9.85546875" style="150" customWidth="1"/>
    <col min="7685" max="7685" width="3.5703125" style="150" customWidth="1"/>
    <col min="7686" max="7686" width="26.5703125" style="150" customWidth="1"/>
    <col min="7687" max="7687" width="7" style="150" customWidth="1"/>
    <col min="7688" max="7688" width="9.5703125" style="150" bestFit="1" customWidth="1"/>
    <col min="7689" max="7936" width="6.85546875" style="150"/>
    <col min="7937" max="7937" width="4.7109375" style="150" customWidth="1"/>
    <col min="7938" max="7938" width="8.5703125" style="150" customWidth="1"/>
    <col min="7939" max="7939" width="22.7109375" style="150" customWidth="1"/>
    <col min="7940" max="7940" width="9.85546875" style="150" customWidth="1"/>
    <col min="7941" max="7941" width="3.5703125" style="150" customWidth="1"/>
    <col min="7942" max="7942" width="26.5703125" style="150" customWidth="1"/>
    <col min="7943" max="7943" width="7" style="150" customWidth="1"/>
    <col min="7944" max="7944" width="9.5703125" style="150" bestFit="1" customWidth="1"/>
    <col min="7945" max="8192" width="6.85546875" style="150"/>
    <col min="8193" max="8193" width="4.7109375" style="150" customWidth="1"/>
    <col min="8194" max="8194" width="8.5703125" style="150" customWidth="1"/>
    <col min="8195" max="8195" width="22.7109375" style="150" customWidth="1"/>
    <col min="8196" max="8196" width="9.85546875" style="150" customWidth="1"/>
    <col min="8197" max="8197" width="3.5703125" style="150" customWidth="1"/>
    <col min="8198" max="8198" width="26.5703125" style="150" customWidth="1"/>
    <col min="8199" max="8199" width="7" style="150" customWidth="1"/>
    <col min="8200" max="8200" width="9.5703125" style="150" bestFit="1" customWidth="1"/>
    <col min="8201" max="8448" width="6.85546875" style="150"/>
    <col min="8449" max="8449" width="4.7109375" style="150" customWidth="1"/>
    <col min="8450" max="8450" width="8.5703125" style="150" customWidth="1"/>
    <col min="8451" max="8451" width="22.7109375" style="150" customWidth="1"/>
    <col min="8452" max="8452" width="9.85546875" style="150" customWidth="1"/>
    <col min="8453" max="8453" width="3.5703125" style="150" customWidth="1"/>
    <col min="8454" max="8454" width="26.5703125" style="150" customWidth="1"/>
    <col min="8455" max="8455" width="7" style="150" customWidth="1"/>
    <col min="8456" max="8456" width="9.5703125" style="150" bestFit="1" customWidth="1"/>
    <col min="8457" max="8704" width="6.85546875" style="150"/>
    <col min="8705" max="8705" width="4.7109375" style="150" customWidth="1"/>
    <col min="8706" max="8706" width="8.5703125" style="150" customWidth="1"/>
    <col min="8707" max="8707" width="22.7109375" style="150" customWidth="1"/>
    <col min="8708" max="8708" width="9.85546875" style="150" customWidth="1"/>
    <col min="8709" max="8709" width="3.5703125" style="150" customWidth="1"/>
    <col min="8710" max="8710" width="26.5703125" style="150" customWidth="1"/>
    <col min="8711" max="8711" width="7" style="150" customWidth="1"/>
    <col min="8712" max="8712" width="9.5703125" style="150" bestFit="1" customWidth="1"/>
    <col min="8713" max="8960" width="6.85546875" style="150"/>
    <col min="8961" max="8961" width="4.7109375" style="150" customWidth="1"/>
    <col min="8962" max="8962" width="8.5703125" style="150" customWidth="1"/>
    <col min="8963" max="8963" width="22.7109375" style="150" customWidth="1"/>
    <col min="8964" max="8964" width="9.85546875" style="150" customWidth="1"/>
    <col min="8965" max="8965" width="3.5703125" style="150" customWidth="1"/>
    <col min="8966" max="8966" width="26.5703125" style="150" customWidth="1"/>
    <col min="8967" max="8967" width="7" style="150" customWidth="1"/>
    <col min="8968" max="8968" width="9.5703125" style="150" bestFit="1" customWidth="1"/>
    <col min="8969" max="9216" width="6.85546875" style="150"/>
    <col min="9217" max="9217" width="4.7109375" style="150" customWidth="1"/>
    <col min="9218" max="9218" width="8.5703125" style="150" customWidth="1"/>
    <col min="9219" max="9219" width="22.7109375" style="150" customWidth="1"/>
    <col min="9220" max="9220" width="9.85546875" style="150" customWidth="1"/>
    <col min="9221" max="9221" width="3.5703125" style="150" customWidth="1"/>
    <col min="9222" max="9222" width="26.5703125" style="150" customWidth="1"/>
    <col min="9223" max="9223" width="7" style="150" customWidth="1"/>
    <col min="9224" max="9224" width="9.5703125" style="150" bestFit="1" customWidth="1"/>
    <col min="9225" max="9472" width="6.85546875" style="150"/>
    <col min="9473" max="9473" width="4.7109375" style="150" customWidth="1"/>
    <col min="9474" max="9474" width="8.5703125" style="150" customWidth="1"/>
    <col min="9475" max="9475" width="22.7109375" style="150" customWidth="1"/>
    <col min="9476" max="9476" width="9.85546875" style="150" customWidth="1"/>
    <col min="9477" max="9477" width="3.5703125" style="150" customWidth="1"/>
    <col min="9478" max="9478" width="26.5703125" style="150" customWidth="1"/>
    <col min="9479" max="9479" width="7" style="150" customWidth="1"/>
    <col min="9480" max="9480" width="9.5703125" style="150" bestFit="1" customWidth="1"/>
    <col min="9481" max="9728" width="6.85546875" style="150"/>
    <col min="9729" max="9729" width="4.7109375" style="150" customWidth="1"/>
    <col min="9730" max="9730" width="8.5703125" style="150" customWidth="1"/>
    <col min="9731" max="9731" width="22.7109375" style="150" customWidth="1"/>
    <col min="9732" max="9732" width="9.85546875" style="150" customWidth="1"/>
    <col min="9733" max="9733" width="3.5703125" style="150" customWidth="1"/>
    <col min="9734" max="9734" width="26.5703125" style="150" customWidth="1"/>
    <col min="9735" max="9735" width="7" style="150" customWidth="1"/>
    <col min="9736" max="9736" width="9.5703125" style="150" bestFit="1" customWidth="1"/>
    <col min="9737" max="9984" width="6.85546875" style="150"/>
    <col min="9985" max="9985" width="4.7109375" style="150" customWidth="1"/>
    <col min="9986" max="9986" width="8.5703125" style="150" customWidth="1"/>
    <col min="9987" max="9987" width="22.7109375" style="150" customWidth="1"/>
    <col min="9988" max="9988" width="9.85546875" style="150" customWidth="1"/>
    <col min="9989" max="9989" width="3.5703125" style="150" customWidth="1"/>
    <col min="9990" max="9990" width="26.5703125" style="150" customWidth="1"/>
    <col min="9991" max="9991" width="7" style="150" customWidth="1"/>
    <col min="9992" max="9992" width="9.5703125" style="150" bestFit="1" customWidth="1"/>
    <col min="9993" max="10240" width="6.85546875" style="150"/>
    <col min="10241" max="10241" width="4.7109375" style="150" customWidth="1"/>
    <col min="10242" max="10242" width="8.5703125" style="150" customWidth="1"/>
    <col min="10243" max="10243" width="22.7109375" style="150" customWidth="1"/>
    <col min="10244" max="10244" width="9.85546875" style="150" customWidth="1"/>
    <col min="10245" max="10245" width="3.5703125" style="150" customWidth="1"/>
    <col min="10246" max="10246" width="26.5703125" style="150" customWidth="1"/>
    <col min="10247" max="10247" width="7" style="150" customWidth="1"/>
    <col min="10248" max="10248" width="9.5703125" style="150" bestFit="1" customWidth="1"/>
    <col min="10249" max="10496" width="6.85546875" style="150"/>
    <col min="10497" max="10497" width="4.7109375" style="150" customWidth="1"/>
    <col min="10498" max="10498" width="8.5703125" style="150" customWidth="1"/>
    <col min="10499" max="10499" width="22.7109375" style="150" customWidth="1"/>
    <col min="10500" max="10500" width="9.85546875" style="150" customWidth="1"/>
    <col min="10501" max="10501" width="3.5703125" style="150" customWidth="1"/>
    <col min="10502" max="10502" width="26.5703125" style="150" customWidth="1"/>
    <col min="10503" max="10503" width="7" style="150" customWidth="1"/>
    <col min="10504" max="10504" width="9.5703125" style="150" bestFit="1" customWidth="1"/>
    <col min="10505" max="10752" width="6.85546875" style="150"/>
    <col min="10753" max="10753" width="4.7109375" style="150" customWidth="1"/>
    <col min="10754" max="10754" width="8.5703125" style="150" customWidth="1"/>
    <col min="10755" max="10755" width="22.7109375" style="150" customWidth="1"/>
    <col min="10756" max="10756" width="9.85546875" style="150" customWidth="1"/>
    <col min="10757" max="10757" width="3.5703125" style="150" customWidth="1"/>
    <col min="10758" max="10758" width="26.5703125" style="150" customWidth="1"/>
    <col min="10759" max="10759" width="7" style="150" customWidth="1"/>
    <col min="10760" max="10760" width="9.5703125" style="150" bestFit="1" customWidth="1"/>
    <col min="10761" max="11008" width="6.85546875" style="150"/>
    <col min="11009" max="11009" width="4.7109375" style="150" customWidth="1"/>
    <col min="11010" max="11010" width="8.5703125" style="150" customWidth="1"/>
    <col min="11011" max="11011" width="22.7109375" style="150" customWidth="1"/>
    <col min="11012" max="11012" width="9.85546875" style="150" customWidth="1"/>
    <col min="11013" max="11013" width="3.5703125" style="150" customWidth="1"/>
    <col min="11014" max="11014" width="26.5703125" style="150" customWidth="1"/>
    <col min="11015" max="11015" width="7" style="150" customWidth="1"/>
    <col min="11016" max="11016" width="9.5703125" style="150" bestFit="1" customWidth="1"/>
    <col min="11017" max="11264" width="6.85546875" style="150"/>
    <col min="11265" max="11265" width="4.7109375" style="150" customWidth="1"/>
    <col min="11266" max="11266" width="8.5703125" style="150" customWidth="1"/>
    <col min="11267" max="11267" width="22.7109375" style="150" customWidth="1"/>
    <col min="11268" max="11268" width="9.85546875" style="150" customWidth="1"/>
    <col min="11269" max="11269" width="3.5703125" style="150" customWidth="1"/>
    <col min="11270" max="11270" width="26.5703125" style="150" customWidth="1"/>
    <col min="11271" max="11271" width="7" style="150" customWidth="1"/>
    <col min="11272" max="11272" width="9.5703125" style="150" bestFit="1" customWidth="1"/>
    <col min="11273" max="11520" width="6.85546875" style="150"/>
    <col min="11521" max="11521" width="4.7109375" style="150" customWidth="1"/>
    <col min="11522" max="11522" width="8.5703125" style="150" customWidth="1"/>
    <col min="11523" max="11523" width="22.7109375" style="150" customWidth="1"/>
    <col min="11524" max="11524" width="9.85546875" style="150" customWidth="1"/>
    <col min="11525" max="11525" width="3.5703125" style="150" customWidth="1"/>
    <col min="11526" max="11526" width="26.5703125" style="150" customWidth="1"/>
    <col min="11527" max="11527" width="7" style="150" customWidth="1"/>
    <col min="11528" max="11528" width="9.5703125" style="150" bestFit="1" customWidth="1"/>
    <col min="11529" max="11776" width="6.85546875" style="150"/>
    <col min="11777" max="11777" width="4.7109375" style="150" customWidth="1"/>
    <col min="11778" max="11778" width="8.5703125" style="150" customWidth="1"/>
    <col min="11779" max="11779" width="22.7109375" style="150" customWidth="1"/>
    <col min="11780" max="11780" width="9.85546875" style="150" customWidth="1"/>
    <col min="11781" max="11781" width="3.5703125" style="150" customWidth="1"/>
    <col min="11782" max="11782" width="26.5703125" style="150" customWidth="1"/>
    <col min="11783" max="11783" width="7" style="150" customWidth="1"/>
    <col min="11784" max="11784" width="9.5703125" style="150" bestFit="1" customWidth="1"/>
    <col min="11785" max="12032" width="6.85546875" style="150"/>
    <col min="12033" max="12033" width="4.7109375" style="150" customWidth="1"/>
    <col min="12034" max="12034" width="8.5703125" style="150" customWidth="1"/>
    <col min="12035" max="12035" width="22.7109375" style="150" customWidth="1"/>
    <col min="12036" max="12036" width="9.85546875" style="150" customWidth="1"/>
    <col min="12037" max="12037" width="3.5703125" style="150" customWidth="1"/>
    <col min="12038" max="12038" width="26.5703125" style="150" customWidth="1"/>
    <col min="12039" max="12039" width="7" style="150" customWidth="1"/>
    <col min="12040" max="12040" width="9.5703125" style="150" bestFit="1" customWidth="1"/>
    <col min="12041" max="12288" width="6.85546875" style="150"/>
    <col min="12289" max="12289" width="4.7109375" style="150" customWidth="1"/>
    <col min="12290" max="12290" width="8.5703125" style="150" customWidth="1"/>
    <col min="12291" max="12291" width="22.7109375" style="150" customWidth="1"/>
    <col min="12292" max="12292" width="9.85546875" style="150" customWidth="1"/>
    <col min="12293" max="12293" width="3.5703125" style="150" customWidth="1"/>
    <col min="12294" max="12294" width="26.5703125" style="150" customWidth="1"/>
    <col min="12295" max="12295" width="7" style="150" customWidth="1"/>
    <col min="12296" max="12296" width="9.5703125" style="150" bestFit="1" customWidth="1"/>
    <col min="12297" max="12544" width="6.85546875" style="150"/>
    <col min="12545" max="12545" width="4.7109375" style="150" customWidth="1"/>
    <col min="12546" max="12546" width="8.5703125" style="150" customWidth="1"/>
    <col min="12547" max="12547" width="22.7109375" style="150" customWidth="1"/>
    <col min="12548" max="12548" width="9.85546875" style="150" customWidth="1"/>
    <col min="12549" max="12549" width="3.5703125" style="150" customWidth="1"/>
    <col min="12550" max="12550" width="26.5703125" style="150" customWidth="1"/>
    <col min="12551" max="12551" width="7" style="150" customWidth="1"/>
    <col min="12552" max="12552" width="9.5703125" style="150" bestFit="1" customWidth="1"/>
    <col min="12553" max="12800" width="6.85546875" style="150"/>
    <col min="12801" max="12801" width="4.7109375" style="150" customWidth="1"/>
    <col min="12802" max="12802" width="8.5703125" style="150" customWidth="1"/>
    <col min="12803" max="12803" width="22.7109375" style="150" customWidth="1"/>
    <col min="12804" max="12804" width="9.85546875" style="150" customWidth="1"/>
    <col min="12805" max="12805" width="3.5703125" style="150" customWidth="1"/>
    <col min="12806" max="12806" width="26.5703125" style="150" customWidth="1"/>
    <col min="12807" max="12807" width="7" style="150" customWidth="1"/>
    <col min="12808" max="12808" width="9.5703125" style="150" bestFit="1" customWidth="1"/>
    <col min="12809" max="13056" width="6.85546875" style="150"/>
    <col min="13057" max="13057" width="4.7109375" style="150" customWidth="1"/>
    <col min="13058" max="13058" width="8.5703125" style="150" customWidth="1"/>
    <col min="13059" max="13059" width="22.7109375" style="150" customWidth="1"/>
    <col min="13060" max="13060" width="9.85546875" style="150" customWidth="1"/>
    <col min="13061" max="13061" width="3.5703125" style="150" customWidth="1"/>
    <col min="13062" max="13062" width="26.5703125" style="150" customWidth="1"/>
    <col min="13063" max="13063" width="7" style="150" customWidth="1"/>
    <col min="13064" max="13064" width="9.5703125" style="150" bestFit="1" customWidth="1"/>
    <col min="13065" max="13312" width="6.85546875" style="150"/>
    <col min="13313" max="13313" width="4.7109375" style="150" customWidth="1"/>
    <col min="13314" max="13314" width="8.5703125" style="150" customWidth="1"/>
    <col min="13315" max="13315" width="22.7109375" style="150" customWidth="1"/>
    <col min="13316" max="13316" width="9.85546875" style="150" customWidth="1"/>
    <col min="13317" max="13317" width="3.5703125" style="150" customWidth="1"/>
    <col min="13318" max="13318" width="26.5703125" style="150" customWidth="1"/>
    <col min="13319" max="13319" width="7" style="150" customWidth="1"/>
    <col min="13320" max="13320" width="9.5703125" style="150" bestFit="1" customWidth="1"/>
    <col min="13321" max="13568" width="6.85546875" style="150"/>
    <col min="13569" max="13569" width="4.7109375" style="150" customWidth="1"/>
    <col min="13570" max="13570" width="8.5703125" style="150" customWidth="1"/>
    <col min="13571" max="13571" width="22.7109375" style="150" customWidth="1"/>
    <col min="13572" max="13572" width="9.85546875" style="150" customWidth="1"/>
    <col min="13573" max="13573" width="3.5703125" style="150" customWidth="1"/>
    <col min="13574" max="13574" width="26.5703125" style="150" customWidth="1"/>
    <col min="13575" max="13575" width="7" style="150" customWidth="1"/>
    <col min="13576" max="13576" width="9.5703125" style="150" bestFit="1" customWidth="1"/>
    <col min="13577" max="13824" width="6.85546875" style="150"/>
    <col min="13825" max="13825" width="4.7109375" style="150" customWidth="1"/>
    <col min="13826" max="13826" width="8.5703125" style="150" customWidth="1"/>
    <col min="13827" max="13827" width="22.7109375" style="150" customWidth="1"/>
    <col min="13828" max="13828" width="9.85546875" style="150" customWidth="1"/>
    <col min="13829" max="13829" width="3.5703125" style="150" customWidth="1"/>
    <col min="13830" max="13830" width="26.5703125" style="150" customWidth="1"/>
    <col min="13831" max="13831" width="7" style="150" customWidth="1"/>
    <col min="13832" max="13832" width="9.5703125" style="150" bestFit="1" customWidth="1"/>
    <col min="13833" max="14080" width="6.85546875" style="150"/>
    <col min="14081" max="14081" width="4.7109375" style="150" customWidth="1"/>
    <col min="14082" max="14082" width="8.5703125" style="150" customWidth="1"/>
    <col min="14083" max="14083" width="22.7109375" style="150" customWidth="1"/>
    <col min="14084" max="14084" width="9.85546875" style="150" customWidth="1"/>
    <col min="14085" max="14085" width="3.5703125" style="150" customWidth="1"/>
    <col min="14086" max="14086" width="26.5703125" style="150" customWidth="1"/>
    <col min="14087" max="14087" width="7" style="150" customWidth="1"/>
    <col min="14088" max="14088" width="9.5703125" style="150" bestFit="1" customWidth="1"/>
    <col min="14089" max="14336" width="6.85546875" style="150"/>
    <col min="14337" max="14337" width="4.7109375" style="150" customWidth="1"/>
    <col min="14338" max="14338" width="8.5703125" style="150" customWidth="1"/>
    <col min="14339" max="14339" width="22.7109375" style="150" customWidth="1"/>
    <col min="14340" max="14340" width="9.85546875" style="150" customWidth="1"/>
    <col min="14341" max="14341" width="3.5703125" style="150" customWidth="1"/>
    <col min="14342" max="14342" width="26.5703125" style="150" customWidth="1"/>
    <col min="14343" max="14343" width="7" style="150" customWidth="1"/>
    <col min="14344" max="14344" width="9.5703125" style="150" bestFit="1" customWidth="1"/>
    <col min="14345" max="14592" width="6.85546875" style="150"/>
    <col min="14593" max="14593" width="4.7109375" style="150" customWidth="1"/>
    <col min="14594" max="14594" width="8.5703125" style="150" customWidth="1"/>
    <col min="14595" max="14595" width="22.7109375" style="150" customWidth="1"/>
    <col min="14596" max="14596" width="9.85546875" style="150" customWidth="1"/>
    <col min="14597" max="14597" width="3.5703125" style="150" customWidth="1"/>
    <col min="14598" max="14598" width="26.5703125" style="150" customWidth="1"/>
    <col min="14599" max="14599" width="7" style="150" customWidth="1"/>
    <col min="14600" max="14600" width="9.5703125" style="150" bestFit="1" customWidth="1"/>
    <col min="14601" max="14848" width="6.85546875" style="150"/>
    <col min="14849" max="14849" width="4.7109375" style="150" customWidth="1"/>
    <col min="14850" max="14850" width="8.5703125" style="150" customWidth="1"/>
    <col min="14851" max="14851" width="22.7109375" style="150" customWidth="1"/>
    <col min="14852" max="14852" width="9.85546875" style="150" customWidth="1"/>
    <col min="14853" max="14853" width="3.5703125" style="150" customWidth="1"/>
    <col min="14854" max="14854" width="26.5703125" style="150" customWidth="1"/>
    <col min="14855" max="14855" width="7" style="150" customWidth="1"/>
    <col min="14856" max="14856" width="9.5703125" style="150" bestFit="1" customWidth="1"/>
    <col min="14857" max="15104" width="6.85546875" style="150"/>
    <col min="15105" max="15105" width="4.7109375" style="150" customWidth="1"/>
    <col min="15106" max="15106" width="8.5703125" style="150" customWidth="1"/>
    <col min="15107" max="15107" width="22.7109375" style="150" customWidth="1"/>
    <col min="15108" max="15108" width="9.85546875" style="150" customWidth="1"/>
    <col min="15109" max="15109" width="3.5703125" style="150" customWidth="1"/>
    <col min="15110" max="15110" width="26.5703125" style="150" customWidth="1"/>
    <col min="15111" max="15111" width="7" style="150" customWidth="1"/>
    <col min="15112" max="15112" width="9.5703125" style="150" bestFit="1" customWidth="1"/>
    <col min="15113" max="15360" width="6.85546875" style="150"/>
    <col min="15361" max="15361" width="4.7109375" style="150" customWidth="1"/>
    <col min="15362" max="15362" width="8.5703125" style="150" customWidth="1"/>
    <col min="15363" max="15363" width="22.7109375" style="150" customWidth="1"/>
    <col min="15364" max="15364" width="9.85546875" style="150" customWidth="1"/>
    <col min="15365" max="15365" width="3.5703125" style="150" customWidth="1"/>
    <col min="15366" max="15366" width="26.5703125" style="150" customWidth="1"/>
    <col min="15367" max="15367" width="7" style="150" customWidth="1"/>
    <col min="15368" max="15368" width="9.5703125" style="150" bestFit="1" customWidth="1"/>
    <col min="15369" max="15616" width="6.85546875" style="150"/>
    <col min="15617" max="15617" width="4.7109375" style="150" customWidth="1"/>
    <col min="15618" max="15618" width="8.5703125" style="150" customWidth="1"/>
    <col min="15619" max="15619" width="22.7109375" style="150" customWidth="1"/>
    <col min="15620" max="15620" width="9.85546875" style="150" customWidth="1"/>
    <col min="15621" max="15621" width="3.5703125" style="150" customWidth="1"/>
    <col min="15622" max="15622" width="26.5703125" style="150" customWidth="1"/>
    <col min="15623" max="15623" width="7" style="150" customWidth="1"/>
    <col min="15624" max="15624" width="9.5703125" style="150" bestFit="1" customWidth="1"/>
    <col min="15625" max="15872" width="6.85546875" style="150"/>
    <col min="15873" max="15873" width="4.7109375" style="150" customWidth="1"/>
    <col min="15874" max="15874" width="8.5703125" style="150" customWidth="1"/>
    <col min="15875" max="15875" width="22.7109375" style="150" customWidth="1"/>
    <col min="15876" max="15876" width="9.85546875" style="150" customWidth="1"/>
    <col min="15877" max="15877" width="3.5703125" style="150" customWidth="1"/>
    <col min="15878" max="15878" width="26.5703125" style="150" customWidth="1"/>
    <col min="15879" max="15879" width="7" style="150" customWidth="1"/>
    <col min="15880" max="15880" width="9.5703125" style="150" bestFit="1" customWidth="1"/>
    <col min="15881" max="16128" width="6.85546875" style="150"/>
    <col min="16129" max="16129" width="4.7109375" style="150" customWidth="1"/>
    <col min="16130" max="16130" width="8.5703125" style="150" customWidth="1"/>
    <col min="16131" max="16131" width="22.7109375" style="150" customWidth="1"/>
    <col min="16132" max="16132" width="9.85546875" style="150" customWidth="1"/>
    <col min="16133" max="16133" width="3.5703125" style="150" customWidth="1"/>
    <col min="16134" max="16134" width="26.5703125" style="150" customWidth="1"/>
    <col min="16135" max="16135" width="7" style="150" customWidth="1"/>
    <col min="16136" max="16136" width="9.5703125" style="150" bestFit="1" customWidth="1"/>
    <col min="16137" max="16384" width="6.85546875" style="150"/>
  </cols>
  <sheetData>
    <row r="1" spans="1:8" ht="23.25" customHeight="1">
      <c r="A1" s="236" t="s">
        <v>1111</v>
      </c>
      <c r="B1" s="236"/>
      <c r="C1" s="236"/>
      <c r="D1" s="236"/>
      <c r="E1" s="236"/>
      <c r="F1" s="236"/>
    </row>
    <row r="2" spans="1:8" ht="1.5" customHeight="1">
      <c r="A2" s="236"/>
      <c r="B2" s="236"/>
      <c r="C2" s="236"/>
      <c r="D2" s="236"/>
      <c r="E2" s="236"/>
      <c r="F2" s="236"/>
    </row>
    <row r="3" spans="1:8" ht="19.5" customHeight="1">
      <c r="A3" s="237" t="s">
        <v>1112</v>
      </c>
      <c r="B3" s="237"/>
      <c r="C3" s="237"/>
      <c r="D3" s="237"/>
      <c r="E3" s="237"/>
      <c r="F3" s="237"/>
    </row>
    <row r="4" spans="1:8" ht="15.75" customHeight="1"/>
    <row r="5" spans="1:8" ht="6" customHeight="1"/>
    <row r="6" spans="1:8" ht="13.5" customHeight="1">
      <c r="A6" s="238" t="s">
        <v>1113</v>
      </c>
      <c r="B6" s="238"/>
      <c r="C6" s="238"/>
      <c r="D6" s="238"/>
      <c r="E6" s="238"/>
      <c r="F6" s="238"/>
      <c r="G6" s="238"/>
      <c r="H6" s="238"/>
    </row>
    <row r="7" spans="1:8" ht="6" customHeight="1"/>
    <row r="8" spans="1:8">
      <c r="A8" s="239" t="s">
        <v>1114</v>
      </c>
      <c r="B8" s="239"/>
    </row>
    <row r="9" spans="1:8" ht="12" customHeight="1">
      <c r="A9" s="240" t="s">
        <v>1115</v>
      </c>
      <c r="B9" s="240"/>
      <c r="C9" s="240"/>
      <c r="D9" s="240"/>
      <c r="E9" s="240"/>
      <c r="F9" s="240"/>
      <c r="G9" s="240"/>
      <c r="H9" s="240"/>
    </row>
    <row r="10" spans="1:8" ht="12" customHeight="1">
      <c r="A10" s="240"/>
      <c r="B10" s="240"/>
      <c r="C10" s="240"/>
      <c r="D10" s="240"/>
      <c r="E10" s="240"/>
      <c r="F10" s="240"/>
      <c r="G10" s="240"/>
      <c r="H10" s="240"/>
    </row>
    <row r="11" spans="1:8" ht="12" customHeight="1">
      <c r="A11" s="240"/>
      <c r="B11" s="240"/>
      <c r="C11" s="240"/>
      <c r="D11" s="240"/>
      <c r="E11" s="240"/>
      <c r="F11" s="240"/>
      <c r="G11" s="240"/>
      <c r="H11" s="240"/>
    </row>
    <row r="12" spans="1:8" ht="6.75" customHeight="1"/>
    <row r="13" spans="1:8" s="153" customFormat="1" ht="12" customHeight="1">
      <c r="A13" s="151" t="s">
        <v>1116</v>
      </c>
      <c r="B13" s="151" t="s">
        <v>1117</v>
      </c>
      <c r="C13" s="151" t="s">
        <v>1118</v>
      </c>
      <c r="D13" s="151" t="s">
        <v>1119</v>
      </c>
      <c r="E13" s="151" t="s">
        <v>1120</v>
      </c>
      <c r="F13" s="151" t="s">
        <v>1121</v>
      </c>
      <c r="G13" s="152" t="s">
        <v>1122</v>
      </c>
      <c r="H13" s="151" t="s">
        <v>1123</v>
      </c>
    </row>
    <row r="14" spans="1:8" s="153" customFormat="1" ht="12" customHeight="1">
      <c r="A14" s="154" t="s">
        <v>1112</v>
      </c>
      <c r="B14" s="154"/>
      <c r="C14" s="154"/>
      <c r="D14" s="154"/>
      <c r="E14" s="154"/>
      <c r="F14" s="154"/>
      <c r="G14" s="154"/>
      <c r="H14" s="154"/>
    </row>
    <row r="15" spans="1:8" s="157" customFormat="1" ht="12" customHeight="1">
      <c r="A15" s="155" t="s">
        <v>1124</v>
      </c>
      <c r="B15" s="156"/>
      <c r="C15" s="156"/>
      <c r="D15" s="156"/>
      <c r="E15" s="156"/>
      <c r="F15" s="156"/>
      <c r="G15" s="156"/>
      <c r="H15" s="156"/>
    </row>
    <row r="16" spans="1:8" s="156" customFormat="1" ht="12" customHeight="1"/>
    <row r="17" spans="3:8" s="158" customFormat="1" ht="12" customHeight="1">
      <c r="E17" s="159"/>
    </row>
    <row r="18" spans="3:8" s="153" customFormat="1" ht="12" customHeight="1">
      <c r="D18" s="167">
        <v>29161</v>
      </c>
      <c r="E18" s="160" t="s">
        <v>1125</v>
      </c>
      <c r="F18" s="160" t="s">
        <v>1126</v>
      </c>
      <c r="G18" s="161">
        <v>70848</v>
      </c>
      <c r="H18" s="160" t="s">
        <v>1127</v>
      </c>
    </row>
    <row r="19" spans="3:8" s="153" customFormat="1" ht="12" customHeight="1">
      <c r="E19" s="160"/>
    </row>
    <row r="20" spans="3:8" s="153" customFormat="1" ht="12" customHeight="1">
      <c r="D20" s="167">
        <v>29162</v>
      </c>
      <c r="E20" s="160" t="s">
        <v>1125</v>
      </c>
      <c r="F20" s="160" t="s">
        <v>1128</v>
      </c>
      <c r="G20" s="161">
        <v>161929</v>
      </c>
      <c r="H20" s="160" t="s">
        <v>1127</v>
      </c>
    </row>
    <row r="21" spans="3:8" s="153" customFormat="1" ht="12" customHeight="1">
      <c r="E21" s="160"/>
    </row>
    <row r="22" spans="3:8" s="153" customFormat="1" ht="12" customHeight="1">
      <c r="D22" s="167">
        <v>29163</v>
      </c>
      <c r="E22" s="160" t="s">
        <v>1129</v>
      </c>
      <c r="F22" s="160" t="s">
        <v>1130</v>
      </c>
      <c r="G22" s="161">
        <v>225006</v>
      </c>
      <c r="H22" s="160" t="s">
        <v>1127</v>
      </c>
    </row>
    <row r="23" spans="3:8" s="153" customFormat="1" ht="12" customHeight="1">
      <c r="E23" s="160"/>
    </row>
    <row r="24" spans="3:8" s="153" customFormat="1" ht="12" customHeight="1">
      <c r="D24" s="160" t="s">
        <v>1131</v>
      </c>
      <c r="E24" s="160" t="s">
        <v>1132</v>
      </c>
      <c r="F24" s="160" t="s">
        <v>1133</v>
      </c>
      <c r="G24" s="161">
        <v>107997</v>
      </c>
      <c r="H24" s="160" t="s">
        <v>1127</v>
      </c>
    </row>
    <row r="25" spans="3:8" s="153" customFormat="1" ht="12" customHeight="1">
      <c r="E25" s="160"/>
    </row>
    <row r="26" spans="3:8" s="153" customFormat="1" ht="12" customHeight="1">
      <c r="D26" s="160" t="s">
        <v>1134</v>
      </c>
      <c r="E26" s="160" t="s">
        <v>1132</v>
      </c>
      <c r="F26" s="160" t="s">
        <v>1135</v>
      </c>
      <c r="G26" s="161">
        <v>107997</v>
      </c>
      <c r="H26" s="160" t="s">
        <v>1127</v>
      </c>
    </row>
    <row r="27" spans="3:8" s="153" customFormat="1" ht="12" customHeight="1">
      <c r="E27" s="160"/>
    </row>
    <row r="28" spans="3:8" s="153" customFormat="1" ht="12" customHeight="1">
      <c r="D28" s="160" t="s">
        <v>1136</v>
      </c>
      <c r="E28" s="160" t="s">
        <v>1137</v>
      </c>
      <c r="F28" s="160" t="s">
        <v>1138</v>
      </c>
      <c r="G28" s="161">
        <v>107997</v>
      </c>
      <c r="H28" s="160" t="s">
        <v>1127</v>
      </c>
    </row>
    <row r="29" spans="3:8" s="153" customFormat="1" ht="12" customHeight="1">
      <c r="E29" s="160"/>
    </row>
    <row r="30" spans="3:8" s="153" customFormat="1" ht="12" customHeight="1">
      <c r="D30" s="160" t="s">
        <v>1139</v>
      </c>
      <c r="E30" s="160" t="s">
        <v>1137</v>
      </c>
      <c r="F30" s="160" t="s">
        <v>1140</v>
      </c>
      <c r="G30" s="161">
        <v>107997</v>
      </c>
      <c r="H30" s="160" t="s">
        <v>1127</v>
      </c>
    </row>
    <row r="31" spans="3:8" s="153" customFormat="1" ht="12" customHeight="1">
      <c r="E31" s="160"/>
      <c r="F31" s="160" t="s">
        <v>1141</v>
      </c>
      <c r="G31" s="161">
        <v>24573</v>
      </c>
      <c r="H31" s="160" t="s">
        <v>1127</v>
      </c>
    </row>
    <row r="32" spans="3:8" s="153" customFormat="1" ht="12" customHeight="1">
      <c r="C32" s="160" t="s">
        <v>1142</v>
      </c>
      <c r="D32" s="167">
        <v>29166</v>
      </c>
      <c r="E32" s="160"/>
      <c r="F32" s="160" t="s">
        <v>1143</v>
      </c>
      <c r="G32" s="161">
        <v>22000</v>
      </c>
      <c r="H32" s="160" t="s">
        <v>1127</v>
      </c>
    </row>
    <row r="33" spans="3:8" s="153" customFormat="1" ht="12" customHeight="1">
      <c r="C33" s="160" t="s">
        <v>1142</v>
      </c>
      <c r="D33" s="160" t="s">
        <v>1144</v>
      </c>
      <c r="E33" s="160"/>
      <c r="F33" s="160" t="s">
        <v>1145</v>
      </c>
      <c r="G33" s="161">
        <v>22447</v>
      </c>
      <c r="H33" s="160" t="s">
        <v>1127</v>
      </c>
    </row>
    <row r="34" spans="3:8" s="153" customFormat="1" ht="12" customHeight="1">
      <c r="C34" s="160" t="s">
        <v>1142</v>
      </c>
      <c r="D34" s="160" t="s">
        <v>1146</v>
      </c>
      <c r="E34" s="160"/>
    </row>
    <row r="35" spans="3:8" s="153" customFormat="1" ht="12" customHeight="1">
      <c r="C35" s="160" t="s">
        <v>1142</v>
      </c>
      <c r="D35" s="167">
        <v>29176</v>
      </c>
      <c r="E35" s="160" t="s">
        <v>1147</v>
      </c>
      <c r="F35" s="160" t="s">
        <v>1148</v>
      </c>
      <c r="G35" s="161">
        <v>86456</v>
      </c>
      <c r="H35" s="160" t="s">
        <v>1127</v>
      </c>
    </row>
    <row r="36" spans="3:8" s="153" customFormat="1" ht="12" customHeight="1">
      <c r="E36" s="160"/>
      <c r="F36" s="160" t="s">
        <v>1149</v>
      </c>
      <c r="G36" s="161">
        <v>22000</v>
      </c>
      <c r="H36" s="160" t="s">
        <v>1127</v>
      </c>
    </row>
    <row r="37" spans="3:8" s="153" customFormat="1" ht="12" customHeight="1">
      <c r="D37" s="167">
        <v>29179</v>
      </c>
      <c r="E37" s="160"/>
      <c r="F37" s="160" t="s">
        <v>1150</v>
      </c>
      <c r="G37" s="161">
        <v>176012</v>
      </c>
      <c r="H37" s="160" t="s">
        <v>1127</v>
      </c>
    </row>
    <row r="38" spans="3:8" s="153" customFormat="1" ht="12" customHeight="1">
      <c r="D38" s="167">
        <v>29180</v>
      </c>
      <c r="E38" s="160"/>
    </row>
    <row r="39" spans="3:8" s="153" customFormat="1" ht="12" customHeight="1">
      <c r="D39" s="160" t="s">
        <v>1151</v>
      </c>
      <c r="E39" s="160" t="s">
        <v>1152</v>
      </c>
      <c r="F39" s="160" t="s">
        <v>1153</v>
      </c>
      <c r="G39" s="161">
        <v>24573</v>
      </c>
      <c r="H39" s="160" t="s">
        <v>1127</v>
      </c>
    </row>
    <row r="40" spans="3:8" s="153" customFormat="1" ht="12" customHeight="1">
      <c r="E40" s="160"/>
      <c r="F40" s="160" t="s">
        <v>1154</v>
      </c>
      <c r="G40" s="161">
        <v>30000</v>
      </c>
      <c r="H40" s="160" t="s">
        <v>1127</v>
      </c>
    </row>
    <row r="41" spans="3:8" s="153" customFormat="1" ht="12" customHeight="1">
      <c r="C41" s="160" t="s">
        <v>1142</v>
      </c>
      <c r="D41" s="160" t="s">
        <v>1155</v>
      </c>
      <c r="E41" s="160"/>
      <c r="F41" s="160" t="s">
        <v>1156</v>
      </c>
      <c r="G41" s="161">
        <v>54221</v>
      </c>
      <c r="H41" s="160" t="s">
        <v>1127</v>
      </c>
    </row>
    <row r="42" spans="3:8" s="153" customFormat="1" ht="12" customHeight="1">
      <c r="C42" s="160" t="s">
        <v>1142</v>
      </c>
      <c r="D42" s="160" t="s">
        <v>1157</v>
      </c>
      <c r="E42" s="160"/>
      <c r="F42" s="160" t="s">
        <v>1158</v>
      </c>
      <c r="G42" s="161">
        <v>54221</v>
      </c>
      <c r="H42" s="160" t="s">
        <v>1127</v>
      </c>
    </row>
    <row r="43" spans="3:8" s="153" customFormat="1" ht="12" customHeight="1">
      <c r="D43" s="160" t="s">
        <v>850</v>
      </c>
      <c r="E43" s="160"/>
      <c r="F43" s="160" t="s">
        <v>1159</v>
      </c>
      <c r="G43" s="161">
        <v>123129</v>
      </c>
      <c r="H43" s="160" t="s">
        <v>1127</v>
      </c>
    </row>
    <row r="44" spans="3:8" s="153" customFormat="1" ht="12" customHeight="1">
      <c r="D44" s="167">
        <v>29201</v>
      </c>
      <c r="E44" s="160"/>
    </row>
    <row r="45" spans="3:8" s="153" customFormat="1" ht="12" customHeight="1">
      <c r="D45" s="160" t="s">
        <v>1160</v>
      </c>
      <c r="E45" s="160" t="s">
        <v>1152</v>
      </c>
      <c r="F45" s="160" t="s">
        <v>1161</v>
      </c>
      <c r="G45" s="161">
        <v>61580</v>
      </c>
      <c r="H45" s="160" t="s">
        <v>1127</v>
      </c>
    </row>
    <row r="46" spans="3:8" s="153" customFormat="1" ht="12" customHeight="1">
      <c r="E46" s="160"/>
      <c r="F46" s="160" t="s">
        <v>1162</v>
      </c>
      <c r="G46" s="161">
        <v>50740</v>
      </c>
      <c r="H46" s="160" t="s">
        <v>1127</v>
      </c>
    </row>
    <row r="47" spans="3:8" s="153" customFormat="1" ht="12" customHeight="1">
      <c r="D47" s="167">
        <v>29203</v>
      </c>
      <c r="E47" s="160"/>
      <c r="F47" s="160" t="s">
        <v>1163</v>
      </c>
      <c r="G47" s="161">
        <v>89596</v>
      </c>
      <c r="H47" s="160" t="s">
        <v>1127</v>
      </c>
    </row>
    <row r="48" spans="3:8" s="153" customFormat="1" ht="12" customHeight="1">
      <c r="C48" s="160" t="s">
        <v>1142</v>
      </c>
      <c r="D48" s="160" t="s">
        <v>1164</v>
      </c>
      <c r="E48" s="160"/>
      <c r="F48" s="160" t="s">
        <v>1165</v>
      </c>
      <c r="G48" s="161">
        <v>61580</v>
      </c>
      <c r="H48" s="160" t="s">
        <v>1127</v>
      </c>
    </row>
    <row r="49" spans="3:8" s="153" customFormat="1" ht="12" customHeight="1">
      <c r="D49" s="167">
        <v>29206</v>
      </c>
      <c r="E49" s="160"/>
    </row>
    <row r="50" spans="3:8" s="153" customFormat="1" ht="12" customHeight="1">
      <c r="D50" s="160" t="s">
        <v>1166</v>
      </c>
      <c r="E50" s="160" t="s">
        <v>1132</v>
      </c>
      <c r="F50" s="160" t="s">
        <v>1167</v>
      </c>
      <c r="G50" s="161">
        <v>3980</v>
      </c>
      <c r="H50" s="160" t="s">
        <v>1127</v>
      </c>
    </row>
    <row r="51" spans="3:8" s="153" customFormat="1" ht="12" customHeight="1">
      <c r="E51" s="160"/>
    </row>
    <row r="52" spans="3:8" s="153" customFormat="1" ht="12" customHeight="1">
      <c r="C52" s="160" t="s">
        <v>1142</v>
      </c>
      <c r="D52" s="160" t="s">
        <v>1168</v>
      </c>
      <c r="E52" s="160" t="s">
        <v>1169</v>
      </c>
      <c r="F52" s="160" t="s">
        <v>1170</v>
      </c>
      <c r="G52" s="161">
        <v>23828</v>
      </c>
      <c r="H52" s="160" t="s">
        <v>1127</v>
      </c>
    </row>
    <row r="53" spans="3:8" s="153" customFormat="1" ht="12" customHeight="1">
      <c r="E53" s="160"/>
    </row>
    <row r="54" spans="3:8" s="153" customFormat="1" ht="12" customHeight="1">
      <c r="C54" s="160" t="s">
        <v>1142</v>
      </c>
      <c r="D54" s="160" t="s">
        <v>1171</v>
      </c>
      <c r="E54" s="160" t="s">
        <v>1169</v>
      </c>
      <c r="F54" s="160" t="s">
        <v>1172</v>
      </c>
      <c r="G54" s="161">
        <v>23088</v>
      </c>
      <c r="H54" s="160" t="s">
        <v>1127</v>
      </c>
    </row>
    <row r="55" spans="3:8" s="153" customFormat="1" ht="12" customHeight="1">
      <c r="E55" s="160"/>
      <c r="F55" s="160" t="s">
        <v>1173</v>
      </c>
      <c r="G55" s="161">
        <v>36752</v>
      </c>
      <c r="H55" s="160" t="s">
        <v>1127</v>
      </c>
    </row>
    <row r="56" spans="3:8" s="153" customFormat="1" ht="12" customHeight="1">
      <c r="D56" s="160" t="s">
        <v>1174</v>
      </c>
      <c r="E56" s="160"/>
      <c r="F56" s="160" t="s">
        <v>1175</v>
      </c>
      <c r="G56" s="161">
        <v>36872</v>
      </c>
      <c r="H56" s="160" t="s">
        <v>1127</v>
      </c>
    </row>
    <row r="57" spans="3:8" s="153" customFormat="1" ht="12" customHeight="1">
      <c r="D57" s="160" t="s">
        <v>1176</v>
      </c>
      <c r="E57" s="160"/>
    </row>
    <row r="58" spans="3:8" s="153" customFormat="1" ht="12" customHeight="1">
      <c r="D58" s="160" t="s">
        <v>860</v>
      </c>
      <c r="E58" s="160" t="s">
        <v>1129</v>
      </c>
      <c r="F58" s="160" t="s">
        <v>1177</v>
      </c>
      <c r="G58" s="161">
        <v>18008</v>
      </c>
      <c r="H58" s="160" t="s">
        <v>1127</v>
      </c>
    </row>
    <row r="59" spans="3:8" s="153" customFormat="1" ht="12" customHeight="1">
      <c r="E59" s="160"/>
    </row>
    <row r="60" spans="3:8" s="153" customFormat="1" ht="12" customHeight="1">
      <c r="D60" s="160" t="s">
        <v>765</v>
      </c>
      <c r="E60" s="160" t="s">
        <v>1129</v>
      </c>
      <c r="F60" s="160" t="s">
        <v>1178</v>
      </c>
      <c r="G60" s="161">
        <v>209992</v>
      </c>
      <c r="H60" s="160" t="s">
        <v>1127</v>
      </c>
    </row>
    <row r="61" spans="3:8" s="153" customFormat="1" ht="12" customHeight="1">
      <c r="E61" s="160"/>
    </row>
    <row r="62" spans="3:8" s="153" customFormat="1" ht="12" customHeight="1">
      <c r="D62" s="160" t="s">
        <v>606</v>
      </c>
      <c r="E62" s="160" t="s">
        <v>1179</v>
      </c>
      <c r="F62" s="160" t="s">
        <v>1180</v>
      </c>
      <c r="G62" s="161">
        <v>10992</v>
      </c>
      <c r="H62" s="160" t="s">
        <v>1127</v>
      </c>
    </row>
    <row r="63" spans="3:8" s="153" customFormat="1" ht="12" customHeight="1">
      <c r="E63" s="160"/>
    </row>
    <row r="64" spans="3:8" s="153" customFormat="1" ht="12" customHeight="1">
      <c r="D64" s="160" t="s">
        <v>778</v>
      </c>
      <c r="E64" s="160" t="s">
        <v>1181</v>
      </c>
      <c r="F64" s="160" t="s">
        <v>1182</v>
      </c>
      <c r="G64" s="161">
        <v>694067</v>
      </c>
      <c r="H64" s="160" t="s">
        <v>1127</v>
      </c>
    </row>
    <row r="65" spans="4:8" s="153" customFormat="1" ht="12" customHeight="1">
      <c r="E65" s="160"/>
    </row>
    <row r="66" spans="4:8" s="153" customFormat="1" ht="12" customHeight="1">
      <c r="D66" s="160" t="s">
        <v>867</v>
      </c>
      <c r="E66" s="160" t="s">
        <v>1183</v>
      </c>
      <c r="F66" s="160" t="s">
        <v>1184</v>
      </c>
      <c r="G66" s="161">
        <v>136715</v>
      </c>
      <c r="H66" s="160" t="s">
        <v>1127</v>
      </c>
    </row>
    <row r="67" spans="4:8" s="153" customFormat="1" ht="12" customHeight="1">
      <c r="E67" s="160"/>
    </row>
    <row r="68" spans="4:8" s="153" customFormat="1" ht="12" customHeight="1">
      <c r="D68" s="160" t="s">
        <v>1185</v>
      </c>
      <c r="E68" s="160" t="s">
        <v>1181</v>
      </c>
      <c r="F68" s="160" t="s">
        <v>1186</v>
      </c>
      <c r="G68" s="161">
        <v>136715</v>
      </c>
      <c r="H68" s="160" t="s">
        <v>1127</v>
      </c>
    </row>
    <row r="69" spans="4:8" s="153" customFormat="1" ht="12" customHeight="1">
      <c r="E69" s="160"/>
    </row>
    <row r="70" spans="4:8" s="153" customFormat="1" ht="12" customHeight="1">
      <c r="D70" s="160" t="s">
        <v>1187</v>
      </c>
      <c r="E70" s="160" t="s">
        <v>1188</v>
      </c>
      <c r="F70" s="160" t="s">
        <v>1189</v>
      </c>
      <c r="G70" s="161">
        <v>54601</v>
      </c>
      <c r="H70" s="160" t="s">
        <v>1127</v>
      </c>
    </row>
    <row r="71" spans="4:8" s="153" customFormat="1" ht="12" customHeight="1">
      <c r="E71" s="160"/>
    </row>
    <row r="72" spans="4:8" s="153" customFormat="1" ht="12" customHeight="1">
      <c r="D72" s="160" t="s">
        <v>1190</v>
      </c>
      <c r="E72" s="160" t="s">
        <v>1188</v>
      </c>
      <c r="F72" s="160" t="s">
        <v>1191</v>
      </c>
      <c r="G72" s="161">
        <v>7509</v>
      </c>
      <c r="H72" s="160" t="s">
        <v>1127</v>
      </c>
    </row>
    <row r="73" spans="4:8" s="153" customFormat="1" ht="12" customHeight="1">
      <c r="E73" s="160"/>
    </row>
    <row r="74" spans="4:8" s="153" customFormat="1" ht="12" customHeight="1">
      <c r="D74" s="160" t="s">
        <v>1192</v>
      </c>
      <c r="E74" s="160" t="s">
        <v>1193</v>
      </c>
      <c r="F74" s="160" t="s">
        <v>1194</v>
      </c>
      <c r="G74" s="161">
        <v>80</v>
      </c>
      <c r="H74" s="160" t="s">
        <v>1127</v>
      </c>
    </row>
    <row r="75" spans="4:8" s="153" customFormat="1" ht="12" customHeight="1">
      <c r="E75" s="160"/>
    </row>
    <row r="76" spans="4:8" s="153" customFormat="1" ht="12" customHeight="1">
      <c r="D76" s="160" t="s">
        <v>1195</v>
      </c>
      <c r="E76" s="160" t="s">
        <v>1196</v>
      </c>
      <c r="F76" s="160" t="s">
        <v>1197</v>
      </c>
      <c r="G76" s="161">
        <v>205</v>
      </c>
      <c r="H76" s="160" t="s">
        <v>1127</v>
      </c>
    </row>
    <row r="77" spans="4:8" s="153" customFormat="1" ht="12" customHeight="1">
      <c r="E77" s="160"/>
    </row>
    <row r="78" spans="4:8" s="153" customFormat="1" ht="12" customHeight="1">
      <c r="D78" s="160" t="s">
        <v>1198</v>
      </c>
      <c r="E78" s="160" t="s">
        <v>1193</v>
      </c>
      <c r="F78" s="160" t="s">
        <v>1199</v>
      </c>
      <c r="G78" s="161">
        <v>2999</v>
      </c>
      <c r="H78" s="160" t="s">
        <v>1127</v>
      </c>
    </row>
    <row r="79" spans="4:8" s="153" customFormat="1" ht="12" customHeight="1">
      <c r="E79" s="160"/>
    </row>
    <row r="80" spans="4:8" s="153" customFormat="1" ht="12" customHeight="1">
      <c r="D80" s="160" t="s">
        <v>1200</v>
      </c>
      <c r="E80" s="160" t="s">
        <v>1193</v>
      </c>
      <c r="F80" s="160" t="s">
        <v>1201</v>
      </c>
      <c r="G80" s="161">
        <v>2906</v>
      </c>
      <c r="H80" s="160" t="s">
        <v>1127</v>
      </c>
    </row>
    <row r="81" spans="3:8" s="153" customFormat="1" ht="12" customHeight="1">
      <c r="E81" s="160"/>
    </row>
    <row r="82" spans="3:8" s="153" customFormat="1" ht="12" customHeight="1">
      <c r="D82" s="160" t="s">
        <v>1202</v>
      </c>
      <c r="E82" s="160" t="s">
        <v>1193</v>
      </c>
      <c r="F82" s="160" t="s">
        <v>1203</v>
      </c>
      <c r="G82" s="161">
        <v>205</v>
      </c>
      <c r="H82" s="160" t="s">
        <v>1127</v>
      </c>
    </row>
    <row r="83" spans="3:8" s="153" customFormat="1" ht="12" customHeight="1">
      <c r="E83" s="160"/>
    </row>
    <row r="84" spans="3:8" s="153" customFormat="1" ht="12" customHeight="1">
      <c r="D84" s="160" t="s">
        <v>1204</v>
      </c>
      <c r="E84" s="160" t="s">
        <v>1196</v>
      </c>
      <c r="F84" s="160" t="s">
        <v>1205</v>
      </c>
      <c r="G84" s="161">
        <v>298</v>
      </c>
      <c r="H84" s="160" t="s">
        <v>1127</v>
      </c>
    </row>
    <row r="85" spans="3:8" s="153" customFormat="1" ht="12" customHeight="1">
      <c r="E85" s="160"/>
    </row>
    <row r="86" spans="3:8" s="153" customFormat="1" ht="12" customHeight="1">
      <c r="D86" s="160" t="s">
        <v>1206</v>
      </c>
      <c r="E86" s="160" t="s">
        <v>1207</v>
      </c>
      <c r="F86" s="160" t="s">
        <v>1208</v>
      </c>
      <c r="G86" s="161">
        <v>93</v>
      </c>
      <c r="H86" s="160" t="s">
        <v>1127</v>
      </c>
    </row>
    <row r="87" spans="3:8" s="153" customFormat="1" ht="12" customHeight="1">
      <c r="E87" s="160"/>
    </row>
    <row r="88" spans="3:8" s="153" customFormat="1" ht="12" customHeight="1">
      <c r="D88" s="160" t="s">
        <v>1209</v>
      </c>
      <c r="E88" s="160" t="s">
        <v>1207</v>
      </c>
      <c r="F88" s="160" t="s">
        <v>1210</v>
      </c>
      <c r="G88" s="161">
        <v>600</v>
      </c>
      <c r="H88" s="160" t="s">
        <v>1127</v>
      </c>
    </row>
    <row r="89" spans="3:8" s="153" customFormat="1" ht="12" customHeight="1">
      <c r="E89" s="160"/>
    </row>
    <row r="90" spans="3:8" s="153" customFormat="1" ht="12" customHeight="1">
      <c r="D90" s="160" t="s">
        <v>1211</v>
      </c>
      <c r="E90" s="160" t="s">
        <v>1207</v>
      </c>
      <c r="F90" s="160" t="s">
        <v>1212</v>
      </c>
      <c r="G90" s="161">
        <v>1306</v>
      </c>
      <c r="H90" s="160" t="s">
        <v>1127</v>
      </c>
    </row>
    <row r="91" spans="3:8" s="153" customFormat="1" ht="12" customHeight="1">
      <c r="E91" s="160"/>
    </row>
    <row r="92" spans="3:8" s="153" customFormat="1" ht="12" customHeight="1">
      <c r="D92" s="160" t="s">
        <v>749</v>
      </c>
      <c r="E92" s="160" t="s">
        <v>1213</v>
      </c>
      <c r="F92" s="160" t="s">
        <v>1214</v>
      </c>
      <c r="G92" s="161">
        <v>38010</v>
      </c>
      <c r="H92" s="160" t="s">
        <v>1127</v>
      </c>
    </row>
    <row r="93" spans="3:8" s="153" customFormat="1" ht="12" customHeight="1">
      <c r="E93" s="160"/>
    </row>
    <row r="94" spans="3:8" s="153" customFormat="1" ht="12" customHeight="1">
      <c r="D94" s="160" t="s">
        <v>1215</v>
      </c>
      <c r="E94" s="160" t="s">
        <v>1188</v>
      </c>
      <c r="F94" s="160" t="s">
        <v>1216</v>
      </c>
      <c r="G94" s="161">
        <v>21007</v>
      </c>
      <c r="H94" s="160" t="s">
        <v>1127</v>
      </c>
    </row>
    <row r="95" spans="3:8" s="153" customFormat="1" ht="12" customHeight="1">
      <c r="E95" s="160"/>
    </row>
    <row r="96" spans="3:8" s="153" customFormat="1" ht="12" customHeight="1">
      <c r="C96" s="160" t="s">
        <v>1142</v>
      </c>
      <c r="D96" s="160" t="s">
        <v>551</v>
      </c>
      <c r="E96" s="160" t="s">
        <v>1217</v>
      </c>
      <c r="F96" s="160" t="s">
        <v>1218</v>
      </c>
      <c r="G96" s="161">
        <v>82393</v>
      </c>
      <c r="H96" s="160" t="s">
        <v>1127</v>
      </c>
    </row>
    <row r="97" spans="3:8" s="153" customFormat="1" ht="12" customHeight="1">
      <c r="E97" s="160"/>
    </row>
    <row r="98" spans="3:8" s="153" customFormat="1" ht="12" customHeight="1">
      <c r="C98" s="160" t="s">
        <v>1142</v>
      </c>
      <c r="D98" s="160" t="s">
        <v>555</v>
      </c>
      <c r="E98" s="160" t="s">
        <v>1217</v>
      </c>
      <c r="F98" s="160" t="s">
        <v>1219</v>
      </c>
      <c r="G98" s="161">
        <v>82393</v>
      </c>
      <c r="H98" s="160" t="s">
        <v>1127</v>
      </c>
    </row>
    <row r="99" spans="3:8" s="153" customFormat="1" ht="12" customHeight="1">
      <c r="E99" s="160"/>
      <c r="F99" s="160" t="s">
        <v>1220</v>
      </c>
      <c r="G99" s="161">
        <v>189992</v>
      </c>
      <c r="H99" s="160" t="s">
        <v>1127</v>
      </c>
    </row>
    <row r="100" spans="3:8" s="153" customFormat="1" ht="12" customHeight="1">
      <c r="D100" s="160" t="s">
        <v>1221</v>
      </c>
      <c r="E100" s="160"/>
      <c r="F100" s="160" t="s">
        <v>1222</v>
      </c>
      <c r="G100" s="161">
        <v>189992</v>
      </c>
      <c r="H100" s="160" t="s">
        <v>1127</v>
      </c>
    </row>
    <row r="101" spans="3:8" s="153" customFormat="1" ht="12" customHeight="1">
      <c r="D101" s="160" t="s">
        <v>1223</v>
      </c>
      <c r="E101" s="160"/>
      <c r="F101" s="160" t="s">
        <v>1224</v>
      </c>
      <c r="G101" s="161">
        <v>189992</v>
      </c>
      <c r="H101" s="160" t="s">
        <v>1127</v>
      </c>
    </row>
    <row r="102" spans="3:8" s="153" customFormat="1" ht="12" customHeight="1">
      <c r="D102" s="160" t="s">
        <v>1225</v>
      </c>
      <c r="E102" s="160"/>
      <c r="F102" s="160" t="s">
        <v>1226</v>
      </c>
      <c r="G102" s="161">
        <v>189992</v>
      </c>
      <c r="H102" s="160" t="s">
        <v>1127</v>
      </c>
    </row>
    <row r="103" spans="3:8" s="153" customFormat="1" ht="12" customHeight="1">
      <c r="D103" s="160" t="s">
        <v>1227</v>
      </c>
      <c r="E103" s="160"/>
      <c r="F103" s="160" t="s">
        <v>1228</v>
      </c>
      <c r="G103" s="161">
        <v>48011</v>
      </c>
      <c r="H103" s="160" t="s">
        <v>1229</v>
      </c>
    </row>
    <row r="104" spans="3:8" s="153" customFormat="1" ht="12" customHeight="1">
      <c r="D104" s="160" t="s">
        <v>684</v>
      </c>
      <c r="E104" s="160"/>
    </row>
    <row r="105" spans="3:8" s="153" customFormat="1" ht="12" customHeight="1">
      <c r="D105" s="160" t="s">
        <v>703</v>
      </c>
      <c r="E105" s="160" t="s">
        <v>1230</v>
      </c>
      <c r="F105" s="160" t="s">
        <v>1231</v>
      </c>
      <c r="G105" s="161">
        <v>48011</v>
      </c>
      <c r="H105" s="160" t="s">
        <v>1229</v>
      </c>
    </row>
    <row r="106" spans="3:8" s="153" customFormat="1" ht="12" customHeight="1">
      <c r="E106" s="160"/>
      <c r="F106" s="160" t="s">
        <v>1232</v>
      </c>
      <c r="G106" s="161">
        <v>170499</v>
      </c>
      <c r="H106" s="160" t="s">
        <v>1127</v>
      </c>
    </row>
    <row r="107" spans="3:8" s="153" customFormat="1" ht="12" customHeight="1">
      <c r="D107" s="160" t="s">
        <v>1233</v>
      </c>
      <c r="E107" s="160"/>
      <c r="F107" s="160" t="s">
        <v>1234</v>
      </c>
      <c r="G107" s="161">
        <v>95368</v>
      </c>
      <c r="H107" s="160" t="s">
        <v>1127</v>
      </c>
    </row>
    <row r="108" spans="3:8" s="153" customFormat="1" ht="12" customHeight="1">
      <c r="D108" s="160" t="s">
        <v>1235</v>
      </c>
      <c r="E108" s="160"/>
      <c r="F108" s="160" t="s">
        <v>1236</v>
      </c>
      <c r="G108" s="161">
        <v>104000</v>
      </c>
      <c r="H108" s="160" t="s">
        <v>1127</v>
      </c>
    </row>
    <row r="109" spans="3:8" s="153" customFormat="1" ht="12" customHeight="1">
      <c r="D109" s="160" t="s">
        <v>1237</v>
      </c>
      <c r="E109" s="160"/>
      <c r="F109" s="160" t="s">
        <v>1238</v>
      </c>
      <c r="G109" s="161">
        <v>104451</v>
      </c>
      <c r="H109" s="160" t="s">
        <v>1127</v>
      </c>
    </row>
    <row r="110" spans="3:8" s="153" customFormat="1" ht="12" customHeight="1">
      <c r="D110" s="160" t="s">
        <v>1239</v>
      </c>
      <c r="E110" s="160"/>
      <c r="F110" s="160" t="s">
        <v>1240</v>
      </c>
      <c r="G110" s="161">
        <v>95117</v>
      </c>
      <c r="H110" s="160" t="s">
        <v>1127</v>
      </c>
    </row>
    <row r="111" spans="3:8" s="153" customFormat="1" ht="12" customHeight="1">
      <c r="D111" s="160" t="s">
        <v>1241</v>
      </c>
      <c r="E111" s="160"/>
    </row>
    <row r="112" spans="3:8" s="153" customFormat="1" ht="12" customHeight="1">
      <c r="D112" s="160" t="s">
        <v>1242</v>
      </c>
      <c r="E112" s="160" t="s">
        <v>1137</v>
      </c>
      <c r="F112" s="160" t="s">
        <v>1243</v>
      </c>
      <c r="G112" s="161">
        <v>198407</v>
      </c>
      <c r="H112" s="160" t="s">
        <v>1127</v>
      </c>
    </row>
    <row r="113" spans="4:8" s="153" customFormat="1" ht="12" customHeight="1">
      <c r="E113" s="160"/>
    </row>
    <row r="114" spans="4:8" s="153" customFormat="1" ht="12" customHeight="1">
      <c r="D114" s="160" t="s">
        <v>1244</v>
      </c>
      <c r="E114" s="160" t="s">
        <v>1137</v>
      </c>
      <c r="F114" s="160" t="s">
        <v>1245</v>
      </c>
      <c r="G114" s="161">
        <v>73792</v>
      </c>
      <c r="H114" s="160" t="s">
        <v>1127</v>
      </c>
    </row>
    <row r="115" spans="4:8" s="153" customFormat="1" ht="12" customHeight="1">
      <c r="E115" s="160"/>
    </row>
    <row r="116" spans="4:8" s="153" customFormat="1" ht="12" customHeight="1">
      <c r="D116" s="160" t="s">
        <v>1246</v>
      </c>
      <c r="E116" s="160" t="s">
        <v>1247</v>
      </c>
      <c r="F116" s="160" t="s">
        <v>1248</v>
      </c>
      <c r="G116" s="161">
        <v>37868</v>
      </c>
      <c r="H116" s="160" t="s">
        <v>1127</v>
      </c>
    </row>
    <row r="117" spans="4:8" s="153" customFormat="1" ht="12" customHeight="1">
      <c r="E117" s="160"/>
    </row>
    <row r="118" spans="4:8" s="153" customFormat="1" ht="12" customHeight="1">
      <c r="D118" s="160" t="s">
        <v>1249</v>
      </c>
      <c r="E118" s="160" t="s">
        <v>1247</v>
      </c>
      <c r="F118" s="160" t="s">
        <v>1250</v>
      </c>
      <c r="G118" s="161">
        <v>35517</v>
      </c>
      <c r="H118" s="160" t="s">
        <v>1127</v>
      </c>
    </row>
    <row r="119" spans="4:8" s="153" customFormat="1" ht="12" customHeight="1">
      <c r="E119" s="160"/>
    </row>
    <row r="120" spans="4:8" s="153" customFormat="1" ht="12" customHeight="1">
      <c r="D120" s="160" t="s">
        <v>1251</v>
      </c>
      <c r="E120" s="160" t="s">
        <v>1252</v>
      </c>
      <c r="F120" s="160" t="s">
        <v>1253</v>
      </c>
      <c r="G120" s="161">
        <v>18155</v>
      </c>
      <c r="H120" s="160" t="s">
        <v>1127</v>
      </c>
    </row>
    <row r="121" spans="4:8" s="153" customFormat="1" ht="12" customHeight="1">
      <c r="E121" s="160"/>
    </row>
    <row r="122" spans="4:8" s="153" customFormat="1" ht="12" customHeight="1">
      <c r="D122" s="160" t="s">
        <v>1254</v>
      </c>
      <c r="E122" s="160" t="s">
        <v>1252</v>
      </c>
      <c r="F122" s="160" t="s">
        <v>1255</v>
      </c>
      <c r="G122" s="161">
        <v>19796</v>
      </c>
      <c r="H122" s="160" t="s">
        <v>1127</v>
      </c>
    </row>
    <row r="123" spans="4:8" s="153" customFormat="1" ht="12" customHeight="1">
      <c r="E123" s="160"/>
    </row>
    <row r="124" spans="4:8" s="153" customFormat="1" ht="12" customHeight="1">
      <c r="D124" s="160" t="s">
        <v>1256</v>
      </c>
      <c r="E124" s="160" t="s">
        <v>1252</v>
      </c>
      <c r="F124" s="160" t="s">
        <v>1257</v>
      </c>
      <c r="G124" s="161">
        <v>19285</v>
      </c>
      <c r="H124" s="160" t="s">
        <v>1127</v>
      </c>
    </row>
    <row r="125" spans="4:8" s="153" customFormat="1" ht="12" customHeight="1">
      <c r="E125" s="160"/>
    </row>
    <row r="126" spans="4:8" s="153" customFormat="1" ht="12" customHeight="1">
      <c r="D126" s="160" t="s">
        <v>1258</v>
      </c>
      <c r="E126" s="160" t="s">
        <v>1252</v>
      </c>
      <c r="F126" s="160" t="s">
        <v>1259</v>
      </c>
      <c r="G126" s="161">
        <v>19207</v>
      </c>
      <c r="H126" s="160" t="s">
        <v>1127</v>
      </c>
    </row>
    <row r="127" spans="4:8" s="153" customFormat="1" ht="12" customHeight="1">
      <c r="E127" s="160"/>
    </row>
    <row r="128" spans="4:8" s="153" customFormat="1" ht="12" customHeight="1">
      <c r="D128" s="160" t="s">
        <v>1260</v>
      </c>
      <c r="E128" s="160" t="s">
        <v>1217</v>
      </c>
      <c r="F128" s="160" t="s">
        <v>1261</v>
      </c>
      <c r="G128" s="161">
        <v>18800</v>
      </c>
      <c r="H128" s="160" t="s">
        <v>1127</v>
      </c>
    </row>
    <row r="129" spans="4:8" s="153" customFormat="1" ht="12" customHeight="1">
      <c r="E129" s="160"/>
    </row>
    <row r="130" spans="4:8" s="153" customFormat="1" ht="12" customHeight="1">
      <c r="D130" s="160" t="s">
        <v>1262</v>
      </c>
      <c r="E130" s="160" t="s">
        <v>1217</v>
      </c>
      <c r="F130" s="160" t="s">
        <v>1263</v>
      </c>
      <c r="G130" s="161">
        <v>18008</v>
      </c>
      <c r="H130" s="160" t="s">
        <v>1127</v>
      </c>
    </row>
    <row r="131" spans="4:8" s="153" customFormat="1" ht="12" customHeight="1">
      <c r="E131" s="160"/>
    </row>
    <row r="132" spans="4:8" s="153" customFormat="1" ht="12" customHeight="1">
      <c r="D132" s="160" t="s">
        <v>1264</v>
      </c>
      <c r="E132" s="160" t="s">
        <v>1265</v>
      </c>
      <c r="F132" s="160" t="s">
        <v>1266</v>
      </c>
      <c r="G132" s="161">
        <v>290003</v>
      </c>
      <c r="H132" s="160" t="s">
        <v>1127</v>
      </c>
    </row>
    <row r="133" spans="4:8" s="153" customFormat="1" ht="12" customHeight="1">
      <c r="E133" s="160"/>
    </row>
    <row r="134" spans="4:8" s="153" customFormat="1" ht="12" customHeight="1">
      <c r="D134" s="160" t="s">
        <v>1267</v>
      </c>
      <c r="E134" s="160" t="s">
        <v>1265</v>
      </c>
      <c r="F134" s="160" t="s">
        <v>1268</v>
      </c>
      <c r="G134" s="161">
        <v>290003</v>
      </c>
      <c r="H134" s="160" t="s">
        <v>1127</v>
      </c>
    </row>
    <row r="135" spans="4:8" s="153" customFormat="1" ht="12" customHeight="1">
      <c r="E135" s="160"/>
    </row>
    <row r="136" spans="4:8" s="153" customFormat="1" ht="12" customHeight="1">
      <c r="D136" s="160" t="s">
        <v>1269</v>
      </c>
      <c r="E136" s="160" t="s">
        <v>1193</v>
      </c>
      <c r="F136" s="160" t="s">
        <v>1270</v>
      </c>
      <c r="G136" s="161">
        <v>52</v>
      </c>
      <c r="H136" s="160" t="s">
        <v>1127</v>
      </c>
    </row>
    <row r="137" spans="4:8" s="153" customFormat="1" ht="12" customHeight="1">
      <c r="E137" s="160"/>
    </row>
    <row r="138" spans="4:8" s="153" customFormat="1" ht="12" customHeight="1">
      <c r="D138" s="160" t="s">
        <v>1271</v>
      </c>
      <c r="E138" s="160" t="s">
        <v>1193</v>
      </c>
      <c r="F138" s="160" t="s">
        <v>1272</v>
      </c>
      <c r="G138" s="161">
        <v>52</v>
      </c>
      <c r="H138" s="160" t="s">
        <v>1127</v>
      </c>
    </row>
    <row r="139" spans="4:8" s="153" customFormat="1" ht="12" customHeight="1">
      <c r="E139" s="160"/>
      <c r="F139" s="160" t="s">
        <v>1273</v>
      </c>
      <c r="G139" s="161">
        <v>103506</v>
      </c>
      <c r="H139" s="160" t="s">
        <v>1127</v>
      </c>
    </row>
    <row r="140" spans="4:8" s="153" customFormat="1" ht="12" customHeight="1">
      <c r="D140" s="160" t="s">
        <v>1274</v>
      </c>
      <c r="E140" s="160"/>
      <c r="F140" s="160" t="s">
        <v>1275</v>
      </c>
      <c r="G140" s="161">
        <v>94490</v>
      </c>
      <c r="H140" s="160" t="s">
        <v>1127</v>
      </c>
    </row>
    <row r="141" spans="4:8" s="153" customFormat="1" ht="12" customHeight="1">
      <c r="D141" s="160" t="s">
        <v>1276</v>
      </c>
      <c r="E141" s="160"/>
      <c r="F141" s="160" t="s">
        <v>1277</v>
      </c>
      <c r="G141" s="161">
        <v>63498</v>
      </c>
      <c r="H141" s="160" t="s">
        <v>1127</v>
      </c>
    </row>
    <row r="142" spans="4:8" s="153" customFormat="1" ht="12" customHeight="1">
      <c r="D142" s="167">
        <v>28001</v>
      </c>
      <c r="E142" s="160"/>
      <c r="F142" s="160" t="s">
        <v>1278</v>
      </c>
      <c r="G142" s="161">
        <v>242988</v>
      </c>
      <c r="H142" s="160" t="s">
        <v>1127</v>
      </c>
    </row>
    <row r="143" spans="4:8" s="153" customFormat="1" ht="12" customHeight="1">
      <c r="D143" s="160" t="s">
        <v>1279</v>
      </c>
      <c r="E143" s="160"/>
    </row>
    <row r="144" spans="4:8" s="153" customFormat="1" ht="12" customHeight="1">
      <c r="D144" s="160" t="s">
        <v>1280</v>
      </c>
      <c r="E144" s="160" t="s">
        <v>1281</v>
      </c>
      <c r="F144" s="160" t="s">
        <v>1282</v>
      </c>
      <c r="G144" s="161">
        <v>58008</v>
      </c>
      <c r="H144" s="160" t="s">
        <v>1127</v>
      </c>
    </row>
    <row r="145" spans="3:8" s="153" customFormat="1" ht="12" customHeight="1">
      <c r="E145" s="160"/>
    </row>
    <row r="146" spans="3:8" s="153" customFormat="1" ht="12" customHeight="1">
      <c r="D146" s="160" t="s">
        <v>1283</v>
      </c>
      <c r="E146" s="160" t="s">
        <v>1281</v>
      </c>
      <c r="F146" s="160" t="s">
        <v>1284</v>
      </c>
      <c r="G146" s="161">
        <v>20203</v>
      </c>
      <c r="H146" s="160" t="s">
        <v>1127</v>
      </c>
    </row>
    <row r="147" spans="3:8" s="153" customFormat="1" ht="12" customHeight="1">
      <c r="E147" s="160"/>
    </row>
    <row r="148" spans="3:8" s="153" customFormat="1" ht="12" customHeight="1">
      <c r="D148" s="160" t="s">
        <v>709</v>
      </c>
      <c r="E148" s="160" t="s">
        <v>1285</v>
      </c>
      <c r="F148" s="160" t="s">
        <v>1286</v>
      </c>
      <c r="G148" s="161">
        <v>369993</v>
      </c>
      <c r="H148" s="160" t="s">
        <v>1127</v>
      </c>
    </row>
    <row r="149" spans="3:8" s="153" customFormat="1" ht="12" customHeight="1">
      <c r="E149" s="160"/>
      <c r="F149" s="160" t="s">
        <v>1287</v>
      </c>
      <c r="G149" s="161">
        <v>265014</v>
      </c>
      <c r="H149" s="160" t="s">
        <v>1127</v>
      </c>
    </row>
    <row r="150" spans="3:8" s="153" customFormat="1" ht="12" customHeight="1">
      <c r="D150" s="160" t="s">
        <v>1288</v>
      </c>
      <c r="E150" s="160"/>
      <c r="F150" s="160" t="s">
        <v>1289</v>
      </c>
      <c r="G150" s="161">
        <v>919995</v>
      </c>
      <c r="H150" s="160" t="s">
        <v>1127</v>
      </c>
    </row>
    <row r="151" spans="3:8" s="153" customFormat="1" ht="12" customHeight="1">
      <c r="D151" s="160" t="s">
        <v>725</v>
      </c>
      <c r="E151" s="160"/>
      <c r="F151" s="160" t="s">
        <v>1290</v>
      </c>
      <c r="G151" s="161">
        <v>32299</v>
      </c>
      <c r="H151" s="160" t="s">
        <v>1127</v>
      </c>
    </row>
    <row r="152" spans="3:8" s="153" customFormat="1" ht="12" customHeight="1">
      <c r="C152" s="160" t="s">
        <v>1291</v>
      </c>
      <c r="D152" s="167">
        <v>29254</v>
      </c>
      <c r="E152" s="160"/>
      <c r="F152" s="160" t="s">
        <v>1292</v>
      </c>
      <c r="G152" s="161">
        <v>32299</v>
      </c>
      <c r="H152" s="160" t="s">
        <v>1127</v>
      </c>
    </row>
    <row r="153" spans="3:8" s="153" customFormat="1" ht="12" customHeight="1">
      <c r="C153" s="160" t="s">
        <v>1291</v>
      </c>
      <c r="D153" s="167">
        <v>29255</v>
      </c>
      <c r="E153" s="160"/>
    </row>
    <row r="154" spans="3:8" s="153" customFormat="1" ht="12" customHeight="1">
      <c r="D154" s="160" t="s">
        <v>706</v>
      </c>
      <c r="E154" s="160" t="s">
        <v>1293</v>
      </c>
      <c r="F154" s="160" t="s">
        <v>1294</v>
      </c>
      <c r="G154" s="161">
        <v>135013</v>
      </c>
      <c r="H154" s="160" t="s">
        <v>1127</v>
      </c>
    </row>
    <row r="155" spans="3:8" s="153" customFormat="1" ht="12" customHeight="1">
      <c r="E155" s="160"/>
    </row>
    <row r="156" spans="3:8" s="153" customFormat="1" ht="12" customHeight="1">
      <c r="C156" s="160" t="s">
        <v>1142</v>
      </c>
      <c r="D156" s="160" t="s">
        <v>650</v>
      </c>
      <c r="E156" s="160" t="s">
        <v>1295</v>
      </c>
      <c r="F156" s="160" t="s">
        <v>1296</v>
      </c>
      <c r="G156" s="161">
        <v>54221</v>
      </c>
      <c r="H156" s="160" t="s">
        <v>1127</v>
      </c>
    </row>
    <row r="157" spans="3:8" s="153" customFormat="1" ht="12" customHeight="1">
      <c r="E157" s="160"/>
      <c r="F157" s="160" t="s">
        <v>1297</v>
      </c>
      <c r="G157" s="161">
        <v>290003</v>
      </c>
      <c r="H157" s="160" t="s">
        <v>1127</v>
      </c>
    </row>
    <row r="158" spans="3:8" s="153" customFormat="1" ht="12" customHeight="1">
      <c r="D158" s="160" t="s">
        <v>602</v>
      </c>
      <c r="E158" s="160"/>
    </row>
    <row r="159" spans="3:8" s="153" customFormat="1" ht="12" customHeight="1">
      <c r="C159" s="160" t="s">
        <v>1142</v>
      </c>
      <c r="D159" s="167">
        <v>29175</v>
      </c>
      <c r="E159" s="160" t="s">
        <v>1298</v>
      </c>
      <c r="F159" s="160" t="s">
        <v>1299</v>
      </c>
      <c r="G159" s="161">
        <v>8549</v>
      </c>
      <c r="H159" s="160" t="s">
        <v>1127</v>
      </c>
    </row>
    <row r="160" spans="3:8" s="153" customFormat="1" ht="12" customHeight="1">
      <c r="E160" s="160"/>
    </row>
    <row r="161" spans="3:8" s="153" customFormat="1" ht="12" customHeight="1">
      <c r="C161" s="160" t="s">
        <v>1142</v>
      </c>
      <c r="D161" s="160" t="s">
        <v>579</v>
      </c>
      <c r="E161" s="160" t="s">
        <v>1300</v>
      </c>
      <c r="F161" s="160" t="s">
        <v>1301</v>
      </c>
      <c r="G161" s="161">
        <v>95009</v>
      </c>
      <c r="H161" s="160" t="s">
        <v>1127</v>
      </c>
    </row>
    <row r="162" spans="3:8" s="153" customFormat="1" ht="12" customHeight="1">
      <c r="E162" s="160"/>
      <c r="F162" s="160" t="s">
        <v>1302</v>
      </c>
      <c r="G162" s="161">
        <v>90003</v>
      </c>
      <c r="H162" s="160" t="s">
        <v>1127</v>
      </c>
    </row>
    <row r="163" spans="3:8" s="153" customFormat="1" ht="12" customHeight="1">
      <c r="D163" s="160" t="s">
        <v>756</v>
      </c>
      <c r="E163" s="160"/>
    </row>
    <row r="164" spans="3:8" s="153" customFormat="1" ht="12" customHeight="1">
      <c r="D164" s="160" t="s">
        <v>678</v>
      </c>
      <c r="E164" s="160" t="s">
        <v>1303</v>
      </c>
      <c r="F164" s="160" t="s">
        <v>1304</v>
      </c>
      <c r="G164" s="161">
        <v>116723</v>
      </c>
      <c r="H164" s="160" t="s">
        <v>1127</v>
      </c>
    </row>
    <row r="165" spans="3:8" s="153" customFormat="1" ht="12" customHeight="1">
      <c r="E165" s="160"/>
    </row>
    <row r="166" spans="3:8" s="153" customFormat="1" ht="12" customHeight="1">
      <c r="C166" s="160" t="s">
        <v>1305</v>
      </c>
      <c r="D166" s="167">
        <v>29181</v>
      </c>
      <c r="E166" s="160" t="s">
        <v>1125</v>
      </c>
      <c r="F166" s="160" t="s">
        <v>1306</v>
      </c>
      <c r="G166" s="161">
        <v>126719</v>
      </c>
      <c r="H166" s="160" t="s">
        <v>1127</v>
      </c>
    </row>
    <row r="167" spans="3:8" s="153" customFormat="1" ht="12" customHeight="1">
      <c r="E167" s="160"/>
    </row>
    <row r="168" spans="3:8" s="153" customFormat="1" ht="12" customHeight="1">
      <c r="C168" s="160" t="s">
        <v>1305</v>
      </c>
      <c r="D168" s="160" t="s">
        <v>1307</v>
      </c>
      <c r="E168" s="160" t="s">
        <v>1125</v>
      </c>
      <c r="F168" s="160" t="s">
        <v>1308</v>
      </c>
      <c r="G168" s="161">
        <v>54221</v>
      </c>
      <c r="H168" s="160" t="s">
        <v>1127</v>
      </c>
    </row>
    <row r="169" spans="3:8" s="153" customFormat="1" ht="12" customHeight="1">
      <c r="E169" s="160"/>
    </row>
    <row r="170" spans="3:8" s="153" customFormat="1" ht="12" customHeight="1">
      <c r="C170" s="160" t="s">
        <v>1305</v>
      </c>
      <c r="D170" s="160" t="s">
        <v>1309</v>
      </c>
      <c r="E170" s="160" t="s">
        <v>1125</v>
      </c>
      <c r="F170" s="160" t="s">
        <v>1310</v>
      </c>
      <c r="G170" s="161">
        <v>54221</v>
      </c>
      <c r="H170" s="160" t="s">
        <v>1127</v>
      </c>
    </row>
    <row r="171" spans="3:8" s="153" customFormat="1" ht="12" customHeight="1">
      <c r="E171" s="160"/>
    </row>
    <row r="172" spans="3:8" s="153" customFormat="1" ht="12" customHeight="1">
      <c r="D172" s="160" t="s">
        <v>1311</v>
      </c>
      <c r="E172" s="160" t="s">
        <v>1312</v>
      </c>
      <c r="F172" s="160" t="s">
        <v>1313</v>
      </c>
      <c r="G172" s="161">
        <v>149244</v>
      </c>
      <c r="H172" s="160" t="s">
        <v>1127</v>
      </c>
    </row>
    <row r="173" spans="3:8" s="153" customFormat="1" ht="12" customHeight="1">
      <c r="E173" s="160"/>
    </row>
    <row r="174" spans="3:8" s="153" customFormat="1" ht="12" customHeight="1">
      <c r="D174" s="160" t="s">
        <v>1314</v>
      </c>
      <c r="E174" s="160" t="s">
        <v>1312</v>
      </c>
      <c r="F174" s="160" t="s">
        <v>1315</v>
      </c>
      <c r="G174" s="161">
        <v>149244</v>
      </c>
      <c r="H174" s="160" t="s">
        <v>1127</v>
      </c>
    </row>
    <row r="175" spans="3:8" s="153" customFormat="1" ht="12" customHeight="1">
      <c r="E175" s="160"/>
    </row>
    <row r="176" spans="3:8" s="153" customFormat="1" ht="12" customHeight="1">
      <c r="D176" s="160" t="s">
        <v>585</v>
      </c>
      <c r="E176" s="160" t="s">
        <v>1316</v>
      </c>
      <c r="F176" s="160" t="s">
        <v>1317</v>
      </c>
      <c r="G176" s="161">
        <v>149244</v>
      </c>
      <c r="H176" s="160" t="s">
        <v>1127</v>
      </c>
    </row>
    <row r="177" spans="4:8" s="153" customFormat="1" ht="12" customHeight="1">
      <c r="E177" s="160"/>
    </row>
    <row r="178" spans="4:8" s="153" customFormat="1" ht="12" customHeight="1">
      <c r="D178" s="160" t="s">
        <v>833</v>
      </c>
      <c r="E178" s="160" t="s">
        <v>1316</v>
      </c>
      <c r="F178" s="160" t="s">
        <v>1318</v>
      </c>
      <c r="G178" s="161">
        <v>149244</v>
      </c>
      <c r="H178" s="160" t="s">
        <v>1127</v>
      </c>
    </row>
    <row r="179" spans="4:8" s="153" customFormat="1" ht="12" customHeight="1">
      <c r="E179" s="160"/>
    </row>
    <row r="180" spans="4:8" s="153" customFormat="1" ht="12" customHeight="1">
      <c r="D180" s="160" t="s">
        <v>1319</v>
      </c>
      <c r="E180" s="160" t="s">
        <v>1320</v>
      </c>
      <c r="F180" s="160" t="s">
        <v>1321</v>
      </c>
      <c r="G180" s="161">
        <v>513931</v>
      </c>
      <c r="H180" s="160" t="s">
        <v>1127</v>
      </c>
    </row>
    <row r="181" spans="4:8" s="153" customFormat="1" ht="12" customHeight="1">
      <c r="E181" s="160"/>
    </row>
    <row r="182" spans="4:8" s="153" customFormat="1" ht="12" customHeight="1">
      <c r="D182" s="160" t="s">
        <v>1322</v>
      </c>
      <c r="E182" s="160" t="s">
        <v>1132</v>
      </c>
      <c r="F182" s="160" t="s">
        <v>1323</v>
      </c>
      <c r="G182" s="161">
        <v>91522</v>
      </c>
      <c r="H182" s="160" t="s">
        <v>1127</v>
      </c>
    </row>
    <row r="183" spans="4:8" s="153" customFormat="1" ht="12" customHeight="1">
      <c r="E183" s="160"/>
    </row>
    <row r="184" spans="4:8" s="153" customFormat="1" ht="12" customHeight="1">
      <c r="D184" s="160" t="s">
        <v>1324</v>
      </c>
      <c r="E184" s="160" t="s">
        <v>1125</v>
      </c>
      <c r="F184" s="160" t="s">
        <v>1325</v>
      </c>
      <c r="G184" s="161">
        <v>143280</v>
      </c>
      <c r="H184" s="160" t="s">
        <v>1127</v>
      </c>
    </row>
    <row r="185" spans="4:8" s="153" customFormat="1" ht="12" customHeight="1">
      <c r="E185" s="160"/>
    </row>
    <row r="186" spans="4:8" s="153" customFormat="1" ht="12" customHeight="1">
      <c r="D186" s="160" t="s">
        <v>537</v>
      </c>
      <c r="E186" s="160" t="s">
        <v>1147</v>
      </c>
      <c r="F186" s="160" t="s">
        <v>1326</v>
      </c>
      <c r="G186" s="161">
        <v>732476</v>
      </c>
      <c r="H186" s="160" t="s">
        <v>1127</v>
      </c>
    </row>
    <row r="187" spans="4:8" s="153" customFormat="1" ht="12" customHeight="1">
      <c r="E187" s="160"/>
    </row>
    <row r="188" spans="4:8" s="153" customFormat="1" ht="12" customHeight="1">
      <c r="D188" s="160" t="s">
        <v>819</v>
      </c>
      <c r="E188" s="160" t="s">
        <v>1147</v>
      </c>
      <c r="F188" s="160" t="s">
        <v>1327</v>
      </c>
      <c r="G188" s="161">
        <v>732476</v>
      </c>
      <c r="H188" s="160" t="s">
        <v>1127</v>
      </c>
    </row>
    <row r="189" spans="4:8" s="153" customFormat="1" ht="12" customHeight="1">
      <c r="E189" s="160"/>
    </row>
    <row r="190" spans="4:8" s="153" customFormat="1" ht="12" customHeight="1">
      <c r="D190" s="160" t="s">
        <v>681</v>
      </c>
      <c r="E190" s="160" t="s">
        <v>1196</v>
      </c>
      <c r="F190" s="160" t="s">
        <v>1328</v>
      </c>
      <c r="G190" s="161">
        <v>233477</v>
      </c>
      <c r="H190" s="160" t="s">
        <v>1127</v>
      </c>
    </row>
    <row r="191" spans="4:8" s="153" customFormat="1" ht="12" customHeight="1">
      <c r="E191" s="160"/>
      <c r="F191" s="160" t="s">
        <v>1329</v>
      </c>
      <c r="G191" s="161">
        <v>162288</v>
      </c>
      <c r="H191" s="160" t="s">
        <v>1127</v>
      </c>
    </row>
    <row r="192" spans="4:8" s="153" customFormat="1" ht="12" customHeight="1">
      <c r="D192" s="160" t="s">
        <v>1330</v>
      </c>
      <c r="E192" s="160"/>
    </row>
    <row r="193" spans="1:8" s="153" customFormat="1" ht="12" customHeight="1">
      <c r="D193" s="160" t="s">
        <v>1331</v>
      </c>
      <c r="E193" s="160" t="s">
        <v>1332</v>
      </c>
      <c r="F193" s="160" t="s">
        <v>1333</v>
      </c>
      <c r="G193" s="161">
        <v>189696</v>
      </c>
      <c r="H193" s="160" t="s">
        <v>1127</v>
      </c>
    </row>
    <row r="194" spans="1:8" s="153" customFormat="1" ht="12" customHeight="1">
      <c r="E194" s="160"/>
    </row>
    <row r="195" spans="1:8" s="153" customFormat="1" ht="12" customHeight="1">
      <c r="D195" s="160" t="s">
        <v>1108</v>
      </c>
      <c r="E195" s="160" t="s">
        <v>1334</v>
      </c>
      <c r="F195" s="160" t="s">
        <v>1335</v>
      </c>
      <c r="G195" s="161">
        <v>22000</v>
      </c>
      <c r="H195" s="160" t="s">
        <v>1127</v>
      </c>
    </row>
    <row r="196" spans="1:8" s="153" customFormat="1" ht="12" customHeight="1">
      <c r="E196" s="160"/>
    </row>
    <row r="197" spans="1:8" s="153" customFormat="1" ht="12" customHeight="1">
      <c r="D197" s="160" t="s">
        <v>1104</v>
      </c>
      <c r="E197" s="160" t="s">
        <v>1336</v>
      </c>
      <c r="F197" s="160" t="s">
        <v>1337</v>
      </c>
      <c r="G197" s="161">
        <v>680883</v>
      </c>
      <c r="H197" s="160" t="s">
        <v>1127</v>
      </c>
    </row>
    <row r="198" spans="1:8" s="153" customFormat="1" ht="12" customHeight="1">
      <c r="E198" s="160"/>
    </row>
    <row r="199" spans="1:8" s="153" customFormat="1" ht="12" customHeight="1">
      <c r="D199" s="160" t="s">
        <v>1338</v>
      </c>
      <c r="E199" s="160" t="s">
        <v>1339</v>
      </c>
      <c r="F199" s="160" t="s">
        <v>1340</v>
      </c>
      <c r="G199" s="161">
        <v>52996</v>
      </c>
      <c r="H199" s="160" t="s">
        <v>1127</v>
      </c>
    </row>
    <row r="200" spans="1:8" s="153" customFormat="1" ht="12" customHeight="1">
      <c r="E200" s="160"/>
    </row>
    <row r="201" spans="1:8" s="153" customFormat="1" ht="12" customHeight="1">
      <c r="D201" s="160" t="s">
        <v>1109</v>
      </c>
      <c r="E201" s="160" t="s">
        <v>1129</v>
      </c>
      <c r="F201" s="160" t="s">
        <v>1341</v>
      </c>
      <c r="G201" s="161">
        <v>37496</v>
      </c>
      <c r="H201" s="160" t="s">
        <v>1127</v>
      </c>
    </row>
    <row r="202" spans="1:8" s="153" customFormat="1" ht="12" customHeight="1">
      <c r="F202" s="162">
        <v>13299355</v>
      </c>
      <c r="G202" s="162"/>
      <c r="H202" s="162">
        <v>58572145.556920014</v>
      </c>
    </row>
    <row r="203" spans="1:8" s="153" customFormat="1" ht="12" customHeight="1">
      <c r="F203" s="162"/>
      <c r="G203" s="162"/>
      <c r="H203" s="162"/>
    </row>
    <row r="204" spans="1:8" s="153" customFormat="1" ht="12" customHeight="1">
      <c r="F204" s="162"/>
      <c r="G204" s="162"/>
      <c r="H204" s="162"/>
    </row>
    <row r="205" spans="1:8" s="153" customFormat="1" ht="12" customHeight="1"/>
    <row r="206" spans="1:8" s="156" customFormat="1" ht="12" customHeight="1">
      <c r="A206" s="155" t="s">
        <v>1342</v>
      </c>
    </row>
    <row r="207" spans="1:8" s="156" customFormat="1" ht="12" customHeight="1"/>
    <row r="208" spans="1:8" s="153" customFormat="1" ht="12" customHeight="1">
      <c r="C208" s="160" t="s">
        <v>1343</v>
      </c>
      <c r="D208" s="167">
        <v>10066</v>
      </c>
      <c r="E208" s="160"/>
      <c r="F208" s="160" t="s">
        <v>1344</v>
      </c>
      <c r="G208" s="161">
        <v>797872</v>
      </c>
      <c r="H208" s="160" t="s">
        <v>1127</v>
      </c>
    </row>
    <row r="209" spans="3:8" s="153" customFormat="1" ht="12" customHeight="1">
      <c r="C209" s="160" t="s">
        <v>1345</v>
      </c>
      <c r="D209" s="160" t="s">
        <v>1346</v>
      </c>
      <c r="E209" s="160"/>
      <c r="F209" s="160" t="s">
        <v>1347</v>
      </c>
      <c r="G209" s="161">
        <v>155204</v>
      </c>
      <c r="H209" s="160" t="s">
        <v>1127</v>
      </c>
    </row>
    <row r="210" spans="3:8" s="153" customFormat="1" ht="12" customHeight="1">
      <c r="C210" s="160" t="s">
        <v>1348</v>
      </c>
      <c r="D210" s="160" t="s">
        <v>1349</v>
      </c>
      <c r="E210" s="160"/>
      <c r="F210" s="160" t="s">
        <v>1350</v>
      </c>
      <c r="G210" s="161">
        <v>78211</v>
      </c>
      <c r="H210" s="160" t="s">
        <v>1127</v>
      </c>
    </row>
    <row r="211" spans="3:8" s="153" customFormat="1" ht="12" customHeight="1">
      <c r="C211" s="160" t="s">
        <v>1351</v>
      </c>
      <c r="D211" s="160" t="s">
        <v>1352</v>
      </c>
      <c r="E211" s="160"/>
      <c r="F211" s="160" t="s">
        <v>1353</v>
      </c>
      <c r="G211" s="161">
        <v>156422</v>
      </c>
      <c r="H211" s="160" t="s">
        <v>1127</v>
      </c>
    </row>
    <row r="212" spans="3:8" s="153" customFormat="1" ht="12" customHeight="1">
      <c r="C212" s="160" t="s">
        <v>1343</v>
      </c>
      <c r="D212" s="160" t="s">
        <v>1354</v>
      </c>
      <c r="E212" s="160"/>
      <c r="F212" s="160" t="s">
        <v>1355</v>
      </c>
      <c r="G212" s="161">
        <v>156422</v>
      </c>
      <c r="H212" s="160" t="s">
        <v>1127</v>
      </c>
    </row>
    <row r="213" spans="3:8" s="153" customFormat="1" ht="12" customHeight="1">
      <c r="C213" s="160" t="s">
        <v>1356</v>
      </c>
      <c r="D213" s="160" t="s">
        <v>1357</v>
      </c>
      <c r="E213" s="160"/>
      <c r="F213" s="160" t="s">
        <v>1358</v>
      </c>
      <c r="G213" s="161">
        <v>78211</v>
      </c>
      <c r="H213" s="160" t="s">
        <v>1127</v>
      </c>
    </row>
    <row r="214" spans="3:8" s="153" customFormat="1" ht="12" customHeight="1">
      <c r="C214" s="160" t="s">
        <v>1356</v>
      </c>
      <c r="D214" s="160" t="s">
        <v>1359</v>
      </c>
      <c r="E214" s="160"/>
      <c r="F214" s="160" t="s">
        <v>1360</v>
      </c>
      <c r="G214" s="161">
        <v>78211</v>
      </c>
      <c r="H214" s="160" t="s">
        <v>1127</v>
      </c>
    </row>
    <row r="215" spans="3:8" s="153" customFormat="1" ht="12" customHeight="1">
      <c r="C215" s="160" t="s">
        <v>1361</v>
      </c>
      <c r="D215" s="160" t="s">
        <v>1362</v>
      </c>
      <c r="E215" s="160"/>
      <c r="F215" s="160" t="s">
        <v>1363</v>
      </c>
      <c r="G215" s="161">
        <v>142320</v>
      </c>
      <c r="H215" s="160" t="s">
        <v>1127</v>
      </c>
    </row>
    <row r="216" spans="3:8" s="153" customFormat="1" ht="12" customHeight="1">
      <c r="C216" s="160" t="s">
        <v>1361</v>
      </c>
      <c r="D216" s="160" t="s">
        <v>1364</v>
      </c>
      <c r="E216" s="160"/>
      <c r="F216" s="160" t="s">
        <v>1365</v>
      </c>
      <c r="G216" s="161">
        <v>78211</v>
      </c>
      <c r="H216" s="160" t="s">
        <v>1127</v>
      </c>
    </row>
    <row r="217" spans="3:8" s="153" customFormat="1" ht="12" customHeight="1">
      <c r="C217" s="160" t="s">
        <v>1356</v>
      </c>
      <c r="D217" s="160" t="s">
        <v>1366</v>
      </c>
      <c r="E217" s="160"/>
      <c r="F217" s="160" t="s">
        <v>1367</v>
      </c>
      <c r="G217" s="161">
        <v>78211</v>
      </c>
      <c r="H217" s="160" t="s">
        <v>1127</v>
      </c>
    </row>
    <row r="218" spans="3:8" s="153" customFormat="1" ht="12" customHeight="1">
      <c r="C218" s="160" t="s">
        <v>1368</v>
      </c>
      <c r="D218" s="160" t="s">
        <v>1369</v>
      </c>
      <c r="E218" s="160"/>
      <c r="F218" s="160" t="s">
        <v>1370</v>
      </c>
      <c r="G218" s="161">
        <v>163327</v>
      </c>
      <c r="H218" s="160" t="s">
        <v>1127</v>
      </c>
    </row>
    <row r="219" spans="3:8" s="153" customFormat="1" ht="12" customHeight="1">
      <c r="C219" s="160" t="s">
        <v>1361</v>
      </c>
      <c r="D219" s="160" t="s">
        <v>1371</v>
      </c>
      <c r="E219" s="160"/>
      <c r="F219" s="160" t="s">
        <v>1372</v>
      </c>
      <c r="G219" s="161">
        <v>80210</v>
      </c>
      <c r="H219" s="160" t="s">
        <v>1127</v>
      </c>
    </row>
    <row r="220" spans="3:8" s="153" customFormat="1" ht="12" customHeight="1">
      <c r="C220" s="160" t="s">
        <v>1373</v>
      </c>
      <c r="D220" s="160" t="s">
        <v>1374</v>
      </c>
      <c r="E220" s="160"/>
      <c r="F220" s="160" t="s">
        <v>1375</v>
      </c>
      <c r="G220" s="161">
        <v>160420</v>
      </c>
      <c r="H220" s="160" t="s">
        <v>1127</v>
      </c>
    </row>
    <row r="221" spans="3:8" s="153" customFormat="1" ht="12" customHeight="1">
      <c r="C221" s="160" t="s">
        <v>1376</v>
      </c>
      <c r="D221" s="160" t="s">
        <v>1377</v>
      </c>
      <c r="E221" s="160"/>
      <c r="F221" s="160" t="s">
        <v>1378</v>
      </c>
      <c r="G221" s="161">
        <v>80210</v>
      </c>
      <c r="H221" s="160" t="s">
        <v>1127</v>
      </c>
    </row>
    <row r="222" spans="3:8" s="153" customFormat="1" ht="12" customHeight="1">
      <c r="C222" s="160" t="s">
        <v>1356</v>
      </c>
      <c r="D222" s="160" t="s">
        <v>1379</v>
      </c>
      <c r="E222" s="160"/>
      <c r="F222" s="160" t="s">
        <v>1380</v>
      </c>
      <c r="G222" s="161">
        <v>78211</v>
      </c>
      <c r="H222" s="160" t="s">
        <v>1127</v>
      </c>
    </row>
    <row r="223" spans="3:8" s="153" customFormat="1" ht="12" customHeight="1">
      <c r="C223" s="160" t="s">
        <v>1381</v>
      </c>
      <c r="D223" s="167">
        <v>10962</v>
      </c>
      <c r="E223" s="160"/>
      <c r="F223" s="160" t="s">
        <v>1382</v>
      </c>
      <c r="G223" s="161">
        <v>154780</v>
      </c>
      <c r="H223" s="160" t="s">
        <v>1127</v>
      </c>
    </row>
    <row r="224" spans="3:8" s="153" customFormat="1" ht="12" customHeight="1">
      <c r="C224" s="160" t="s">
        <v>1356</v>
      </c>
      <c r="D224" s="160" t="s">
        <v>1383</v>
      </c>
      <c r="E224" s="160"/>
      <c r="F224" s="160" t="s">
        <v>1384</v>
      </c>
      <c r="G224" s="161">
        <v>163234</v>
      </c>
      <c r="H224" s="160" t="s">
        <v>1127</v>
      </c>
    </row>
    <row r="225" spans="3:8" s="153" customFormat="1" ht="12" customHeight="1">
      <c r="C225" s="160" t="s">
        <v>1385</v>
      </c>
      <c r="D225" s="160" t="s">
        <v>1386</v>
      </c>
      <c r="E225" s="160"/>
      <c r="F225" s="160" t="s">
        <v>1387</v>
      </c>
      <c r="G225" s="161">
        <v>89011</v>
      </c>
      <c r="H225" s="160" t="s">
        <v>1127</v>
      </c>
    </row>
    <row r="226" spans="3:8" s="153" customFormat="1" ht="12" customHeight="1">
      <c r="C226" s="160" t="s">
        <v>1385</v>
      </c>
      <c r="D226" s="160" t="s">
        <v>1388</v>
      </c>
      <c r="E226" s="160"/>
      <c r="F226" s="160" t="s">
        <v>1389</v>
      </c>
      <c r="G226" s="161">
        <v>76020</v>
      </c>
      <c r="H226" s="160" t="s">
        <v>1127</v>
      </c>
    </row>
    <row r="227" spans="3:8" s="153" customFormat="1" ht="12" customHeight="1">
      <c r="C227" s="160" t="s">
        <v>1385</v>
      </c>
      <c r="D227" s="160" t="s">
        <v>1390</v>
      </c>
      <c r="E227" s="160"/>
      <c r="F227" s="160" t="s">
        <v>1391</v>
      </c>
      <c r="G227" s="161">
        <v>38010</v>
      </c>
      <c r="H227" s="160" t="s">
        <v>1127</v>
      </c>
    </row>
    <row r="228" spans="3:8" s="153" customFormat="1" ht="12" customHeight="1">
      <c r="C228" s="160" t="s">
        <v>1392</v>
      </c>
      <c r="D228" s="160" t="s">
        <v>1393</v>
      </c>
      <c r="E228" s="160"/>
      <c r="F228" s="160" t="s">
        <v>1394</v>
      </c>
      <c r="G228" s="161">
        <v>166300</v>
      </c>
      <c r="H228" s="160" t="s">
        <v>1127</v>
      </c>
    </row>
    <row r="229" spans="3:8" s="153" customFormat="1" ht="12" customHeight="1">
      <c r="C229" s="160" t="s">
        <v>1343</v>
      </c>
      <c r="D229" s="160" t="s">
        <v>1395</v>
      </c>
      <c r="E229" s="160"/>
      <c r="F229" s="160" t="s">
        <v>1396</v>
      </c>
      <c r="G229" s="161">
        <v>1396094</v>
      </c>
      <c r="H229" s="160" t="s">
        <v>1127</v>
      </c>
    </row>
    <row r="230" spans="3:8" s="153" customFormat="1" ht="12" customHeight="1">
      <c r="C230" s="160" t="s">
        <v>1397</v>
      </c>
      <c r="D230" s="160" t="s">
        <v>1398</v>
      </c>
      <c r="E230" s="160"/>
      <c r="F230" s="160" t="s">
        <v>1399</v>
      </c>
      <c r="G230" s="161">
        <v>3980</v>
      </c>
      <c r="H230" s="160" t="s">
        <v>1127</v>
      </c>
    </row>
    <row r="231" spans="3:8" s="153" customFormat="1" ht="12" customHeight="1">
      <c r="C231" s="160" t="s">
        <v>1400</v>
      </c>
      <c r="D231" s="160" t="s">
        <v>1401</v>
      </c>
      <c r="E231" s="160"/>
      <c r="F231" s="160" t="s">
        <v>1402</v>
      </c>
      <c r="G231" s="161">
        <v>1546083</v>
      </c>
      <c r="H231" s="160" t="s">
        <v>1127</v>
      </c>
    </row>
    <row r="232" spans="3:8" s="153" customFormat="1" ht="12" customHeight="1">
      <c r="C232" s="160" t="s">
        <v>1345</v>
      </c>
      <c r="D232" s="160" t="s">
        <v>1403</v>
      </c>
      <c r="E232" s="160"/>
      <c r="F232" s="160" t="s">
        <v>1404</v>
      </c>
      <c r="G232" s="161">
        <v>694067</v>
      </c>
      <c r="H232" s="160" t="s">
        <v>1127</v>
      </c>
    </row>
    <row r="233" spans="3:8" s="153" customFormat="1" ht="12" customHeight="1">
      <c r="C233" s="160" t="s">
        <v>1405</v>
      </c>
      <c r="D233" s="160" t="s">
        <v>1406</v>
      </c>
      <c r="E233" s="160"/>
      <c r="F233" s="160" t="s">
        <v>1407</v>
      </c>
      <c r="G233" s="161">
        <v>698047</v>
      </c>
      <c r="H233" s="160" t="s">
        <v>1127</v>
      </c>
    </row>
    <row r="234" spans="3:8" s="153" customFormat="1" ht="12" customHeight="1">
      <c r="C234" s="160" t="s">
        <v>1361</v>
      </c>
      <c r="D234" s="160" t="s">
        <v>1408</v>
      </c>
      <c r="E234" s="160"/>
      <c r="F234" s="160" t="s">
        <v>1409</v>
      </c>
      <c r="G234" s="161">
        <v>3980</v>
      </c>
      <c r="H234" s="160" t="s">
        <v>1127</v>
      </c>
    </row>
    <row r="235" spans="3:8" s="153" customFormat="1" ht="12" customHeight="1">
      <c r="C235" s="160" t="s">
        <v>1343</v>
      </c>
      <c r="D235" s="160" t="s">
        <v>1410</v>
      </c>
      <c r="E235" s="160"/>
      <c r="F235" s="160" t="s">
        <v>1411</v>
      </c>
      <c r="G235" s="161">
        <v>698047</v>
      </c>
      <c r="H235" s="160" t="s">
        <v>1127</v>
      </c>
    </row>
    <row r="236" spans="3:8" s="153" customFormat="1" ht="12" customHeight="1">
      <c r="C236" s="160" t="s">
        <v>1412</v>
      </c>
      <c r="D236" s="160" t="s">
        <v>1413</v>
      </c>
      <c r="E236" s="160"/>
      <c r="F236" s="160" t="s">
        <v>1414</v>
      </c>
      <c r="G236" s="161">
        <v>3980</v>
      </c>
      <c r="H236" s="160" t="s">
        <v>1127</v>
      </c>
    </row>
    <row r="237" spans="3:8" s="153" customFormat="1" ht="12" customHeight="1">
      <c r="C237" s="160" t="s">
        <v>1361</v>
      </c>
      <c r="D237" s="160" t="s">
        <v>1415</v>
      </c>
      <c r="E237" s="160"/>
      <c r="F237" s="160" t="s">
        <v>1416</v>
      </c>
      <c r="G237" s="161">
        <v>78211</v>
      </c>
      <c r="H237" s="160" t="s">
        <v>1127</v>
      </c>
    </row>
    <row r="238" spans="3:8" s="153" customFormat="1" ht="12" customHeight="1">
      <c r="C238" s="160" t="s">
        <v>1361</v>
      </c>
      <c r="D238" s="160" t="s">
        <v>1417</v>
      </c>
      <c r="E238" s="160"/>
      <c r="F238" s="160" t="s">
        <v>1418</v>
      </c>
      <c r="G238" s="161">
        <v>694067</v>
      </c>
      <c r="H238" s="160" t="s">
        <v>1127</v>
      </c>
    </row>
    <row r="239" spans="3:8" s="153" customFormat="1" ht="12" customHeight="1">
      <c r="C239" s="160" t="s">
        <v>1343</v>
      </c>
      <c r="D239" s="160" t="s">
        <v>1419</v>
      </c>
      <c r="E239" s="160"/>
      <c r="F239" s="160" t="s">
        <v>1420</v>
      </c>
      <c r="G239" s="161">
        <v>165088</v>
      </c>
      <c r="H239" s="160" t="s">
        <v>1127</v>
      </c>
    </row>
    <row r="240" spans="3:8" s="153" customFormat="1" ht="12" customHeight="1">
      <c r="C240" s="160" t="s">
        <v>1392</v>
      </c>
      <c r="D240" s="160" t="s">
        <v>1421</v>
      </c>
      <c r="E240" s="160"/>
      <c r="F240" s="160" t="s">
        <v>1422</v>
      </c>
      <c r="G240" s="161">
        <v>165088</v>
      </c>
      <c r="H240" s="160" t="s">
        <v>1127</v>
      </c>
    </row>
    <row r="241" spans="3:8" s="153" customFormat="1" ht="12" customHeight="1">
      <c r="C241" s="160" t="s">
        <v>1356</v>
      </c>
      <c r="D241" s="160" t="s">
        <v>1423</v>
      </c>
      <c r="E241" s="160"/>
      <c r="F241" s="160" t="s">
        <v>1424</v>
      </c>
      <c r="G241" s="161">
        <v>62110</v>
      </c>
      <c r="H241" s="160" t="s">
        <v>1127</v>
      </c>
    </row>
    <row r="242" spans="3:8" s="153" customFormat="1" ht="12" customHeight="1">
      <c r="C242" s="160" t="s">
        <v>1356</v>
      </c>
      <c r="D242" s="160" t="s">
        <v>1425</v>
      </c>
      <c r="E242" s="160"/>
      <c r="F242" s="160" t="s">
        <v>1426</v>
      </c>
      <c r="G242" s="161">
        <v>62110</v>
      </c>
      <c r="H242" s="160" t="s">
        <v>1127</v>
      </c>
    </row>
    <row r="243" spans="3:8" s="153" customFormat="1" ht="12" customHeight="1">
      <c r="C243" s="160" t="s">
        <v>1361</v>
      </c>
      <c r="D243" s="160" t="s">
        <v>1427</v>
      </c>
      <c r="E243" s="160"/>
      <c r="F243" s="160" t="s">
        <v>1428</v>
      </c>
      <c r="G243" s="161">
        <v>64109</v>
      </c>
      <c r="H243" s="160" t="s">
        <v>1127</v>
      </c>
    </row>
    <row r="244" spans="3:8" s="153" customFormat="1" ht="12" customHeight="1">
      <c r="C244" s="160" t="s">
        <v>1429</v>
      </c>
      <c r="D244" s="160" t="s">
        <v>1430</v>
      </c>
      <c r="E244" s="160"/>
      <c r="F244" s="160" t="s">
        <v>1431</v>
      </c>
      <c r="G244" s="161">
        <v>64109</v>
      </c>
      <c r="H244" s="160" t="s">
        <v>1127</v>
      </c>
    </row>
    <row r="245" spans="3:8" s="153" customFormat="1" ht="12" customHeight="1">
      <c r="C245" s="160" t="s">
        <v>1429</v>
      </c>
      <c r="D245" s="160" t="s">
        <v>1432</v>
      </c>
      <c r="E245" s="160"/>
      <c r="F245" s="160" t="s">
        <v>1433</v>
      </c>
      <c r="G245" s="161">
        <v>64109</v>
      </c>
      <c r="H245" s="160" t="s">
        <v>1127</v>
      </c>
    </row>
    <row r="246" spans="3:8" s="153" customFormat="1" ht="12" customHeight="1">
      <c r="C246" s="160" t="s">
        <v>1429</v>
      </c>
      <c r="D246" s="160" t="s">
        <v>1434</v>
      </c>
      <c r="E246" s="160"/>
      <c r="F246" s="160" t="s">
        <v>1435</v>
      </c>
      <c r="G246" s="161">
        <v>64109</v>
      </c>
      <c r="H246" s="160" t="s">
        <v>1127</v>
      </c>
    </row>
    <row r="247" spans="3:8" s="153" customFormat="1" ht="12" customHeight="1">
      <c r="C247" s="160" t="s">
        <v>1351</v>
      </c>
      <c r="D247" s="160" t="s">
        <v>1436</v>
      </c>
      <c r="E247" s="160"/>
      <c r="F247" s="160" t="s">
        <v>1437</v>
      </c>
      <c r="G247" s="161">
        <v>166234</v>
      </c>
      <c r="H247" s="160" t="s">
        <v>1127</v>
      </c>
    </row>
    <row r="248" spans="3:8" s="153" customFormat="1" ht="12" customHeight="1">
      <c r="C248" s="160" t="s">
        <v>1429</v>
      </c>
      <c r="D248" s="160" t="s">
        <v>1438</v>
      </c>
      <c r="E248" s="160"/>
      <c r="F248" s="160" t="s">
        <v>1439</v>
      </c>
      <c r="G248" s="161">
        <v>83117</v>
      </c>
      <c r="H248" s="160" t="s">
        <v>1127</v>
      </c>
    </row>
    <row r="249" spans="3:8" s="153" customFormat="1" ht="12" customHeight="1">
      <c r="C249" s="160" t="s">
        <v>1429</v>
      </c>
      <c r="D249" s="160" t="s">
        <v>1440</v>
      </c>
      <c r="E249" s="160"/>
      <c r="F249" s="160" t="s">
        <v>1441</v>
      </c>
      <c r="G249" s="161">
        <v>170232</v>
      </c>
      <c r="H249" s="160" t="s">
        <v>1127</v>
      </c>
    </row>
    <row r="250" spans="3:8" s="153" customFormat="1" ht="12" customHeight="1">
      <c r="C250" s="160" t="s">
        <v>1429</v>
      </c>
      <c r="D250" s="167">
        <v>11339</v>
      </c>
      <c r="E250" s="160"/>
      <c r="F250" s="160" t="s">
        <v>1442</v>
      </c>
      <c r="G250" s="161">
        <v>6797</v>
      </c>
      <c r="H250" s="160" t="s">
        <v>1127</v>
      </c>
    </row>
    <row r="251" spans="3:8" s="153" customFormat="1" ht="12" customHeight="1">
      <c r="C251" s="160" t="s">
        <v>1443</v>
      </c>
      <c r="D251" s="167">
        <v>11340</v>
      </c>
      <c r="E251" s="160"/>
      <c r="F251" s="160" t="s">
        <v>1444</v>
      </c>
      <c r="G251" s="161">
        <v>3336</v>
      </c>
      <c r="H251" s="160" t="s">
        <v>1127</v>
      </c>
    </row>
    <row r="252" spans="3:8" s="153" customFormat="1" ht="12" customHeight="1">
      <c r="C252" s="160" t="s">
        <v>1443</v>
      </c>
      <c r="D252" s="167">
        <v>11341</v>
      </c>
      <c r="E252" s="160"/>
      <c r="F252" s="160" t="s">
        <v>1445</v>
      </c>
      <c r="G252" s="161">
        <v>3461</v>
      </c>
      <c r="H252" s="160" t="s">
        <v>1127</v>
      </c>
    </row>
    <row r="253" spans="3:8" s="153" customFormat="1" ht="12" customHeight="1">
      <c r="C253" s="160" t="s">
        <v>1446</v>
      </c>
      <c r="D253" s="160" t="s">
        <v>1447</v>
      </c>
      <c r="E253" s="160"/>
      <c r="F253" s="160" t="s">
        <v>1448</v>
      </c>
      <c r="G253" s="161">
        <v>285</v>
      </c>
      <c r="H253" s="160" t="s">
        <v>1127</v>
      </c>
    </row>
    <row r="254" spans="3:8" s="153" customFormat="1" ht="12" customHeight="1">
      <c r="C254" s="160" t="s">
        <v>1446</v>
      </c>
      <c r="D254" s="160" t="s">
        <v>1449</v>
      </c>
      <c r="E254" s="160"/>
      <c r="F254" s="160" t="s">
        <v>1450</v>
      </c>
      <c r="G254" s="161">
        <v>5905</v>
      </c>
      <c r="H254" s="160" t="s">
        <v>1127</v>
      </c>
    </row>
    <row r="255" spans="3:8" s="153" customFormat="1" ht="12" customHeight="1">
      <c r="C255" s="160" t="s">
        <v>1446</v>
      </c>
      <c r="D255" s="160" t="s">
        <v>1451</v>
      </c>
      <c r="E255" s="160"/>
      <c r="F255" s="160" t="s">
        <v>1452</v>
      </c>
      <c r="G255" s="161">
        <v>503</v>
      </c>
      <c r="H255" s="160" t="s">
        <v>1127</v>
      </c>
    </row>
    <row r="256" spans="3:8" s="153" customFormat="1" ht="12" customHeight="1">
      <c r="C256" s="160" t="s">
        <v>1453</v>
      </c>
      <c r="D256" s="167">
        <v>11344</v>
      </c>
      <c r="E256" s="160"/>
      <c r="F256" s="160" t="s">
        <v>1454</v>
      </c>
      <c r="G256" s="161">
        <v>6797</v>
      </c>
      <c r="H256" s="160" t="s">
        <v>1127</v>
      </c>
    </row>
    <row r="257" spans="3:8" s="153" customFormat="1" ht="12" customHeight="1">
      <c r="C257" s="160" t="s">
        <v>1453</v>
      </c>
      <c r="D257" s="167">
        <v>11347</v>
      </c>
      <c r="E257" s="160"/>
      <c r="F257" s="160" t="s">
        <v>1455</v>
      </c>
      <c r="G257" s="161">
        <v>6797</v>
      </c>
      <c r="H257" s="160" t="s">
        <v>1127</v>
      </c>
    </row>
    <row r="258" spans="3:8" s="153" customFormat="1" ht="12" customHeight="1">
      <c r="C258" s="160" t="s">
        <v>1456</v>
      </c>
      <c r="D258" s="167">
        <v>11348</v>
      </c>
      <c r="E258" s="160"/>
      <c r="F258" s="160" t="s">
        <v>1457</v>
      </c>
      <c r="G258" s="161">
        <v>3336</v>
      </c>
      <c r="H258" s="160" t="s">
        <v>1127</v>
      </c>
    </row>
    <row r="259" spans="3:8" s="153" customFormat="1" ht="12" customHeight="1">
      <c r="C259" s="160" t="s">
        <v>1456</v>
      </c>
      <c r="D259" s="167">
        <v>11349</v>
      </c>
      <c r="E259" s="160"/>
      <c r="F259" s="160" t="s">
        <v>1458</v>
      </c>
      <c r="G259" s="161">
        <v>3461</v>
      </c>
      <c r="H259" s="160" t="s">
        <v>1127</v>
      </c>
    </row>
    <row r="260" spans="3:8" s="153" customFormat="1" ht="12" customHeight="1">
      <c r="C260" s="160" t="s">
        <v>1459</v>
      </c>
      <c r="D260" s="167">
        <v>11353</v>
      </c>
      <c r="E260" s="160"/>
      <c r="F260" s="160" t="s">
        <v>1460</v>
      </c>
      <c r="G260" s="161">
        <v>54376</v>
      </c>
      <c r="H260" s="160" t="s">
        <v>1127</v>
      </c>
    </row>
    <row r="261" spans="3:8" s="153" customFormat="1" ht="12" customHeight="1">
      <c r="C261" s="160" t="s">
        <v>1461</v>
      </c>
      <c r="D261" s="160" t="s">
        <v>1462</v>
      </c>
      <c r="E261" s="160"/>
      <c r="F261" s="160" t="s">
        <v>1463</v>
      </c>
      <c r="G261" s="161">
        <v>83117</v>
      </c>
      <c r="H261" s="160" t="s">
        <v>1127</v>
      </c>
    </row>
    <row r="262" spans="3:8" s="153" customFormat="1" ht="12" customHeight="1">
      <c r="C262" s="160" t="s">
        <v>1464</v>
      </c>
      <c r="D262" s="160" t="s">
        <v>1465</v>
      </c>
      <c r="E262" s="160"/>
      <c r="F262" s="160" t="s">
        <v>1466</v>
      </c>
      <c r="G262" s="161">
        <v>199735</v>
      </c>
      <c r="H262" s="160" t="s">
        <v>1127</v>
      </c>
    </row>
    <row r="263" spans="3:8" s="153" customFormat="1" ht="12" customHeight="1">
      <c r="C263" s="160" t="s">
        <v>1397</v>
      </c>
      <c r="D263" s="160" t="s">
        <v>1467</v>
      </c>
      <c r="E263" s="160"/>
      <c r="F263" s="160" t="s">
        <v>1468</v>
      </c>
      <c r="G263" s="161">
        <v>7960</v>
      </c>
      <c r="H263" s="160" t="s">
        <v>1127</v>
      </c>
    </row>
    <row r="264" spans="3:8" s="153" customFormat="1" ht="12" customHeight="1">
      <c r="C264" s="160" t="s">
        <v>1343</v>
      </c>
      <c r="D264" s="160" t="s">
        <v>1469</v>
      </c>
      <c r="E264" s="160"/>
      <c r="F264" s="160" t="s">
        <v>1470</v>
      </c>
      <c r="G264" s="161">
        <v>999554</v>
      </c>
      <c r="H264" s="160" t="s">
        <v>1127</v>
      </c>
    </row>
    <row r="265" spans="3:8" s="153" customFormat="1" ht="12" customHeight="1">
      <c r="C265" s="160" t="s">
        <v>1361</v>
      </c>
      <c r="D265" s="160" t="s">
        <v>1471</v>
      </c>
      <c r="E265" s="160"/>
      <c r="F265" s="160" t="s">
        <v>1472</v>
      </c>
      <c r="G265" s="161">
        <v>3980</v>
      </c>
      <c r="H265" s="160" t="s">
        <v>1127</v>
      </c>
    </row>
    <row r="266" spans="3:8" s="153" customFormat="1" ht="12" customHeight="1">
      <c r="C266" s="160" t="s">
        <v>1473</v>
      </c>
      <c r="D266" s="160" t="s">
        <v>1474</v>
      </c>
      <c r="E266" s="160"/>
      <c r="F266" s="160" t="s">
        <v>1475</v>
      </c>
      <c r="G266" s="161">
        <v>6294</v>
      </c>
      <c r="H266" s="160" t="s">
        <v>1127</v>
      </c>
    </row>
    <row r="267" spans="3:8" s="153" customFormat="1" ht="12" customHeight="1">
      <c r="C267" s="160" t="s">
        <v>1473</v>
      </c>
      <c r="D267" s="160" t="s">
        <v>1476</v>
      </c>
      <c r="E267" s="160"/>
      <c r="F267" s="160" t="s">
        <v>1477</v>
      </c>
      <c r="G267" s="161">
        <v>503</v>
      </c>
      <c r="H267" s="160" t="s">
        <v>1127</v>
      </c>
    </row>
    <row r="268" spans="3:8" s="153" customFormat="1" ht="12" customHeight="1">
      <c r="C268" s="160" t="s">
        <v>1429</v>
      </c>
      <c r="D268" s="167">
        <v>11406</v>
      </c>
      <c r="E268" s="160"/>
      <c r="F268" s="160" t="s">
        <v>1478</v>
      </c>
      <c r="G268" s="161">
        <v>6797</v>
      </c>
      <c r="H268" s="160" t="s">
        <v>1127</v>
      </c>
    </row>
    <row r="269" spans="3:8" s="153" customFormat="1" ht="12" customHeight="1">
      <c r="C269" s="160" t="s">
        <v>1453</v>
      </c>
      <c r="D269" s="167">
        <v>11408</v>
      </c>
      <c r="E269" s="160"/>
      <c r="F269" s="160" t="s">
        <v>1479</v>
      </c>
      <c r="G269" s="161">
        <v>6797</v>
      </c>
      <c r="H269" s="160" t="s">
        <v>1127</v>
      </c>
    </row>
    <row r="270" spans="3:8" s="153" customFormat="1" ht="12" customHeight="1">
      <c r="C270" s="160" t="s">
        <v>1429</v>
      </c>
      <c r="D270" s="167">
        <v>11409</v>
      </c>
      <c r="E270" s="160"/>
      <c r="F270" s="160" t="s">
        <v>1480</v>
      </c>
      <c r="G270" s="161">
        <v>6797</v>
      </c>
      <c r="H270" s="160" t="s">
        <v>1127</v>
      </c>
    </row>
    <row r="271" spans="3:8" s="153" customFormat="1" ht="12" customHeight="1">
      <c r="C271" s="160" t="s">
        <v>1481</v>
      </c>
      <c r="D271" s="167">
        <v>11412</v>
      </c>
      <c r="E271" s="160"/>
      <c r="F271" s="160" t="s">
        <v>1482</v>
      </c>
      <c r="G271" s="161">
        <v>6797</v>
      </c>
      <c r="H271" s="160" t="s">
        <v>1127</v>
      </c>
    </row>
    <row r="272" spans="3:8" s="153" customFormat="1" ht="12" customHeight="1">
      <c r="C272" s="160" t="s">
        <v>1356</v>
      </c>
      <c r="D272" s="160" t="s">
        <v>1483</v>
      </c>
      <c r="E272" s="160"/>
      <c r="F272" s="160" t="s">
        <v>1484</v>
      </c>
      <c r="G272" s="161">
        <v>6797</v>
      </c>
      <c r="H272" s="160" t="s">
        <v>1127</v>
      </c>
    </row>
    <row r="273" spans="3:8" s="153" customFormat="1" ht="12" customHeight="1">
      <c r="C273" s="160" t="s">
        <v>1459</v>
      </c>
      <c r="D273" s="167">
        <v>11418</v>
      </c>
      <c r="E273" s="160"/>
      <c r="F273" s="160" t="s">
        <v>1485</v>
      </c>
      <c r="G273" s="161">
        <v>6797</v>
      </c>
      <c r="H273" s="160" t="s">
        <v>1127</v>
      </c>
    </row>
    <row r="274" spans="3:8" s="153" customFormat="1" ht="12" customHeight="1">
      <c r="C274" s="160" t="s">
        <v>1429</v>
      </c>
      <c r="D274" s="167">
        <v>11419</v>
      </c>
      <c r="E274" s="160"/>
      <c r="F274" s="160" t="s">
        <v>1486</v>
      </c>
      <c r="G274" s="161">
        <v>6797</v>
      </c>
      <c r="H274" s="160" t="s">
        <v>1127</v>
      </c>
    </row>
    <row r="275" spans="3:8" s="153" customFormat="1" ht="12" customHeight="1">
      <c r="C275" s="160" t="s">
        <v>1345</v>
      </c>
      <c r="D275" s="167">
        <v>11427</v>
      </c>
      <c r="E275" s="160"/>
      <c r="F275" s="160" t="s">
        <v>1487</v>
      </c>
      <c r="G275" s="161">
        <v>290003</v>
      </c>
      <c r="H275" s="160" t="s">
        <v>1127</v>
      </c>
    </row>
    <row r="276" spans="3:8" s="153" customFormat="1" ht="12" customHeight="1">
      <c r="C276" s="160" t="s">
        <v>1343</v>
      </c>
      <c r="D276" s="167">
        <v>11428</v>
      </c>
      <c r="E276" s="160"/>
      <c r="F276" s="160" t="s">
        <v>1488</v>
      </c>
      <c r="G276" s="161">
        <v>290003</v>
      </c>
      <c r="H276" s="160" t="s">
        <v>1127</v>
      </c>
    </row>
    <row r="277" spans="3:8" s="153" customFormat="1" ht="12" customHeight="1">
      <c r="C277" s="160" t="s">
        <v>1361</v>
      </c>
      <c r="D277" s="160" t="s">
        <v>1489</v>
      </c>
      <c r="E277" s="160"/>
      <c r="F277" s="160" t="s">
        <v>1490</v>
      </c>
      <c r="G277" s="161">
        <v>290003</v>
      </c>
      <c r="H277" s="160" t="s">
        <v>1127</v>
      </c>
    </row>
    <row r="278" spans="3:8" s="153" customFormat="1" ht="12" customHeight="1">
      <c r="C278" s="160" t="s">
        <v>1361</v>
      </c>
      <c r="D278" s="160" t="s">
        <v>1491</v>
      </c>
      <c r="E278" s="160"/>
      <c r="F278" s="160" t="s">
        <v>1492</v>
      </c>
      <c r="G278" s="161">
        <v>290003</v>
      </c>
      <c r="H278" s="160" t="s">
        <v>1127</v>
      </c>
    </row>
    <row r="279" spans="3:8" s="153" customFormat="1" ht="12" customHeight="1">
      <c r="C279" s="160" t="s">
        <v>1412</v>
      </c>
      <c r="D279" s="167">
        <v>11433</v>
      </c>
      <c r="E279" s="160"/>
      <c r="F279" s="160" t="s">
        <v>1493</v>
      </c>
      <c r="G279" s="161">
        <v>580006</v>
      </c>
      <c r="H279" s="160" t="s">
        <v>1127</v>
      </c>
    </row>
    <row r="280" spans="3:8" s="153" customFormat="1" ht="12" customHeight="1">
      <c r="C280" s="160" t="s">
        <v>1494</v>
      </c>
      <c r="D280" s="167">
        <v>11434</v>
      </c>
      <c r="E280" s="160"/>
      <c r="F280" s="160" t="s">
        <v>1495</v>
      </c>
      <c r="G280" s="161">
        <v>580006</v>
      </c>
      <c r="H280" s="160" t="s">
        <v>1127</v>
      </c>
    </row>
    <row r="281" spans="3:8" s="153" customFormat="1" ht="12" customHeight="1">
      <c r="C281" s="160" t="s">
        <v>1361</v>
      </c>
      <c r="D281" s="167">
        <v>11465</v>
      </c>
      <c r="E281" s="160"/>
      <c r="F281" s="160" t="s">
        <v>1496</v>
      </c>
      <c r="G281" s="161">
        <v>142320</v>
      </c>
      <c r="H281" s="160" t="s">
        <v>1127</v>
      </c>
    </row>
    <row r="282" spans="3:8" s="153" customFormat="1" ht="12" customHeight="1">
      <c r="C282" s="160" t="s">
        <v>1361</v>
      </c>
      <c r="D282" s="167">
        <v>11466</v>
      </c>
      <c r="E282" s="160"/>
      <c r="F282" s="160" t="s">
        <v>1497</v>
      </c>
      <c r="G282" s="161">
        <v>142320</v>
      </c>
      <c r="H282" s="160" t="s">
        <v>1127</v>
      </c>
    </row>
    <row r="283" spans="3:8" s="153" customFormat="1" ht="12" customHeight="1">
      <c r="C283" s="160" t="s">
        <v>1361</v>
      </c>
      <c r="D283" s="160" t="s">
        <v>1498</v>
      </c>
      <c r="E283" s="160"/>
      <c r="F283" s="160" t="s">
        <v>1499</v>
      </c>
      <c r="G283" s="161">
        <v>290003</v>
      </c>
      <c r="H283" s="160" t="s">
        <v>1127</v>
      </c>
    </row>
    <row r="284" spans="3:8" s="153" customFormat="1" ht="12" customHeight="1">
      <c r="C284" s="160" t="s">
        <v>1361</v>
      </c>
      <c r="D284" s="160" t="s">
        <v>1500</v>
      </c>
      <c r="E284" s="160"/>
      <c r="F284" s="160" t="s">
        <v>1501</v>
      </c>
      <c r="G284" s="161">
        <v>290003</v>
      </c>
      <c r="H284" s="160" t="s">
        <v>1127</v>
      </c>
    </row>
    <row r="285" spans="3:8" s="153" customFormat="1" ht="12" customHeight="1">
      <c r="C285" s="160" t="s">
        <v>1446</v>
      </c>
      <c r="D285" s="160" t="s">
        <v>1502</v>
      </c>
      <c r="E285" s="160"/>
      <c r="F285" s="160" t="s">
        <v>1503</v>
      </c>
      <c r="G285" s="161">
        <v>93</v>
      </c>
      <c r="H285" s="160" t="s">
        <v>1127</v>
      </c>
    </row>
    <row r="286" spans="3:8" s="153" customFormat="1" ht="12" customHeight="1">
      <c r="C286" s="160" t="s">
        <v>1446</v>
      </c>
      <c r="D286" s="160" t="s">
        <v>1504</v>
      </c>
      <c r="E286" s="160"/>
      <c r="F286" s="160" t="s">
        <v>1505</v>
      </c>
      <c r="G286" s="161">
        <v>600</v>
      </c>
      <c r="H286" s="160" t="s">
        <v>1127</v>
      </c>
    </row>
    <row r="287" spans="3:8" s="153" customFormat="1" ht="12" customHeight="1">
      <c r="C287" s="160" t="s">
        <v>1446</v>
      </c>
      <c r="D287" s="160" t="s">
        <v>1506</v>
      </c>
      <c r="E287" s="160" t="s">
        <v>1507</v>
      </c>
      <c r="F287" s="160" t="s">
        <v>1508</v>
      </c>
      <c r="G287" s="161">
        <v>1306</v>
      </c>
      <c r="H287" s="160" t="s">
        <v>1127</v>
      </c>
    </row>
    <row r="288" spans="3:8" s="153" customFormat="1" ht="12" customHeight="1">
      <c r="C288" s="160" t="s">
        <v>1509</v>
      </c>
      <c r="D288" s="167">
        <v>11478</v>
      </c>
      <c r="E288" s="160"/>
      <c r="F288" s="160" t="s">
        <v>1510</v>
      </c>
      <c r="G288" s="161">
        <v>3998</v>
      </c>
      <c r="H288" s="160" t="s">
        <v>1127</v>
      </c>
    </row>
    <row r="289" spans="3:8" s="153" customFormat="1" ht="12" customHeight="1">
      <c r="D289" s="167">
        <v>11480</v>
      </c>
      <c r="E289" s="160"/>
      <c r="F289" s="160" t="s">
        <v>1511</v>
      </c>
      <c r="G289" s="161">
        <v>3998</v>
      </c>
      <c r="H289" s="160" t="s">
        <v>1127</v>
      </c>
    </row>
    <row r="290" spans="3:8" s="153" customFormat="1" ht="12" customHeight="1">
      <c r="C290" s="160" t="s">
        <v>1356</v>
      </c>
      <c r="D290" s="167">
        <v>11482</v>
      </c>
      <c r="E290" s="160"/>
      <c r="F290" s="160" t="s">
        <v>1512</v>
      </c>
      <c r="G290" s="161">
        <v>1999</v>
      </c>
      <c r="H290" s="160" t="s">
        <v>1127</v>
      </c>
    </row>
    <row r="291" spans="3:8" s="153" customFormat="1" ht="12" customHeight="1">
      <c r="C291" s="160" t="s">
        <v>1356</v>
      </c>
      <c r="D291" s="167">
        <v>11483</v>
      </c>
      <c r="E291" s="160"/>
      <c r="F291" s="160" t="s">
        <v>1513</v>
      </c>
      <c r="G291" s="161">
        <v>1999</v>
      </c>
      <c r="H291" s="160" t="s">
        <v>1127</v>
      </c>
    </row>
    <row r="292" spans="3:8" s="153" customFormat="1" ht="12" customHeight="1">
      <c r="C292" s="160" t="s">
        <v>1345</v>
      </c>
      <c r="D292" s="167">
        <v>11493</v>
      </c>
      <c r="E292" s="160"/>
      <c r="F292" s="160" t="s">
        <v>1514</v>
      </c>
      <c r="G292" s="161">
        <v>5934</v>
      </c>
      <c r="H292" s="160" t="s">
        <v>1127</v>
      </c>
    </row>
    <row r="293" spans="3:8" s="153" customFormat="1" ht="12" customHeight="1">
      <c r="C293" s="160" t="s">
        <v>1453</v>
      </c>
      <c r="D293" s="167">
        <v>11498</v>
      </c>
      <c r="E293" s="160"/>
      <c r="F293" s="160" t="s">
        <v>1515</v>
      </c>
      <c r="G293" s="161">
        <v>6797</v>
      </c>
      <c r="H293" s="160" t="s">
        <v>1127</v>
      </c>
    </row>
    <row r="294" spans="3:8" s="153" customFormat="1" ht="12" customHeight="1">
      <c r="C294" s="160" t="s">
        <v>1459</v>
      </c>
      <c r="D294" s="167">
        <v>11499</v>
      </c>
      <c r="E294" s="160"/>
      <c r="F294" s="160" t="s">
        <v>1516</v>
      </c>
      <c r="G294" s="161">
        <v>204360</v>
      </c>
      <c r="H294" s="160" t="s">
        <v>1127</v>
      </c>
    </row>
    <row r="295" spans="3:8" s="153" customFormat="1" ht="12" customHeight="1">
      <c r="C295" s="160" t="s">
        <v>1517</v>
      </c>
      <c r="D295" s="167">
        <v>11500</v>
      </c>
      <c r="E295" s="160"/>
      <c r="F295" s="160" t="s">
        <v>1518</v>
      </c>
      <c r="G295" s="161">
        <v>694067</v>
      </c>
      <c r="H295" s="160" t="s">
        <v>1127</v>
      </c>
    </row>
    <row r="296" spans="3:8" s="153" customFormat="1" ht="12" customHeight="1">
      <c r="C296" s="160" t="s">
        <v>1356</v>
      </c>
      <c r="D296" s="167">
        <v>11503</v>
      </c>
      <c r="E296" s="160"/>
      <c r="F296" s="160" t="s">
        <v>1519</v>
      </c>
      <c r="G296" s="161">
        <v>80210</v>
      </c>
      <c r="H296" s="160" t="s">
        <v>1127</v>
      </c>
    </row>
    <row r="297" spans="3:8" s="153" customFormat="1" ht="12" customHeight="1">
      <c r="C297" s="160" t="s">
        <v>1429</v>
      </c>
      <c r="D297" s="167">
        <v>11509</v>
      </c>
      <c r="E297" s="160"/>
      <c r="F297" s="160" t="s">
        <v>1520</v>
      </c>
      <c r="G297" s="161">
        <v>6797</v>
      </c>
      <c r="H297" s="160" t="s">
        <v>1127</v>
      </c>
    </row>
    <row r="298" spans="3:8" s="153" customFormat="1" ht="12" customHeight="1">
      <c r="C298" s="160" t="s">
        <v>1361</v>
      </c>
      <c r="D298" s="167">
        <v>11510</v>
      </c>
      <c r="E298" s="160"/>
      <c r="F298" s="160" t="s">
        <v>1521</v>
      </c>
      <c r="G298" s="161">
        <v>6797</v>
      </c>
      <c r="H298" s="160" t="s">
        <v>1127</v>
      </c>
    </row>
    <row r="299" spans="3:8" s="153" customFormat="1" ht="12" customHeight="1">
      <c r="C299" s="160" t="s">
        <v>1459</v>
      </c>
      <c r="D299" s="167">
        <v>11512</v>
      </c>
      <c r="E299" s="160"/>
      <c r="F299" s="160" t="s">
        <v>1522</v>
      </c>
      <c r="G299" s="161">
        <v>85116</v>
      </c>
      <c r="H299" s="160" t="s">
        <v>1127</v>
      </c>
    </row>
    <row r="300" spans="3:8" s="153" customFormat="1" ht="12" customHeight="1">
      <c r="C300" s="160" t="s">
        <v>1361</v>
      </c>
      <c r="D300" s="160" t="s">
        <v>1523</v>
      </c>
      <c r="E300" s="160"/>
      <c r="F300" s="160" t="s">
        <v>1524</v>
      </c>
      <c r="G300" s="161">
        <v>1999</v>
      </c>
      <c r="H300" s="160" t="s">
        <v>1127</v>
      </c>
    </row>
    <row r="301" spans="3:8" s="153" customFormat="1" ht="12" customHeight="1">
      <c r="C301" s="160" t="s">
        <v>1481</v>
      </c>
      <c r="D301" s="160" t="s">
        <v>1525</v>
      </c>
      <c r="E301" s="160"/>
      <c r="F301" s="160" t="s">
        <v>1526</v>
      </c>
      <c r="G301" s="161">
        <v>78211</v>
      </c>
      <c r="H301" s="160" t="s">
        <v>1127</v>
      </c>
    </row>
    <row r="302" spans="3:8" s="153" customFormat="1" ht="12" customHeight="1">
      <c r="C302" s="160" t="s">
        <v>1481</v>
      </c>
      <c r="D302" s="160" t="s">
        <v>1527</v>
      </c>
      <c r="E302" s="160"/>
      <c r="F302" s="160" t="s">
        <v>1528</v>
      </c>
      <c r="G302" s="161">
        <v>78211</v>
      </c>
      <c r="H302" s="160" t="s">
        <v>1127</v>
      </c>
    </row>
    <row r="303" spans="3:8" s="153" customFormat="1" ht="12" customHeight="1">
      <c r="C303" s="160" t="s">
        <v>1345</v>
      </c>
      <c r="D303" s="167">
        <v>11623</v>
      </c>
      <c r="E303" s="160"/>
      <c r="F303" s="160" t="s">
        <v>1404</v>
      </c>
      <c r="G303" s="161">
        <v>3980</v>
      </c>
      <c r="H303" s="160" t="s">
        <v>1127</v>
      </c>
    </row>
    <row r="304" spans="3:8" s="153" customFormat="1" ht="12" customHeight="1">
      <c r="C304" s="160" t="s">
        <v>1481</v>
      </c>
      <c r="D304" s="167">
        <v>11627</v>
      </c>
      <c r="E304" s="160"/>
      <c r="F304" s="160" t="s">
        <v>1529</v>
      </c>
      <c r="G304" s="161">
        <v>6797</v>
      </c>
      <c r="H304" s="160" t="s">
        <v>1127</v>
      </c>
    </row>
    <row r="305" spans="3:8" s="153" customFormat="1" ht="12" customHeight="1">
      <c r="C305" s="160" t="s">
        <v>1345</v>
      </c>
      <c r="D305" s="167">
        <v>11628</v>
      </c>
      <c r="E305" s="160"/>
      <c r="F305" s="160" t="s">
        <v>1530</v>
      </c>
      <c r="G305" s="161">
        <v>6797</v>
      </c>
      <c r="H305" s="160" t="s">
        <v>1127</v>
      </c>
    </row>
    <row r="306" spans="3:8" s="153" customFormat="1" ht="12" customHeight="1">
      <c r="C306" s="160" t="s">
        <v>1351</v>
      </c>
      <c r="D306" s="167">
        <v>11630</v>
      </c>
      <c r="E306" s="160"/>
      <c r="F306" s="160" t="s">
        <v>1437</v>
      </c>
      <c r="G306" s="161">
        <v>3998</v>
      </c>
      <c r="H306" s="160" t="s">
        <v>1127</v>
      </c>
    </row>
    <row r="307" spans="3:8" s="153" customFormat="1" ht="12" customHeight="1">
      <c r="C307" s="160" t="s">
        <v>1429</v>
      </c>
      <c r="D307" s="167">
        <v>11640</v>
      </c>
      <c r="E307" s="160"/>
      <c r="F307" s="160" t="s">
        <v>1531</v>
      </c>
      <c r="G307" s="161">
        <v>38010</v>
      </c>
      <c r="H307" s="160" t="s">
        <v>1127</v>
      </c>
    </row>
    <row r="308" spans="3:8" s="153" customFormat="1" ht="12" customHeight="1">
      <c r="C308" s="160" t="s">
        <v>1343</v>
      </c>
      <c r="D308" s="167">
        <v>11643</v>
      </c>
      <c r="E308" s="160"/>
      <c r="F308" s="160" t="s">
        <v>1532</v>
      </c>
      <c r="G308" s="161">
        <v>152040</v>
      </c>
      <c r="H308" s="160" t="s">
        <v>1127</v>
      </c>
    </row>
    <row r="309" spans="3:8" s="153" customFormat="1" ht="12" customHeight="1">
      <c r="C309" s="160" t="s">
        <v>1533</v>
      </c>
      <c r="D309" s="167">
        <v>11644</v>
      </c>
      <c r="E309" s="160"/>
      <c r="F309" s="160" t="s">
        <v>1534</v>
      </c>
      <c r="G309" s="161">
        <v>38010</v>
      </c>
      <c r="H309" s="160" t="s">
        <v>1127</v>
      </c>
    </row>
    <row r="310" spans="3:8" s="153" customFormat="1" ht="12" customHeight="1">
      <c r="C310" s="160" t="s">
        <v>1429</v>
      </c>
      <c r="D310" s="167">
        <v>11645</v>
      </c>
      <c r="E310" s="160"/>
      <c r="F310" s="160" t="s">
        <v>1535</v>
      </c>
      <c r="G310" s="161">
        <v>38010</v>
      </c>
      <c r="H310" s="160" t="s">
        <v>1127</v>
      </c>
    </row>
    <row r="311" spans="3:8" s="153" customFormat="1" ht="12" customHeight="1">
      <c r="C311" s="160" t="s">
        <v>1533</v>
      </c>
      <c r="D311" s="167">
        <v>11646</v>
      </c>
      <c r="E311" s="160"/>
      <c r="F311" s="160" t="s">
        <v>1536</v>
      </c>
      <c r="G311" s="161">
        <v>38010</v>
      </c>
      <c r="H311" s="160" t="s">
        <v>1127</v>
      </c>
    </row>
    <row r="312" spans="3:8" s="153" customFormat="1" ht="12" customHeight="1">
      <c r="C312" s="160" t="s">
        <v>1343</v>
      </c>
      <c r="D312" s="167">
        <v>11647</v>
      </c>
      <c r="E312" s="160"/>
      <c r="F312" s="160" t="s">
        <v>1537</v>
      </c>
      <c r="G312" s="161">
        <v>152040</v>
      </c>
      <c r="H312" s="160" t="s">
        <v>1127</v>
      </c>
    </row>
    <row r="313" spans="3:8" s="153" customFormat="1" ht="12" customHeight="1">
      <c r="C313" s="160" t="s">
        <v>1343</v>
      </c>
      <c r="D313" s="167">
        <v>11650</v>
      </c>
      <c r="E313" s="160"/>
      <c r="F313" s="160" t="s">
        <v>1538</v>
      </c>
      <c r="G313" s="161">
        <v>75222</v>
      </c>
      <c r="H313" s="160" t="s">
        <v>1127</v>
      </c>
    </row>
    <row r="314" spans="3:8" s="153" customFormat="1" ht="12" customHeight="1">
      <c r="C314" s="160" t="s">
        <v>1429</v>
      </c>
      <c r="D314" s="160" t="s">
        <v>1539</v>
      </c>
      <c r="E314" s="160"/>
      <c r="F314" s="160" t="s">
        <v>1540</v>
      </c>
      <c r="G314" s="161">
        <v>38010</v>
      </c>
      <c r="H314" s="160" t="s">
        <v>1127</v>
      </c>
    </row>
    <row r="315" spans="3:8" s="153" customFormat="1" ht="12" customHeight="1">
      <c r="C315" s="160" t="s">
        <v>1429</v>
      </c>
      <c r="D315" s="160" t="s">
        <v>1541</v>
      </c>
      <c r="E315" s="160"/>
      <c r="F315" s="160" t="s">
        <v>1542</v>
      </c>
      <c r="G315" s="161">
        <v>38010</v>
      </c>
      <c r="H315" s="160" t="s">
        <v>1127</v>
      </c>
    </row>
    <row r="316" spans="3:8" s="153" customFormat="1" ht="12" customHeight="1">
      <c r="C316" s="160" t="s">
        <v>1343</v>
      </c>
      <c r="D316" s="167">
        <v>11652</v>
      </c>
      <c r="E316" s="160"/>
      <c r="F316" s="160" t="s">
        <v>1543</v>
      </c>
      <c r="G316" s="161">
        <v>76020</v>
      </c>
      <c r="H316" s="160" t="s">
        <v>1127</v>
      </c>
    </row>
    <row r="317" spans="3:8" s="153" customFormat="1" ht="12" customHeight="1">
      <c r="C317" s="160" t="s">
        <v>1392</v>
      </c>
      <c r="D317" s="167">
        <v>11653</v>
      </c>
      <c r="E317" s="160"/>
      <c r="F317" s="160" t="s">
        <v>1544</v>
      </c>
      <c r="G317" s="161">
        <v>152040</v>
      </c>
      <c r="H317" s="160" t="s">
        <v>1127</v>
      </c>
    </row>
    <row r="318" spans="3:8" s="153" customFormat="1" ht="12" customHeight="1">
      <c r="C318" s="160" t="s">
        <v>1429</v>
      </c>
      <c r="D318" s="167">
        <v>11655</v>
      </c>
      <c r="E318" s="160"/>
      <c r="F318" s="160" t="s">
        <v>1399</v>
      </c>
      <c r="G318" s="161">
        <v>76020</v>
      </c>
      <c r="H318" s="160" t="s">
        <v>1127</v>
      </c>
    </row>
    <row r="319" spans="3:8" s="153" customFormat="1" ht="12" customHeight="1">
      <c r="C319" s="160" t="s">
        <v>1351</v>
      </c>
      <c r="D319" s="167">
        <v>11656</v>
      </c>
      <c r="E319" s="160"/>
      <c r="F319" s="160" t="s">
        <v>1545</v>
      </c>
      <c r="G319" s="161">
        <v>76020</v>
      </c>
      <c r="H319" s="160" t="s">
        <v>1127</v>
      </c>
    </row>
    <row r="320" spans="3:8" s="153" customFormat="1" ht="12" customHeight="1">
      <c r="C320" s="160" t="s">
        <v>1343</v>
      </c>
      <c r="D320" s="167">
        <v>11659</v>
      </c>
      <c r="E320" s="160"/>
      <c r="F320" s="160" t="s">
        <v>1546</v>
      </c>
      <c r="G320" s="161">
        <v>37611</v>
      </c>
      <c r="H320" s="160" t="s">
        <v>1127</v>
      </c>
    </row>
    <row r="321" spans="3:8" s="153" customFormat="1" ht="12" customHeight="1">
      <c r="C321" s="160" t="s">
        <v>1343</v>
      </c>
      <c r="D321" s="167">
        <v>11663</v>
      </c>
      <c r="E321" s="160"/>
      <c r="F321" s="160" t="s">
        <v>1547</v>
      </c>
      <c r="G321" s="161">
        <v>76020</v>
      </c>
      <c r="H321" s="160" t="s">
        <v>1127</v>
      </c>
    </row>
    <row r="322" spans="3:8" s="153" customFormat="1" ht="12" customHeight="1">
      <c r="C322" s="160" t="s">
        <v>1429</v>
      </c>
      <c r="D322" s="167">
        <v>11664</v>
      </c>
      <c r="E322" s="160"/>
      <c r="F322" s="160" t="s">
        <v>1548</v>
      </c>
      <c r="G322" s="161">
        <v>38010</v>
      </c>
      <c r="H322" s="160" t="s">
        <v>1127</v>
      </c>
    </row>
    <row r="323" spans="3:8" s="153" customFormat="1" ht="12" customHeight="1">
      <c r="C323" s="160" t="s">
        <v>1459</v>
      </c>
      <c r="D323" s="167">
        <v>11687</v>
      </c>
      <c r="E323" s="160"/>
      <c r="F323" s="160" t="s">
        <v>1549</v>
      </c>
      <c r="G323" s="161">
        <v>13594</v>
      </c>
      <c r="H323" s="160" t="s">
        <v>1127</v>
      </c>
    </row>
    <row r="324" spans="3:8" s="153" customFormat="1" ht="12" customHeight="1">
      <c r="C324" s="160" t="s">
        <v>1348</v>
      </c>
      <c r="D324" s="167">
        <v>11688</v>
      </c>
      <c r="E324" s="160"/>
      <c r="F324" s="160" t="s">
        <v>1350</v>
      </c>
      <c r="G324" s="161">
        <v>1999</v>
      </c>
      <c r="H324" s="160" t="s">
        <v>1127</v>
      </c>
    </row>
    <row r="325" spans="3:8" s="153" customFormat="1" ht="12" customHeight="1">
      <c r="C325" s="160" t="s">
        <v>1429</v>
      </c>
      <c r="D325" s="167">
        <v>11699</v>
      </c>
      <c r="E325" s="160"/>
      <c r="F325" s="160" t="s">
        <v>1550</v>
      </c>
      <c r="G325" s="161">
        <v>38010</v>
      </c>
      <c r="H325" s="160" t="s">
        <v>1127</v>
      </c>
    </row>
    <row r="326" spans="3:8" s="153" customFormat="1" ht="12" customHeight="1">
      <c r="C326" s="160" t="s">
        <v>1343</v>
      </c>
      <c r="D326" s="167">
        <v>11704</v>
      </c>
      <c r="E326" s="160"/>
      <c r="F326" s="160" t="s">
        <v>1551</v>
      </c>
      <c r="G326" s="161">
        <v>67970</v>
      </c>
      <c r="H326" s="160" t="s">
        <v>1127</v>
      </c>
    </row>
    <row r="327" spans="3:8" s="153" customFormat="1" ht="12" customHeight="1">
      <c r="C327" s="160" t="s">
        <v>1343</v>
      </c>
      <c r="D327" s="167">
        <v>11705</v>
      </c>
      <c r="E327" s="160"/>
      <c r="F327" s="160" t="s">
        <v>1552</v>
      </c>
      <c r="G327" s="161">
        <v>167066</v>
      </c>
      <c r="H327" s="160" t="s">
        <v>1127</v>
      </c>
    </row>
    <row r="328" spans="3:8" s="153" customFormat="1" ht="12" customHeight="1">
      <c r="C328" s="160" t="s">
        <v>1553</v>
      </c>
      <c r="D328" s="167">
        <v>11708</v>
      </c>
      <c r="E328" s="160"/>
      <c r="F328" s="160" t="s">
        <v>1554</v>
      </c>
      <c r="G328" s="161">
        <v>6797</v>
      </c>
      <c r="H328" s="160" t="s">
        <v>1127</v>
      </c>
    </row>
    <row r="329" spans="3:8" s="153" customFormat="1" ht="12" customHeight="1">
      <c r="C329" s="160" t="s">
        <v>1343</v>
      </c>
      <c r="D329" s="167">
        <v>11712</v>
      </c>
      <c r="E329" s="160"/>
      <c r="F329" s="160" t="s">
        <v>1555</v>
      </c>
      <c r="G329" s="161">
        <v>75222</v>
      </c>
      <c r="H329" s="160" t="s">
        <v>1127</v>
      </c>
    </row>
    <row r="330" spans="3:8" s="153" customFormat="1" ht="12" customHeight="1">
      <c r="C330" s="160" t="s">
        <v>1343</v>
      </c>
      <c r="D330" s="167">
        <v>11713</v>
      </c>
      <c r="E330" s="160"/>
      <c r="F330" s="160" t="s">
        <v>1556</v>
      </c>
      <c r="G330" s="161">
        <v>76020</v>
      </c>
      <c r="H330" s="160" t="s">
        <v>1127</v>
      </c>
    </row>
    <row r="331" spans="3:8" s="153" customFormat="1" ht="12" customHeight="1">
      <c r="C331" s="160" t="s">
        <v>1343</v>
      </c>
      <c r="D331" s="167">
        <v>11714</v>
      </c>
      <c r="E331" s="160"/>
      <c r="F331" s="160" t="s">
        <v>1557</v>
      </c>
      <c r="G331" s="161">
        <v>37611</v>
      </c>
      <c r="H331" s="160" t="s">
        <v>1127</v>
      </c>
    </row>
    <row r="332" spans="3:8" s="153" customFormat="1" ht="12" customHeight="1">
      <c r="C332" s="160" t="s">
        <v>1429</v>
      </c>
      <c r="D332" s="167">
        <v>11715</v>
      </c>
      <c r="E332" s="160"/>
      <c r="F332" s="160" t="s">
        <v>1558</v>
      </c>
      <c r="G332" s="161">
        <v>38010</v>
      </c>
      <c r="H332" s="160" t="s">
        <v>1127</v>
      </c>
    </row>
    <row r="333" spans="3:8" s="153" customFormat="1" ht="12" customHeight="1">
      <c r="C333" s="160" t="s">
        <v>1343</v>
      </c>
      <c r="D333" s="167">
        <v>11716</v>
      </c>
      <c r="E333" s="160"/>
      <c r="F333" s="160" t="s">
        <v>1559</v>
      </c>
      <c r="G333" s="161">
        <v>76020</v>
      </c>
      <c r="H333" s="160" t="s">
        <v>1127</v>
      </c>
    </row>
    <row r="334" spans="3:8" s="153" customFormat="1" ht="12" customHeight="1">
      <c r="C334" s="160" t="s">
        <v>1361</v>
      </c>
      <c r="D334" s="167">
        <v>11717</v>
      </c>
      <c r="E334" s="160"/>
      <c r="F334" s="160" t="s">
        <v>1560</v>
      </c>
      <c r="G334" s="161">
        <v>76020</v>
      </c>
      <c r="H334" s="160" t="s">
        <v>1127</v>
      </c>
    </row>
    <row r="335" spans="3:8" s="153" customFormat="1" ht="12" customHeight="1">
      <c r="C335" s="160" t="s">
        <v>1459</v>
      </c>
      <c r="D335" s="167">
        <v>11718</v>
      </c>
      <c r="E335" s="160"/>
      <c r="F335" s="160" t="s">
        <v>1561</v>
      </c>
      <c r="G335" s="161">
        <v>76020</v>
      </c>
      <c r="H335" s="160" t="s">
        <v>1127</v>
      </c>
    </row>
    <row r="336" spans="3:8" s="153" customFormat="1" ht="12" customHeight="1">
      <c r="C336" s="160" t="s">
        <v>1429</v>
      </c>
      <c r="D336" s="167">
        <v>11725</v>
      </c>
      <c r="E336" s="160"/>
      <c r="F336" s="160" t="s">
        <v>1562</v>
      </c>
      <c r="G336" s="161">
        <v>38010</v>
      </c>
      <c r="H336" s="160" t="s">
        <v>1127</v>
      </c>
    </row>
    <row r="337" spans="3:8" s="153" customFormat="1" ht="12" customHeight="1">
      <c r="C337" s="160" t="s">
        <v>1343</v>
      </c>
      <c r="D337" s="167">
        <v>11727</v>
      </c>
      <c r="E337" s="160"/>
      <c r="F337" s="160" t="s">
        <v>1563</v>
      </c>
      <c r="G337" s="161">
        <v>37611</v>
      </c>
      <c r="H337" s="160" t="s">
        <v>1127</v>
      </c>
    </row>
    <row r="338" spans="3:8" s="153" customFormat="1" ht="12" customHeight="1">
      <c r="C338" s="160" t="s">
        <v>1533</v>
      </c>
      <c r="D338" s="167">
        <v>11729</v>
      </c>
      <c r="E338" s="160"/>
      <c r="F338" s="160" t="s">
        <v>1564</v>
      </c>
      <c r="G338" s="161">
        <v>80210</v>
      </c>
      <c r="H338" s="160" t="s">
        <v>1127</v>
      </c>
    </row>
    <row r="339" spans="3:8" s="153" customFormat="1" ht="12" customHeight="1">
      <c r="C339" s="160" t="s">
        <v>1553</v>
      </c>
      <c r="D339" s="167">
        <v>11730</v>
      </c>
      <c r="E339" s="160"/>
      <c r="F339" s="160" t="s">
        <v>1565</v>
      </c>
      <c r="G339" s="161">
        <v>38010</v>
      </c>
      <c r="H339" s="160" t="s">
        <v>1127</v>
      </c>
    </row>
    <row r="340" spans="3:8" s="153" customFormat="1" ht="12" customHeight="1">
      <c r="C340" s="160" t="s">
        <v>1429</v>
      </c>
      <c r="D340" s="167">
        <v>11731</v>
      </c>
      <c r="E340" s="160"/>
      <c r="F340" s="160" t="s">
        <v>1566</v>
      </c>
      <c r="G340" s="161">
        <v>38010</v>
      </c>
      <c r="H340" s="160" t="s">
        <v>1127</v>
      </c>
    </row>
    <row r="341" spans="3:8" s="153" customFormat="1" ht="12" customHeight="1">
      <c r="C341" s="160" t="s">
        <v>1361</v>
      </c>
      <c r="D341" s="167">
        <v>11732</v>
      </c>
      <c r="E341" s="160"/>
      <c r="F341" s="160" t="s">
        <v>1567</v>
      </c>
      <c r="G341" s="161">
        <v>76020</v>
      </c>
      <c r="H341" s="160" t="s">
        <v>1127</v>
      </c>
    </row>
    <row r="342" spans="3:8" s="153" customFormat="1" ht="12" customHeight="1">
      <c r="C342" s="160" t="s">
        <v>1361</v>
      </c>
      <c r="D342" s="167">
        <v>11746</v>
      </c>
      <c r="E342" s="160"/>
      <c r="F342" s="160" t="s">
        <v>1568</v>
      </c>
      <c r="G342" s="161">
        <v>38010</v>
      </c>
      <c r="H342" s="160" t="s">
        <v>1127</v>
      </c>
    </row>
    <row r="343" spans="3:8" s="153" customFormat="1" ht="12" customHeight="1">
      <c r="C343" s="160" t="s">
        <v>1569</v>
      </c>
      <c r="D343" s="167">
        <v>11880</v>
      </c>
      <c r="E343" s="160"/>
      <c r="F343" s="160" t="s">
        <v>1570</v>
      </c>
      <c r="G343" s="161">
        <v>318003</v>
      </c>
      <c r="H343" s="160" t="s">
        <v>1127</v>
      </c>
    </row>
    <row r="344" spans="3:8" s="153" customFormat="1" ht="12" customHeight="1">
      <c r="C344" s="160" t="s">
        <v>1397</v>
      </c>
      <c r="D344" s="167">
        <v>11886</v>
      </c>
      <c r="E344" s="160"/>
      <c r="F344" s="160" t="s">
        <v>1571</v>
      </c>
      <c r="G344" s="161">
        <v>1388134</v>
      </c>
      <c r="H344" s="160" t="s">
        <v>1127</v>
      </c>
    </row>
    <row r="345" spans="3:8" s="153" customFormat="1" ht="12" customHeight="1">
      <c r="C345" s="160" t="s">
        <v>1397</v>
      </c>
      <c r="D345" s="167">
        <v>11887</v>
      </c>
      <c r="E345" s="160"/>
      <c r="F345" s="160" t="s">
        <v>1572</v>
      </c>
      <c r="G345" s="161">
        <v>694067</v>
      </c>
      <c r="H345" s="160" t="s">
        <v>1127</v>
      </c>
    </row>
    <row r="346" spans="3:8" s="153" customFormat="1" ht="12" customHeight="1">
      <c r="C346" s="160" t="s">
        <v>1361</v>
      </c>
      <c r="D346" s="167">
        <v>11894</v>
      </c>
      <c r="E346" s="160"/>
      <c r="F346" s="160" t="s">
        <v>1573</v>
      </c>
      <c r="G346" s="161">
        <v>694067</v>
      </c>
      <c r="H346" s="160" t="s">
        <v>1127</v>
      </c>
    </row>
    <row r="347" spans="3:8" s="153" customFormat="1" ht="12" customHeight="1">
      <c r="C347" s="160" t="s">
        <v>1412</v>
      </c>
      <c r="D347" s="167">
        <v>11904</v>
      </c>
      <c r="E347" s="160"/>
      <c r="F347" s="160" t="s">
        <v>1574</v>
      </c>
      <c r="G347" s="161">
        <v>830782</v>
      </c>
      <c r="H347" s="160" t="s">
        <v>1127</v>
      </c>
    </row>
    <row r="348" spans="3:8" s="153" customFormat="1" ht="12" customHeight="1">
      <c r="C348" s="160" t="s">
        <v>1356</v>
      </c>
      <c r="D348" s="167">
        <v>11931</v>
      </c>
      <c r="E348" s="160"/>
      <c r="F348" s="160" t="s">
        <v>1575</v>
      </c>
      <c r="G348" s="161">
        <v>21007</v>
      </c>
      <c r="H348" s="160" t="s">
        <v>1127</v>
      </c>
    </row>
    <row r="349" spans="3:8" s="153" customFormat="1" ht="12" customHeight="1">
      <c r="C349" s="160" t="s">
        <v>1356</v>
      </c>
      <c r="D349" s="167">
        <v>11932</v>
      </c>
      <c r="E349" s="160"/>
      <c r="F349" s="160" t="s">
        <v>1576</v>
      </c>
      <c r="G349" s="161">
        <v>42014</v>
      </c>
      <c r="H349" s="160" t="s">
        <v>1127</v>
      </c>
    </row>
    <row r="350" spans="3:8" s="153" customFormat="1" ht="12" customHeight="1">
      <c r="C350" s="160" t="s">
        <v>1577</v>
      </c>
      <c r="D350" s="167">
        <v>11964</v>
      </c>
      <c r="E350" s="160"/>
      <c r="F350" s="160" t="s">
        <v>1578</v>
      </c>
      <c r="G350" s="161">
        <v>379984</v>
      </c>
      <c r="H350" s="160" t="s">
        <v>1127</v>
      </c>
    </row>
    <row r="351" spans="3:8" s="153" customFormat="1" ht="12" customHeight="1">
      <c r="C351" s="160" t="s">
        <v>1533</v>
      </c>
      <c r="D351" s="167">
        <v>11993</v>
      </c>
      <c r="E351" s="160"/>
      <c r="F351" s="160" t="s">
        <v>1579</v>
      </c>
      <c r="G351" s="161">
        <v>80210</v>
      </c>
      <c r="H351" s="160" t="s">
        <v>1127</v>
      </c>
    </row>
    <row r="352" spans="3:8" s="153" customFormat="1" ht="12" customHeight="1">
      <c r="C352" s="160" t="s">
        <v>1580</v>
      </c>
      <c r="D352" s="167">
        <v>12011</v>
      </c>
      <c r="E352" s="160"/>
      <c r="F352" s="160" t="s">
        <v>1581</v>
      </c>
      <c r="G352" s="161">
        <v>580006</v>
      </c>
      <c r="H352" s="160" t="s">
        <v>1127</v>
      </c>
    </row>
    <row r="353" spans="3:8" s="153" customFormat="1" ht="12" customHeight="1">
      <c r="C353" s="160" t="s">
        <v>1582</v>
      </c>
      <c r="D353" s="167">
        <v>12023</v>
      </c>
      <c r="E353" s="160"/>
      <c r="F353" s="160" t="s">
        <v>1583</v>
      </c>
      <c r="G353" s="161">
        <v>198407</v>
      </c>
      <c r="H353" s="160" t="s">
        <v>1127</v>
      </c>
    </row>
    <row r="354" spans="3:8" s="153" customFormat="1" ht="12" customHeight="1">
      <c r="C354" s="160" t="s">
        <v>1582</v>
      </c>
      <c r="D354" s="167">
        <v>12024</v>
      </c>
      <c r="E354" s="160"/>
      <c r="F354" s="160" t="s">
        <v>1584</v>
      </c>
      <c r="G354" s="161">
        <v>73792</v>
      </c>
      <c r="H354" s="160" t="s">
        <v>1127</v>
      </c>
    </row>
    <row r="355" spans="3:8" s="153" customFormat="1" ht="12" customHeight="1">
      <c r="C355" s="160" t="s">
        <v>1356</v>
      </c>
      <c r="D355" s="167">
        <v>12028</v>
      </c>
      <c r="E355" s="160"/>
      <c r="F355" s="160" t="s">
        <v>1585</v>
      </c>
      <c r="G355" s="161">
        <v>80210</v>
      </c>
      <c r="H355" s="160" t="s">
        <v>1127</v>
      </c>
    </row>
    <row r="356" spans="3:8" s="153" customFormat="1" ht="12" customHeight="1">
      <c r="C356" s="160" t="s">
        <v>1348</v>
      </c>
      <c r="D356" s="167">
        <v>12030</v>
      </c>
      <c r="E356" s="160"/>
      <c r="F356" s="160" t="s">
        <v>1586</v>
      </c>
      <c r="G356" s="161">
        <v>136715</v>
      </c>
      <c r="H356" s="160" t="s">
        <v>1127</v>
      </c>
    </row>
    <row r="357" spans="3:8" s="153" customFormat="1" ht="12" customHeight="1">
      <c r="C357" s="160" t="s">
        <v>1397</v>
      </c>
      <c r="D357" s="167">
        <v>12031</v>
      </c>
      <c r="E357" s="160"/>
      <c r="F357" s="160" t="s">
        <v>1587</v>
      </c>
      <c r="G357" s="161">
        <v>273430</v>
      </c>
      <c r="H357" s="160" t="s">
        <v>1127</v>
      </c>
    </row>
    <row r="358" spans="3:8" s="153" customFormat="1" ht="12" customHeight="1">
      <c r="C358" s="160" t="s">
        <v>1397</v>
      </c>
      <c r="D358" s="167">
        <v>12032</v>
      </c>
      <c r="E358" s="160"/>
      <c r="F358" s="160" t="s">
        <v>1588</v>
      </c>
      <c r="G358" s="161">
        <v>136715</v>
      </c>
      <c r="H358" s="160" t="s">
        <v>1127</v>
      </c>
    </row>
    <row r="359" spans="3:8" s="153" customFormat="1" ht="12" customHeight="1">
      <c r="C359" s="160" t="s">
        <v>1345</v>
      </c>
      <c r="D359" s="167">
        <v>12033</v>
      </c>
      <c r="E359" s="160"/>
      <c r="F359" s="160" t="s">
        <v>1589</v>
      </c>
      <c r="G359" s="161">
        <v>136715</v>
      </c>
      <c r="H359" s="160" t="s">
        <v>1127</v>
      </c>
    </row>
    <row r="360" spans="3:8" s="153" customFormat="1" ht="12" customHeight="1">
      <c r="C360" s="160" t="s">
        <v>1494</v>
      </c>
      <c r="D360" s="167">
        <v>12034</v>
      </c>
      <c r="E360" s="160"/>
      <c r="F360" s="160" t="s">
        <v>1590</v>
      </c>
      <c r="G360" s="161">
        <v>410145</v>
      </c>
      <c r="H360" s="160" t="s">
        <v>1127</v>
      </c>
    </row>
    <row r="361" spans="3:8" s="153" customFormat="1" ht="12" customHeight="1">
      <c r="C361" s="160" t="s">
        <v>1361</v>
      </c>
      <c r="D361" s="167">
        <v>12036</v>
      </c>
      <c r="E361" s="160"/>
      <c r="F361" s="160" t="s">
        <v>1591</v>
      </c>
      <c r="G361" s="161">
        <v>136715</v>
      </c>
      <c r="H361" s="160" t="s">
        <v>1127</v>
      </c>
    </row>
    <row r="362" spans="3:8" s="153" customFormat="1" ht="12" customHeight="1">
      <c r="C362" s="160" t="s">
        <v>1361</v>
      </c>
      <c r="D362" s="167">
        <v>12037</v>
      </c>
      <c r="E362" s="160"/>
      <c r="F362" s="160" t="s">
        <v>1592</v>
      </c>
      <c r="G362" s="161">
        <v>136715</v>
      </c>
      <c r="H362" s="160" t="s">
        <v>1127</v>
      </c>
    </row>
    <row r="363" spans="3:8" s="153" customFormat="1" ht="12" customHeight="1">
      <c r="C363" s="160" t="s">
        <v>1392</v>
      </c>
      <c r="D363" s="167">
        <v>12038</v>
      </c>
      <c r="E363" s="160"/>
      <c r="F363" s="160" t="s">
        <v>1593</v>
      </c>
      <c r="G363" s="161">
        <v>273430</v>
      </c>
      <c r="H363" s="160" t="s">
        <v>1127</v>
      </c>
    </row>
    <row r="364" spans="3:8" s="153" customFormat="1" ht="12" customHeight="1">
      <c r="C364" s="160" t="s">
        <v>1368</v>
      </c>
      <c r="D364" s="167">
        <v>12039</v>
      </c>
      <c r="E364" s="160"/>
      <c r="F364" s="160" t="s">
        <v>1594</v>
      </c>
      <c r="G364" s="161">
        <v>136715</v>
      </c>
      <c r="H364" s="160" t="s">
        <v>1127</v>
      </c>
    </row>
    <row r="365" spans="3:8" s="153" customFormat="1" ht="12" customHeight="1">
      <c r="C365" s="160" t="s">
        <v>1595</v>
      </c>
      <c r="D365" s="167">
        <v>12051</v>
      </c>
      <c r="E365" s="160"/>
      <c r="F365" s="160" t="s">
        <v>1596</v>
      </c>
      <c r="G365" s="161">
        <v>136715</v>
      </c>
      <c r="H365" s="160" t="s">
        <v>1127</v>
      </c>
    </row>
    <row r="366" spans="3:8" s="153" customFormat="1" ht="12" customHeight="1">
      <c r="C366" s="160" t="s">
        <v>1597</v>
      </c>
      <c r="D366" s="167">
        <v>12053</v>
      </c>
      <c r="E366" s="160"/>
      <c r="F366" s="160" t="s">
        <v>1598</v>
      </c>
      <c r="G366" s="161">
        <v>136715</v>
      </c>
      <c r="H366" s="160" t="s">
        <v>1127</v>
      </c>
    </row>
    <row r="367" spans="3:8" s="153" customFormat="1" ht="12" customHeight="1">
      <c r="C367" s="160" t="s">
        <v>1348</v>
      </c>
      <c r="D367" s="167">
        <v>12054</v>
      </c>
      <c r="E367" s="160"/>
      <c r="F367" s="160" t="s">
        <v>1599</v>
      </c>
      <c r="G367" s="161">
        <v>136715</v>
      </c>
      <c r="H367" s="160" t="s">
        <v>1127</v>
      </c>
    </row>
    <row r="368" spans="3:8" s="153" customFormat="1" ht="12" customHeight="1">
      <c r="C368" s="160" t="s">
        <v>1356</v>
      </c>
      <c r="D368" s="167">
        <v>12074</v>
      </c>
      <c r="E368" s="160"/>
      <c r="F368" s="160" t="s">
        <v>1600</v>
      </c>
      <c r="G368" s="161">
        <v>80210</v>
      </c>
      <c r="H368" s="160" t="s">
        <v>1127</v>
      </c>
    </row>
    <row r="369" spans="3:8" s="153" customFormat="1" ht="12" customHeight="1">
      <c r="C369" s="160" t="s">
        <v>1494</v>
      </c>
      <c r="D369" s="167">
        <v>12076</v>
      </c>
      <c r="E369" s="160"/>
      <c r="F369" s="160" t="s">
        <v>1601</v>
      </c>
      <c r="G369" s="161">
        <v>93219</v>
      </c>
      <c r="H369" s="160" t="s">
        <v>1127</v>
      </c>
    </row>
    <row r="370" spans="3:8" s="153" customFormat="1" ht="12" customHeight="1">
      <c r="C370" s="160" t="s">
        <v>1494</v>
      </c>
      <c r="D370" s="167">
        <v>12077</v>
      </c>
      <c r="E370" s="160"/>
      <c r="F370" s="160" t="s">
        <v>1602</v>
      </c>
      <c r="G370" s="161">
        <v>93219</v>
      </c>
      <c r="H370" s="160" t="s">
        <v>1127</v>
      </c>
    </row>
    <row r="371" spans="3:8" s="153" customFormat="1" ht="12" customHeight="1">
      <c r="C371" s="160" t="s">
        <v>1494</v>
      </c>
      <c r="D371" s="167">
        <v>12078</v>
      </c>
      <c r="E371" s="160"/>
      <c r="F371" s="160" t="s">
        <v>1603</v>
      </c>
      <c r="G371" s="161">
        <v>186438</v>
      </c>
      <c r="H371" s="160" t="s">
        <v>1127</v>
      </c>
    </row>
    <row r="372" spans="3:8" s="153" customFormat="1" ht="12" customHeight="1">
      <c r="C372" s="160" t="s">
        <v>1494</v>
      </c>
      <c r="D372" s="167">
        <v>12079</v>
      </c>
      <c r="E372" s="160"/>
      <c r="F372" s="160" t="s">
        <v>1604</v>
      </c>
      <c r="G372" s="161">
        <v>93219</v>
      </c>
      <c r="H372" s="160" t="s">
        <v>1127</v>
      </c>
    </row>
    <row r="373" spans="3:8" s="153" customFormat="1" ht="12" customHeight="1">
      <c r="C373" s="160" t="s">
        <v>1356</v>
      </c>
      <c r="D373" s="160" t="s">
        <v>1605</v>
      </c>
      <c r="E373" s="160"/>
      <c r="F373" s="160" t="s">
        <v>1606</v>
      </c>
      <c r="G373" s="161">
        <v>24573</v>
      </c>
      <c r="H373" s="160" t="s">
        <v>1127</v>
      </c>
    </row>
    <row r="374" spans="3:8" s="153" customFormat="1" ht="12" customHeight="1">
      <c r="C374" s="160" t="s">
        <v>1356</v>
      </c>
      <c r="D374" s="160" t="s">
        <v>1607</v>
      </c>
      <c r="E374" s="160"/>
      <c r="F374" s="160" t="s">
        <v>1608</v>
      </c>
      <c r="G374" s="161">
        <v>61580</v>
      </c>
      <c r="H374" s="160" t="s">
        <v>1127</v>
      </c>
    </row>
    <row r="375" spans="3:8" s="153" customFormat="1" ht="12" customHeight="1">
      <c r="C375" s="160" t="s">
        <v>1343</v>
      </c>
      <c r="D375" s="167">
        <v>12082</v>
      </c>
      <c r="E375" s="160"/>
      <c r="F375" s="160" t="s">
        <v>1609</v>
      </c>
      <c r="G375" s="161">
        <v>108153</v>
      </c>
      <c r="H375" s="160" t="s">
        <v>1127</v>
      </c>
    </row>
    <row r="376" spans="3:8" s="153" customFormat="1" ht="12" customHeight="1">
      <c r="C376" s="160" t="s">
        <v>1361</v>
      </c>
      <c r="D376" s="167">
        <v>12084</v>
      </c>
      <c r="E376" s="160"/>
      <c r="F376" s="160" t="s">
        <v>1610</v>
      </c>
      <c r="G376" s="161">
        <v>86153</v>
      </c>
      <c r="H376" s="160" t="s">
        <v>1127</v>
      </c>
    </row>
    <row r="377" spans="3:8" s="153" customFormat="1" ht="12" customHeight="1">
      <c r="C377" s="160" t="s">
        <v>1611</v>
      </c>
      <c r="D377" s="167">
        <v>12085</v>
      </c>
      <c r="E377" s="160"/>
      <c r="F377" s="160" t="s">
        <v>1612</v>
      </c>
      <c r="G377" s="161">
        <v>108153</v>
      </c>
      <c r="H377" s="160" t="s">
        <v>1127</v>
      </c>
    </row>
    <row r="378" spans="3:8" s="153" customFormat="1" ht="12" customHeight="1">
      <c r="C378" s="160" t="s">
        <v>1459</v>
      </c>
      <c r="D378" s="167">
        <v>12092</v>
      </c>
      <c r="E378" s="160"/>
      <c r="F378" s="160" t="s">
        <v>1613</v>
      </c>
      <c r="G378" s="161">
        <v>108442</v>
      </c>
      <c r="H378" s="160" t="s">
        <v>1127</v>
      </c>
    </row>
    <row r="379" spans="3:8" s="153" customFormat="1" ht="12" customHeight="1">
      <c r="C379" s="160" t="s">
        <v>1356</v>
      </c>
      <c r="D379" s="167">
        <v>12093</v>
      </c>
      <c r="E379" s="160"/>
      <c r="F379" s="160" t="s">
        <v>1614</v>
      </c>
      <c r="G379" s="161">
        <v>54221</v>
      </c>
      <c r="H379" s="160" t="s">
        <v>1127</v>
      </c>
    </row>
    <row r="380" spans="3:8" s="153" customFormat="1" ht="12" customHeight="1">
      <c r="C380" s="160" t="s">
        <v>1459</v>
      </c>
      <c r="D380" s="167">
        <v>12095</v>
      </c>
      <c r="E380" s="160"/>
      <c r="F380" s="160" t="s">
        <v>1593</v>
      </c>
      <c r="G380" s="161">
        <v>80210</v>
      </c>
      <c r="H380" s="160" t="s">
        <v>1127</v>
      </c>
    </row>
    <row r="381" spans="3:8" s="153" customFormat="1" ht="12" customHeight="1">
      <c r="C381" s="160" t="s">
        <v>1615</v>
      </c>
      <c r="D381" s="167">
        <v>12128</v>
      </c>
      <c r="E381" s="160"/>
      <c r="F381" s="160" t="s">
        <v>1616</v>
      </c>
      <c r="G381" s="161">
        <v>86153</v>
      </c>
      <c r="H381" s="160" t="s">
        <v>1127</v>
      </c>
    </row>
    <row r="382" spans="3:8" s="153" customFormat="1" ht="12" customHeight="1">
      <c r="C382" s="160" t="s">
        <v>1617</v>
      </c>
      <c r="D382" s="167">
        <v>12130</v>
      </c>
      <c r="E382" s="160"/>
      <c r="F382" s="160" t="s">
        <v>1618</v>
      </c>
      <c r="G382" s="161">
        <v>80210</v>
      </c>
      <c r="H382" s="160" t="s">
        <v>1127</v>
      </c>
    </row>
    <row r="383" spans="3:8" s="153" customFormat="1" ht="12" customHeight="1">
      <c r="C383" s="160" t="s">
        <v>1619</v>
      </c>
      <c r="D383" s="160" t="s">
        <v>1620</v>
      </c>
      <c r="E383" s="160"/>
      <c r="F383" s="160" t="s">
        <v>1621</v>
      </c>
      <c r="G383" s="161">
        <v>48011</v>
      </c>
      <c r="H383" s="160" t="s">
        <v>1127</v>
      </c>
    </row>
    <row r="384" spans="3:8" s="153" customFormat="1" ht="12" customHeight="1">
      <c r="C384" s="160" t="s">
        <v>1622</v>
      </c>
      <c r="D384" s="160" t="s">
        <v>1623</v>
      </c>
      <c r="E384" s="160"/>
      <c r="F384" s="160" t="s">
        <v>1624</v>
      </c>
      <c r="G384" s="161">
        <v>170499</v>
      </c>
      <c r="H384" s="160" t="s">
        <v>1127</v>
      </c>
    </row>
    <row r="385" spans="3:8" s="153" customFormat="1" ht="12" customHeight="1">
      <c r="C385" s="160" t="s">
        <v>1625</v>
      </c>
      <c r="D385" s="160" t="s">
        <v>1626</v>
      </c>
      <c r="E385" s="160"/>
      <c r="F385" s="160" t="s">
        <v>1627</v>
      </c>
      <c r="G385" s="161">
        <v>218510</v>
      </c>
      <c r="H385" s="160" t="s">
        <v>1127</v>
      </c>
    </row>
    <row r="386" spans="3:8" s="153" customFormat="1" ht="12" customHeight="1">
      <c r="C386" s="160" t="s">
        <v>1628</v>
      </c>
      <c r="D386" s="160" t="s">
        <v>1629</v>
      </c>
      <c r="E386" s="160"/>
      <c r="F386" s="160" t="s">
        <v>1614</v>
      </c>
      <c r="G386" s="161">
        <v>218510</v>
      </c>
      <c r="H386" s="160" t="s">
        <v>1127</v>
      </c>
    </row>
    <row r="387" spans="3:8" s="153" customFormat="1" ht="12" customHeight="1">
      <c r="C387" s="160" t="s">
        <v>1397</v>
      </c>
      <c r="D387" s="160" t="s">
        <v>1630</v>
      </c>
      <c r="E387" s="160"/>
      <c r="F387" s="160" t="s">
        <v>1631</v>
      </c>
      <c r="G387" s="161">
        <v>48011</v>
      </c>
      <c r="H387" s="160" t="s">
        <v>1127</v>
      </c>
    </row>
    <row r="388" spans="3:8" s="153" customFormat="1" ht="12" customHeight="1">
      <c r="C388" s="160" t="s">
        <v>1622</v>
      </c>
      <c r="D388" s="160" t="s">
        <v>1632</v>
      </c>
      <c r="E388" s="160"/>
      <c r="F388" s="160" t="s">
        <v>1624</v>
      </c>
      <c r="G388" s="161">
        <v>48011</v>
      </c>
      <c r="H388" s="160" t="s">
        <v>1127</v>
      </c>
    </row>
    <row r="389" spans="3:8" s="153" customFormat="1" ht="12" customHeight="1">
      <c r="C389" s="160" t="s">
        <v>1619</v>
      </c>
      <c r="D389" s="160" t="s">
        <v>1633</v>
      </c>
      <c r="E389" s="160"/>
      <c r="F389" s="160" t="s">
        <v>1634</v>
      </c>
      <c r="G389" s="161">
        <v>135013</v>
      </c>
      <c r="H389" s="160" t="s">
        <v>1127</v>
      </c>
    </row>
    <row r="390" spans="3:8" s="153" customFormat="1" ht="12" customHeight="1">
      <c r="C390" s="160" t="s">
        <v>1635</v>
      </c>
      <c r="D390" s="160" t="s">
        <v>1636</v>
      </c>
      <c r="E390" s="160"/>
      <c r="F390" s="160" t="s">
        <v>1637</v>
      </c>
      <c r="G390" s="161">
        <v>73624</v>
      </c>
      <c r="H390" s="160" t="s">
        <v>1127</v>
      </c>
    </row>
    <row r="391" spans="3:8" s="153" customFormat="1" ht="12" customHeight="1">
      <c r="C391" s="160" t="s">
        <v>1405</v>
      </c>
      <c r="D391" s="160" t="s">
        <v>1638</v>
      </c>
      <c r="E391" s="160"/>
      <c r="F391" s="160" t="s">
        <v>1639</v>
      </c>
      <c r="G391" s="161">
        <v>218510</v>
      </c>
      <c r="H391" s="160" t="s">
        <v>1127</v>
      </c>
    </row>
    <row r="392" spans="3:8" s="153" customFormat="1" ht="12" customHeight="1">
      <c r="C392" s="160" t="s">
        <v>1640</v>
      </c>
      <c r="D392" s="160" t="s">
        <v>1641</v>
      </c>
      <c r="E392" s="160"/>
      <c r="F392" s="160" t="s">
        <v>1642</v>
      </c>
      <c r="G392" s="161">
        <v>398936</v>
      </c>
      <c r="H392" s="160" t="s">
        <v>1127</v>
      </c>
    </row>
    <row r="393" spans="3:8" s="153" customFormat="1" ht="12" customHeight="1">
      <c r="C393" s="160" t="s">
        <v>1494</v>
      </c>
      <c r="D393" s="160" t="s">
        <v>1643</v>
      </c>
      <c r="E393" s="160"/>
      <c r="F393" s="160" t="s">
        <v>1644</v>
      </c>
      <c r="G393" s="161">
        <v>199568</v>
      </c>
      <c r="H393" s="160" t="s">
        <v>1127</v>
      </c>
    </row>
    <row r="394" spans="3:8" s="153" customFormat="1" ht="12" customHeight="1">
      <c r="C394" s="160" t="s">
        <v>1645</v>
      </c>
      <c r="D394" s="160" t="s">
        <v>1646</v>
      </c>
      <c r="E394" s="160"/>
      <c r="F394" s="160" t="s">
        <v>1647</v>
      </c>
      <c r="G394" s="161">
        <v>797872</v>
      </c>
      <c r="H394" s="160" t="s">
        <v>1127</v>
      </c>
    </row>
    <row r="395" spans="3:8" s="153" customFormat="1" ht="12" customHeight="1">
      <c r="C395" s="160" t="s">
        <v>1625</v>
      </c>
      <c r="D395" s="160" t="s">
        <v>1648</v>
      </c>
      <c r="E395" s="160"/>
      <c r="F395" s="160" t="s">
        <v>1649</v>
      </c>
      <c r="G395" s="161">
        <v>199568</v>
      </c>
      <c r="H395" s="160" t="s">
        <v>1127</v>
      </c>
    </row>
    <row r="396" spans="3:8" s="153" customFormat="1" ht="12" customHeight="1">
      <c r="C396" s="160" t="s">
        <v>1650</v>
      </c>
      <c r="D396" s="160" t="s">
        <v>1651</v>
      </c>
      <c r="E396" s="160"/>
      <c r="F396" s="160" t="s">
        <v>1652</v>
      </c>
      <c r="G396" s="161">
        <v>199568</v>
      </c>
      <c r="H396" s="160" t="s">
        <v>1127</v>
      </c>
    </row>
    <row r="397" spans="3:8" s="153" customFormat="1" ht="12" customHeight="1">
      <c r="C397" s="160" t="s">
        <v>1622</v>
      </c>
      <c r="D397" s="160" t="s">
        <v>1653</v>
      </c>
      <c r="E397" s="160"/>
      <c r="F397" s="160" t="s">
        <v>1654</v>
      </c>
      <c r="G397" s="161">
        <v>199819</v>
      </c>
      <c r="H397" s="160" t="s">
        <v>1127</v>
      </c>
    </row>
    <row r="398" spans="3:8" s="153" customFormat="1" ht="12" customHeight="1">
      <c r="C398" s="160" t="s">
        <v>1622</v>
      </c>
      <c r="D398" s="160" t="s">
        <v>1655</v>
      </c>
      <c r="E398" s="160"/>
      <c r="F398" s="160" t="s">
        <v>1656</v>
      </c>
      <c r="G398" s="161">
        <v>199117</v>
      </c>
      <c r="H398" s="160" t="s">
        <v>1127</v>
      </c>
    </row>
    <row r="399" spans="3:8" s="153" customFormat="1" ht="12" customHeight="1">
      <c r="C399" s="160" t="s">
        <v>1640</v>
      </c>
      <c r="D399" s="160" t="s">
        <v>1657</v>
      </c>
      <c r="E399" s="160"/>
      <c r="F399" s="160" t="s">
        <v>1658</v>
      </c>
      <c r="G399" s="161">
        <v>398936</v>
      </c>
      <c r="H399" s="160" t="s">
        <v>1127</v>
      </c>
    </row>
    <row r="400" spans="3:8" s="153" customFormat="1" ht="12" customHeight="1">
      <c r="C400" s="160" t="s">
        <v>1640</v>
      </c>
      <c r="D400" s="160" t="s">
        <v>1659</v>
      </c>
      <c r="E400" s="160"/>
      <c r="F400" s="160" t="s">
        <v>1660</v>
      </c>
      <c r="G400" s="161">
        <v>398936</v>
      </c>
      <c r="H400" s="160" t="s">
        <v>1127</v>
      </c>
    </row>
    <row r="401" spans="3:8" s="153" customFormat="1" ht="12" customHeight="1">
      <c r="C401" s="160" t="s">
        <v>1533</v>
      </c>
      <c r="D401" s="160" t="s">
        <v>1661</v>
      </c>
      <c r="E401" s="160"/>
      <c r="F401" s="160" t="s">
        <v>1644</v>
      </c>
      <c r="G401" s="161">
        <v>199368</v>
      </c>
      <c r="H401" s="160" t="s">
        <v>1127</v>
      </c>
    </row>
    <row r="402" spans="3:8" s="153" customFormat="1" ht="12" customHeight="1">
      <c r="C402" s="160" t="s">
        <v>1397</v>
      </c>
      <c r="D402" s="160" t="s">
        <v>1662</v>
      </c>
      <c r="E402" s="160"/>
      <c r="F402" s="160" t="s">
        <v>1663</v>
      </c>
      <c r="G402" s="161">
        <v>379984</v>
      </c>
      <c r="H402" s="160" t="s">
        <v>1127</v>
      </c>
    </row>
    <row r="403" spans="3:8" s="153" customFormat="1" ht="12" customHeight="1">
      <c r="C403" s="160" t="s">
        <v>1400</v>
      </c>
      <c r="D403" s="160" t="s">
        <v>1664</v>
      </c>
      <c r="E403" s="160"/>
      <c r="F403" s="160" t="s">
        <v>1665</v>
      </c>
      <c r="G403" s="161">
        <v>379984</v>
      </c>
      <c r="H403" s="160" t="s">
        <v>1127</v>
      </c>
    </row>
    <row r="404" spans="3:8" s="153" customFormat="1" ht="12" customHeight="1">
      <c r="C404" s="160" t="s">
        <v>1494</v>
      </c>
      <c r="D404" s="160" t="s">
        <v>1666</v>
      </c>
      <c r="E404" s="160"/>
      <c r="F404" s="160" t="s">
        <v>1667</v>
      </c>
      <c r="G404" s="161">
        <v>379984</v>
      </c>
      <c r="H404" s="160" t="s">
        <v>1127</v>
      </c>
    </row>
    <row r="405" spans="3:8" s="153" customFormat="1" ht="12" customHeight="1">
      <c r="C405" s="160" t="s">
        <v>1622</v>
      </c>
      <c r="D405" s="160" t="s">
        <v>1668</v>
      </c>
      <c r="E405" s="160"/>
      <c r="F405" s="160" t="s">
        <v>1669</v>
      </c>
      <c r="G405" s="161">
        <v>189992</v>
      </c>
      <c r="H405" s="160" t="s">
        <v>1127</v>
      </c>
    </row>
    <row r="406" spans="3:8" s="153" customFormat="1" ht="12" customHeight="1">
      <c r="C406" s="160" t="s">
        <v>1625</v>
      </c>
      <c r="D406" s="160" t="s">
        <v>1670</v>
      </c>
      <c r="E406" s="160"/>
      <c r="F406" s="160" t="s">
        <v>1671</v>
      </c>
      <c r="G406" s="161">
        <v>759968</v>
      </c>
      <c r="H406" s="160" t="s">
        <v>1127</v>
      </c>
    </row>
    <row r="407" spans="3:8" s="153" customFormat="1" ht="12" customHeight="1">
      <c r="C407" s="160" t="s">
        <v>1494</v>
      </c>
      <c r="D407" s="160" t="s">
        <v>1672</v>
      </c>
      <c r="E407" s="160"/>
      <c r="F407" s="160" t="s">
        <v>1673</v>
      </c>
      <c r="G407" s="161">
        <v>379984</v>
      </c>
      <c r="H407" s="160" t="s">
        <v>1127</v>
      </c>
    </row>
    <row r="408" spans="3:8" s="153" customFormat="1" ht="12" customHeight="1">
      <c r="C408" s="160" t="s">
        <v>1622</v>
      </c>
      <c r="D408" s="160" t="s">
        <v>1674</v>
      </c>
      <c r="E408" s="160"/>
      <c r="F408" s="160" t="s">
        <v>1669</v>
      </c>
      <c r="G408" s="161">
        <v>189992</v>
      </c>
      <c r="H408" s="160" t="s">
        <v>1127</v>
      </c>
    </row>
    <row r="409" spans="3:8" s="153" customFormat="1" ht="12" customHeight="1">
      <c r="C409" s="160" t="s">
        <v>1397</v>
      </c>
      <c r="D409" s="160" t="s">
        <v>1675</v>
      </c>
      <c r="E409" s="160"/>
      <c r="F409" s="160" t="s">
        <v>1676</v>
      </c>
      <c r="G409" s="161">
        <v>379984</v>
      </c>
      <c r="H409" s="160" t="s">
        <v>1127</v>
      </c>
    </row>
    <row r="410" spans="3:8" s="153" customFormat="1" ht="12" customHeight="1">
      <c r="C410" s="160" t="s">
        <v>1677</v>
      </c>
      <c r="D410" s="160" t="s">
        <v>1678</v>
      </c>
      <c r="E410" s="160"/>
      <c r="F410" s="160" t="s">
        <v>1679</v>
      </c>
      <c r="G410" s="161">
        <v>189992</v>
      </c>
      <c r="H410" s="160" t="s">
        <v>1127</v>
      </c>
    </row>
    <row r="411" spans="3:8" s="153" customFormat="1" ht="12" customHeight="1">
      <c r="C411" s="160" t="s">
        <v>1405</v>
      </c>
      <c r="D411" s="160" t="s">
        <v>1680</v>
      </c>
      <c r="E411" s="160"/>
      <c r="F411" s="160" t="s">
        <v>1681</v>
      </c>
      <c r="G411" s="161">
        <v>379984</v>
      </c>
      <c r="H411" s="160" t="s">
        <v>1127</v>
      </c>
    </row>
    <row r="412" spans="3:8" s="153" customFormat="1" ht="12" customHeight="1">
      <c r="C412" s="160" t="s">
        <v>1494</v>
      </c>
      <c r="D412" s="160" t="s">
        <v>1682</v>
      </c>
      <c r="E412" s="160"/>
      <c r="F412" s="160" t="s">
        <v>1683</v>
      </c>
      <c r="G412" s="161">
        <v>759968</v>
      </c>
      <c r="H412" s="160" t="s">
        <v>1127</v>
      </c>
    </row>
    <row r="413" spans="3:8" s="153" customFormat="1" ht="12" customHeight="1">
      <c r="C413" s="160" t="s">
        <v>1684</v>
      </c>
      <c r="D413" s="160" t="s">
        <v>1685</v>
      </c>
      <c r="E413" s="160"/>
      <c r="F413" s="160" t="s">
        <v>1686</v>
      </c>
      <c r="G413" s="161">
        <v>379984</v>
      </c>
      <c r="H413" s="160" t="s">
        <v>1127</v>
      </c>
    </row>
    <row r="414" spans="3:8" s="153" customFormat="1" ht="12" customHeight="1">
      <c r="C414" s="160" t="s">
        <v>1677</v>
      </c>
      <c r="D414" s="160" t="s">
        <v>1687</v>
      </c>
      <c r="E414" s="160"/>
      <c r="F414" s="160" t="s">
        <v>1688</v>
      </c>
      <c r="G414" s="161">
        <v>189992</v>
      </c>
      <c r="H414" s="160" t="s">
        <v>1127</v>
      </c>
    </row>
    <row r="415" spans="3:8" s="153" customFormat="1" ht="12" customHeight="1">
      <c r="C415" s="160" t="s">
        <v>1689</v>
      </c>
      <c r="D415" s="160" t="s">
        <v>1690</v>
      </c>
      <c r="E415" s="160"/>
      <c r="F415" s="160" t="s">
        <v>1691</v>
      </c>
      <c r="G415" s="161">
        <v>135013</v>
      </c>
      <c r="H415" s="160" t="s">
        <v>1127</v>
      </c>
    </row>
    <row r="416" spans="3:8" s="153" customFormat="1" ht="12" customHeight="1">
      <c r="C416" s="160" t="s">
        <v>1397</v>
      </c>
      <c r="D416" s="160" t="s">
        <v>1692</v>
      </c>
      <c r="E416" s="160"/>
      <c r="F416" s="160" t="s">
        <v>1693</v>
      </c>
      <c r="G416" s="161">
        <v>160860</v>
      </c>
      <c r="H416" s="160" t="s">
        <v>1127</v>
      </c>
    </row>
    <row r="417" spans="3:8" s="153" customFormat="1" ht="12" customHeight="1">
      <c r="C417" s="160" t="s">
        <v>1494</v>
      </c>
      <c r="D417" s="160" t="s">
        <v>1694</v>
      </c>
      <c r="E417" s="160"/>
      <c r="F417" s="160" t="s">
        <v>1695</v>
      </c>
      <c r="G417" s="161">
        <v>218510</v>
      </c>
      <c r="H417" s="160" t="s">
        <v>1127</v>
      </c>
    </row>
    <row r="418" spans="3:8" s="153" customFormat="1" ht="12" customHeight="1">
      <c r="C418" s="160" t="s">
        <v>1689</v>
      </c>
      <c r="D418" s="160" t="s">
        <v>1696</v>
      </c>
      <c r="E418" s="160"/>
      <c r="F418" s="160" t="s">
        <v>1697</v>
      </c>
      <c r="G418" s="161">
        <v>48011</v>
      </c>
      <c r="H418" s="160" t="s">
        <v>1127</v>
      </c>
    </row>
    <row r="419" spans="3:8" s="153" customFormat="1" ht="12" customHeight="1">
      <c r="C419" s="160" t="s">
        <v>1625</v>
      </c>
      <c r="D419" s="160" t="s">
        <v>1698</v>
      </c>
      <c r="E419" s="160"/>
      <c r="F419" s="160" t="s">
        <v>1699</v>
      </c>
      <c r="G419" s="161">
        <v>369993</v>
      </c>
      <c r="H419" s="160" t="s">
        <v>1127</v>
      </c>
    </row>
    <row r="420" spans="3:8" s="153" customFormat="1" ht="12" customHeight="1">
      <c r="C420" s="160" t="s">
        <v>1700</v>
      </c>
      <c r="D420" s="160" t="s">
        <v>1701</v>
      </c>
      <c r="E420" s="160"/>
      <c r="F420" s="160" t="s">
        <v>1702</v>
      </c>
      <c r="G420" s="161">
        <v>443617</v>
      </c>
      <c r="H420" s="160" t="s">
        <v>1127</v>
      </c>
    </row>
    <row r="421" spans="3:8" s="153" customFormat="1" ht="12" customHeight="1">
      <c r="C421" s="160" t="s">
        <v>1397</v>
      </c>
      <c r="D421" s="160" t="s">
        <v>1703</v>
      </c>
      <c r="E421" s="160"/>
      <c r="F421" s="160" t="s">
        <v>1704</v>
      </c>
      <c r="G421" s="161">
        <v>73624</v>
      </c>
      <c r="H421" s="160" t="s">
        <v>1127</v>
      </c>
    </row>
    <row r="422" spans="3:8" s="153" customFormat="1" ht="12" customHeight="1">
      <c r="C422" s="160" t="s">
        <v>1705</v>
      </c>
      <c r="D422" s="160" t="s">
        <v>1706</v>
      </c>
      <c r="E422" s="160"/>
      <c r="F422" s="160" t="s">
        <v>1707</v>
      </c>
      <c r="G422" s="161">
        <v>36752</v>
      </c>
      <c r="H422" s="160" t="s">
        <v>1127</v>
      </c>
    </row>
    <row r="423" spans="3:8" s="153" customFormat="1" ht="12" customHeight="1">
      <c r="C423" s="160" t="s">
        <v>1622</v>
      </c>
      <c r="D423" s="160" t="s">
        <v>1708</v>
      </c>
      <c r="E423" s="160"/>
      <c r="F423" s="160" t="s">
        <v>1624</v>
      </c>
      <c r="G423" s="161">
        <v>73624</v>
      </c>
      <c r="H423" s="160" t="s">
        <v>1127</v>
      </c>
    </row>
    <row r="424" spans="3:8" s="153" customFormat="1" ht="12" customHeight="1">
      <c r="C424" s="160" t="s">
        <v>1628</v>
      </c>
      <c r="D424" s="160" t="s">
        <v>1709</v>
      </c>
      <c r="E424" s="160"/>
      <c r="F424" s="160" t="s">
        <v>1614</v>
      </c>
      <c r="G424" s="161">
        <v>147248</v>
      </c>
      <c r="H424" s="160" t="s">
        <v>1127</v>
      </c>
    </row>
    <row r="425" spans="3:8" s="153" customFormat="1" ht="12" customHeight="1">
      <c r="C425" s="160" t="s">
        <v>1710</v>
      </c>
      <c r="D425" s="160" t="s">
        <v>1711</v>
      </c>
      <c r="E425" s="160"/>
      <c r="F425" s="160" t="s">
        <v>1712</v>
      </c>
      <c r="G425" s="161">
        <v>73624</v>
      </c>
      <c r="H425" s="160" t="s">
        <v>1127</v>
      </c>
    </row>
    <row r="426" spans="3:8" s="153" customFormat="1" ht="12" customHeight="1">
      <c r="C426" s="160" t="s">
        <v>1705</v>
      </c>
      <c r="D426" s="160" t="s">
        <v>1713</v>
      </c>
      <c r="E426" s="160"/>
      <c r="F426" s="160" t="s">
        <v>1714</v>
      </c>
      <c r="G426" s="161">
        <v>36872</v>
      </c>
      <c r="H426" s="160" t="s">
        <v>1127</v>
      </c>
    </row>
    <row r="427" spans="3:8" s="153" customFormat="1" ht="12" customHeight="1">
      <c r="C427" s="160" t="s">
        <v>1715</v>
      </c>
      <c r="D427" s="167">
        <v>12149</v>
      </c>
      <c r="E427" s="160"/>
      <c r="F427" s="160" t="s">
        <v>1716</v>
      </c>
      <c r="G427" s="161">
        <v>105992</v>
      </c>
      <c r="H427" s="160" t="s">
        <v>1127</v>
      </c>
    </row>
    <row r="428" spans="3:8" s="153" customFormat="1" ht="12" customHeight="1">
      <c r="C428" s="160" t="s">
        <v>1343</v>
      </c>
      <c r="D428" s="167">
        <v>12131</v>
      </c>
      <c r="E428" s="160"/>
      <c r="F428" s="160" t="s">
        <v>1717</v>
      </c>
      <c r="G428" s="161">
        <v>105992</v>
      </c>
      <c r="H428" s="160" t="s">
        <v>1127</v>
      </c>
    </row>
    <row r="429" spans="3:8" s="153" customFormat="1" ht="12" customHeight="1">
      <c r="C429" s="160" t="s">
        <v>1343</v>
      </c>
      <c r="D429" s="167">
        <v>12148</v>
      </c>
      <c r="E429" s="160"/>
      <c r="F429" s="160" t="s">
        <v>1718</v>
      </c>
      <c r="G429" s="161">
        <v>52996</v>
      </c>
      <c r="H429" s="160" t="s">
        <v>1127</v>
      </c>
    </row>
    <row r="430" spans="3:8" s="153" customFormat="1" ht="12" customHeight="1">
      <c r="C430" s="160" t="s">
        <v>1719</v>
      </c>
      <c r="D430" s="160" t="s">
        <v>1720</v>
      </c>
      <c r="E430" s="160"/>
      <c r="F430" s="160" t="s">
        <v>1624</v>
      </c>
      <c r="G430" s="161">
        <v>52996</v>
      </c>
      <c r="H430" s="160" t="s">
        <v>1127</v>
      </c>
    </row>
    <row r="431" spans="3:8" s="153" customFormat="1" ht="12" customHeight="1">
      <c r="C431" s="160" t="s">
        <v>1719</v>
      </c>
      <c r="D431" s="160" t="s">
        <v>1721</v>
      </c>
      <c r="E431" s="160"/>
      <c r="F431" s="160" t="s">
        <v>1624</v>
      </c>
      <c r="G431" s="161">
        <v>52996</v>
      </c>
      <c r="H431" s="160" t="s">
        <v>1127</v>
      </c>
    </row>
    <row r="432" spans="3:8" s="153" customFormat="1" ht="12" customHeight="1">
      <c r="C432" s="160" t="s">
        <v>1622</v>
      </c>
      <c r="D432" s="167">
        <v>12147</v>
      </c>
      <c r="E432" s="160"/>
      <c r="F432" s="160" t="s">
        <v>1722</v>
      </c>
      <c r="G432" s="161">
        <v>52996</v>
      </c>
      <c r="H432" s="160" t="s">
        <v>1127</v>
      </c>
    </row>
    <row r="433" spans="3:8" s="153" customFormat="1" ht="12" customHeight="1">
      <c r="C433" s="160" t="s">
        <v>1723</v>
      </c>
      <c r="D433" s="167">
        <v>12132</v>
      </c>
      <c r="E433" s="160"/>
      <c r="F433" s="160" t="s">
        <v>1724</v>
      </c>
      <c r="G433" s="161">
        <v>105992</v>
      </c>
      <c r="H433" s="160" t="s">
        <v>1127</v>
      </c>
    </row>
    <row r="434" spans="3:8" s="153" customFormat="1" ht="12" customHeight="1">
      <c r="C434" s="160" t="s">
        <v>1446</v>
      </c>
      <c r="D434" s="160" t="s">
        <v>1725</v>
      </c>
      <c r="E434" s="160"/>
      <c r="F434" s="160" t="s">
        <v>1726</v>
      </c>
      <c r="G434" s="161">
        <v>104</v>
      </c>
      <c r="H434" s="160" t="s">
        <v>1127</v>
      </c>
    </row>
    <row r="435" spans="3:8" s="153" customFormat="1" ht="12" customHeight="1">
      <c r="C435" s="160" t="s">
        <v>1727</v>
      </c>
      <c r="D435" s="167">
        <v>12183</v>
      </c>
      <c r="E435" s="160"/>
      <c r="F435" s="160" t="s">
        <v>1728</v>
      </c>
      <c r="G435" s="161">
        <v>1193952</v>
      </c>
      <c r="H435" s="160" t="s">
        <v>1127</v>
      </c>
    </row>
    <row r="436" spans="3:8" s="153" customFormat="1" ht="12" customHeight="1">
      <c r="C436" s="160" t="s">
        <v>1727</v>
      </c>
      <c r="D436" s="167">
        <v>12184</v>
      </c>
      <c r="E436" s="160"/>
      <c r="F436" s="160" t="s">
        <v>1729</v>
      </c>
      <c r="G436" s="161">
        <v>596976</v>
      </c>
      <c r="H436" s="160" t="s">
        <v>1127</v>
      </c>
    </row>
    <row r="437" spans="3:8" s="153" customFormat="1" ht="12" customHeight="1">
      <c r="C437" s="160" t="s">
        <v>1730</v>
      </c>
      <c r="D437" s="167">
        <v>12181</v>
      </c>
      <c r="E437" s="160"/>
      <c r="F437" s="160" t="s">
        <v>1731</v>
      </c>
      <c r="G437" s="161">
        <v>895464</v>
      </c>
      <c r="H437" s="160" t="s">
        <v>1127</v>
      </c>
    </row>
    <row r="438" spans="3:8" s="153" customFormat="1" ht="12" customHeight="1">
      <c r="C438" s="160" t="s">
        <v>1730</v>
      </c>
      <c r="D438" s="167">
        <v>12182</v>
      </c>
      <c r="E438" s="160"/>
      <c r="F438" s="160" t="s">
        <v>1732</v>
      </c>
      <c r="G438" s="161">
        <v>447732</v>
      </c>
      <c r="H438" s="160" t="s">
        <v>1127</v>
      </c>
    </row>
    <row r="439" spans="3:8" s="153" customFormat="1" ht="12" customHeight="1">
      <c r="C439" s="160" t="s">
        <v>1733</v>
      </c>
      <c r="D439" s="167">
        <v>12185</v>
      </c>
      <c r="E439" s="160"/>
      <c r="F439" s="160" t="s">
        <v>1734</v>
      </c>
      <c r="G439" s="161">
        <v>298488</v>
      </c>
      <c r="H439" s="160" t="s">
        <v>1127</v>
      </c>
    </row>
    <row r="440" spans="3:8" s="153" customFormat="1" ht="12" customHeight="1">
      <c r="C440" s="160" t="s">
        <v>1356</v>
      </c>
      <c r="D440" s="160" t="s">
        <v>1735</v>
      </c>
      <c r="E440" s="160"/>
      <c r="F440" s="160" t="s">
        <v>1736</v>
      </c>
      <c r="G440" s="161">
        <v>52996</v>
      </c>
      <c r="H440" s="160" t="s">
        <v>1127</v>
      </c>
    </row>
    <row r="441" spans="3:8" s="153" customFormat="1" ht="12" customHeight="1">
      <c r="C441" s="160" t="s">
        <v>1356</v>
      </c>
      <c r="D441" s="160" t="s">
        <v>1737</v>
      </c>
      <c r="E441" s="160"/>
      <c r="F441" s="160" t="s">
        <v>1738</v>
      </c>
      <c r="G441" s="161">
        <v>52996</v>
      </c>
      <c r="H441" s="160" t="s">
        <v>1127</v>
      </c>
    </row>
    <row r="442" spans="3:8" s="153" customFormat="1" ht="12" customHeight="1">
      <c r="C442" s="160" t="s">
        <v>1739</v>
      </c>
      <c r="D442" s="167">
        <v>29246</v>
      </c>
      <c r="E442" s="160"/>
      <c r="F442" s="160" t="s">
        <v>1740</v>
      </c>
      <c r="G442" s="161">
        <v>596976</v>
      </c>
      <c r="H442" s="160" t="s">
        <v>1127</v>
      </c>
    </row>
    <row r="443" spans="3:8" s="153" customFormat="1" ht="12" customHeight="1">
      <c r="C443" s="160" t="s">
        <v>1356</v>
      </c>
      <c r="D443" s="160" t="s">
        <v>1741</v>
      </c>
      <c r="E443" s="160"/>
      <c r="F443" s="160" t="s">
        <v>1742</v>
      </c>
      <c r="G443" s="161">
        <v>52996</v>
      </c>
      <c r="H443" s="160" t="s">
        <v>1127</v>
      </c>
    </row>
    <row r="444" spans="3:8" s="153" customFormat="1" ht="12" customHeight="1">
      <c r="C444" s="160" t="s">
        <v>1684</v>
      </c>
      <c r="D444" s="160" t="s">
        <v>1743</v>
      </c>
      <c r="E444" s="160"/>
      <c r="F444" s="160" t="s">
        <v>1273</v>
      </c>
      <c r="G444" s="161">
        <v>103506</v>
      </c>
      <c r="H444" s="160" t="s">
        <v>1127</v>
      </c>
    </row>
    <row r="445" spans="3:8" s="153" customFormat="1" ht="12" customHeight="1">
      <c r="C445" s="160" t="s">
        <v>1684</v>
      </c>
      <c r="D445" s="160" t="s">
        <v>1744</v>
      </c>
      <c r="E445" s="160"/>
      <c r="F445" s="160" t="s">
        <v>1275</v>
      </c>
      <c r="G445" s="161">
        <v>94490</v>
      </c>
      <c r="H445" s="160" t="s">
        <v>1127</v>
      </c>
    </row>
    <row r="446" spans="3:8" s="153" customFormat="1" ht="12" customHeight="1">
      <c r="C446" s="160" t="s">
        <v>1677</v>
      </c>
      <c r="D446" s="160" t="s">
        <v>1745</v>
      </c>
      <c r="E446" s="160"/>
      <c r="F446" s="160" t="s">
        <v>1277</v>
      </c>
      <c r="G446" s="161">
        <v>63498</v>
      </c>
      <c r="H446" s="160" t="s">
        <v>1127</v>
      </c>
    </row>
    <row r="447" spans="3:8" s="153" customFormat="1" ht="12" customHeight="1">
      <c r="C447" s="160" t="s">
        <v>1640</v>
      </c>
      <c r="D447" s="167">
        <v>12233</v>
      </c>
      <c r="E447" s="160"/>
      <c r="F447" s="160" t="s">
        <v>1746</v>
      </c>
      <c r="G447" s="161">
        <v>349077</v>
      </c>
      <c r="H447" s="160" t="s">
        <v>1127</v>
      </c>
    </row>
    <row r="448" spans="3:8" s="153" customFormat="1" ht="12" customHeight="1">
      <c r="C448" s="160" t="s">
        <v>1622</v>
      </c>
      <c r="D448" s="167">
        <v>12234</v>
      </c>
      <c r="E448" s="160"/>
      <c r="F448" s="160" t="s">
        <v>1747</v>
      </c>
      <c r="G448" s="161">
        <v>369993</v>
      </c>
      <c r="H448" s="160" t="s">
        <v>1127</v>
      </c>
    </row>
    <row r="449" spans="3:8" s="153" customFormat="1" ht="12" customHeight="1">
      <c r="C449" s="160" t="s">
        <v>1748</v>
      </c>
      <c r="D449" s="167">
        <v>12177</v>
      </c>
      <c r="E449" s="160"/>
      <c r="F449" s="160" t="s">
        <v>1749</v>
      </c>
      <c r="G449" s="161">
        <v>298488</v>
      </c>
      <c r="H449" s="160" t="s">
        <v>1127</v>
      </c>
    </row>
    <row r="450" spans="3:8" s="153" customFormat="1" ht="12" customHeight="1">
      <c r="C450" s="160" t="s">
        <v>1750</v>
      </c>
      <c r="D450" s="167">
        <v>12178</v>
      </c>
      <c r="E450" s="160"/>
      <c r="F450" s="160" t="s">
        <v>1751</v>
      </c>
      <c r="G450" s="161">
        <v>596976</v>
      </c>
      <c r="H450" s="160" t="s">
        <v>1127</v>
      </c>
    </row>
    <row r="451" spans="3:8" s="153" customFormat="1" ht="12" customHeight="1">
      <c r="C451" s="160" t="s">
        <v>1748</v>
      </c>
      <c r="D451" s="167">
        <v>12179</v>
      </c>
      <c r="E451" s="160"/>
      <c r="F451" s="160" t="s">
        <v>1752</v>
      </c>
      <c r="G451" s="161">
        <v>149244</v>
      </c>
      <c r="H451" s="160" t="s">
        <v>1127</v>
      </c>
    </row>
    <row r="452" spans="3:8" s="153" customFormat="1" ht="12" customHeight="1">
      <c r="C452" s="160" t="s">
        <v>1748</v>
      </c>
      <c r="D452" s="167">
        <v>12180</v>
      </c>
      <c r="E452" s="160"/>
      <c r="F452" s="160" t="s">
        <v>1753</v>
      </c>
      <c r="G452" s="161">
        <v>149244</v>
      </c>
      <c r="H452" s="160" t="s">
        <v>1127</v>
      </c>
    </row>
    <row r="453" spans="3:8" s="153" customFormat="1" ht="12" customHeight="1">
      <c r="C453" s="160" t="s">
        <v>1412</v>
      </c>
      <c r="D453" s="167">
        <v>12256</v>
      </c>
      <c r="E453" s="160"/>
      <c r="F453" s="160" t="s">
        <v>1754</v>
      </c>
      <c r="G453" s="161">
        <v>1185009</v>
      </c>
      <c r="H453" s="160" t="s">
        <v>1127</v>
      </c>
    </row>
    <row r="454" spans="3:8" s="153" customFormat="1" ht="12" customHeight="1">
      <c r="C454" s="160" t="s">
        <v>1755</v>
      </c>
      <c r="D454" s="167">
        <v>12173</v>
      </c>
      <c r="E454" s="160"/>
      <c r="F454" s="160" t="s">
        <v>1756</v>
      </c>
      <c r="G454" s="161">
        <v>149244</v>
      </c>
      <c r="H454" s="160" t="s">
        <v>1127</v>
      </c>
    </row>
    <row r="455" spans="3:8" s="153" customFormat="1" ht="12" customHeight="1">
      <c r="C455" s="160" t="s">
        <v>1755</v>
      </c>
      <c r="D455" s="167">
        <v>12174</v>
      </c>
      <c r="E455" s="160"/>
      <c r="F455" s="160" t="s">
        <v>1757</v>
      </c>
      <c r="G455" s="161">
        <v>149244</v>
      </c>
      <c r="H455" s="160" t="s">
        <v>1127</v>
      </c>
    </row>
    <row r="456" spans="3:8" s="153" customFormat="1" ht="12" customHeight="1">
      <c r="C456" s="160" t="s">
        <v>1755</v>
      </c>
      <c r="D456" s="167">
        <v>12175</v>
      </c>
      <c r="E456" s="160"/>
      <c r="F456" s="160" t="s">
        <v>1756</v>
      </c>
      <c r="G456" s="161">
        <v>149244</v>
      </c>
      <c r="H456" s="160" t="s">
        <v>1127</v>
      </c>
    </row>
    <row r="457" spans="3:8" s="153" customFormat="1" ht="12" customHeight="1">
      <c r="C457" s="160" t="s">
        <v>1755</v>
      </c>
      <c r="D457" s="167">
        <v>12176</v>
      </c>
      <c r="E457" s="160"/>
      <c r="F457" s="160" t="s">
        <v>1758</v>
      </c>
      <c r="G457" s="161">
        <v>149244</v>
      </c>
      <c r="H457" s="160" t="s">
        <v>1127</v>
      </c>
    </row>
    <row r="458" spans="3:8" s="153" customFormat="1" ht="12" customHeight="1">
      <c r="C458" s="160" t="s">
        <v>1727</v>
      </c>
      <c r="D458" s="167">
        <v>12265</v>
      </c>
      <c r="E458" s="160"/>
      <c r="F458" s="160" t="s">
        <v>1759</v>
      </c>
      <c r="G458" s="161">
        <v>1193952</v>
      </c>
      <c r="H458" s="160" t="s">
        <v>1127</v>
      </c>
    </row>
    <row r="459" spans="3:8" s="153" customFormat="1" ht="12" customHeight="1">
      <c r="C459" s="160" t="s">
        <v>1760</v>
      </c>
      <c r="D459" s="167">
        <v>29232</v>
      </c>
      <c r="E459" s="160"/>
      <c r="F459" s="160" t="s">
        <v>1761</v>
      </c>
      <c r="G459" s="161">
        <v>149244</v>
      </c>
      <c r="H459" s="160" t="s">
        <v>1127</v>
      </c>
    </row>
    <row r="460" spans="3:8" s="153" customFormat="1" ht="12" customHeight="1">
      <c r="C460" s="160" t="s">
        <v>1760</v>
      </c>
      <c r="D460" s="167">
        <v>29233</v>
      </c>
      <c r="E460" s="160"/>
      <c r="F460" s="160" t="s">
        <v>1762</v>
      </c>
      <c r="G460" s="161">
        <v>149244</v>
      </c>
      <c r="H460" s="160" t="s">
        <v>1127</v>
      </c>
    </row>
    <row r="461" spans="3:8" s="153" customFormat="1" ht="12" customHeight="1">
      <c r="C461" s="160" t="s">
        <v>1628</v>
      </c>
      <c r="D461" s="167">
        <v>12318</v>
      </c>
      <c r="E461" s="160"/>
      <c r="F461" s="160" t="s">
        <v>1763</v>
      </c>
      <c r="G461" s="161">
        <v>135013</v>
      </c>
      <c r="H461" s="160" t="s">
        <v>1127</v>
      </c>
    </row>
    <row r="462" spans="3:8" s="153" customFormat="1" ht="12" customHeight="1">
      <c r="C462" s="160" t="s">
        <v>1628</v>
      </c>
      <c r="D462" s="167">
        <v>12320</v>
      </c>
      <c r="E462" s="160"/>
      <c r="F462" s="160" t="s">
        <v>1764</v>
      </c>
      <c r="G462" s="161">
        <v>366048</v>
      </c>
      <c r="H462" s="160" t="s">
        <v>1127</v>
      </c>
    </row>
    <row r="463" spans="3:8" s="153" customFormat="1" ht="12" customHeight="1">
      <c r="C463" s="160" t="s">
        <v>1733</v>
      </c>
      <c r="D463" s="167">
        <v>12307</v>
      </c>
      <c r="E463" s="160"/>
      <c r="F463" s="160" t="s">
        <v>1765</v>
      </c>
      <c r="G463" s="161">
        <v>54221</v>
      </c>
      <c r="H463" s="160" t="s">
        <v>1127</v>
      </c>
    </row>
    <row r="464" spans="3:8" s="153" customFormat="1" ht="12" customHeight="1">
      <c r="C464" s="160" t="s">
        <v>1760</v>
      </c>
      <c r="D464" s="167">
        <v>29228</v>
      </c>
      <c r="E464" s="160"/>
      <c r="F464" s="160" t="s">
        <v>1766</v>
      </c>
      <c r="G464" s="161">
        <v>149244</v>
      </c>
      <c r="H464" s="160" t="s">
        <v>1127</v>
      </c>
    </row>
    <row r="465" spans="3:8" s="153" customFormat="1" ht="12" customHeight="1">
      <c r="C465" s="160" t="s">
        <v>1760</v>
      </c>
      <c r="D465" s="167">
        <v>29230</v>
      </c>
      <c r="E465" s="160"/>
      <c r="F465" s="160" t="s">
        <v>1766</v>
      </c>
      <c r="G465" s="161">
        <v>149244</v>
      </c>
      <c r="H465" s="160" t="s">
        <v>1127</v>
      </c>
    </row>
    <row r="466" spans="3:8" s="153" customFormat="1" ht="12" customHeight="1">
      <c r="C466" s="160" t="s">
        <v>1580</v>
      </c>
      <c r="D466" s="167">
        <v>12319</v>
      </c>
      <c r="E466" s="160"/>
      <c r="F466" s="160" t="s">
        <v>1399</v>
      </c>
      <c r="G466" s="161">
        <v>580006</v>
      </c>
      <c r="H466" s="160" t="s">
        <v>1127</v>
      </c>
    </row>
    <row r="467" spans="3:8" s="153" customFormat="1" ht="12" customHeight="1">
      <c r="C467" s="160" t="s">
        <v>1767</v>
      </c>
      <c r="D467" s="160" t="s">
        <v>1768</v>
      </c>
      <c r="E467" s="160"/>
      <c r="F467" s="160" t="s">
        <v>1769</v>
      </c>
      <c r="G467" s="161">
        <v>680883</v>
      </c>
      <c r="H467" s="160" t="s">
        <v>1127</v>
      </c>
    </row>
    <row r="468" spans="3:8" s="153" customFormat="1" ht="12" customHeight="1">
      <c r="C468" s="160" t="s">
        <v>1710</v>
      </c>
      <c r="D468" s="160" t="s">
        <v>1770</v>
      </c>
      <c r="E468" s="160"/>
      <c r="F468" s="160" t="s">
        <v>1771</v>
      </c>
      <c r="G468" s="161">
        <v>680883</v>
      </c>
      <c r="H468" s="160" t="s">
        <v>1127</v>
      </c>
    </row>
    <row r="469" spans="3:8" s="153" customFormat="1" ht="12" customHeight="1">
      <c r="C469" s="160" t="s">
        <v>1772</v>
      </c>
      <c r="D469" s="167">
        <v>12356</v>
      </c>
      <c r="E469" s="160"/>
      <c r="F469" s="160" t="s">
        <v>1773</v>
      </c>
      <c r="G469" s="161">
        <v>655221</v>
      </c>
      <c r="H469" s="160" t="s">
        <v>1127</v>
      </c>
    </row>
    <row r="470" spans="3:8" s="153" customFormat="1" ht="12" customHeight="1">
      <c r="C470" s="160" t="s">
        <v>1343</v>
      </c>
      <c r="D470" s="167">
        <v>12353</v>
      </c>
      <c r="E470" s="160"/>
      <c r="F470" s="160" t="s">
        <v>1774</v>
      </c>
      <c r="G470" s="161">
        <v>3593365</v>
      </c>
      <c r="H470" s="160" t="s">
        <v>1127</v>
      </c>
    </row>
    <row r="471" spans="3:8" s="153" customFormat="1" ht="12" customHeight="1">
      <c r="C471" s="160" t="s">
        <v>1343</v>
      </c>
      <c r="D471" s="167">
        <v>12354</v>
      </c>
      <c r="E471" s="160"/>
      <c r="F471" s="160" t="s">
        <v>1775</v>
      </c>
      <c r="G471" s="161">
        <v>2874692</v>
      </c>
      <c r="H471" s="160" t="s">
        <v>1127</v>
      </c>
    </row>
    <row r="472" spans="3:8" s="153" customFormat="1" ht="12" customHeight="1">
      <c r="C472" s="160" t="s">
        <v>1776</v>
      </c>
      <c r="D472" s="167">
        <v>12359</v>
      </c>
      <c r="E472" s="160"/>
      <c r="F472" s="160" t="s">
        <v>1777</v>
      </c>
      <c r="G472" s="161">
        <v>229077</v>
      </c>
      <c r="H472" s="160" t="s">
        <v>1127</v>
      </c>
    </row>
    <row r="473" spans="3:8" s="153" customFormat="1" ht="12" customHeight="1">
      <c r="C473" s="160" t="s">
        <v>1343</v>
      </c>
      <c r="D473" s="167">
        <v>12358</v>
      </c>
      <c r="E473" s="160"/>
      <c r="F473" s="160" t="s">
        <v>1778</v>
      </c>
      <c r="G473" s="161">
        <v>114523</v>
      </c>
      <c r="H473" s="160" t="s">
        <v>1127</v>
      </c>
    </row>
    <row r="474" spans="3:8" s="153" customFormat="1" ht="12" customHeight="1">
      <c r="C474" s="160" t="s">
        <v>1343</v>
      </c>
      <c r="D474" s="167">
        <v>12357</v>
      </c>
      <c r="E474" s="160"/>
      <c r="F474" s="160" t="s">
        <v>1779</v>
      </c>
      <c r="G474" s="161">
        <v>114523</v>
      </c>
      <c r="H474" s="160" t="s">
        <v>1127</v>
      </c>
    </row>
    <row r="475" spans="3:8" s="153" customFormat="1" ht="12" customHeight="1">
      <c r="C475" s="160" t="s">
        <v>1461</v>
      </c>
      <c r="D475" s="167">
        <v>11604</v>
      </c>
      <c r="E475" s="160"/>
      <c r="F475" s="160" t="s">
        <v>1780</v>
      </c>
      <c r="G475" s="161">
        <v>1009195</v>
      </c>
      <c r="H475" s="160" t="s">
        <v>1127</v>
      </c>
    </row>
    <row r="476" spans="3:8" s="153" customFormat="1" ht="12" customHeight="1">
      <c r="C476" s="160" t="s">
        <v>1781</v>
      </c>
      <c r="D476" s="167">
        <v>11605</v>
      </c>
      <c r="E476" s="160"/>
      <c r="F476" s="160" t="s">
        <v>1782</v>
      </c>
      <c r="G476" s="161">
        <v>1009195</v>
      </c>
      <c r="H476" s="160" t="s">
        <v>1127</v>
      </c>
    </row>
    <row r="477" spans="3:8" s="153" customFormat="1" ht="12" customHeight="1">
      <c r="C477" s="160" t="s">
        <v>1783</v>
      </c>
      <c r="D477" s="167">
        <v>11608</v>
      </c>
      <c r="E477" s="160"/>
      <c r="F477" s="160" t="s">
        <v>1784</v>
      </c>
      <c r="G477" s="161">
        <v>605453</v>
      </c>
      <c r="H477" s="160" t="s">
        <v>1127</v>
      </c>
    </row>
    <row r="478" spans="3:8" s="153" customFormat="1" ht="12" customHeight="1">
      <c r="C478" s="160" t="s">
        <v>1783</v>
      </c>
      <c r="D478" s="167">
        <v>11609</v>
      </c>
      <c r="E478" s="160"/>
      <c r="F478" s="160" t="s">
        <v>1785</v>
      </c>
      <c r="G478" s="161">
        <v>1100717</v>
      </c>
      <c r="H478" s="160" t="s">
        <v>1127</v>
      </c>
    </row>
    <row r="479" spans="3:8" s="153" customFormat="1" ht="12" customHeight="1">
      <c r="C479" s="160" t="s">
        <v>1700</v>
      </c>
      <c r="D479" s="167">
        <v>11610</v>
      </c>
      <c r="E479" s="160"/>
      <c r="F479" s="160" t="s">
        <v>1786</v>
      </c>
      <c r="G479" s="161">
        <v>1368303</v>
      </c>
      <c r="H479" s="160" t="s">
        <v>1127</v>
      </c>
    </row>
    <row r="480" spans="3:8" s="153" customFormat="1" ht="12" customHeight="1">
      <c r="C480" s="160" t="s">
        <v>1787</v>
      </c>
      <c r="D480" s="167">
        <v>11611</v>
      </c>
      <c r="E480" s="160"/>
      <c r="F480" s="160" t="s">
        <v>1788</v>
      </c>
      <c r="G480" s="161">
        <v>990528</v>
      </c>
      <c r="H480" s="160" t="s">
        <v>1127</v>
      </c>
    </row>
    <row r="481" spans="3:8" s="153" customFormat="1" ht="12" customHeight="1">
      <c r="C481" s="160" t="s">
        <v>1345</v>
      </c>
      <c r="D481" s="160" t="s">
        <v>1789</v>
      </c>
      <c r="E481" s="160"/>
      <c r="F481" s="160" t="s">
        <v>1790</v>
      </c>
      <c r="G481" s="161">
        <v>1100717</v>
      </c>
      <c r="H481" s="160" t="s">
        <v>1127</v>
      </c>
    </row>
    <row r="482" spans="3:8" s="153" customFormat="1" ht="12" customHeight="1">
      <c r="C482" s="160" t="s">
        <v>1791</v>
      </c>
      <c r="D482" s="167">
        <v>12231</v>
      </c>
      <c r="E482" s="160"/>
      <c r="F482" s="160" t="s">
        <v>1792</v>
      </c>
      <c r="G482" s="161">
        <v>670887</v>
      </c>
      <c r="H482" s="160" t="s">
        <v>1127</v>
      </c>
    </row>
    <row r="483" spans="3:8" s="153" customFormat="1" ht="12" customHeight="1">
      <c r="C483" s="160" t="s">
        <v>1397</v>
      </c>
      <c r="D483" s="160" t="s">
        <v>1793</v>
      </c>
      <c r="E483" s="160"/>
      <c r="F483" s="160" t="s">
        <v>1794</v>
      </c>
      <c r="G483" s="161">
        <v>513931</v>
      </c>
      <c r="H483" s="160" t="s">
        <v>1127</v>
      </c>
    </row>
    <row r="484" spans="3:8" s="153" customFormat="1" ht="12" customHeight="1">
      <c r="C484" s="160" t="s">
        <v>1397</v>
      </c>
      <c r="D484" s="160" t="s">
        <v>1795</v>
      </c>
      <c r="E484" s="160"/>
      <c r="F484" s="160" t="s">
        <v>1796</v>
      </c>
      <c r="G484" s="161">
        <v>513931</v>
      </c>
      <c r="H484" s="160" t="s">
        <v>1127</v>
      </c>
    </row>
    <row r="485" spans="3:8" s="153" customFormat="1" ht="12" customHeight="1">
      <c r="C485" s="160" t="s">
        <v>1348</v>
      </c>
      <c r="D485" s="160" t="s">
        <v>1797</v>
      </c>
      <c r="E485" s="160"/>
      <c r="F485" s="160" t="s">
        <v>1798</v>
      </c>
      <c r="G485" s="161">
        <v>513931</v>
      </c>
      <c r="H485" s="160" t="s">
        <v>1127</v>
      </c>
    </row>
    <row r="486" spans="3:8" s="153" customFormat="1" ht="12" customHeight="1">
      <c r="C486" s="160" t="s">
        <v>1397</v>
      </c>
      <c r="D486" s="160" t="s">
        <v>1799</v>
      </c>
      <c r="E486" s="160"/>
      <c r="F486" s="160" t="s">
        <v>1800</v>
      </c>
      <c r="G486" s="161">
        <v>286560</v>
      </c>
      <c r="H486" s="160" t="s">
        <v>1127</v>
      </c>
    </row>
    <row r="487" spans="3:8" s="153" customFormat="1" ht="12" customHeight="1">
      <c r="C487" s="160" t="s">
        <v>1348</v>
      </c>
      <c r="D487" s="167">
        <v>12169</v>
      </c>
      <c r="E487" s="160"/>
      <c r="F487" s="160" t="s">
        <v>1801</v>
      </c>
      <c r="G487" s="161">
        <v>143280</v>
      </c>
      <c r="H487" s="160" t="s">
        <v>1127</v>
      </c>
    </row>
    <row r="488" spans="3:8" s="153" customFormat="1" ht="12" customHeight="1">
      <c r="C488" s="160" t="s">
        <v>1348</v>
      </c>
      <c r="D488" s="167">
        <v>12171</v>
      </c>
      <c r="E488" s="160"/>
      <c r="F488" s="160" t="s">
        <v>1802</v>
      </c>
      <c r="G488" s="161">
        <v>143280</v>
      </c>
      <c r="H488" s="160" t="s">
        <v>1127</v>
      </c>
    </row>
    <row r="489" spans="3:8" s="153" customFormat="1" ht="12" customHeight="1">
      <c r="C489" s="160" t="s">
        <v>1348</v>
      </c>
      <c r="D489" s="167">
        <v>12172</v>
      </c>
      <c r="E489" s="160"/>
      <c r="F489" s="160" t="s">
        <v>1803</v>
      </c>
      <c r="G489" s="161">
        <v>143280</v>
      </c>
      <c r="H489" s="160" t="s">
        <v>1127</v>
      </c>
    </row>
    <row r="490" spans="3:8" s="153" customFormat="1" ht="12" customHeight="1">
      <c r="C490" s="160" t="s">
        <v>1622</v>
      </c>
      <c r="D490" s="167">
        <v>12235</v>
      </c>
      <c r="E490" s="160"/>
      <c r="F490" s="160" t="s">
        <v>1784</v>
      </c>
      <c r="G490" s="161">
        <v>495264</v>
      </c>
      <c r="H490" s="160" t="s">
        <v>1127</v>
      </c>
    </row>
    <row r="491" spans="3:8" s="153" customFormat="1" ht="12" customHeight="1">
      <c r="C491" s="160" t="s">
        <v>1356</v>
      </c>
      <c r="D491" s="167">
        <v>12097</v>
      </c>
      <c r="E491" s="160"/>
      <c r="F491" s="160" t="s">
        <v>1804</v>
      </c>
      <c r="G491" s="161">
        <v>91522</v>
      </c>
      <c r="H491" s="160" t="s">
        <v>1127</v>
      </c>
    </row>
    <row r="492" spans="3:8" s="153" customFormat="1" ht="12" customHeight="1">
      <c r="C492" s="160" t="s">
        <v>1348</v>
      </c>
      <c r="D492" s="167">
        <v>12101</v>
      </c>
      <c r="E492" s="160"/>
      <c r="F492" s="160" t="s">
        <v>1805</v>
      </c>
      <c r="G492" s="161">
        <v>91522</v>
      </c>
      <c r="H492" s="160" t="s">
        <v>1127</v>
      </c>
    </row>
    <row r="493" spans="3:8" s="153" customFormat="1" ht="12" customHeight="1">
      <c r="C493" s="160" t="s">
        <v>1781</v>
      </c>
      <c r="D493" s="167">
        <v>12102</v>
      </c>
      <c r="E493" s="160"/>
      <c r="F493" s="160" t="s">
        <v>1782</v>
      </c>
      <c r="G493" s="161">
        <v>91522</v>
      </c>
      <c r="H493" s="160" t="s">
        <v>1127</v>
      </c>
    </row>
    <row r="494" spans="3:8" s="153" customFormat="1" ht="12" customHeight="1">
      <c r="C494" s="160" t="s">
        <v>1806</v>
      </c>
      <c r="D494" s="167">
        <v>12226</v>
      </c>
      <c r="E494" s="160"/>
      <c r="F494" s="160" t="s">
        <v>1807</v>
      </c>
      <c r="G494" s="161">
        <v>183044</v>
      </c>
      <c r="H494" s="160" t="s">
        <v>1127</v>
      </c>
    </row>
    <row r="495" spans="3:8" s="153" customFormat="1" ht="12" customHeight="1">
      <c r="C495" s="160" t="s">
        <v>1397</v>
      </c>
      <c r="D495" s="167">
        <v>12098</v>
      </c>
      <c r="E495" s="160"/>
      <c r="F495" s="160" t="s">
        <v>1808</v>
      </c>
      <c r="G495" s="161">
        <v>183044</v>
      </c>
      <c r="H495" s="160" t="s">
        <v>1127</v>
      </c>
    </row>
    <row r="496" spans="3:8" s="153" customFormat="1" ht="12" customHeight="1">
      <c r="C496" s="160" t="s">
        <v>1615</v>
      </c>
      <c r="D496" s="167">
        <v>12230</v>
      </c>
      <c r="E496" s="160"/>
      <c r="F496" s="160" t="s">
        <v>1809</v>
      </c>
      <c r="G496" s="161">
        <v>97286</v>
      </c>
      <c r="H496" s="160" t="s">
        <v>1127</v>
      </c>
    </row>
    <row r="497" spans="3:8" s="153" customFormat="1" ht="12" customHeight="1">
      <c r="C497" s="160" t="s">
        <v>1356</v>
      </c>
      <c r="D497" s="167">
        <v>12439</v>
      </c>
      <c r="E497" s="160"/>
      <c r="F497" s="160" t="s">
        <v>1810</v>
      </c>
      <c r="G497" s="161">
        <v>37496</v>
      </c>
      <c r="H497" s="160" t="s">
        <v>1127</v>
      </c>
    </row>
    <row r="498" spans="3:8" s="153" customFormat="1" ht="12" customHeight="1">
      <c r="C498" s="160" t="s">
        <v>1356</v>
      </c>
      <c r="D498" s="167">
        <v>12440</v>
      </c>
      <c r="E498" s="160"/>
      <c r="F498" s="160" t="s">
        <v>1811</v>
      </c>
      <c r="G498" s="161">
        <v>37496</v>
      </c>
      <c r="H498" s="160" t="s">
        <v>1127</v>
      </c>
    </row>
    <row r="499" spans="3:8" s="153" customFormat="1" ht="12" customHeight="1">
      <c r="C499" s="160" t="s">
        <v>1343</v>
      </c>
      <c r="D499" s="167">
        <v>12441</v>
      </c>
      <c r="E499" s="160"/>
      <c r="F499" s="160" t="s">
        <v>1812</v>
      </c>
      <c r="G499" s="161">
        <v>112488</v>
      </c>
      <c r="H499" s="160" t="s">
        <v>1127</v>
      </c>
    </row>
    <row r="500" spans="3:8" s="153" customFormat="1" ht="12" customHeight="1">
      <c r="C500" s="160" t="s">
        <v>1343</v>
      </c>
      <c r="D500" s="167">
        <v>12443</v>
      </c>
      <c r="E500" s="160"/>
      <c r="F500" s="160" t="s">
        <v>1813</v>
      </c>
      <c r="G500" s="161">
        <v>74992</v>
      </c>
      <c r="H500" s="160" t="s">
        <v>1127</v>
      </c>
    </row>
    <row r="501" spans="3:8" s="153" customFormat="1" ht="12" customHeight="1">
      <c r="C501" s="160" t="s">
        <v>1783</v>
      </c>
      <c r="D501" s="160" t="s">
        <v>1814</v>
      </c>
      <c r="E501" s="160"/>
      <c r="F501" s="160" t="s">
        <v>1815</v>
      </c>
      <c r="G501" s="161">
        <v>37496</v>
      </c>
      <c r="H501" s="160" t="s">
        <v>1127</v>
      </c>
    </row>
    <row r="502" spans="3:8" s="153" customFormat="1" ht="12" customHeight="1">
      <c r="C502" s="160" t="s">
        <v>1783</v>
      </c>
      <c r="D502" s="160" t="s">
        <v>1816</v>
      </c>
      <c r="E502" s="160"/>
      <c r="F502" s="160" t="s">
        <v>1817</v>
      </c>
      <c r="G502" s="161">
        <v>37496</v>
      </c>
      <c r="H502" s="160" t="s">
        <v>1127</v>
      </c>
    </row>
    <row r="503" spans="3:8" s="153" customFormat="1" ht="12" customHeight="1">
      <c r="C503" s="160" t="s">
        <v>1818</v>
      </c>
      <c r="D503" s="167">
        <v>12445</v>
      </c>
      <c r="E503" s="160"/>
      <c r="F503" s="160" t="s">
        <v>1819</v>
      </c>
      <c r="G503" s="161">
        <v>74992</v>
      </c>
      <c r="H503" s="160" t="s">
        <v>1127</v>
      </c>
    </row>
    <row r="504" spans="3:8" s="153" customFormat="1" ht="12" customHeight="1">
      <c r="C504" s="160" t="s">
        <v>1356</v>
      </c>
      <c r="D504" s="167">
        <v>12446</v>
      </c>
      <c r="E504" s="160"/>
      <c r="F504" s="160" t="s">
        <v>1820</v>
      </c>
      <c r="G504" s="161">
        <v>37496</v>
      </c>
      <c r="H504" s="160" t="s">
        <v>1127</v>
      </c>
    </row>
    <row r="505" spans="3:8" s="153" customFormat="1" ht="12" customHeight="1">
      <c r="C505" s="160" t="s">
        <v>1783</v>
      </c>
      <c r="D505" s="167">
        <v>12447</v>
      </c>
      <c r="E505" s="160"/>
      <c r="F505" s="160" t="s">
        <v>1821</v>
      </c>
      <c r="G505" s="161">
        <v>37496</v>
      </c>
      <c r="H505" s="160" t="s">
        <v>1127</v>
      </c>
    </row>
    <row r="506" spans="3:8" s="153" customFormat="1" ht="12" customHeight="1">
      <c r="C506" s="160" t="s">
        <v>1517</v>
      </c>
      <c r="D506" s="167">
        <v>12448</v>
      </c>
      <c r="E506" s="160"/>
      <c r="F506" s="160" t="s">
        <v>1822</v>
      </c>
      <c r="G506" s="161">
        <v>37496</v>
      </c>
      <c r="H506" s="160" t="s">
        <v>1127</v>
      </c>
    </row>
    <row r="507" spans="3:8" s="153" customFormat="1" ht="12" customHeight="1">
      <c r="C507" s="160" t="s">
        <v>1818</v>
      </c>
      <c r="D507" s="167">
        <v>12449</v>
      </c>
      <c r="E507" s="160"/>
      <c r="F507" s="160" t="s">
        <v>1823</v>
      </c>
      <c r="G507" s="161">
        <v>74992</v>
      </c>
      <c r="H507" s="160" t="s">
        <v>1127</v>
      </c>
    </row>
    <row r="508" spans="3:8" s="153" customFormat="1" ht="12" customHeight="1">
      <c r="C508" s="160" t="s">
        <v>1824</v>
      </c>
      <c r="D508" s="167">
        <v>12450</v>
      </c>
      <c r="E508" s="160"/>
      <c r="F508" s="160" t="s">
        <v>1825</v>
      </c>
      <c r="G508" s="161">
        <v>37496</v>
      </c>
      <c r="H508" s="160" t="s">
        <v>1127</v>
      </c>
    </row>
    <row r="509" spans="3:8" s="153" customFormat="1" ht="12" customHeight="1">
      <c r="C509" s="160" t="s">
        <v>1348</v>
      </c>
      <c r="D509" s="167">
        <v>12451</v>
      </c>
      <c r="E509" s="160"/>
      <c r="F509" s="160" t="s">
        <v>1826</v>
      </c>
      <c r="G509" s="161">
        <v>37496</v>
      </c>
      <c r="H509" s="160" t="s">
        <v>1127</v>
      </c>
    </row>
    <row r="510" spans="3:8" s="153" customFormat="1" ht="12" customHeight="1">
      <c r="C510" s="160" t="s">
        <v>1348</v>
      </c>
      <c r="D510" s="160" t="s">
        <v>1827</v>
      </c>
      <c r="E510" s="160"/>
      <c r="F510" s="160" t="s">
        <v>1828</v>
      </c>
      <c r="G510" s="161">
        <v>37496</v>
      </c>
      <c r="H510" s="160" t="s">
        <v>1127</v>
      </c>
    </row>
    <row r="511" spans="3:8" s="153" customFormat="1" ht="12" customHeight="1">
      <c r="C511" s="160" t="s">
        <v>1700</v>
      </c>
      <c r="D511" s="167">
        <v>12255</v>
      </c>
      <c r="E511" s="160"/>
      <c r="F511" s="160" t="s">
        <v>1829</v>
      </c>
      <c r="G511" s="161">
        <v>990528</v>
      </c>
      <c r="H511" s="160" t="s">
        <v>1127</v>
      </c>
    </row>
    <row r="512" spans="3:8" s="153" customFormat="1" ht="12" customHeight="1">
      <c r="C512" s="160" t="s">
        <v>1640</v>
      </c>
      <c r="D512" s="160" t="s">
        <v>1830</v>
      </c>
      <c r="E512" s="160"/>
      <c r="F512" s="160" t="s">
        <v>1831</v>
      </c>
      <c r="G512" s="161">
        <v>379392</v>
      </c>
      <c r="H512" s="160" t="s">
        <v>1127</v>
      </c>
    </row>
    <row r="513" spans="1:8" s="153" customFormat="1" ht="12" customHeight="1">
      <c r="C513" s="160" t="s">
        <v>1348</v>
      </c>
      <c r="D513" s="167">
        <v>12431</v>
      </c>
      <c r="E513" s="160"/>
      <c r="F513" s="160" t="s">
        <v>1832</v>
      </c>
      <c r="G513" s="161">
        <v>189696</v>
      </c>
      <c r="H513" s="160" t="s">
        <v>1127</v>
      </c>
    </row>
    <row r="514" spans="1:8" s="153" customFormat="1" ht="12" customHeight="1">
      <c r="C514" s="160" t="s">
        <v>1640</v>
      </c>
      <c r="D514" s="167">
        <v>12456</v>
      </c>
      <c r="E514" s="160"/>
      <c r="F514" s="160" t="s">
        <v>1833</v>
      </c>
      <c r="G514" s="161">
        <v>324576</v>
      </c>
      <c r="H514" s="160" t="s">
        <v>1127</v>
      </c>
    </row>
    <row r="515" spans="1:8" s="153" customFormat="1" ht="12" customHeight="1">
      <c r="C515" s="160" t="s">
        <v>1348</v>
      </c>
      <c r="D515" s="167">
        <v>12457</v>
      </c>
      <c r="E515" s="160"/>
      <c r="F515" s="160" t="s">
        <v>1834</v>
      </c>
      <c r="G515" s="161">
        <v>162288</v>
      </c>
      <c r="H515" s="160" t="s">
        <v>1127</v>
      </c>
    </row>
    <row r="516" spans="1:8" s="153" customFormat="1" ht="12" customHeight="1">
      <c r="C516" s="160" t="s">
        <v>1343</v>
      </c>
      <c r="D516" s="167">
        <v>12484</v>
      </c>
      <c r="E516" s="160"/>
      <c r="F516" s="160" t="s">
        <v>1835</v>
      </c>
      <c r="G516" s="161">
        <v>37496</v>
      </c>
      <c r="H516" s="160" t="s">
        <v>1127</v>
      </c>
    </row>
    <row r="517" spans="1:8" s="153" customFormat="1" ht="12" customHeight="1">
      <c r="C517" s="160" t="s">
        <v>1397</v>
      </c>
      <c r="D517" s="160" t="s">
        <v>1836</v>
      </c>
      <c r="E517" s="160"/>
      <c r="F517" s="160" t="s">
        <v>1278</v>
      </c>
      <c r="G517" s="161">
        <v>622972</v>
      </c>
      <c r="H517" s="160" t="s">
        <v>1127</v>
      </c>
    </row>
    <row r="518" spans="1:8" s="153" customFormat="1" ht="12" customHeight="1">
      <c r="C518" s="160" t="s">
        <v>1837</v>
      </c>
      <c r="D518" s="167">
        <v>12486</v>
      </c>
      <c r="E518" s="160"/>
      <c r="F518" s="160" t="s">
        <v>1838</v>
      </c>
      <c r="G518" s="161">
        <v>37496</v>
      </c>
      <c r="H518" s="160" t="s">
        <v>1127</v>
      </c>
    </row>
    <row r="519" spans="1:8" s="153" customFormat="1" ht="12" customHeight="1">
      <c r="C519" s="160" t="s">
        <v>1839</v>
      </c>
      <c r="D519" s="167">
        <v>12492</v>
      </c>
      <c r="E519" s="160"/>
      <c r="F519" s="160" t="s">
        <v>1840</v>
      </c>
      <c r="G519" s="161">
        <v>74992</v>
      </c>
      <c r="H519" s="160" t="s">
        <v>1127</v>
      </c>
    </row>
    <row r="520" spans="1:8" s="153" customFormat="1" ht="12" customHeight="1">
      <c r="C520" s="160" t="s">
        <v>1361</v>
      </c>
      <c r="D520" s="167">
        <v>12489</v>
      </c>
      <c r="E520" s="160"/>
      <c r="F520" s="160" t="s">
        <v>1841</v>
      </c>
      <c r="G520" s="161">
        <v>22000</v>
      </c>
      <c r="H520" s="160" t="s">
        <v>1127</v>
      </c>
    </row>
    <row r="521" spans="1:8" s="153" customFormat="1" ht="12" customHeight="1">
      <c r="C521" s="160" t="s">
        <v>1611</v>
      </c>
      <c r="D521" s="167">
        <v>12493</v>
      </c>
      <c r="E521" s="160"/>
      <c r="F521" s="160" t="s">
        <v>1842</v>
      </c>
      <c r="G521" s="161">
        <v>74992</v>
      </c>
      <c r="H521" s="160" t="s">
        <v>1127</v>
      </c>
    </row>
    <row r="522" spans="1:8" s="153" customFormat="1" ht="12" customHeight="1">
      <c r="C522" s="160" t="s">
        <v>1400</v>
      </c>
      <c r="D522" s="167">
        <v>12494</v>
      </c>
      <c r="E522" s="160"/>
      <c r="F522" s="160" t="s">
        <v>1843</v>
      </c>
      <c r="G522" s="161">
        <v>74992</v>
      </c>
      <c r="H522" s="160" t="s">
        <v>1127</v>
      </c>
    </row>
    <row r="523" spans="1:8" s="153" customFormat="1" ht="12" customHeight="1">
      <c r="C523" s="160" t="s">
        <v>1611</v>
      </c>
      <c r="D523" s="167">
        <v>12496</v>
      </c>
      <c r="E523" s="160"/>
      <c r="F523" s="160" t="s">
        <v>1844</v>
      </c>
      <c r="G523" s="161">
        <v>233446</v>
      </c>
      <c r="H523" s="160" t="s">
        <v>1127</v>
      </c>
    </row>
    <row r="524" spans="1:8" s="153" customFormat="1" ht="12" customHeight="1">
      <c r="F524" s="162">
        <v>74012261</v>
      </c>
      <c r="G524" s="162"/>
      <c r="H524" s="162">
        <v>19243574.337389998</v>
      </c>
    </row>
    <row r="525" spans="1:8" s="153" customFormat="1" ht="12" customHeight="1">
      <c r="F525" s="162"/>
      <c r="G525" s="162"/>
      <c r="H525" s="162"/>
    </row>
    <row r="526" spans="1:8" s="153" customFormat="1" ht="12" customHeight="1"/>
    <row r="527" spans="1:8" s="156" customFormat="1" ht="12" customHeight="1">
      <c r="A527" s="155" t="s">
        <v>1845</v>
      </c>
    </row>
    <row r="528" spans="1:8" s="156" customFormat="1" ht="12" customHeight="1"/>
    <row r="529" spans="3:8" s="153" customFormat="1" ht="12" customHeight="1">
      <c r="C529" s="160" t="s">
        <v>1291</v>
      </c>
      <c r="D529" s="160" t="s">
        <v>1846</v>
      </c>
      <c r="E529" s="160"/>
      <c r="F529" s="160" t="s">
        <v>1847</v>
      </c>
      <c r="G529" s="161">
        <v>83117</v>
      </c>
      <c r="H529" s="160" t="s">
        <v>1127</v>
      </c>
    </row>
    <row r="530" spans="3:8" s="153" customFormat="1" ht="12" customHeight="1">
      <c r="C530" s="160" t="s">
        <v>1142</v>
      </c>
      <c r="D530" s="160" t="s">
        <v>1848</v>
      </c>
      <c r="E530" s="160"/>
      <c r="F530" s="160" t="s">
        <v>1849</v>
      </c>
      <c r="G530" s="161">
        <v>1999</v>
      </c>
      <c r="H530" s="160" t="s">
        <v>1127</v>
      </c>
    </row>
    <row r="531" spans="3:8" s="153" customFormat="1" ht="12" customHeight="1">
      <c r="C531" s="160" t="s">
        <v>1291</v>
      </c>
      <c r="D531" s="160" t="s">
        <v>1850</v>
      </c>
      <c r="E531" s="160"/>
      <c r="F531" s="160" t="s">
        <v>1851</v>
      </c>
      <c r="G531" s="161">
        <v>38010</v>
      </c>
      <c r="H531" s="160" t="s">
        <v>1127</v>
      </c>
    </row>
    <row r="532" spans="3:8" s="153" customFormat="1" ht="12" customHeight="1">
      <c r="C532" s="160" t="s">
        <v>1291</v>
      </c>
      <c r="D532" s="160" t="s">
        <v>1852</v>
      </c>
      <c r="E532" s="160"/>
      <c r="F532" s="160" t="s">
        <v>1853</v>
      </c>
      <c r="G532" s="161">
        <v>38010</v>
      </c>
      <c r="H532" s="160" t="s">
        <v>1127</v>
      </c>
    </row>
    <row r="533" spans="3:8" s="153" customFormat="1" ht="12" customHeight="1">
      <c r="C533" s="160" t="s">
        <v>1854</v>
      </c>
      <c r="D533" s="160" t="s">
        <v>1855</v>
      </c>
      <c r="E533" s="160"/>
      <c r="F533" s="160" t="s">
        <v>1856</v>
      </c>
      <c r="G533" s="161">
        <v>379984</v>
      </c>
      <c r="H533" s="160" t="s">
        <v>1127</v>
      </c>
    </row>
    <row r="534" spans="3:8" s="153" customFormat="1" ht="12" customHeight="1">
      <c r="C534" s="160" t="s">
        <v>1857</v>
      </c>
      <c r="D534" s="160" t="s">
        <v>1858</v>
      </c>
      <c r="E534" s="160"/>
      <c r="F534" s="160" t="s">
        <v>1859</v>
      </c>
      <c r="G534" s="161">
        <v>379984</v>
      </c>
      <c r="H534" s="160" t="s">
        <v>1127</v>
      </c>
    </row>
    <row r="535" spans="3:8" s="153" customFormat="1" ht="12" customHeight="1">
      <c r="C535" s="160" t="s">
        <v>1860</v>
      </c>
      <c r="D535" s="160" t="s">
        <v>1861</v>
      </c>
      <c r="E535" s="160"/>
      <c r="F535" s="160" t="s">
        <v>1862</v>
      </c>
      <c r="G535" s="161">
        <v>189992</v>
      </c>
      <c r="H535" s="160" t="s">
        <v>1127</v>
      </c>
    </row>
    <row r="536" spans="3:8" s="153" customFormat="1" ht="12" customHeight="1">
      <c r="C536" s="160" t="s">
        <v>1142</v>
      </c>
      <c r="D536" s="160" t="s">
        <v>1863</v>
      </c>
      <c r="E536" s="160"/>
      <c r="F536" s="160" t="s">
        <v>1864</v>
      </c>
      <c r="G536" s="161">
        <v>48011</v>
      </c>
      <c r="H536" s="160" t="s">
        <v>1127</v>
      </c>
    </row>
    <row r="537" spans="3:8" s="153" customFormat="1" ht="12" customHeight="1">
      <c r="C537" s="160" t="s">
        <v>1857</v>
      </c>
      <c r="D537" s="160" t="s">
        <v>1865</v>
      </c>
      <c r="E537" s="160"/>
      <c r="F537" s="160" t="s">
        <v>1866</v>
      </c>
      <c r="G537" s="161">
        <v>199117</v>
      </c>
      <c r="H537" s="160" t="s">
        <v>1127</v>
      </c>
    </row>
    <row r="538" spans="3:8" s="153" customFormat="1" ht="12" customHeight="1">
      <c r="C538" s="160" t="s">
        <v>1857</v>
      </c>
      <c r="D538" s="160" t="s">
        <v>1867</v>
      </c>
      <c r="E538" s="160"/>
      <c r="F538" s="160" t="s">
        <v>1868</v>
      </c>
      <c r="G538" s="161">
        <v>199117</v>
      </c>
      <c r="H538" s="160" t="s">
        <v>1127</v>
      </c>
    </row>
    <row r="539" spans="3:8" s="153" customFormat="1" ht="12" customHeight="1">
      <c r="C539" s="160" t="s">
        <v>1857</v>
      </c>
      <c r="D539" s="160" t="s">
        <v>1869</v>
      </c>
      <c r="E539" s="160"/>
      <c r="F539" s="160" t="s">
        <v>1870</v>
      </c>
      <c r="G539" s="161">
        <v>199819</v>
      </c>
      <c r="H539" s="160" t="s">
        <v>1127</v>
      </c>
    </row>
    <row r="540" spans="3:8" s="153" customFormat="1" ht="12" customHeight="1">
      <c r="C540" s="160" t="s">
        <v>1857</v>
      </c>
      <c r="D540" s="160" t="s">
        <v>1871</v>
      </c>
      <c r="E540" s="160"/>
      <c r="F540" s="160" t="s">
        <v>1872</v>
      </c>
      <c r="G540" s="161">
        <v>199819</v>
      </c>
      <c r="H540" s="160" t="s">
        <v>1127</v>
      </c>
    </row>
    <row r="541" spans="3:8" s="153" customFormat="1" ht="12" customHeight="1">
      <c r="C541" s="160" t="s">
        <v>1857</v>
      </c>
      <c r="D541" s="160" t="s">
        <v>1873</v>
      </c>
      <c r="E541" s="160"/>
      <c r="F541" s="160" t="s">
        <v>1874</v>
      </c>
      <c r="G541" s="161">
        <v>189992</v>
      </c>
      <c r="H541" s="160" t="s">
        <v>1127</v>
      </c>
    </row>
    <row r="542" spans="3:8" s="153" customFormat="1" ht="12" customHeight="1">
      <c r="C542" s="160" t="s">
        <v>1857</v>
      </c>
      <c r="D542" s="160" t="s">
        <v>1875</v>
      </c>
      <c r="E542" s="160"/>
      <c r="F542" s="160" t="s">
        <v>1876</v>
      </c>
      <c r="G542" s="161">
        <v>189992</v>
      </c>
      <c r="H542" s="160" t="s">
        <v>1127</v>
      </c>
    </row>
    <row r="543" spans="3:8" s="153" customFormat="1" ht="12" customHeight="1">
      <c r="C543" s="160" t="s">
        <v>1857</v>
      </c>
      <c r="D543" s="160" t="s">
        <v>1877</v>
      </c>
      <c r="E543" s="160"/>
      <c r="F543" s="160" t="s">
        <v>1874</v>
      </c>
      <c r="G543" s="161">
        <v>189992</v>
      </c>
      <c r="H543" s="160" t="s">
        <v>1127</v>
      </c>
    </row>
    <row r="544" spans="3:8" s="153" customFormat="1" ht="12" customHeight="1">
      <c r="C544" s="160" t="s">
        <v>1628</v>
      </c>
      <c r="D544" s="160" t="s">
        <v>1878</v>
      </c>
      <c r="E544" s="160"/>
      <c r="F544" s="160" t="s">
        <v>1879</v>
      </c>
      <c r="G544" s="161">
        <v>170499</v>
      </c>
      <c r="H544" s="160" t="s">
        <v>1127</v>
      </c>
    </row>
    <row r="545" spans="3:8" s="153" customFormat="1" ht="12" customHeight="1">
      <c r="C545" s="160" t="s">
        <v>1142</v>
      </c>
      <c r="D545" s="160" t="s">
        <v>1880</v>
      </c>
      <c r="E545" s="160"/>
      <c r="F545" s="160" t="s">
        <v>1881</v>
      </c>
      <c r="G545" s="161">
        <v>170499</v>
      </c>
      <c r="H545" s="160" t="s">
        <v>1127</v>
      </c>
    </row>
    <row r="546" spans="3:8" s="153" customFormat="1" ht="12" customHeight="1">
      <c r="C546" s="160" t="s">
        <v>1142</v>
      </c>
      <c r="D546" s="160" t="s">
        <v>1882</v>
      </c>
      <c r="E546" s="160"/>
      <c r="F546" s="160" t="s">
        <v>1883</v>
      </c>
      <c r="G546" s="161">
        <v>48011</v>
      </c>
      <c r="H546" s="160" t="s">
        <v>1127</v>
      </c>
    </row>
    <row r="547" spans="3:8" s="153" customFormat="1" ht="12" customHeight="1">
      <c r="C547" s="160" t="s">
        <v>1857</v>
      </c>
      <c r="D547" s="160" t="s">
        <v>1884</v>
      </c>
      <c r="E547" s="160"/>
      <c r="F547" s="160" t="s">
        <v>1885</v>
      </c>
      <c r="G547" s="161">
        <v>369993</v>
      </c>
      <c r="H547" s="160" t="s">
        <v>1127</v>
      </c>
    </row>
    <row r="548" spans="3:8" s="153" customFormat="1" ht="12" customHeight="1">
      <c r="C548" s="160" t="s">
        <v>1886</v>
      </c>
      <c r="D548" s="160" t="s">
        <v>1887</v>
      </c>
      <c r="E548" s="160"/>
      <c r="F548" s="160" t="s">
        <v>1888</v>
      </c>
      <c r="G548" s="161">
        <v>73624</v>
      </c>
      <c r="H548" s="160" t="s">
        <v>1127</v>
      </c>
    </row>
    <row r="549" spans="3:8" s="153" customFormat="1" ht="12" customHeight="1">
      <c r="D549" s="160" t="s">
        <v>1889</v>
      </c>
      <c r="E549" s="160"/>
      <c r="F549" s="160" t="s">
        <v>1890</v>
      </c>
      <c r="G549" s="161">
        <v>89596</v>
      </c>
      <c r="H549" s="160" t="s">
        <v>1127</v>
      </c>
    </row>
    <row r="550" spans="3:8" s="153" customFormat="1" ht="12" customHeight="1">
      <c r="C550" s="160" t="s">
        <v>1142</v>
      </c>
      <c r="D550" s="160" t="s">
        <v>1891</v>
      </c>
      <c r="E550" s="160"/>
      <c r="F550" s="160" t="s">
        <v>1892</v>
      </c>
      <c r="G550" s="161">
        <v>135013</v>
      </c>
      <c r="H550" s="160" t="s">
        <v>1127</v>
      </c>
    </row>
    <row r="551" spans="3:8" s="153" customFormat="1" ht="12" customHeight="1">
      <c r="C551" s="160" t="s">
        <v>1857</v>
      </c>
      <c r="D551" s="160" t="s">
        <v>1893</v>
      </c>
      <c r="E551" s="160"/>
      <c r="F551" s="160" t="s">
        <v>1894</v>
      </c>
      <c r="G551" s="161">
        <v>135013</v>
      </c>
      <c r="H551" s="160" t="s">
        <v>1127</v>
      </c>
    </row>
    <row r="552" spans="3:8" s="153" customFormat="1" ht="12" customHeight="1">
      <c r="C552" s="160" t="s">
        <v>1886</v>
      </c>
      <c r="D552" s="160" t="s">
        <v>1895</v>
      </c>
      <c r="E552" s="160"/>
      <c r="F552" s="160" t="s">
        <v>1896</v>
      </c>
      <c r="G552" s="161">
        <v>86153</v>
      </c>
      <c r="H552" s="160" t="s">
        <v>1127</v>
      </c>
    </row>
    <row r="553" spans="3:8" s="153" customFormat="1" ht="12" customHeight="1">
      <c r="C553" s="160" t="s">
        <v>1142</v>
      </c>
      <c r="D553" s="160" t="s">
        <v>1897</v>
      </c>
      <c r="E553" s="160"/>
      <c r="F553" s="160" t="s">
        <v>1898</v>
      </c>
      <c r="G553" s="161">
        <v>86153</v>
      </c>
      <c r="H553" s="160" t="s">
        <v>1127</v>
      </c>
    </row>
    <row r="554" spans="3:8" s="153" customFormat="1" ht="12" customHeight="1">
      <c r="C554" s="160" t="s">
        <v>1899</v>
      </c>
      <c r="D554" s="160" t="s">
        <v>1900</v>
      </c>
      <c r="E554" s="160"/>
      <c r="F554" s="160" t="s">
        <v>1901</v>
      </c>
      <c r="G554" s="161">
        <v>89596</v>
      </c>
      <c r="H554" s="160" t="s">
        <v>1127</v>
      </c>
    </row>
    <row r="555" spans="3:8" s="153" customFormat="1" ht="12" customHeight="1">
      <c r="C555" s="160" t="s">
        <v>1142</v>
      </c>
      <c r="D555" s="160" t="s">
        <v>1902</v>
      </c>
      <c r="E555" s="160"/>
      <c r="F555" s="160" t="s">
        <v>1903</v>
      </c>
      <c r="G555" s="161">
        <v>78211</v>
      </c>
      <c r="H555" s="160" t="s">
        <v>1127</v>
      </c>
    </row>
    <row r="556" spans="3:8" s="153" customFormat="1" ht="12" customHeight="1">
      <c r="C556" s="160" t="s">
        <v>1291</v>
      </c>
      <c r="D556" s="160" t="s">
        <v>1904</v>
      </c>
      <c r="E556" s="160"/>
      <c r="F556" s="160" t="s">
        <v>1905</v>
      </c>
      <c r="G556" s="161">
        <v>78211</v>
      </c>
      <c r="H556" s="160" t="s">
        <v>1127</v>
      </c>
    </row>
    <row r="557" spans="3:8" s="153" customFormat="1" ht="12" customHeight="1">
      <c r="C557" s="160" t="s">
        <v>1142</v>
      </c>
      <c r="D557" s="160" t="s">
        <v>1906</v>
      </c>
      <c r="E557" s="160"/>
      <c r="F557" s="160" t="s">
        <v>1907</v>
      </c>
      <c r="G557" s="161">
        <v>78211</v>
      </c>
      <c r="H557" s="160" t="s">
        <v>1127</v>
      </c>
    </row>
    <row r="558" spans="3:8" s="153" customFormat="1" ht="12" customHeight="1">
      <c r="C558" s="160" t="s">
        <v>1142</v>
      </c>
      <c r="D558" s="160" t="s">
        <v>1908</v>
      </c>
      <c r="E558" s="160"/>
      <c r="F558" s="160" t="s">
        <v>1909</v>
      </c>
      <c r="G558" s="161">
        <v>54221</v>
      </c>
      <c r="H558" s="160" t="s">
        <v>1127</v>
      </c>
    </row>
    <row r="559" spans="3:8" s="153" customFormat="1" ht="12" customHeight="1">
      <c r="C559" s="160" t="s">
        <v>1857</v>
      </c>
      <c r="D559" s="160" t="s">
        <v>1910</v>
      </c>
      <c r="E559" s="160"/>
      <c r="F559" s="160" t="s">
        <v>1911</v>
      </c>
      <c r="G559" s="161">
        <v>379984</v>
      </c>
      <c r="H559" s="160" t="s">
        <v>1127</v>
      </c>
    </row>
    <row r="560" spans="3:8" s="153" customFormat="1" ht="12" customHeight="1">
      <c r="C560" s="160" t="s">
        <v>1142</v>
      </c>
      <c r="D560" s="160" t="s">
        <v>1912</v>
      </c>
      <c r="E560" s="160"/>
      <c r="F560" s="160" t="s">
        <v>1913</v>
      </c>
      <c r="G560" s="161">
        <v>52996</v>
      </c>
      <c r="H560" s="160" t="s">
        <v>1127</v>
      </c>
    </row>
    <row r="561" spans="1:8" s="153" customFormat="1" ht="12" customHeight="1">
      <c r="C561" s="160" t="s">
        <v>1857</v>
      </c>
      <c r="D561" s="160" t="s">
        <v>1914</v>
      </c>
      <c r="E561" s="160"/>
      <c r="F561" s="160" t="s">
        <v>1915</v>
      </c>
      <c r="G561" s="161">
        <v>48011</v>
      </c>
      <c r="H561" s="160" t="s">
        <v>1127</v>
      </c>
    </row>
    <row r="562" spans="1:8" s="153" customFormat="1" ht="12" customHeight="1">
      <c r="C562" s="160" t="s">
        <v>1886</v>
      </c>
      <c r="D562" s="160" t="s">
        <v>1916</v>
      </c>
      <c r="E562" s="160"/>
      <c r="F562" s="160" t="s">
        <v>1917</v>
      </c>
      <c r="G562" s="161">
        <v>369993</v>
      </c>
      <c r="H562" s="160" t="s">
        <v>1127</v>
      </c>
    </row>
    <row r="563" spans="1:8" s="153" customFormat="1" ht="12" customHeight="1">
      <c r="C563" s="160" t="s">
        <v>1291</v>
      </c>
      <c r="D563" s="160" t="s">
        <v>1918</v>
      </c>
      <c r="E563" s="160"/>
      <c r="F563" s="160" t="s">
        <v>1326</v>
      </c>
      <c r="G563" s="161">
        <v>732476</v>
      </c>
      <c r="H563" s="160" t="s">
        <v>1127</v>
      </c>
    </row>
    <row r="564" spans="1:8" s="153" customFormat="1" ht="12" customHeight="1">
      <c r="C564" s="160" t="s">
        <v>1291</v>
      </c>
      <c r="D564" s="160" t="s">
        <v>1919</v>
      </c>
      <c r="E564" s="160"/>
      <c r="F564" s="160" t="s">
        <v>1327</v>
      </c>
      <c r="G564" s="161">
        <v>732476</v>
      </c>
      <c r="H564" s="160" t="s">
        <v>1127</v>
      </c>
    </row>
    <row r="565" spans="1:8" s="153" customFormat="1" ht="12" customHeight="1">
      <c r="C565" s="160" t="s">
        <v>1291</v>
      </c>
      <c r="D565" s="160" t="s">
        <v>1920</v>
      </c>
      <c r="E565" s="160"/>
      <c r="F565" s="160" t="s">
        <v>1304</v>
      </c>
      <c r="G565" s="161">
        <v>116723</v>
      </c>
      <c r="H565" s="160" t="s">
        <v>1127</v>
      </c>
    </row>
    <row r="566" spans="1:8" s="153" customFormat="1" ht="12" customHeight="1">
      <c r="C566" s="160" t="s">
        <v>1291</v>
      </c>
      <c r="D566" s="160" t="s">
        <v>1921</v>
      </c>
      <c r="E566" s="160"/>
      <c r="F566" s="160" t="s">
        <v>1328</v>
      </c>
      <c r="G566" s="161">
        <v>233477</v>
      </c>
      <c r="H566" s="160" t="s">
        <v>1127</v>
      </c>
    </row>
    <row r="567" spans="1:8" s="153" customFormat="1" ht="12" customHeight="1">
      <c r="C567" s="160" t="s">
        <v>1291</v>
      </c>
      <c r="D567" s="160" t="s">
        <v>1922</v>
      </c>
      <c r="E567" s="160"/>
      <c r="F567" s="160" t="s">
        <v>1923</v>
      </c>
      <c r="G567" s="161">
        <v>22000</v>
      </c>
      <c r="H567" s="160" t="s">
        <v>1127</v>
      </c>
    </row>
    <row r="568" spans="1:8" s="153" customFormat="1" ht="12" customHeight="1">
      <c r="C568" s="160" t="s">
        <v>1886</v>
      </c>
      <c r="D568" s="160" t="s">
        <v>1924</v>
      </c>
      <c r="E568" s="160"/>
      <c r="F568" s="160" t="s">
        <v>1925</v>
      </c>
      <c r="G568" s="161">
        <v>22000</v>
      </c>
      <c r="H568" s="160" t="s">
        <v>1127</v>
      </c>
    </row>
    <row r="569" spans="1:8" s="153" customFormat="1" ht="12" customHeight="1">
      <c r="C569" s="160" t="s">
        <v>1926</v>
      </c>
      <c r="D569" s="160" t="s">
        <v>1927</v>
      </c>
      <c r="E569" s="160"/>
      <c r="F569" s="160" t="s">
        <v>1928</v>
      </c>
      <c r="G569" s="161">
        <v>680883</v>
      </c>
      <c r="H569" s="160" t="s">
        <v>1127</v>
      </c>
    </row>
    <row r="570" spans="1:8" s="153" customFormat="1" ht="12" customHeight="1">
      <c r="F570" s="162">
        <v>7660978</v>
      </c>
      <c r="G570" s="162"/>
      <c r="H570" s="162">
        <v>1003196.4334999999</v>
      </c>
    </row>
    <row r="571" spans="1:8" s="153" customFormat="1" ht="12" customHeight="1">
      <c r="F571" s="162"/>
      <c r="G571" s="162"/>
      <c r="H571" s="162"/>
    </row>
    <row r="572" spans="1:8" s="153" customFormat="1" ht="12" customHeight="1"/>
    <row r="573" spans="1:8" s="156" customFormat="1" ht="12" customHeight="1">
      <c r="A573" s="155" t="s">
        <v>1929</v>
      </c>
    </row>
    <row r="574" spans="1:8" s="156" customFormat="1" ht="12" customHeight="1"/>
    <row r="575" spans="1:8" s="153" customFormat="1" ht="12" customHeight="1">
      <c r="C575" s="160" t="s">
        <v>1930</v>
      </c>
      <c r="D575" s="160" t="s">
        <v>1931</v>
      </c>
      <c r="E575" s="160"/>
      <c r="F575" s="160" t="s">
        <v>1932</v>
      </c>
      <c r="G575" s="161">
        <v>312</v>
      </c>
      <c r="H575" s="160" t="s">
        <v>1127</v>
      </c>
    </row>
    <row r="576" spans="1:8" s="153" customFormat="1" ht="12" customHeight="1">
      <c r="C576" s="160" t="s">
        <v>1930</v>
      </c>
      <c r="D576" s="160" t="s">
        <v>1933</v>
      </c>
      <c r="E576" s="160"/>
      <c r="F576" s="160" t="s">
        <v>1934</v>
      </c>
      <c r="G576" s="161">
        <v>104</v>
      </c>
      <c r="H576" s="160" t="s">
        <v>1127</v>
      </c>
    </row>
    <row r="577" spans="3:8" s="153" customFormat="1" ht="12" customHeight="1">
      <c r="C577" s="160" t="s">
        <v>1930</v>
      </c>
      <c r="D577" s="160" t="s">
        <v>1935</v>
      </c>
      <c r="E577" s="160"/>
      <c r="F577" s="160" t="s">
        <v>1936</v>
      </c>
      <c r="G577" s="161">
        <v>7382</v>
      </c>
      <c r="H577" s="160" t="s">
        <v>1127</v>
      </c>
    </row>
    <row r="578" spans="3:8" s="153" customFormat="1" ht="12" customHeight="1">
      <c r="C578" s="160" t="s">
        <v>1930</v>
      </c>
      <c r="D578" s="160" t="s">
        <v>1937</v>
      </c>
      <c r="E578" s="160"/>
      <c r="F578" s="160" t="s">
        <v>1938</v>
      </c>
      <c r="G578" s="161">
        <v>4524</v>
      </c>
      <c r="H578" s="160" t="s">
        <v>1127</v>
      </c>
    </row>
    <row r="579" spans="3:8" s="153" customFormat="1" ht="12" customHeight="1">
      <c r="C579" s="160" t="s">
        <v>1930</v>
      </c>
      <c r="D579" s="160" t="s">
        <v>1939</v>
      </c>
      <c r="E579" s="160"/>
      <c r="F579" s="160" t="s">
        <v>1940</v>
      </c>
      <c r="G579" s="161">
        <v>32867</v>
      </c>
      <c r="H579" s="160" t="s">
        <v>1127</v>
      </c>
    </row>
    <row r="580" spans="3:8" s="153" customFormat="1" ht="12" customHeight="1">
      <c r="C580" s="160" t="s">
        <v>1930</v>
      </c>
      <c r="D580" s="160" t="s">
        <v>1941</v>
      </c>
      <c r="E580" s="160"/>
      <c r="F580" s="160" t="s">
        <v>1942</v>
      </c>
      <c r="G580" s="161">
        <v>11512</v>
      </c>
      <c r="H580" s="160" t="s">
        <v>1127</v>
      </c>
    </row>
    <row r="581" spans="3:8" s="153" customFormat="1" ht="12" customHeight="1">
      <c r="C581" s="160" t="s">
        <v>1930</v>
      </c>
      <c r="D581" s="160" t="s">
        <v>1943</v>
      </c>
      <c r="E581" s="160"/>
      <c r="F581" s="160" t="s">
        <v>1944</v>
      </c>
      <c r="G581" s="161">
        <v>10117</v>
      </c>
      <c r="H581" s="160" t="s">
        <v>1127</v>
      </c>
    </row>
    <row r="582" spans="3:8" s="153" customFormat="1" ht="12" customHeight="1">
      <c r="C582" s="160" t="s">
        <v>1930</v>
      </c>
      <c r="D582" s="160" t="s">
        <v>1945</v>
      </c>
      <c r="E582" s="160"/>
      <c r="F582" s="160" t="s">
        <v>1946</v>
      </c>
      <c r="G582" s="161">
        <v>468</v>
      </c>
      <c r="H582" s="160" t="s">
        <v>1127</v>
      </c>
    </row>
    <row r="583" spans="3:8" s="153" customFormat="1" ht="12" customHeight="1">
      <c r="C583" s="160" t="s">
        <v>1947</v>
      </c>
      <c r="D583" s="160" t="s">
        <v>1948</v>
      </c>
      <c r="E583" s="160"/>
      <c r="F583" s="160" t="s">
        <v>1949</v>
      </c>
      <c r="G583" s="161">
        <v>205</v>
      </c>
      <c r="H583" s="160" t="s">
        <v>1127</v>
      </c>
    </row>
    <row r="584" spans="3:8" s="153" customFormat="1" ht="12" customHeight="1">
      <c r="C584" s="160" t="s">
        <v>1930</v>
      </c>
      <c r="D584" s="160" t="s">
        <v>1950</v>
      </c>
      <c r="E584" s="160"/>
      <c r="F584" s="160" t="s">
        <v>1951</v>
      </c>
      <c r="G584" s="161">
        <v>3769</v>
      </c>
      <c r="H584" s="160" t="s">
        <v>1127</v>
      </c>
    </row>
    <row r="585" spans="3:8" s="153" customFormat="1" ht="12" customHeight="1">
      <c r="C585" s="160" t="s">
        <v>1930</v>
      </c>
      <c r="D585" s="160" t="s">
        <v>1952</v>
      </c>
      <c r="E585" s="160"/>
      <c r="F585" s="160" t="s">
        <v>1953</v>
      </c>
      <c r="G585" s="161">
        <v>1893</v>
      </c>
      <c r="H585" s="160" t="s">
        <v>1127</v>
      </c>
    </row>
    <row r="586" spans="3:8" s="153" customFormat="1" ht="12" customHeight="1">
      <c r="C586" s="160" t="s">
        <v>1930</v>
      </c>
      <c r="D586" s="160" t="s">
        <v>1954</v>
      </c>
      <c r="E586" s="160"/>
      <c r="F586" s="160" t="s">
        <v>1955</v>
      </c>
      <c r="G586" s="161">
        <v>16724</v>
      </c>
      <c r="H586" s="160" t="s">
        <v>1127</v>
      </c>
    </row>
    <row r="587" spans="3:8" s="153" customFormat="1" ht="12" customHeight="1">
      <c r="C587" s="160" t="s">
        <v>1930</v>
      </c>
      <c r="D587" s="160" t="s">
        <v>1956</v>
      </c>
      <c r="E587" s="160"/>
      <c r="F587" s="160" t="s">
        <v>1957</v>
      </c>
      <c r="G587" s="161">
        <v>260</v>
      </c>
      <c r="H587" s="160" t="s">
        <v>1127</v>
      </c>
    </row>
    <row r="588" spans="3:8" s="153" customFormat="1" ht="12" customHeight="1">
      <c r="C588" s="160" t="s">
        <v>1958</v>
      </c>
      <c r="D588" s="160" t="s">
        <v>1959</v>
      </c>
      <c r="E588" s="160"/>
      <c r="F588" s="160" t="s">
        <v>1960</v>
      </c>
      <c r="G588" s="161">
        <v>1104</v>
      </c>
      <c r="H588" s="160" t="s">
        <v>1127</v>
      </c>
    </row>
    <row r="589" spans="3:8" s="153" customFormat="1" ht="12" customHeight="1">
      <c r="C589" s="160" t="s">
        <v>1958</v>
      </c>
      <c r="D589" s="160" t="s">
        <v>1961</v>
      </c>
      <c r="E589" s="160"/>
      <c r="F589" s="160" t="s">
        <v>1962</v>
      </c>
      <c r="G589" s="161">
        <v>234</v>
      </c>
      <c r="H589" s="160" t="s">
        <v>1127</v>
      </c>
    </row>
    <row r="590" spans="3:8" s="153" customFormat="1" ht="12" customHeight="1">
      <c r="C590" s="160" t="s">
        <v>1958</v>
      </c>
      <c r="D590" s="160" t="s">
        <v>1963</v>
      </c>
      <c r="E590" s="160"/>
      <c r="F590" s="160" t="s">
        <v>1964</v>
      </c>
      <c r="G590" s="161">
        <v>312</v>
      </c>
      <c r="H590" s="160" t="s">
        <v>1127</v>
      </c>
    </row>
    <row r="591" spans="3:8" s="153" customFormat="1" ht="12" customHeight="1">
      <c r="C591" s="160" t="s">
        <v>1958</v>
      </c>
      <c r="D591" s="160" t="s">
        <v>1965</v>
      </c>
      <c r="E591" s="160"/>
      <c r="F591" s="160" t="s">
        <v>1966</v>
      </c>
      <c r="G591" s="161">
        <v>1480</v>
      </c>
      <c r="H591" s="160" t="s">
        <v>1127</v>
      </c>
    </row>
    <row r="592" spans="3:8" s="153" customFormat="1" ht="12" customHeight="1">
      <c r="C592" s="160" t="s">
        <v>1958</v>
      </c>
      <c r="D592" s="160" t="s">
        <v>1967</v>
      </c>
      <c r="E592" s="160"/>
      <c r="F592" s="160" t="s">
        <v>1968</v>
      </c>
      <c r="G592" s="161">
        <v>156</v>
      </c>
      <c r="H592" s="160" t="s">
        <v>1127</v>
      </c>
    </row>
    <row r="593" spans="3:8" s="153" customFormat="1" ht="12" customHeight="1">
      <c r="D593" s="160" t="s">
        <v>1969</v>
      </c>
      <c r="E593" s="160"/>
      <c r="F593" s="160" t="s">
        <v>1970</v>
      </c>
      <c r="G593" s="161">
        <v>13310</v>
      </c>
      <c r="H593" s="160" t="s">
        <v>1127</v>
      </c>
    </row>
    <row r="594" spans="3:8" s="153" customFormat="1" ht="12" customHeight="1">
      <c r="D594" s="160" t="s">
        <v>1971</v>
      </c>
      <c r="E594" s="160"/>
      <c r="F594" s="160" t="s">
        <v>1972</v>
      </c>
      <c r="G594" s="161">
        <v>4801</v>
      </c>
      <c r="H594" s="160" t="s">
        <v>1127</v>
      </c>
    </row>
    <row r="595" spans="3:8" s="153" customFormat="1" ht="12" customHeight="1">
      <c r="D595" s="160" t="s">
        <v>1973</v>
      </c>
      <c r="E595" s="160"/>
      <c r="F595" s="160" t="s">
        <v>1974</v>
      </c>
      <c r="G595" s="161">
        <v>312</v>
      </c>
      <c r="H595" s="160" t="s">
        <v>1127</v>
      </c>
    </row>
    <row r="596" spans="3:8" s="153" customFormat="1" ht="12" customHeight="1">
      <c r="D596" s="160" t="s">
        <v>1975</v>
      </c>
      <c r="E596" s="160"/>
      <c r="F596" s="160" t="s">
        <v>1976</v>
      </c>
      <c r="G596" s="161">
        <v>5318</v>
      </c>
      <c r="H596" s="160" t="s">
        <v>1127</v>
      </c>
    </row>
    <row r="597" spans="3:8" s="153" customFormat="1" ht="12" customHeight="1">
      <c r="D597" s="160" t="s">
        <v>1977</v>
      </c>
      <c r="E597" s="160"/>
      <c r="F597" s="160" t="s">
        <v>1978</v>
      </c>
      <c r="G597" s="161">
        <v>7083</v>
      </c>
      <c r="H597" s="160" t="s">
        <v>1127</v>
      </c>
    </row>
    <row r="598" spans="3:8" s="153" customFormat="1" ht="12" customHeight="1">
      <c r="D598" s="160" t="s">
        <v>1979</v>
      </c>
      <c r="E598" s="160"/>
      <c r="F598" s="160" t="s">
        <v>1980</v>
      </c>
      <c r="G598" s="161">
        <v>2414</v>
      </c>
      <c r="H598" s="160" t="s">
        <v>1127</v>
      </c>
    </row>
    <row r="599" spans="3:8" s="153" customFormat="1" ht="12" customHeight="1">
      <c r="D599" s="160" t="s">
        <v>1981</v>
      </c>
      <c r="E599" s="160"/>
      <c r="F599" s="160" t="s">
        <v>1982</v>
      </c>
      <c r="G599" s="161">
        <v>3655</v>
      </c>
      <c r="H599" s="160" t="s">
        <v>1127</v>
      </c>
    </row>
    <row r="600" spans="3:8" s="153" customFormat="1" ht="12" customHeight="1">
      <c r="D600" s="160" t="s">
        <v>1983</v>
      </c>
      <c r="E600" s="160"/>
      <c r="F600" s="160" t="s">
        <v>1984</v>
      </c>
      <c r="G600" s="161">
        <v>2044</v>
      </c>
      <c r="H600" s="160" t="s">
        <v>1127</v>
      </c>
    </row>
    <row r="601" spans="3:8" s="153" customFormat="1" ht="12" customHeight="1">
      <c r="D601" s="160" t="s">
        <v>1985</v>
      </c>
      <c r="E601" s="160"/>
      <c r="F601" s="160" t="s">
        <v>1986</v>
      </c>
      <c r="G601" s="161">
        <v>2044</v>
      </c>
      <c r="H601" s="160" t="s">
        <v>1127</v>
      </c>
    </row>
    <row r="602" spans="3:8" s="153" customFormat="1" ht="12" customHeight="1">
      <c r="D602" s="160" t="s">
        <v>1987</v>
      </c>
      <c r="E602" s="160"/>
      <c r="F602" s="160" t="s">
        <v>1988</v>
      </c>
      <c r="G602" s="161">
        <v>3602</v>
      </c>
      <c r="H602" s="160" t="s">
        <v>1127</v>
      </c>
    </row>
    <row r="603" spans="3:8" s="153" customFormat="1" ht="12" customHeight="1">
      <c r="D603" s="160" t="s">
        <v>1989</v>
      </c>
      <c r="E603" s="160"/>
      <c r="F603" s="160" t="s">
        <v>1990</v>
      </c>
      <c r="G603" s="161">
        <v>1784</v>
      </c>
      <c r="H603" s="160" t="s">
        <v>1127</v>
      </c>
    </row>
    <row r="604" spans="3:8" s="153" customFormat="1" ht="12" customHeight="1">
      <c r="D604" s="160" t="s">
        <v>1991</v>
      </c>
      <c r="E604" s="160"/>
      <c r="F604" s="160" t="s">
        <v>1992</v>
      </c>
      <c r="G604" s="161">
        <v>25743</v>
      </c>
      <c r="H604" s="160" t="s">
        <v>1127</v>
      </c>
    </row>
    <row r="605" spans="3:8" s="153" customFormat="1" ht="12" customHeight="1">
      <c r="C605" s="160" t="s">
        <v>1947</v>
      </c>
      <c r="D605" s="160" t="s">
        <v>1993</v>
      </c>
      <c r="E605" s="160"/>
      <c r="F605" s="160" t="s">
        <v>1994</v>
      </c>
      <c r="G605" s="161">
        <v>5179</v>
      </c>
      <c r="H605" s="160" t="s">
        <v>1127</v>
      </c>
    </row>
    <row r="606" spans="3:8" s="153" customFormat="1" ht="12" customHeight="1">
      <c r="C606" s="160" t="s">
        <v>1958</v>
      </c>
      <c r="D606" s="160" t="s">
        <v>1995</v>
      </c>
      <c r="E606" s="160"/>
      <c r="F606" s="160" t="s">
        <v>1996</v>
      </c>
      <c r="G606" s="161">
        <v>1594</v>
      </c>
      <c r="H606" s="160" t="s">
        <v>1127</v>
      </c>
    </row>
    <row r="607" spans="3:8" s="153" customFormat="1" ht="12" customHeight="1">
      <c r="D607" s="160" t="s">
        <v>1997</v>
      </c>
      <c r="E607" s="160"/>
      <c r="F607" s="160" t="s">
        <v>1998</v>
      </c>
      <c r="G607" s="161">
        <v>6657</v>
      </c>
      <c r="H607" s="160" t="s">
        <v>1127</v>
      </c>
    </row>
    <row r="608" spans="3:8" s="153" customFormat="1" ht="12" customHeight="1">
      <c r="D608" s="160" t="s">
        <v>1999</v>
      </c>
      <c r="E608" s="160"/>
      <c r="F608" s="160" t="s">
        <v>1976</v>
      </c>
      <c r="G608" s="161">
        <v>1358</v>
      </c>
      <c r="H608" s="160" t="s">
        <v>1127</v>
      </c>
    </row>
    <row r="609" spans="1:8" s="153" customFormat="1" ht="12" customHeight="1">
      <c r="D609" s="160" t="s">
        <v>2000</v>
      </c>
      <c r="E609" s="160"/>
      <c r="F609" s="160" t="s">
        <v>1976</v>
      </c>
      <c r="G609" s="161">
        <v>1022</v>
      </c>
      <c r="H609" s="160" t="s">
        <v>1127</v>
      </c>
    </row>
    <row r="610" spans="1:8" s="153" customFormat="1" ht="12" customHeight="1">
      <c r="D610" s="160" t="s">
        <v>2001</v>
      </c>
      <c r="E610" s="160"/>
      <c r="F610" s="160" t="s">
        <v>1972</v>
      </c>
      <c r="G610" s="161">
        <v>27172</v>
      </c>
      <c r="H610" s="160" t="s">
        <v>1127</v>
      </c>
    </row>
    <row r="611" spans="1:8" s="153" customFormat="1" ht="12" customHeight="1">
      <c r="D611" s="160" t="s">
        <v>2002</v>
      </c>
      <c r="E611" s="160"/>
      <c r="F611" s="160" t="s">
        <v>2003</v>
      </c>
      <c r="G611" s="161">
        <v>656</v>
      </c>
      <c r="H611" s="160" t="s">
        <v>1127</v>
      </c>
    </row>
    <row r="612" spans="1:8" s="153" customFormat="1" ht="12" customHeight="1">
      <c r="D612" s="160" t="s">
        <v>2004</v>
      </c>
      <c r="E612" s="160"/>
      <c r="F612" s="160" t="s">
        <v>2005</v>
      </c>
      <c r="G612" s="161">
        <v>156</v>
      </c>
      <c r="H612" s="160" t="s">
        <v>1127</v>
      </c>
    </row>
    <row r="613" spans="1:8" s="153" customFormat="1" ht="12" customHeight="1">
      <c r="D613" s="160" t="s">
        <v>2006</v>
      </c>
      <c r="E613" s="160"/>
      <c r="F613" s="160" t="s">
        <v>2007</v>
      </c>
      <c r="G613" s="161">
        <v>6678</v>
      </c>
      <c r="H613" s="160" t="s">
        <v>1127</v>
      </c>
    </row>
    <row r="614" spans="1:8" s="153" customFormat="1" ht="12" customHeight="1">
      <c r="D614" s="160" t="s">
        <v>2008</v>
      </c>
      <c r="E614" s="160"/>
      <c r="F614" s="160" t="s">
        <v>2009</v>
      </c>
      <c r="G614" s="161">
        <v>2512</v>
      </c>
      <c r="H614" s="160" t="s">
        <v>1127</v>
      </c>
    </row>
    <row r="615" spans="1:8" s="153" customFormat="1" ht="12" customHeight="1">
      <c r="C615" s="160" t="s">
        <v>2010</v>
      </c>
      <c r="D615" s="160" t="s">
        <v>2011</v>
      </c>
      <c r="E615" s="160"/>
      <c r="F615" s="160" t="s">
        <v>2012</v>
      </c>
      <c r="G615" s="161">
        <v>10537</v>
      </c>
      <c r="H615" s="160" t="s">
        <v>1127</v>
      </c>
    </row>
    <row r="616" spans="1:8" s="153" customFormat="1" ht="12" customHeight="1">
      <c r="C616" s="160" t="s">
        <v>1930</v>
      </c>
      <c r="D616" s="160" t="s">
        <v>2013</v>
      </c>
      <c r="E616" s="160"/>
      <c r="F616" s="160" t="s">
        <v>2014</v>
      </c>
      <c r="G616" s="161">
        <v>1431</v>
      </c>
      <c r="H616" s="160" t="s">
        <v>1127</v>
      </c>
    </row>
    <row r="617" spans="1:8" s="153" customFormat="1" ht="12" customHeight="1">
      <c r="C617" s="160" t="s">
        <v>2015</v>
      </c>
      <c r="D617" s="160" t="s">
        <v>2016</v>
      </c>
      <c r="E617" s="160"/>
      <c r="F617" s="160" t="s">
        <v>2017</v>
      </c>
      <c r="G617" s="161">
        <v>34899507</v>
      </c>
      <c r="H617" s="160" t="s">
        <v>1127</v>
      </c>
    </row>
    <row r="618" spans="1:8" s="153" customFormat="1" ht="12" customHeight="1">
      <c r="E618" s="160" t="s">
        <v>2018</v>
      </c>
      <c r="F618" s="162">
        <v>35129992</v>
      </c>
      <c r="G618" s="162"/>
      <c r="H618" s="162">
        <v>17442619.085000001</v>
      </c>
    </row>
    <row r="619" spans="1:8" s="153" customFormat="1" ht="12" customHeight="1">
      <c r="F619" s="162"/>
      <c r="G619" s="162"/>
      <c r="H619" s="162"/>
    </row>
    <row r="620" spans="1:8" s="153" customFormat="1" ht="12" customHeight="1">
      <c r="F620" s="162"/>
      <c r="G620" s="162"/>
      <c r="H620" s="162"/>
    </row>
    <row r="621" spans="1:8" s="153" customFormat="1" ht="12" customHeight="1"/>
    <row r="622" spans="1:8" s="156" customFormat="1" ht="12" customHeight="1">
      <c r="A622" s="155" t="s">
        <v>2019</v>
      </c>
    </row>
    <row r="623" spans="1:8" s="156" customFormat="1" ht="12" customHeight="1"/>
    <row r="624" spans="1:8" s="153" customFormat="1" ht="12" customHeight="1">
      <c r="C624" s="160" t="s">
        <v>2020</v>
      </c>
      <c r="D624" s="160" t="s">
        <v>2021</v>
      </c>
      <c r="E624" s="160"/>
      <c r="F624" s="160" t="s">
        <v>2022</v>
      </c>
      <c r="G624" s="161">
        <v>120987.71100000007</v>
      </c>
      <c r="H624" s="160" t="s">
        <v>2023</v>
      </c>
    </row>
    <row r="625" spans="3:8" s="153" customFormat="1" ht="12" customHeight="1">
      <c r="C625" s="160" t="s">
        <v>2024</v>
      </c>
      <c r="D625" s="160" t="s">
        <v>2025</v>
      </c>
      <c r="E625" s="160"/>
      <c r="F625" s="160" t="s">
        <v>2026</v>
      </c>
      <c r="G625" s="161">
        <v>41965.68</v>
      </c>
      <c r="H625" s="160" t="s">
        <v>2023</v>
      </c>
    </row>
    <row r="626" spans="3:8" s="153" customFormat="1" ht="12" customHeight="1">
      <c r="C626" s="160" t="s">
        <v>2024</v>
      </c>
      <c r="D626" s="160" t="s">
        <v>2027</v>
      </c>
      <c r="E626" s="160"/>
      <c r="F626" s="160" t="s">
        <v>2028</v>
      </c>
      <c r="G626" s="161">
        <v>20500.696999999996</v>
      </c>
      <c r="H626" s="160" t="s">
        <v>2023</v>
      </c>
    </row>
    <row r="627" spans="3:8" s="153" customFormat="1" ht="12" customHeight="1">
      <c r="C627" s="160" t="s">
        <v>2024</v>
      </c>
      <c r="D627" s="160" t="s">
        <v>2029</v>
      </c>
      <c r="E627" s="160"/>
      <c r="F627" s="160" t="s">
        <v>2030</v>
      </c>
      <c r="G627" s="161">
        <v>63585.120000000003</v>
      </c>
      <c r="H627" s="160" t="s">
        <v>2023</v>
      </c>
    </row>
    <row r="628" spans="3:8" s="153" customFormat="1" ht="12" customHeight="1">
      <c r="C628" s="160" t="s">
        <v>2024</v>
      </c>
      <c r="D628" s="160" t="s">
        <v>615</v>
      </c>
      <c r="E628" s="160"/>
      <c r="F628" s="160" t="s">
        <v>2031</v>
      </c>
      <c r="G628" s="161">
        <v>34305.767999999982</v>
      </c>
      <c r="H628" s="160" t="s">
        <v>2023</v>
      </c>
    </row>
    <row r="629" spans="3:8" s="153" customFormat="1" ht="12" customHeight="1">
      <c r="C629" s="160" t="s">
        <v>2024</v>
      </c>
      <c r="D629" s="160" t="s">
        <v>637</v>
      </c>
      <c r="E629" s="160"/>
      <c r="F629" s="160" t="s">
        <v>2032</v>
      </c>
      <c r="G629" s="161">
        <v>9257.1119999999937</v>
      </c>
      <c r="H629" s="160" t="s">
        <v>2023</v>
      </c>
    </row>
    <row r="630" spans="3:8" s="153" customFormat="1" ht="12" customHeight="1">
      <c r="C630" s="160" t="s">
        <v>2024</v>
      </c>
      <c r="D630" s="160" t="s">
        <v>569</v>
      </c>
      <c r="E630" s="160"/>
      <c r="F630" s="160" t="s">
        <v>2033</v>
      </c>
      <c r="G630" s="161">
        <v>30261.01</v>
      </c>
      <c r="H630" s="160" t="s">
        <v>2023</v>
      </c>
    </row>
    <row r="631" spans="3:8" s="153" customFormat="1" ht="12" customHeight="1">
      <c r="C631" s="160" t="s">
        <v>2034</v>
      </c>
      <c r="D631" s="160" t="s">
        <v>639</v>
      </c>
      <c r="E631" s="160"/>
      <c r="F631" s="160" t="s">
        <v>2035</v>
      </c>
      <c r="G631" s="161">
        <v>59176.578000000001</v>
      </c>
      <c r="H631" s="160" t="s">
        <v>2023</v>
      </c>
    </row>
    <row r="632" spans="3:8" s="153" customFormat="1" ht="12" customHeight="1">
      <c r="C632" s="160" t="s">
        <v>2034</v>
      </c>
      <c r="D632" s="160" t="s">
        <v>823</v>
      </c>
      <c r="E632" s="160"/>
      <c r="F632" s="160" t="s">
        <v>2036</v>
      </c>
      <c r="G632" s="161">
        <v>755547.01200000045</v>
      </c>
      <c r="H632" s="160" t="s">
        <v>2023</v>
      </c>
    </row>
    <row r="633" spans="3:8" s="153" customFormat="1" ht="12" customHeight="1">
      <c r="C633" s="160" t="s">
        <v>2034</v>
      </c>
      <c r="D633" s="160" t="s">
        <v>716</v>
      </c>
      <c r="E633" s="160"/>
      <c r="F633" s="160" t="s">
        <v>2037</v>
      </c>
      <c r="G633" s="161">
        <v>133052.30400000003</v>
      </c>
      <c r="H633" s="160" t="s">
        <v>2023</v>
      </c>
    </row>
    <row r="634" spans="3:8" s="153" customFormat="1" ht="12" customHeight="1">
      <c r="C634" s="160" t="s">
        <v>2024</v>
      </c>
      <c r="D634" s="160" t="s">
        <v>641</v>
      </c>
      <c r="E634" s="160"/>
      <c r="F634" s="160" t="s">
        <v>2038</v>
      </c>
      <c r="G634" s="161">
        <v>10394.378999999995</v>
      </c>
      <c r="H634" s="160" t="s">
        <v>2023</v>
      </c>
    </row>
    <row r="635" spans="3:8" s="153" customFormat="1" ht="12" customHeight="1">
      <c r="C635" s="160" t="s">
        <v>2024</v>
      </c>
      <c r="D635" s="160" t="s">
        <v>719</v>
      </c>
      <c r="E635" s="160"/>
      <c r="F635" s="160" t="s">
        <v>2039</v>
      </c>
      <c r="G635" s="161">
        <v>35113.129999999997</v>
      </c>
      <c r="H635" s="160" t="s">
        <v>2023</v>
      </c>
    </row>
    <row r="636" spans="3:8" s="153" customFormat="1" ht="12" customHeight="1">
      <c r="C636" s="160" t="s">
        <v>2024</v>
      </c>
      <c r="D636" s="160" t="s">
        <v>644</v>
      </c>
      <c r="E636" s="160"/>
      <c r="F636" s="160" t="s">
        <v>2040</v>
      </c>
      <c r="G636" s="161">
        <v>2000.115</v>
      </c>
      <c r="H636" s="160" t="s">
        <v>2023</v>
      </c>
    </row>
    <row r="637" spans="3:8" s="153" customFormat="1" ht="12" customHeight="1">
      <c r="C637" s="160" t="s">
        <v>2024</v>
      </c>
      <c r="D637" s="160" t="s">
        <v>571</v>
      </c>
      <c r="E637" s="160"/>
      <c r="F637" s="160" t="s">
        <v>2041</v>
      </c>
      <c r="G637" s="161">
        <v>6069.79</v>
      </c>
      <c r="H637" s="160" t="s">
        <v>2023</v>
      </c>
    </row>
    <row r="638" spans="3:8" s="153" customFormat="1" ht="12" customHeight="1">
      <c r="C638" s="160" t="s">
        <v>2024</v>
      </c>
      <c r="D638" s="160" t="s">
        <v>573</v>
      </c>
      <c r="E638" s="160"/>
      <c r="F638" s="160" t="s">
        <v>2042</v>
      </c>
      <c r="G638" s="161">
        <v>52738.16</v>
      </c>
      <c r="H638" s="160" t="s">
        <v>2023</v>
      </c>
    </row>
    <row r="639" spans="3:8" s="153" customFormat="1" ht="12" customHeight="1">
      <c r="C639" s="160" t="s">
        <v>2024</v>
      </c>
      <c r="D639" s="160" t="s">
        <v>2043</v>
      </c>
      <c r="E639" s="160"/>
      <c r="F639" s="160" t="s">
        <v>2044</v>
      </c>
      <c r="G639" s="161">
        <v>9965.9999999999982</v>
      </c>
      <c r="H639" s="160" t="s">
        <v>2023</v>
      </c>
    </row>
    <row r="640" spans="3:8" s="153" customFormat="1" ht="12" customHeight="1">
      <c r="C640" s="160" t="s">
        <v>2045</v>
      </c>
      <c r="D640" s="160" t="s">
        <v>575</v>
      </c>
      <c r="E640" s="160"/>
      <c r="F640" s="160" t="s">
        <v>2046</v>
      </c>
      <c r="G640" s="161">
        <v>148730.14000000001</v>
      </c>
      <c r="H640" s="160" t="s">
        <v>2023</v>
      </c>
    </row>
    <row r="641" spans="3:8" s="153" customFormat="1" ht="12" customHeight="1">
      <c r="C641" s="160" t="s">
        <v>2024</v>
      </c>
      <c r="D641" s="160" t="s">
        <v>577</v>
      </c>
      <c r="E641" s="160"/>
      <c r="F641" s="160" t="s">
        <v>2047</v>
      </c>
      <c r="G641" s="161">
        <v>68382.05</v>
      </c>
      <c r="H641" s="160" t="s">
        <v>2023</v>
      </c>
    </row>
    <row r="642" spans="3:8" s="153" customFormat="1" ht="12" customHeight="1">
      <c r="C642" s="160" t="s">
        <v>2024</v>
      </c>
      <c r="D642" s="160" t="s">
        <v>648</v>
      </c>
      <c r="E642" s="160"/>
      <c r="F642" s="160" t="s">
        <v>2048</v>
      </c>
      <c r="G642" s="161">
        <v>55931.4</v>
      </c>
      <c r="H642" s="160" t="s">
        <v>2023</v>
      </c>
    </row>
    <row r="643" spans="3:8" s="153" customFormat="1" ht="12" customHeight="1">
      <c r="C643" s="160" t="s">
        <v>2024</v>
      </c>
      <c r="D643" s="160" t="s">
        <v>580</v>
      </c>
      <c r="E643" s="160"/>
      <c r="F643" s="160" t="s">
        <v>2049</v>
      </c>
      <c r="G643" s="161">
        <v>9276.1860000000052</v>
      </c>
      <c r="H643" s="160" t="s">
        <v>2023</v>
      </c>
    </row>
    <row r="644" spans="3:8" s="153" customFormat="1" ht="12" customHeight="1">
      <c r="C644" s="160" t="s">
        <v>2024</v>
      </c>
      <c r="D644" s="160" t="s">
        <v>583</v>
      </c>
      <c r="E644" s="160"/>
      <c r="F644" s="160" t="s">
        <v>2050</v>
      </c>
      <c r="G644" s="161">
        <v>63494.760999999919</v>
      </c>
      <c r="H644" s="160" t="s">
        <v>2023</v>
      </c>
    </row>
    <row r="645" spans="3:8" s="153" customFormat="1" ht="12" customHeight="1">
      <c r="C645" s="160" t="s">
        <v>2024</v>
      </c>
      <c r="D645" s="160" t="s">
        <v>882</v>
      </c>
      <c r="E645" s="160"/>
      <c r="F645" s="160" t="s">
        <v>2051</v>
      </c>
      <c r="G645" s="161">
        <v>89274.26</v>
      </c>
      <c r="H645" s="160" t="s">
        <v>2023</v>
      </c>
    </row>
    <row r="646" spans="3:8" s="153" customFormat="1" ht="12" customHeight="1">
      <c r="C646" s="160" t="s">
        <v>2024</v>
      </c>
      <c r="D646" s="160" t="s">
        <v>618</v>
      </c>
      <c r="E646" s="160"/>
      <c r="F646" s="160" t="s">
        <v>2052</v>
      </c>
      <c r="G646" s="161">
        <v>111079.51200000003</v>
      </c>
      <c r="H646" s="160" t="s">
        <v>2023</v>
      </c>
    </row>
    <row r="647" spans="3:8" s="153" customFormat="1" ht="12" customHeight="1">
      <c r="C647" s="160" t="s">
        <v>2045</v>
      </c>
      <c r="D647" s="160" t="s">
        <v>2053</v>
      </c>
      <c r="E647" s="160"/>
      <c r="F647" s="160" t="s">
        <v>2054</v>
      </c>
      <c r="G647" s="161">
        <v>44798</v>
      </c>
      <c r="H647" s="160" t="s">
        <v>2023</v>
      </c>
    </row>
    <row r="648" spans="3:8" s="153" customFormat="1" ht="12" customHeight="1">
      <c r="C648" s="160" t="s">
        <v>2024</v>
      </c>
      <c r="D648" s="160" t="s">
        <v>651</v>
      </c>
      <c r="E648" s="160"/>
      <c r="F648" s="160" t="s">
        <v>2055</v>
      </c>
      <c r="G648" s="161">
        <v>23965.681999999997</v>
      </c>
      <c r="H648" s="160" t="s">
        <v>2023</v>
      </c>
    </row>
    <row r="649" spans="3:8" s="153" customFormat="1" ht="12" customHeight="1">
      <c r="C649" s="160" t="s">
        <v>2024</v>
      </c>
      <c r="D649" s="160" t="s">
        <v>851</v>
      </c>
      <c r="E649" s="160"/>
      <c r="F649" s="160" t="s">
        <v>2056</v>
      </c>
      <c r="G649" s="161">
        <v>55847.63</v>
      </c>
      <c r="H649" s="160" t="s">
        <v>2023</v>
      </c>
    </row>
    <row r="650" spans="3:8" s="153" customFormat="1" ht="12" customHeight="1">
      <c r="C650" s="160" t="s">
        <v>2024</v>
      </c>
      <c r="D650" s="160" t="s">
        <v>653</v>
      </c>
      <c r="E650" s="160"/>
      <c r="F650" s="160" t="s">
        <v>2057</v>
      </c>
      <c r="G650" s="161">
        <v>7064.5459999999975</v>
      </c>
      <c r="H650" s="160" t="s">
        <v>2023</v>
      </c>
    </row>
    <row r="651" spans="3:8" s="153" customFormat="1" ht="12" customHeight="1">
      <c r="C651" s="160" t="s">
        <v>2024</v>
      </c>
      <c r="D651" s="160" t="s">
        <v>655</v>
      </c>
      <c r="E651" s="160"/>
      <c r="F651" s="160" t="s">
        <v>2058</v>
      </c>
      <c r="G651" s="161">
        <v>13114.339000000005</v>
      </c>
      <c r="H651" s="160" t="s">
        <v>2023</v>
      </c>
    </row>
    <row r="652" spans="3:8" s="153" customFormat="1" ht="12" customHeight="1">
      <c r="C652" s="160" t="s">
        <v>2059</v>
      </c>
      <c r="D652" s="160" t="s">
        <v>657</v>
      </c>
      <c r="E652" s="160"/>
      <c r="F652" s="160" t="s">
        <v>2060</v>
      </c>
      <c r="G652" s="161">
        <v>6443.9800000000023</v>
      </c>
      <c r="H652" s="160" t="s">
        <v>2023</v>
      </c>
    </row>
    <row r="653" spans="3:8" s="153" customFormat="1" ht="12" customHeight="1">
      <c r="C653" s="160" t="s">
        <v>2045</v>
      </c>
      <c r="D653" s="160" t="s">
        <v>2061</v>
      </c>
      <c r="E653" s="160"/>
      <c r="F653" s="160" t="s">
        <v>2062</v>
      </c>
      <c r="G653" s="161">
        <v>50986.64</v>
      </c>
      <c r="H653" s="160" t="s">
        <v>2023</v>
      </c>
    </row>
    <row r="654" spans="3:8" s="153" customFormat="1" ht="12" customHeight="1">
      <c r="C654" s="160" t="s">
        <v>2063</v>
      </c>
      <c r="D654" s="160" t="s">
        <v>2064</v>
      </c>
      <c r="E654" s="160"/>
      <c r="F654" s="160" t="s">
        <v>2065</v>
      </c>
      <c r="G654" s="161">
        <v>1246676.2635999999</v>
      </c>
      <c r="H654" s="160" t="s">
        <v>2023</v>
      </c>
    </row>
    <row r="655" spans="3:8" s="153" customFormat="1" ht="12" customHeight="1">
      <c r="C655" s="160" t="s">
        <v>2024</v>
      </c>
      <c r="D655" s="160" t="s">
        <v>2066</v>
      </c>
      <c r="E655" s="160"/>
      <c r="F655" s="160" t="s">
        <v>2067</v>
      </c>
      <c r="G655" s="161">
        <v>78771.538999999961</v>
      </c>
      <c r="H655" s="160" t="s">
        <v>2023</v>
      </c>
    </row>
    <row r="656" spans="3:8" s="153" customFormat="1" ht="12" customHeight="1">
      <c r="C656" s="160" t="s">
        <v>2045</v>
      </c>
      <c r="D656" s="160" t="s">
        <v>2068</v>
      </c>
      <c r="E656" s="160"/>
      <c r="F656" s="160" t="s">
        <v>2069</v>
      </c>
      <c r="G656" s="161">
        <v>229510.33600000001</v>
      </c>
      <c r="H656" s="160" t="s">
        <v>2023</v>
      </c>
    </row>
    <row r="657" spans="3:8" s="153" customFormat="1" ht="12" customHeight="1">
      <c r="C657" s="160" t="s">
        <v>2070</v>
      </c>
      <c r="D657" s="160" t="s">
        <v>2071</v>
      </c>
      <c r="E657" s="160"/>
      <c r="F657" s="160" t="s">
        <v>2072</v>
      </c>
      <c r="G657" s="161">
        <v>75236.83199999998</v>
      </c>
      <c r="H657" s="160" t="s">
        <v>2023</v>
      </c>
    </row>
    <row r="658" spans="3:8" s="153" customFormat="1" ht="12" customHeight="1">
      <c r="C658" s="160" t="s">
        <v>2073</v>
      </c>
      <c r="D658" s="160" t="s">
        <v>2074</v>
      </c>
      <c r="E658" s="160"/>
      <c r="F658" s="160" t="s">
        <v>2075</v>
      </c>
      <c r="G658" s="161">
        <v>56299.199999999997</v>
      </c>
      <c r="H658" s="160" t="s">
        <v>2023</v>
      </c>
    </row>
    <row r="659" spans="3:8" s="153" customFormat="1" ht="12" customHeight="1">
      <c r="C659" s="160" t="s">
        <v>2045</v>
      </c>
      <c r="D659" s="160" t="s">
        <v>2076</v>
      </c>
      <c r="E659" s="160"/>
      <c r="F659" s="160" t="s">
        <v>2077</v>
      </c>
      <c r="G659" s="161">
        <v>3223.8</v>
      </c>
      <c r="H659" s="160" t="s">
        <v>2023</v>
      </c>
    </row>
    <row r="660" spans="3:8" s="153" customFormat="1" ht="12" customHeight="1">
      <c r="C660" s="160" t="s">
        <v>2073</v>
      </c>
      <c r="D660" s="160" t="s">
        <v>2078</v>
      </c>
      <c r="E660" s="160"/>
      <c r="F660" s="160" t="s">
        <v>2079</v>
      </c>
      <c r="G660" s="161">
        <v>25520.263999999985</v>
      </c>
      <c r="H660" s="160" t="s">
        <v>2023</v>
      </c>
    </row>
    <row r="661" spans="3:8" s="153" customFormat="1" ht="12" customHeight="1">
      <c r="C661" s="160" t="s">
        <v>2073</v>
      </c>
      <c r="D661" s="160" t="s">
        <v>604</v>
      </c>
      <c r="E661" s="160"/>
      <c r="F661" s="160" t="s">
        <v>2080</v>
      </c>
      <c r="G661" s="161">
        <v>249982.58600000004</v>
      </c>
      <c r="H661" s="160" t="s">
        <v>2023</v>
      </c>
    </row>
    <row r="662" spans="3:8" s="153" customFormat="1" ht="12" customHeight="1">
      <c r="C662" s="160" t="s">
        <v>2073</v>
      </c>
      <c r="D662" s="160" t="s">
        <v>2081</v>
      </c>
      <c r="E662" s="160"/>
      <c r="F662" s="160" t="s">
        <v>2082</v>
      </c>
      <c r="G662" s="161">
        <v>171720.9</v>
      </c>
      <c r="H662" s="160" t="s">
        <v>2023</v>
      </c>
    </row>
    <row r="663" spans="3:8" s="153" customFormat="1" ht="12" customHeight="1">
      <c r="C663" s="160" t="s">
        <v>2073</v>
      </c>
      <c r="D663" s="160" t="s">
        <v>2083</v>
      </c>
      <c r="E663" s="160"/>
      <c r="F663" s="160" t="s">
        <v>2084</v>
      </c>
      <c r="G663" s="161">
        <v>57685.52</v>
      </c>
      <c r="H663" s="160" t="s">
        <v>2023</v>
      </c>
    </row>
    <row r="664" spans="3:8" s="153" customFormat="1" ht="12" customHeight="1">
      <c r="C664" s="160" t="s">
        <v>2073</v>
      </c>
      <c r="D664" s="160" t="s">
        <v>888</v>
      </c>
      <c r="E664" s="160"/>
      <c r="F664" s="160" t="s">
        <v>2085</v>
      </c>
      <c r="G664" s="161">
        <v>53503.88</v>
      </c>
      <c r="H664" s="160" t="s">
        <v>2023</v>
      </c>
    </row>
    <row r="665" spans="3:8" s="153" customFormat="1" ht="12" customHeight="1">
      <c r="C665" s="160" t="s">
        <v>2073</v>
      </c>
      <c r="D665" s="160" t="s">
        <v>2086</v>
      </c>
      <c r="E665" s="160"/>
      <c r="F665" s="160" t="s">
        <v>2087</v>
      </c>
      <c r="G665" s="161">
        <v>15459.36</v>
      </c>
      <c r="H665" s="160" t="s">
        <v>2023</v>
      </c>
    </row>
    <row r="666" spans="3:8" s="153" customFormat="1" ht="12" customHeight="1">
      <c r="C666" s="160" t="s">
        <v>2045</v>
      </c>
      <c r="D666" s="160" t="s">
        <v>2088</v>
      </c>
      <c r="E666" s="160"/>
      <c r="F666" s="160" t="s">
        <v>2089</v>
      </c>
      <c r="G666" s="161">
        <v>1264413.08</v>
      </c>
      <c r="H666" s="160" t="s">
        <v>2023</v>
      </c>
    </row>
    <row r="667" spans="3:8" s="153" customFormat="1" ht="12" customHeight="1">
      <c r="C667" s="160" t="s">
        <v>2073</v>
      </c>
      <c r="D667" s="160" t="s">
        <v>2090</v>
      </c>
      <c r="E667" s="160"/>
      <c r="F667" s="160" t="s">
        <v>2091</v>
      </c>
      <c r="G667" s="161">
        <v>76682.555999999953</v>
      </c>
      <c r="H667" s="160" t="s">
        <v>2023</v>
      </c>
    </row>
    <row r="668" spans="3:8" s="153" customFormat="1" ht="12" customHeight="1">
      <c r="C668" s="160" t="s">
        <v>2073</v>
      </c>
      <c r="D668" s="160" t="s">
        <v>2092</v>
      </c>
      <c r="E668" s="160"/>
      <c r="F668" s="160" t="s">
        <v>2093</v>
      </c>
      <c r="G668" s="161">
        <v>227711.87200000018</v>
      </c>
      <c r="H668" s="160" t="s">
        <v>2023</v>
      </c>
    </row>
    <row r="669" spans="3:8" s="153" customFormat="1" ht="12" customHeight="1">
      <c r="C669" s="160" t="s">
        <v>2073</v>
      </c>
      <c r="D669" s="160" t="s">
        <v>607</v>
      </c>
      <c r="E669" s="160"/>
      <c r="F669" s="160" t="s">
        <v>2094</v>
      </c>
      <c r="G669" s="161">
        <v>28249.439999999999</v>
      </c>
      <c r="H669" s="160" t="s">
        <v>2023</v>
      </c>
    </row>
    <row r="670" spans="3:8" s="153" customFormat="1" ht="12" customHeight="1">
      <c r="C670" s="160" t="s">
        <v>2073</v>
      </c>
      <c r="D670" s="160" t="s">
        <v>609</v>
      </c>
      <c r="E670" s="160"/>
      <c r="F670" s="160" t="s">
        <v>2095</v>
      </c>
      <c r="G670" s="161">
        <v>28249.439999999999</v>
      </c>
      <c r="H670" s="160" t="s">
        <v>2023</v>
      </c>
    </row>
    <row r="671" spans="3:8" s="153" customFormat="1" ht="12" customHeight="1">
      <c r="C671" s="160" t="s">
        <v>2024</v>
      </c>
      <c r="D671" s="160" t="s">
        <v>2096</v>
      </c>
      <c r="E671" s="160"/>
      <c r="F671" s="160" t="s">
        <v>2097</v>
      </c>
      <c r="G671" s="161">
        <v>21604.95</v>
      </c>
      <c r="H671" s="160" t="s">
        <v>2023</v>
      </c>
    </row>
    <row r="672" spans="3:8" s="153" customFormat="1" ht="12" customHeight="1">
      <c r="C672" s="160" t="s">
        <v>2045</v>
      </c>
      <c r="D672" s="160" t="s">
        <v>2098</v>
      </c>
      <c r="E672" s="160"/>
      <c r="F672" s="160" t="s">
        <v>2099</v>
      </c>
      <c r="G672" s="161">
        <v>315386.71999999997</v>
      </c>
      <c r="H672" s="160" t="s">
        <v>2023</v>
      </c>
    </row>
    <row r="673" spans="3:8" s="153" customFormat="1" ht="12" customHeight="1">
      <c r="C673" s="160" t="s">
        <v>2045</v>
      </c>
      <c r="D673" s="160" t="s">
        <v>780</v>
      </c>
      <c r="E673" s="160"/>
      <c r="F673" s="160" t="s">
        <v>2100</v>
      </c>
      <c r="G673" s="161">
        <v>1228498.5900000001</v>
      </c>
      <c r="H673" s="160" t="s">
        <v>2023</v>
      </c>
    </row>
    <row r="674" spans="3:8" s="153" customFormat="1" ht="12" customHeight="1">
      <c r="C674" s="160" t="s">
        <v>2045</v>
      </c>
      <c r="D674" s="160" t="s">
        <v>868</v>
      </c>
      <c r="E674" s="160"/>
      <c r="F674" s="160" t="s">
        <v>2101</v>
      </c>
      <c r="G674" s="161">
        <v>233782.65</v>
      </c>
      <c r="H674" s="160" t="s">
        <v>2023</v>
      </c>
    </row>
    <row r="675" spans="3:8" s="153" customFormat="1" ht="12" customHeight="1">
      <c r="C675" s="160" t="s">
        <v>2045</v>
      </c>
      <c r="D675" s="160" t="s">
        <v>2102</v>
      </c>
      <c r="E675" s="160"/>
      <c r="F675" s="160" t="s">
        <v>2103</v>
      </c>
      <c r="G675" s="161">
        <v>1394266.4</v>
      </c>
      <c r="H675" s="160" t="s">
        <v>2023</v>
      </c>
    </row>
    <row r="676" spans="3:8" s="153" customFormat="1" ht="12" customHeight="1">
      <c r="C676" s="160" t="s">
        <v>2045</v>
      </c>
      <c r="D676" s="160" t="s">
        <v>2104</v>
      </c>
      <c r="E676" s="160"/>
      <c r="F676" s="160" t="s">
        <v>2105</v>
      </c>
      <c r="G676" s="161">
        <v>304199.84000000003</v>
      </c>
      <c r="H676" s="160" t="s">
        <v>2023</v>
      </c>
    </row>
    <row r="677" spans="3:8" s="153" customFormat="1" ht="12" customHeight="1">
      <c r="C677" s="160" t="s">
        <v>2045</v>
      </c>
      <c r="D677" s="160" t="s">
        <v>561</v>
      </c>
      <c r="E677" s="160"/>
      <c r="F677" s="160" t="s">
        <v>2106</v>
      </c>
      <c r="G677" s="161">
        <v>1008826</v>
      </c>
      <c r="H677" s="160" t="s">
        <v>2023</v>
      </c>
    </row>
    <row r="678" spans="3:8" s="153" customFormat="1" ht="12" customHeight="1">
      <c r="C678" s="160" t="s">
        <v>2045</v>
      </c>
      <c r="D678" s="160" t="s">
        <v>2107</v>
      </c>
      <c r="E678" s="160"/>
      <c r="F678" s="160" t="s">
        <v>2108</v>
      </c>
      <c r="G678" s="161">
        <v>137651.35999999999</v>
      </c>
      <c r="H678" s="160" t="s">
        <v>2023</v>
      </c>
    </row>
    <row r="679" spans="3:8" s="153" customFormat="1" ht="12" customHeight="1">
      <c r="C679" s="160" t="s">
        <v>2045</v>
      </c>
      <c r="D679" s="160" t="s">
        <v>2109</v>
      </c>
      <c r="E679" s="160"/>
      <c r="F679" s="160" t="s">
        <v>2110</v>
      </c>
      <c r="G679" s="161">
        <v>310999.37792000012</v>
      </c>
      <c r="H679" s="160" t="s">
        <v>2023</v>
      </c>
    </row>
    <row r="680" spans="3:8" s="153" customFormat="1" ht="12" customHeight="1">
      <c r="C680" s="160" t="s">
        <v>2045</v>
      </c>
      <c r="D680" s="160" t="s">
        <v>2111</v>
      </c>
      <c r="E680" s="160"/>
      <c r="F680" s="160" t="s">
        <v>2112</v>
      </c>
      <c r="G680" s="161">
        <v>229472.32</v>
      </c>
      <c r="H680" s="160" t="s">
        <v>2023</v>
      </c>
    </row>
    <row r="681" spans="3:8" s="153" customFormat="1" ht="12" customHeight="1">
      <c r="C681" s="160" t="s">
        <v>2045</v>
      </c>
      <c r="D681" s="160" t="s">
        <v>2113</v>
      </c>
      <c r="E681" s="160"/>
      <c r="F681" s="160" t="s">
        <v>2114</v>
      </c>
      <c r="G681" s="161">
        <v>409418.23999999999</v>
      </c>
      <c r="H681" s="160" t="s">
        <v>2023</v>
      </c>
    </row>
    <row r="682" spans="3:8" s="153" customFormat="1" ht="12" customHeight="1">
      <c r="C682" s="160" t="s">
        <v>2045</v>
      </c>
      <c r="D682" s="160" t="s">
        <v>2115</v>
      </c>
      <c r="E682" s="160"/>
      <c r="F682" s="160" t="s">
        <v>2116</v>
      </c>
      <c r="G682" s="161">
        <v>110200.23</v>
      </c>
      <c r="H682" s="160" t="s">
        <v>2023</v>
      </c>
    </row>
    <row r="683" spans="3:8" s="153" customFormat="1" ht="12" customHeight="1">
      <c r="C683" s="160" t="s">
        <v>2045</v>
      </c>
      <c r="D683" s="160" t="s">
        <v>2117</v>
      </c>
      <c r="E683" s="160"/>
      <c r="F683" s="160" t="s">
        <v>2118</v>
      </c>
      <c r="G683" s="161">
        <v>113585.22</v>
      </c>
      <c r="H683" s="160" t="s">
        <v>2023</v>
      </c>
    </row>
    <row r="684" spans="3:8" s="153" customFormat="1" ht="12" customHeight="1">
      <c r="C684" s="160" t="s">
        <v>2045</v>
      </c>
      <c r="D684" s="160" t="s">
        <v>2119</v>
      </c>
      <c r="E684" s="160"/>
      <c r="F684" s="160" t="s">
        <v>2120</v>
      </c>
      <c r="G684" s="161">
        <v>80487.539999999994</v>
      </c>
      <c r="H684" s="160" t="s">
        <v>2023</v>
      </c>
    </row>
    <row r="685" spans="3:8" s="153" customFormat="1" ht="12" customHeight="1">
      <c r="C685" s="160" t="s">
        <v>2045</v>
      </c>
      <c r="D685" s="160" t="s">
        <v>2121</v>
      </c>
      <c r="E685" s="160"/>
      <c r="F685" s="160" t="s">
        <v>2122</v>
      </c>
      <c r="G685" s="161">
        <v>141326.34138</v>
      </c>
      <c r="H685" s="160" t="s">
        <v>2023</v>
      </c>
    </row>
    <row r="686" spans="3:8" s="153" customFormat="1" ht="12" customHeight="1">
      <c r="C686" s="160" t="s">
        <v>2045</v>
      </c>
      <c r="D686" s="160" t="s">
        <v>2123</v>
      </c>
      <c r="E686" s="160"/>
      <c r="F686" s="160" t="s">
        <v>2124</v>
      </c>
      <c r="G686" s="161">
        <v>227170.44</v>
      </c>
      <c r="H686" s="160" t="s">
        <v>2023</v>
      </c>
    </row>
    <row r="687" spans="3:8" s="153" customFormat="1" ht="12" customHeight="1">
      <c r="C687" s="160" t="s">
        <v>2045</v>
      </c>
      <c r="D687" s="160" t="s">
        <v>2125</v>
      </c>
      <c r="E687" s="160"/>
      <c r="F687" s="160" t="s">
        <v>2126</v>
      </c>
      <c r="G687" s="161">
        <v>141706.21248000005</v>
      </c>
      <c r="H687" s="160" t="s">
        <v>2023</v>
      </c>
    </row>
    <row r="688" spans="3:8" s="153" customFormat="1" ht="12" customHeight="1">
      <c r="C688" s="160" t="s">
        <v>2045</v>
      </c>
      <c r="D688" s="160" t="s">
        <v>2127</v>
      </c>
      <c r="E688" s="160"/>
      <c r="F688" s="160" t="s">
        <v>2128</v>
      </c>
      <c r="G688" s="161">
        <v>370603.71399999992</v>
      </c>
      <c r="H688" s="160" t="s">
        <v>2023</v>
      </c>
    </row>
    <row r="689" spans="3:8" s="153" customFormat="1" ht="12" customHeight="1">
      <c r="C689" s="160" t="s">
        <v>2129</v>
      </c>
      <c r="D689" s="160" t="s">
        <v>788</v>
      </c>
      <c r="E689" s="160"/>
      <c r="F689" s="160" t="s">
        <v>2130</v>
      </c>
      <c r="G689" s="161">
        <v>492127.68</v>
      </c>
      <c r="H689" s="160" t="s">
        <v>2023</v>
      </c>
    </row>
    <row r="690" spans="3:8" s="153" customFormat="1" ht="12" customHeight="1">
      <c r="C690" s="160" t="s">
        <v>2045</v>
      </c>
      <c r="D690" s="160" t="s">
        <v>566</v>
      </c>
      <c r="E690" s="160"/>
      <c r="F690" s="160" t="s">
        <v>2131</v>
      </c>
      <c r="G690" s="161">
        <v>313486.8</v>
      </c>
      <c r="H690" s="160" t="s">
        <v>2023</v>
      </c>
    </row>
    <row r="691" spans="3:8" s="153" customFormat="1" ht="12" customHeight="1">
      <c r="C691" s="160" t="s">
        <v>2073</v>
      </c>
      <c r="D691" s="160" t="s">
        <v>799</v>
      </c>
      <c r="E691" s="160"/>
      <c r="F691" s="160" t="s">
        <v>2132</v>
      </c>
      <c r="G691" s="161">
        <v>104932.08</v>
      </c>
      <c r="H691" s="160" t="s">
        <v>2023</v>
      </c>
    </row>
    <row r="692" spans="3:8" s="153" customFormat="1" ht="12" customHeight="1">
      <c r="C692" s="160" t="s">
        <v>2073</v>
      </c>
      <c r="D692" s="160" t="s">
        <v>532</v>
      </c>
      <c r="E692" s="160"/>
      <c r="F692" s="160" t="s">
        <v>2133</v>
      </c>
      <c r="G692" s="161">
        <v>97052.22</v>
      </c>
      <c r="H692" s="160" t="s">
        <v>2023</v>
      </c>
    </row>
    <row r="693" spans="3:8" s="153" customFormat="1" ht="12" customHeight="1">
      <c r="C693" s="160" t="s">
        <v>2059</v>
      </c>
      <c r="D693" s="160" t="s">
        <v>723</v>
      </c>
      <c r="E693" s="160"/>
      <c r="F693" s="160" t="s">
        <v>2134</v>
      </c>
      <c r="G693" s="161">
        <v>117931.23</v>
      </c>
      <c r="H693" s="160" t="s">
        <v>2023</v>
      </c>
    </row>
    <row r="694" spans="3:8" s="153" customFormat="1" ht="12" customHeight="1">
      <c r="C694" s="160" t="s">
        <v>2059</v>
      </c>
      <c r="D694" s="160" t="s">
        <v>828</v>
      </c>
      <c r="E694" s="160"/>
      <c r="F694" s="160" t="s">
        <v>2135</v>
      </c>
      <c r="G694" s="161">
        <v>389228.35200000001</v>
      </c>
      <c r="H694" s="160" t="s">
        <v>2023</v>
      </c>
    </row>
    <row r="695" spans="3:8" s="153" customFormat="1" ht="12" customHeight="1">
      <c r="C695" s="160" t="s">
        <v>2136</v>
      </c>
      <c r="D695" s="160" t="s">
        <v>774</v>
      </c>
      <c r="E695" s="160"/>
      <c r="F695" s="160" t="s">
        <v>2137</v>
      </c>
      <c r="G695" s="161">
        <v>767114.16</v>
      </c>
      <c r="H695" s="160" t="s">
        <v>2023</v>
      </c>
    </row>
    <row r="696" spans="3:8" s="153" customFormat="1" ht="12" customHeight="1">
      <c r="C696" s="160" t="s">
        <v>2059</v>
      </c>
      <c r="D696" s="160" t="s">
        <v>831</v>
      </c>
      <c r="E696" s="160"/>
      <c r="F696" s="160" t="s">
        <v>2138</v>
      </c>
      <c r="G696" s="161">
        <v>279835</v>
      </c>
      <c r="H696" s="160" t="s">
        <v>2023</v>
      </c>
    </row>
    <row r="697" spans="3:8" s="153" customFormat="1" ht="12" customHeight="1">
      <c r="C697" s="160" t="s">
        <v>2059</v>
      </c>
      <c r="D697" s="160" t="s">
        <v>659</v>
      </c>
      <c r="E697" s="160"/>
      <c r="F697" s="160" t="s">
        <v>2139</v>
      </c>
      <c r="G697" s="161">
        <v>82084.2</v>
      </c>
      <c r="H697" s="160" t="s">
        <v>2023</v>
      </c>
    </row>
    <row r="698" spans="3:8" s="153" customFormat="1" ht="12" customHeight="1">
      <c r="C698" s="160" t="s">
        <v>2059</v>
      </c>
      <c r="D698" s="160" t="s">
        <v>776</v>
      </c>
      <c r="E698" s="160"/>
      <c r="F698" s="160" t="s">
        <v>2140</v>
      </c>
      <c r="G698" s="161">
        <v>239685.86399999994</v>
      </c>
      <c r="H698" s="160" t="s">
        <v>2023</v>
      </c>
    </row>
    <row r="699" spans="3:8" s="153" customFormat="1" ht="12" customHeight="1">
      <c r="C699" s="160" t="s">
        <v>2059</v>
      </c>
      <c r="D699" s="160" t="s">
        <v>661</v>
      </c>
      <c r="E699" s="160"/>
      <c r="F699" s="160" t="s">
        <v>2141</v>
      </c>
      <c r="G699" s="161">
        <v>14178.18</v>
      </c>
      <c r="H699" s="160" t="s">
        <v>2023</v>
      </c>
    </row>
    <row r="700" spans="3:8" s="153" customFormat="1" ht="12" customHeight="1">
      <c r="C700" s="160" t="s">
        <v>2059</v>
      </c>
      <c r="D700" s="160" t="s">
        <v>586</v>
      </c>
      <c r="E700" s="160"/>
      <c r="F700" s="160" t="s">
        <v>2142</v>
      </c>
      <c r="G700" s="161">
        <v>92533.759999999995</v>
      </c>
      <c r="H700" s="160" t="s">
        <v>2023</v>
      </c>
    </row>
    <row r="701" spans="3:8" s="153" customFormat="1" ht="12" customHeight="1">
      <c r="C701" s="160" t="s">
        <v>2045</v>
      </c>
      <c r="D701" s="160" t="s">
        <v>853</v>
      </c>
      <c r="E701" s="160"/>
      <c r="F701" s="160" t="s">
        <v>2143</v>
      </c>
      <c r="G701" s="161">
        <v>54585.31</v>
      </c>
      <c r="H701" s="160" t="s">
        <v>2023</v>
      </c>
    </row>
    <row r="702" spans="3:8" s="153" customFormat="1" ht="12" customHeight="1">
      <c r="C702" s="160" t="s">
        <v>2045</v>
      </c>
      <c r="D702" s="160" t="s">
        <v>588</v>
      </c>
      <c r="E702" s="160"/>
      <c r="F702" s="160" t="s">
        <v>2144</v>
      </c>
      <c r="G702" s="161">
        <v>35851.89</v>
      </c>
      <c r="H702" s="160" t="s">
        <v>2023</v>
      </c>
    </row>
    <row r="703" spans="3:8" s="153" customFormat="1" ht="12" customHeight="1">
      <c r="C703" s="160" t="s">
        <v>2045</v>
      </c>
      <c r="D703" s="160" t="s">
        <v>727</v>
      </c>
      <c r="E703" s="160"/>
      <c r="F703" s="160" t="s">
        <v>2145</v>
      </c>
      <c r="G703" s="161">
        <v>157319.14499999999</v>
      </c>
      <c r="H703" s="160" t="s">
        <v>2023</v>
      </c>
    </row>
    <row r="704" spans="3:8" s="153" customFormat="1" ht="12" customHeight="1">
      <c r="C704" s="160" t="s">
        <v>2146</v>
      </c>
      <c r="D704" s="160" t="s">
        <v>611</v>
      </c>
      <c r="E704" s="160"/>
      <c r="F704" s="160" t="s">
        <v>2147</v>
      </c>
      <c r="G704" s="161">
        <v>445550.28</v>
      </c>
      <c r="H704" s="160" t="s">
        <v>2023</v>
      </c>
    </row>
    <row r="705" spans="1:8" s="153" customFormat="1" ht="12" customHeight="1">
      <c r="C705" s="160" t="s">
        <v>2146</v>
      </c>
      <c r="D705" s="160" t="s">
        <v>682</v>
      </c>
      <c r="E705" s="160"/>
      <c r="F705" s="160" t="s">
        <v>2148</v>
      </c>
      <c r="G705" s="161">
        <v>101022.95699999998</v>
      </c>
      <c r="H705" s="160" t="s">
        <v>2023</v>
      </c>
    </row>
    <row r="706" spans="1:8" s="153" customFormat="1" ht="12" customHeight="1">
      <c r="C706" s="160" t="s">
        <v>2146</v>
      </c>
      <c r="D706" s="160" t="s">
        <v>679</v>
      </c>
      <c r="E706" s="160"/>
      <c r="F706" s="160" t="s">
        <v>2149</v>
      </c>
      <c r="G706" s="161">
        <v>71233.305999999997</v>
      </c>
      <c r="H706" s="160" t="s">
        <v>2023</v>
      </c>
    </row>
    <row r="707" spans="1:8" s="153" customFormat="1" ht="12" customHeight="1">
      <c r="C707" s="160" t="s">
        <v>2045</v>
      </c>
      <c r="D707" s="160" t="s">
        <v>539</v>
      </c>
      <c r="E707" s="160"/>
      <c r="F707" s="160" t="s">
        <v>2150</v>
      </c>
      <c r="G707" s="161">
        <v>4771988.72</v>
      </c>
      <c r="H707" s="160" t="s">
        <v>2023</v>
      </c>
    </row>
    <row r="708" spans="1:8" s="153" customFormat="1" ht="12" customHeight="1">
      <c r="C708" s="160" t="s">
        <v>2045</v>
      </c>
      <c r="D708" s="160" t="s">
        <v>820</v>
      </c>
      <c r="E708" s="160"/>
      <c r="F708" s="160" t="s">
        <v>2151</v>
      </c>
      <c r="G708" s="161">
        <v>1494839.84</v>
      </c>
      <c r="H708" s="160" t="s">
        <v>2023</v>
      </c>
    </row>
    <row r="709" spans="1:8" s="153" customFormat="1" ht="12" customHeight="1">
      <c r="C709" s="160" t="s">
        <v>2045</v>
      </c>
      <c r="D709" s="160" t="s">
        <v>2152</v>
      </c>
      <c r="E709" s="160"/>
      <c r="F709" s="160" t="s">
        <v>2153</v>
      </c>
      <c r="G709" s="161">
        <v>123736.8</v>
      </c>
      <c r="H709" s="160" t="s">
        <v>2023</v>
      </c>
    </row>
    <row r="710" spans="1:8" s="153" customFormat="1" ht="12" customHeight="1">
      <c r="C710" s="160" t="s">
        <v>2045</v>
      </c>
      <c r="D710" s="160" t="s">
        <v>2154</v>
      </c>
      <c r="E710" s="160"/>
      <c r="F710" s="160" t="s">
        <v>2155</v>
      </c>
      <c r="G710" s="161">
        <v>23247.52</v>
      </c>
      <c r="H710" s="160" t="s">
        <v>2023</v>
      </c>
    </row>
    <row r="711" spans="1:8" s="153" customFormat="1" ht="12" customHeight="1">
      <c r="C711" s="160" t="s">
        <v>2045</v>
      </c>
      <c r="D711" s="160" t="s">
        <v>2156</v>
      </c>
      <c r="E711" s="160"/>
      <c r="F711" s="160" t="s">
        <v>2157</v>
      </c>
      <c r="G711" s="161">
        <v>19470</v>
      </c>
      <c r="H711" s="160" t="s">
        <v>2023</v>
      </c>
    </row>
    <row r="712" spans="1:8" s="153" customFormat="1" ht="12" customHeight="1">
      <c r="C712" s="160" t="s">
        <v>2045</v>
      </c>
      <c r="D712" s="160" t="s">
        <v>2158</v>
      </c>
      <c r="E712" s="160"/>
      <c r="F712" s="160" t="s">
        <v>2159</v>
      </c>
      <c r="G712" s="161">
        <v>2266.0000000000005</v>
      </c>
      <c r="H712" s="160" t="s">
        <v>2023</v>
      </c>
    </row>
    <row r="713" spans="1:8" s="153" customFormat="1" ht="12" customHeight="1">
      <c r="F713" s="162">
        <v>23092694.000380002</v>
      </c>
      <c r="G713" s="162"/>
      <c r="H713" s="162">
        <v>9577145.4183974117</v>
      </c>
    </row>
    <row r="714" spans="1:8" s="153" customFormat="1" ht="12" customHeight="1">
      <c r="F714" s="162"/>
      <c r="G714" s="162"/>
      <c r="H714" s="162"/>
    </row>
    <row r="715" spans="1:8" s="153" customFormat="1" ht="12" customHeight="1"/>
    <row r="716" spans="1:8" s="156" customFormat="1" ht="12" customHeight="1">
      <c r="A716" s="155" t="s">
        <v>2160</v>
      </c>
    </row>
    <row r="717" spans="1:8" s="156" customFormat="1" ht="12" customHeight="1"/>
    <row r="718" spans="1:8" s="153" customFormat="1" ht="12" customHeight="1">
      <c r="D718" s="167">
        <v>29160</v>
      </c>
      <c r="E718" s="160"/>
      <c r="F718" s="160" t="s">
        <v>2161</v>
      </c>
      <c r="G718" s="161">
        <v>272199</v>
      </c>
      <c r="H718" s="160" t="s">
        <v>1127</v>
      </c>
    </row>
    <row r="719" spans="1:8" s="153" customFormat="1" ht="12" customHeight="1">
      <c r="D719" s="167">
        <v>29170</v>
      </c>
      <c r="E719" s="160"/>
      <c r="F719" s="160" t="s">
        <v>2162</v>
      </c>
      <c r="G719" s="161">
        <v>44447</v>
      </c>
      <c r="H719" s="160" t="s">
        <v>1127</v>
      </c>
    </row>
    <row r="720" spans="1:8" s="153" customFormat="1" ht="12" customHeight="1">
      <c r="D720" s="167">
        <v>29184</v>
      </c>
      <c r="E720" s="160"/>
      <c r="F720" s="160" t="s">
        <v>2163</v>
      </c>
      <c r="G720" s="161">
        <v>93219</v>
      </c>
      <c r="H720" s="160" t="s">
        <v>1127</v>
      </c>
    </row>
    <row r="721" spans="4:8" s="153" customFormat="1" ht="12" customHeight="1">
      <c r="D721" s="167">
        <v>29185</v>
      </c>
      <c r="E721" s="160"/>
      <c r="F721" s="160" t="s">
        <v>2164</v>
      </c>
      <c r="G721" s="161">
        <v>93219</v>
      </c>
      <c r="H721" s="160" t="s">
        <v>1127</v>
      </c>
    </row>
    <row r="722" spans="4:8" s="153" customFormat="1" ht="12" customHeight="1">
      <c r="D722" s="160" t="s">
        <v>2165</v>
      </c>
      <c r="E722" s="160"/>
      <c r="F722" s="160" t="s">
        <v>2166</v>
      </c>
      <c r="G722" s="161">
        <v>272199</v>
      </c>
      <c r="H722" s="160" t="s">
        <v>1127</v>
      </c>
    </row>
    <row r="723" spans="4:8" s="153" customFormat="1" ht="12" customHeight="1">
      <c r="D723" s="160" t="s">
        <v>2167</v>
      </c>
      <c r="E723" s="160"/>
      <c r="F723" s="160" t="s">
        <v>2168</v>
      </c>
      <c r="G723" s="161">
        <v>22000</v>
      </c>
      <c r="H723" s="160" t="s">
        <v>1127</v>
      </c>
    </row>
    <row r="724" spans="4:8" s="153" customFormat="1" ht="12" customHeight="1">
      <c r="D724" s="160" t="s">
        <v>2169</v>
      </c>
      <c r="E724" s="160"/>
      <c r="F724" s="160" t="s">
        <v>2170</v>
      </c>
      <c r="G724" s="161">
        <v>22447</v>
      </c>
      <c r="H724" s="160" t="s">
        <v>1127</v>
      </c>
    </row>
    <row r="725" spans="4:8" s="153" customFormat="1" ht="12" customHeight="1">
      <c r="D725" s="167">
        <v>29192</v>
      </c>
      <c r="E725" s="160"/>
      <c r="F725" s="160" t="s">
        <v>2171</v>
      </c>
      <c r="G725" s="161">
        <v>89596</v>
      </c>
      <c r="H725" s="160" t="s">
        <v>1127</v>
      </c>
    </row>
    <row r="726" spans="4:8" s="153" customFormat="1" ht="12" customHeight="1">
      <c r="D726" s="167">
        <v>29194</v>
      </c>
      <c r="E726" s="160"/>
      <c r="F726" s="160" t="s">
        <v>2172</v>
      </c>
      <c r="G726" s="161">
        <v>54221</v>
      </c>
      <c r="H726" s="160" t="s">
        <v>1127</v>
      </c>
    </row>
    <row r="727" spans="4:8" s="153" customFormat="1" ht="12" customHeight="1">
      <c r="D727" s="160" t="s">
        <v>2173</v>
      </c>
      <c r="E727" s="160"/>
      <c r="F727" s="160" t="s">
        <v>2174</v>
      </c>
      <c r="G727" s="161">
        <v>155204</v>
      </c>
      <c r="H727" s="160" t="s">
        <v>1127</v>
      </c>
    </row>
    <row r="728" spans="4:8" s="153" customFormat="1" ht="12" customHeight="1">
      <c r="D728" s="167">
        <v>37269</v>
      </c>
      <c r="E728" s="160"/>
      <c r="F728" s="160" t="s">
        <v>2175</v>
      </c>
      <c r="G728" s="161">
        <v>3980</v>
      </c>
      <c r="H728" s="160" t="s">
        <v>1127</v>
      </c>
    </row>
    <row r="729" spans="4:8" s="153" customFormat="1" ht="12" customHeight="1">
      <c r="D729" s="167">
        <v>37274</v>
      </c>
      <c r="E729" s="160"/>
      <c r="F729" s="160" t="s">
        <v>2176</v>
      </c>
      <c r="G729" s="161">
        <v>580006</v>
      </c>
      <c r="H729" s="160" t="s">
        <v>1127</v>
      </c>
    </row>
    <row r="730" spans="4:8" s="153" customFormat="1" ht="12" customHeight="1">
      <c r="D730" s="160" t="s">
        <v>2177</v>
      </c>
      <c r="E730" s="160"/>
      <c r="F730" s="160" t="s">
        <v>2178</v>
      </c>
      <c r="G730" s="161">
        <v>290003</v>
      </c>
      <c r="H730" s="160" t="s">
        <v>1127</v>
      </c>
    </row>
    <row r="731" spans="4:8" s="153" customFormat="1" ht="12" customHeight="1">
      <c r="D731" s="160" t="s">
        <v>2179</v>
      </c>
      <c r="E731" s="160"/>
      <c r="F731" s="160" t="s">
        <v>2180</v>
      </c>
      <c r="G731" s="161">
        <v>290003</v>
      </c>
      <c r="H731" s="160" t="s">
        <v>1127</v>
      </c>
    </row>
    <row r="732" spans="4:8" s="153" customFormat="1" ht="12" customHeight="1">
      <c r="D732" s="167">
        <v>37452</v>
      </c>
      <c r="E732" s="160"/>
      <c r="F732" s="160" t="s">
        <v>2181</v>
      </c>
      <c r="G732" s="161">
        <v>18008</v>
      </c>
      <c r="H732" s="160" t="s">
        <v>1127</v>
      </c>
    </row>
    <row r="733" spans="4:8" s="153" customFormat="1" ht="12" customHeight="1">
      <c r="D733" s="167">
        <v>37453</v>
      </c>
      <c r="E733" s="160"/>
      <c r="F733" s="160" t="s">
        <v>2182</v>
      </c>
      <c r="G733" s="161">
        <v>209992</v>
      </c>
      <c r="H733" s="160" t="s">
        <v>1127</v>
      </c>
    </row>
    <row r="734" spans="4:8" s="153" customFormat="1" ht="12" customHeight="1">
      <c r="D734" s="160" t="s">
        <v>2183</v>
      </c>
      <c r="E734" s="160"/>
      <c r="F734" s="160" t="s">
        <v>2184</v>
      </c>
      <c r="G734" s="161">
        <v>10992</v>
      </c>
      <c r="H734" s="160" t="s">
        <v>1127</v>
      </c>
    </row>
    <row r="735" spans="4:8" s="153" customFormat="1" ht="12" customHeight="1">
      <c r="D735" s="160" t="s">
        <v>2185</v>
      </c>
      <c r="E735" s="160"/>
      <c r="F735" s="160" t="s">
        <v>2184</v>
      </c>
      <c r="G735" s="161">
        <v>10992</v>
      </c>
      <c r="H735" s="160" t="s">
        <v>1127</v>
      </c>
    </row>
    <row r="736" spans="4:8" s="153" customFormat="1" ht="12" customHeight="1">
      <c r="D736" s="160" t="s">
        <v>2186</v>
      </c>
      <c r="E736" s="160"/>
      <c r="F736" s="160" t="s">
        <v>2187</v>
      </c>
      <c r="G736" s="161">
        <v>48011</v>
      </c>
      <c r="H736" s="160" t="s">
        <v>1127</v>
      </c>
    </row>
    <row r="737" spans="3:8" s="153" customFormat="1" ht="12" customHeight="1">
      <c r="C737" s="160" t="s">
        <v>1857</v>
      </c>
      <c r="D737" s="160" t="s">
        <v>2188</v>
      </c>
      <c r="E737" s="160"/>
      <c r="F737" s="160" t="s">
        <v>2189</v>
      </c>
      <c r="G737" s="161">
        <v>199117</v>
      </c>
      <c r="H737" s="160" t="s">
        <v>1127</v>
      </c>
    </row>
    <row r="738" spans="3:8" s="153" customFormat="1" ht="12" customHeight="1">
      <c r="C738" s="160" t="s">
        <v>1857</v>
      </c>
      <c r="D738" s="160" t="s">
        <v>2190</v>
      </c>
      <c r="E738" s="160"/>
      <c r="F738" s="160" t="s">
        <v>2191</v>
      </c>
      <c r="G738" s="161">
        <v>199117</v>
      </c>
      <c r="H738" s="160" t="s">
        <v>1127</v>
      </c>
    </row>
    <row r="739" spans="3:8" s="153" customFormat="1" ht="12" customHeight="1">
      <c r="C739" s="160" t="s">
        <v>1857</v>
      </c>
      <c r="D739" s="160" t="s">
        <v>2192</v>
      </c>
      <c r="E739" s="160"/>
      <c r="F739" s="160" t="s">
        <v>2193</v>
      </c>
      <c r="G739" s="161">
        <v>199819</v>
      </c>
      <c r="H739" s="160" t="s">
        <v>1127</v>
      </c>
    </row>
    <row r="740" spans="3:8" s="153" customFormat="1" ht="12" customHeight="1">
      <c r="C740" s="160" t="s">
        <v>1857</v>
      </c>
      <c r="D740" s="160" t="s">
        <v>2194</v>
      </c>
      <c r="E740" s="160"/>
      <c r="F740" s="160" t="s">
        <v>2195</v>
      </c>
      <c r="G740" s="161">
        <v>199819</v>
      </c>
      <c r="H740" s="160" t="s">
        <v>1127</v>
      </c>
    </row>
    <row r="741" spans="3:8" s="153" customFormat="1" ht="12" customHeight="1">
      <c r="C741" s="160" t="s">
        <v>1857</v>
      </c>
      <c r="D741" s="160" t="s">
        <v>2196</v>
      </c>
      <c r="E741" s="160"/>
      <c r="F741" s="160" t="s">
        <v>2197</v>
      </c>
      <c r="G741" s="161">
        <v>189992</v>
      </c>
      <c r="H741" s="160" t="s">
        <v>1127</v>
      </c>
    </row>
    <row r="742" spans="3:8" s="153" customFormat="1" ht="12" customHeight="1">
      <c r="C742" s="160" t="s">
        <v>1857</v>
      </c>
      <c r="D742" s="160" t="s">
        <v>2198</v>
      </c>
      <c r="E742" s="160"/>
      <c r="F742" s="160" t="s">
        <v>2199</v>
      </c>
      <c r="G742" s="161">
        <v>189992</v>
      </c>
      <c r="H742" s="160" t="s">
        <v>1127</v>
      </c>
    </row>
    <row r="743" spans="3:8" s="153" customFormat="1" ht="12" customHeight="1">
      <c r="C743" s="160" t="s">
        <v>1857</v>
      </c>
      <c r="D743" s="160" t="s">
        <v>2200</v>
      </c>
      <c r="E743" s="160"/>
      <c r="F743" s="160" t="s">
        <v>2197</v>
      </c>
      <c r="G743" s="161">
        <v>189992</v>
      </c>
      <c r="H743" s="160" t="s">
        <v>1127</v>
      </c>
    </row>
    <row r="744" spans="3:8" s="153" customFormat="1" ht="12" customHeight="1">
      <c r="D744" s="160" t="s">
        <v>2201</v>
      </c>
      <c r="E744" s="160"/>
      <c r="F744" s="160" t="s">
        <v>2202</v>
      </c>
      <c r="G744" s="161">
        <v>170499</v>
      </c>
      <c r="H744" s="160" t="s">
        <v>1127</v>
      </c>
    </row>
    <row r="745" spans="3:8" s="153" customFormat="1" ht="12" customHeight="1">
      <c r="D745" s="160" t="s">
        <v>2203</v>
      </c>
      <c r="E745" s="160"/>
      <c r="F745" s="160" t="s">
        <v>2204</v>
      </c>
      <c r="G745" s="161">
        <v>48011</v>
      </c>
      <c r="H745" s="160" t="s">
        <v>1127</v>
      </c>
    </row>
    <row r="746" spans="3:8" s="153" customFormat="1" ht="12" customHeight="1">
      <c r="D746" s="160" t="s">
        <v>2205</v>
      </c>
      <c r="E746" s="160"/>
      <c r="F746" s="160" t="s">
        <v>1780</v>
      </c>
      <c r="G746" s="161">
        <v>369993</v>
      </c>
      <c r="H746" s="160" t="s">
        <v>1127</v>
      </c>
    </row>
    <row r="747" spans="3:8" s="153" customFormat="1" ht="12" customHeight="1">
      <c r="D747" s="160" t="s">
        <v>2206</v>
      </c>
      <c r="E747" s="160"/>
      <c r="F747" s="160" t="s">
        <v>2207</v>
      </c>
      <c r="G747" s="161">
        <v>73624</v>
      </c>
      <c r="H747" s="160" t="s">
        <v>1127</v>
      </c>
    </row>
    <row r="748" spans="3:8" s="153" customFormat="1" ht="12" customHeight="1">
      <c r="D748" s="160" t="s">
        <v>2208</v>
      </c>
      <c r="E748" s="160"/>
      <c r="F748" s="160" t="s">
        <v>2209</v>
      </c>
      <c r="G748" s="161">
        <v>189992</v>
      </c>
      <c r="H748" s="160" t="s">
        <v>1127</v>
      </c>
    </row>
    <row r="749" spans="3:8" s="153" customFormat="1" ht="12" customHeight="1">
      <c r="D749" s="167">
        <v>75056</v>
      </c>
      <c r="E749" s="160"/>
      <c r="F749" s="160" t="s">
        <v>2210</v>
      </c>
      <c r="G749" s="161">
        <v>694067</v>
      </c>
      <c r="H749" s="160" t="s">
        <v>1127</v>
      </c>
    </row>
    <row r="750" spans="3:8" s="153" customFormat="1" ht="12" customHeight="1">
      <c r="D750" s="167">
        <v>75065</v>
      </c>
      <c r="E750" s="160"/>
      <c r="F750" s="160" t="s">
        <v>2211</v>
      </c>
      <c r="G750" s="161">
        <v>136715</v>
      </c>
      <c r="H750" s="160" t="s">
        <v>1127</v>
      </c>
    </row>
    <row r="751" spans="3:8" s="153" customFormat="1" ht="12" customHeight="1">
      <c r="D751" s="167">
        <v>77002</v>
      </c>
      <c r="E751" s="160"/>
      <c r="F751" s="160" t="s">
        <v>2212</v>
      </c>
      <c r="G751" s="161">
        <v>77602</v>
      </c>
      <c r="H751" s="160" t="s">
        <v>1127</v>
      </c>
    </row>
    <row r="752" spans="3:8" s="153" customFormat="1" ht="12" customHeight="1">
      <c r="D752" s="167">
        <v>77005</v>
      </c>
      <c r="E752" s="160"/>
      <c r="F752" s="160" t="s">
        <v>2213</v>
      </c>
      <c r="G752" s="161">
        <v>77602</v>
      </c>
      <c r="H752" s="160" t="s">
        <v>1127</v>
      </c>
    </row>
    <row r="753" spans="4:8" s="153" customFormat="1" ht="12" customHeight="1">
      <c r="D753" s="160" t="s">
        <v>2214</v>
      </c>
      <c r="E753" s="160"/>
      <c r="F753" s="160" t="s">
        <v>2215</v>
      </c>
      <c r="G753" s="161">
        <v>77602</v>
      </c>
      <c r="H753" s="160" t="s">
        <v>1127</v>
      </c>
    </row>
    <row r="754" spans="4:8" s="153" customFormat="1" ht="12" customHeight="1">
      <c r="D754" s="160" t="s">
        <v>2216</v>
      </c>
      <c r="E754" s="160"/>
      <c r="F754" s="160" t="s">
        <v>2217</v>
      </c>
      <c r="G754" s="161">
        <v>77602</v>
      </c>
      <c r="H754" s="160" t="s">
        <v>1127</v>
      </c>
    </row>
    <row r="755" spans="4:8" s="153" customFormat="1" ht="12" customHeight="1">
      <c r="D755" s="167">
        <v>77011</v>
      </c>
      <c r="E755" s="160"/>
      <c r="F755" s="160" t="s">
        <v>2218</v>
      </c>
      <c r="G755" s="161">
        <v>162124</v>
      </c>
      <c r="H755" s="160" t="s">
        <v>1127</v>
      </c>
    </row>
    <row r="756" spans="4:8" s="153" customFormat="1" ht="12" customHeight="1">
      <c r="D756" s="167">
        <v>77012</v>
      </c>
      <c r="E756" s="160"/>
      <c r="F756" s="160" t="s">
        <v>2212</v>
      </c>
      <c r="G756" s="161">
        <v>84522</v>
      </c>
      <c r="H756" s="160" t="s">
        <v>1127</v>
      </c>
    </row>
    <row r="757" spans="4:8" s="153" customFormat="1" ht="12" customHeight="1">
      <c r="D757" s="167">
        <v>77014</v>
      </c>
      <c r="E757" s="160"/>
      <c r="F757" s="160" t="s">
        <v>2219</v>
      </c>
      <c r="G757" s="161">
        <v>82544</v>
      </c>
      <c r="H757" s="160" t="s">
        <v>1127</v>
      </c>
    </row>
    <row r="758" spans="4:8" s="153" customFormat="1" ht="12" customHeight="1">
      <c r="D758" s="167">
        <v>77015</v>
      </c>
      <c r="E758" s="160"/>
      <c r="F758" s="160" t="s">
        <v>2220</v>
      </c>
      <c r="G758" s="161">
        <v>82544</v>
      </c>
      <c r="H758" s="160" t="s">
        <v>1127</v>
      </c>
    </row>
    <row r="759" spans="4:8" s="153" customFormat="1" ht="12" customHeight="1">
      <c r="D759" s="160" t="s">
        <v>2221</v>
      </c>
      <c r="E759" s="160"/>
      <c r="F759" s="160" t="s">
        <v>2222</v>
      </c>
      <c r="G759" s="161">
        <v>83117</v>
      </c>
      <c r="H759" s="160" t="s">
        <v>1127</v>
      </c>
    </row>
    <row r="760" spans="4:8" s="153" customFormat="1" ht="12" customHeight="1">
      <c r="D760" s="160" t="s">
        <v>2223</v>
      </c>
      <c r="E760" s="160"/>
      <c r="F760" s="160" t="s">
        <v>2224</v>
      </c>
      <c r="G760" s="161">
        <v>82544</v>
      </c>
      <c r="H760" s="160" t="s">
        <v>1127</v>
      </c>
    </row>
    <row r="761" spans="4:8" s="153" customFormat="1" ht="12" customHeight="1">
      <c r="D761" s="160" t="s">
        <v>2225</v>
      </c>
      <c r="E761" s="160"/>
      <c r="F761" s="160" t="s">
        <v>2226</v>
      </c>
      <c r="G761" s="161">
        <v>82544</v>
      </c>
      <c r="H761" s="160" t="s">
        <v>1127</v>
      </c>
    </row>
    <row r="762" spans="4:8" s="153" customFormat="1" ht="12" customHeight="1">
      <c r="D762" s="167">
        <v>77022</v>
      </c>
      <c r="E762" s="160"/>
      <c r="F762" s="160" t="s">
        <v>2227</v>
      </c>
      <c r="G762" s="161">
        <v>1978</v>
      </c>
      <c r="H762" s="160" t="s">
        <v>1127</v>
      </c>
    </row>
    <row r="763" spans="4:8" s="153" customFormat="1" ht="12" customHeight="1">
      <c r="D763" s="167">
        <v>77033</v>
      </c>
      <c r="E763" s="160"/>
      <c r="F763" s="160" t="s">
        <v>2228</v>
      </c>
      <c r="G763" s="161">
        <v>37611</v>
      </c>
      <c r="H763" s="160" t="s">
        <v>1127</v>
      </c>
    </row>
    <row r="764" spans="4:8" s="153" customFormat="1" ht="12" customHeight="1">
      <c r="D764" s="167">
        <v>77034</v>
      </c>
      <c r="E764" s="160"/>
      <c r="F764" s="160" t="s">
        <v>2229</v>
      </c>
      <c r="G764" s="161">
        <v>37611</v>
      </c>
      <c r="H764" s="160" t="s">
        <v>1127</v>
      </c>
    </row>
    <row r="765" spans="4:8" s="153" customFormat="1" ht="12" customHeight="1">
      <c r="D765" s="160" t="s">
        <v>2230</v>
      </c>
      <c r="E765" s="160"/>
      <c r="F765" s="160" t="s">
        <v>2231</v>
      </c>
      <c r="G765" s="161">
        <v>37611</v>
      </c>
      <c r="H765" s="160" t="s">
        <v>1127</v>
      </c>
    </row>
    <row r="766" spans="4:8" s="153" customFormat="1" ht="12" customHeight="1">
      <c r="D766" s="160" t="s">
        <v>2232</v>
      </c>
      <c r="E766" s="160"/>
      <c r="F766" s="160" t="s">
        <v>2233</v>
      </c>
      <c r="G766" s="161">
        <v>37611</v>
      </c>
      <c r="H766" s="160" t="s">
        <v>1127</v>
      </c>
    </row>
    <row r="767" spans="4:8" s="153" customFormat="1" ht="12" customHeight="1">
      <c r="D767" s="167">
        <v>77038</v>
      </c>
      <c r="E767" s="160"/>
      <c r="F767" s="160" t="s">
        <v>2234</v>
      </c>
      <c r="G767" s="161">
        <v>37611</v>
      </c>
      <c r="H767" s="160" t="s">
        <v>1127</v>
      </c>
    </row>
    <row r="768" spans="4:8" s="153" customFormat="1" ht="12" customHeight="1">
      <c r="D768" s="167">
        <v>77040</v>
      </c>
      <c r="E768" s="160"/>
      <c r="F768" s="160" t="s">
        <v>2235</v>
      </c>
      <c r="G768" s="161">
        <v>37611</v>
      </c>
      <c r="H768" s="160" t="s">
        <v>1127</v>
      </c>
    </row>
    <row r="769" spans="3:8" s="153" customFormat="1" ht="12" customHeight="1">
      <c r="D769" s="167">
        <v>77041</v>
      </c>
      <c r="E769" s="160"/>
      <c r="F769" s="160" t="s">
        <v>2236</v>
      </c>
      <c r="G769" s="161">
        <v>37611</v>
      </c>
      <c r="H769" s="160" t="s">
        <v>1127</v>
      </c>
    </row>
    <row r="770" spans="3:8" s="153" customFormat="1" ht="12" customHeight="1">
      <c r="D770" s="160" t="s">
        <v>2237</v>
      </c>
      <c r="E770" s="160"/>
      <c r="F770" s="160" t="s">
        <v>1218</v>
      </c>
      <c r="G770" s="161">
        <v>82393</v>
      </c>
      <c r="H770" s="160" t="s">
        <v>1127</v>
      </c>
    </row>
    <row r="771" spans="3:8" s="153" customFormat="1" ht="12" customHeight="1">
      <c r="D771" s="160" t="s">
        <v>2238</v>
      </c>
      <c r="E771" s="160"/>
      <c r="F771" s="160" t="s">
        <v>1219</v>
      </c>
      <c r="G771" s="161">
        <v>82393</v>
      </c>
      <c r="H771" s="160" t="s">
        <v>1127</v>
      </c>
    </row>
    <row r="772" spans="3:8" s="153" customFormat="1" ht="12" customHeight="1">
      <c r="D772" s="160" t="s">
        <v>2239</v>
      </c>
      <c r="E772" s="160"/>
      <c r="F772" s="160" t="s">
        <v>2240</v>
      </c>
      <c r="G772" s="161">
        <v>37611</v>
      </c>
      <c r="H772" s="160" t="s">
        <v>1127</v>
      </c>
    </row>
    <row r="773" spans="3:8" s="153" customFormat="1" ht="12" customHeight="1">
      <c r="D773" s="160" t="s">
        <v>2241</v>
      </c>
      <c r="E773" s="160"/>
      <c r="F773" s="160" t="s">
        <v>2242</v>
      </c>
      <c r="G773" s="161">
        <v>37611</v>
      </c>
      <c r="H773" s="160" t="s">
        <v>1127</v>
      </c>
    </row>
    <row r="774" spans="3:8" s="153" customFormat="1" ht="12" customHeight="1">
      <c r="D774" s="160" t="s">
        <v>2243</v>
      </c>
      <c r="E774" s="160"/>
      <c r="F774" s="160" t="s">
        <v>2244</v>
      </c>
      <c r="G774" s="161">
        <v>1978</v>
      </c>
      <c r="H774" s="160" t="s">
        <v>1127</v>
      </c>
    </row>
    <row r="775" spans="3:8" s="153" customFormat="1" ht="12" customHeight="1">
      <c r="D775" s="160" t="s">
        <v>2245</v>
      </c>
      <c r="E775" s="160"/>
      <c r="F775" s="160" t="s">
        <v>2246</v>
      </c>
      <c r="G775" s="161">
        <v>372824</v>
      </c>
      <c r="H775" s="160" t="s">
        <v>1127</v>
      </c>
    </row>
    <row r="776" spans="3:8" s="153" customFormat="1" ht="12" customHeight="1">
      <c r="D776" s="160" t="s">
        <v>2247</v>
      </c>
      <c r="E776" s="160"/>
      <c r="F776" s="160" t="s">
        <v>2248</v>
      </c>
      <c r="G776" s="161">
        <v>54221</v>
      </c>
      <c r="H776" s="160" t="s">
        <v>1127</v>
      </c>
    </row>
    <row r="777" spans="3:8" s="153" customFormat="1" ht="12" customHeight="1">
      <c r="C777" s="160" t="s">
        <v>1577</v>
      </c>
      <c r="D777" s="160" t="s">
        <v>2249</v>
      </c>
      <c r="E777" s="160"/>
      <c r="F777" s="160" t="s">
        <v>2250</v>
      </c>
      <c r="G777" s="161">
        <v>379984</v>
      </c>
      <c r="H777" s="160" t="s">
        <v>1127</v>
      </c>
    </row>
    <row r="778" spans="3:8" s="153" customFormat="1" ht="12" customHeight="1">
      <c r="D778" s="160" t="s">
        <v>2251</v>
      </c>
      <c r="E778" s="160"/>
      <c r="F778" s="160" t="s">
        <v>2252</v>
      </c>
      <c r="G778" s="161">
        <v>132469</v>
      </c>
      <c r="H778" s="160" t="s">
        <v>1127</v>
      </c>
    </row>
    <row r="779" spans="3:8" s="153" customFormat="1" ht="12" customHeight="1">
      <c r="D779" s="160" t="s">
        <v>2253</v>
      </c>
      <c r="E779" s="160"/>
      <c r="F779" s="160" t="s">
        <v>2254</v>
      </c>
      <c r="G779" s="161">
        <v>24573</v>
      </c>
      <c r="H779" s="160" t="s">
        <v>1127</v>
      </c>
    </row>
    <row r="780" spans="3:8" s="153" customFormat="1" ht="12" customHeight="1">
      <c r="D780" s="160" t="s">
        <v>2255</v>
      </c>
      <c r="E780" s="160"/>
      <c r="F780" s="160" t="s">
        <v>2256</v>
      </c>
      <c r="G780" s="161">
        <v>22000</v>
      </c>
      <c r="H780" s="160" t="s">
        <v>1127</v>
      </c>
    </row>
    <row r="781" spans="3:8" s="153" customFormat="1" ht="12" customHeight="1">
      <c r="D781" s="160" t="s">
        <v>2257</v>
      </c>
      <c r="E781" s="160"/>
      <c r="F781" s="160" t="s">
        <v>2258</v>
      </c>
      <c r="G781" s="161">
        <v>22447</v>
      </c>
      <c r="H781" s="160" t="s">
        <v>1127</v>
      </c>
    </row>
    <row r="782" spans="3:8" s="153" customFormat="1" ht="12" customHeight="1">
      <c r="D782" s="160" t="s">
        <v>2259</v>
      </c>
      <c r="E782" s="160"/>
      <c r="F782" s="160" t="s">
        <v>2260</v>
      </c>
      <c r="G782" s="161">
        <v>126719</v>
      </c>
      <c r="H782" s="160" t="s">
        <v>1127</v>
      </c>
    </row>
    <row r="783" spans="3:8" s="153" customFormat="1" ht="12" customHeight="1">
      <c r="D783" s="160" t="s">
        <v>2261</v>
      </c>
      <c r="E783" s="160"/>
      <c r="F783" s="160" t="s">
        <v>1154</v>
      </c>
      <c r="G783" s="161">
        <v>30000</v>
      </c>
      <c r="H783" s="160" t="s">
        <v>1127</v>
      </c>
    </row>
    <row r="784" spans="3:8" s="153" customFormat="1" ht="12" customHeight="1">
      <c r="D784" s="160" t="s">
        <v>2262</v>
      </c>
      <c r="E784" s="160"/>
      <c r="F784" s="160" t="s">
        <v>1156</v>
      </c>
      <c r="G784" s="161">
        <v>54221</v>
      </c>
      <c r="H784" s="160" t="s">
        <v>1127</v>
      </c>
    </row>
    <row r="785" spans="4:8" s="153" customFormat="1" ht="12" customHeight="1">
      <c r="D785" s="160" t="s">
        <v>2263</v>
      </c>
      <c r="E785" s="160"/>
      <c r="F785" s="160" t="s">
        <v>2264</v>
      </c>
      <c r="G785" s="161">
        <v>54221</v>
      </c>
      <c r="H785" s="160" t="s">
        <v>1127</v>
      </c>
    </row>
    <row r="786" spans="4:8" s="153" customFormat="1" ht="12" customHeight="1">
      <c r="D786" s="160" t="s">
        <v>2265</v>
      </c>
      <c r="E786" s="160"/>
      <c r="F786" s="160" t="s">
        <v>2266</v>
      </c>
      <c r="G786" s="161">
        <v>54221</v>
      </c>
      <c r="H786" s="160" t="s">
        <v>1127</v>
      </c>
    </row>
    <row r="787" spans="4:8" s="153" customFormat="1" ht="12" customHeight="1">
      <c r="D787" s="160" t="s">
        <v>2267</v>
      </c>
      <c r="E787" s="160"/>
      <c r="F787" s="160" t="s">
        <v>2268</v>
      </c>
      <c r="G787" s="161">
        <v>86153</v>
      </c>
      <c r="H787" s="160" t="s">
        <v>1127</v>
      </c>
    </row>
    <row r="788" spans="4:8" s="153" customFormat="1" ht="12" customHeight="1">
      <c r="D788" s="160" t="s">
        <v>2269</v>
      </c>
      <c r="E788" s="160"/>
      <c r="F788" s="160" t="s">
        <v>2270</v>
      </c>
      <c r="G788" s="161">
        <v>54221</v>
      </c>
      <c r="H788" s="160" t="s">
        <v>1127</v>
      </c>
    </row>
    <row r="789" spans="4:8" s="153" customFormat="1" ht="12" customHeight="1">
      <c r="D789" s="160" t="s">
        <v>2271</v>
      </c>
      <c r="E789" s="160"/>
      <c r="F789" s="160" t="s">
        <v>2272</v>
      </c>
      <c r="G789" s="161">
        <v>86153</v>
      </c>
      <c r="H789" s="160" t="s">
        <v>1127</v>
      </c>
    </row>
    <row r="790" spans="4:8" s="153" customFormat="1" ht="12" customHeight="1">
      <c r="D790" s="160" t="s">
        <v>2273</v>
      </c>
      <c r="E790" s="160"/>
      <c r="F790" s="160" t="s">
        <v>2274</v>
      </c>
      <c r="G790" s="161">
        <v>89596</v>
      </c>
      <c r="H790" s="160" t="s">
        <v>1127</v>
      </c>
    </row>
    <row r="791" spans="4:8" s="153" customFormat="1" ht="12" customHeight="1">
      <c r="D791" s="160" t="s">
        <v>2275</v>
      </c>
      <c r="E791" s="160"/>
      <c r="F791" s="160" t="s">
        <v>2276</v>
      </c>
      <c r="G791" s="161">
        <v>23828</v>
      </c>
      <c r="H791" s="160" t="s">
        <v>1127</v>
      </c>
    </row>
    <row r="792" spans="4:8" s="153" customFormat="1" ht="12" customHeight="1">
      <c r="D792" s="160" t="s">
        <v>2277</v>
      </c>
      <c r="E792" s="160"/>
      <c r="F792" s="160" t="s">
        <v>2278</v>
      </c>
      <c r="G792" s="161">
        <v>23088</v>
      </c>
      <c r="H792" s="160" t="s">
        <v>1127</v>
      </c>
    </row>
    <row r="793" spans="4:8" s="153" customFormat="1" ht="12" customHeight="1">
      <c r="D793" s="160" t="s">
        <v>2279</v>
      </c>
      <c r="E793" s="160"/>
      <c r="F793" s="160" t="s">
        <v>2280</v>
      </c>
      <c r="G793" s="161">
        <v>78211</v>
      </c>
      <c r="H793" s="160" t="s">
        <v>1127</v>
      </c>
    </row>
    <row r="794" spans="4:8" s="153" customFormat="1" ht="12" customHeight="1">
      <c r="D794" s="160" t="s">
        <v>2281</v>
      </c>
      <c r="E794" s="160"/>
      <c r="F794" s="160" t="s">
        <v>2282</v>
      </c>
      <c r="G794" s="161">
        <v>78211</v>
      </c>
      <c r="H794" s="160" t="s">
        <v>1127</v>
      </c>
    </row>
    <row r="795" spans="4:8" s="153" customFormat="1" ht="12" customHeight="1">
      <c r="D795" s="160" t="s">
        <v>2283</v>
      </c>
      <c r="E795" s="160"/>
      <c r="F795" s="160" t="s">
        <v>2284</v>
      </c>
      <c r="G795" s="161">
        <v>73624</v>
      </c>
      <c r="H795" s="160" t="s">
        <v>1127</v>
      </c>
    </row>
    <row r="796" spans="4:8" s="153" customFormat="1" ht="12" customHeight="1">
      <c r="D796" s="160" t="s">
        <v>2285</v>
      </c>
      <c r="E796" s="160"/>
      <c r="F796" s="160" t="s">
        <v>2286</v>
      </c>
      <c r="G796" s="161">
        <v>78211</v>
      </c>
      <c r="H796" s="160" t="s">
        <v>1127</v>
      </c>
    </row>
    <row r="797" spans="4:8" s="153" customFormat="1" ht="12" customHeight="1">
      <c r="D797" s="160" t="s">
        <v>2287</v>
      </c>
      <c r="E797" s="160"/>
      <c r="F797" s="160" t="s">
        <v>2288</v>
      </c>
      <c r="G797" s="161">
        <v>379984</v>
      </c>
      <c r="H797" s="160" t="s">
        <v>1127</v>
      </c>
    </row>
    <row r="798" spans="4:8" s="153" customFormat="1" ht="12" customHeight="1">
      <c r="D798" s="160" t="s">
        <v>2289</v>
      </c>
      <c r="E798" s="160"/>
      <c r="F798" s="160" t="s">
        <v>2290</v>
      </c>
      <c r="G798" s="161">
        <v>93219</v>
      </c>
      <c r="H798" s="160" t="s">
        <v>1127</v>
      </c>
    </row>
    <row r="799" spans="4:8" s="153" customFormat="1" ht="12" customHeight="1">
      <c r="D799" s="160" t="s">
        <v>2291</v>
      </c>
      <c r="E799" s="160"/>
      <c r="F799" s="160" t="s">
        <v>2292</v>
      </c>
      <c r="G799" s="161">
        <v>52996</v>
      </c>
      <c r="H799" s="160" t="s">
        <v>1127</v>
      </c>
    </row>
    <row r="800" spans="4:8" s="153" customFormat="1" ht="12" customHeight="1">
      <c r="D800" s="160" t="s">
        <v>2293</v>
      </c>
      <c r="E800" s="160"/>
      <c r="F800" s="160" t="s">
        <v>2294</v>
      </c>
      <c r="G800" s="161">
        <v>52996</v>
      </c>
      <c r="H800" s="160" t="s">
        <v>1127</v>
      </c>
    </row>
    <row r="801" spans="4:8" s="153" customFormat="1" ht="12" customHeight="1">
      <c r="D801" s="167">
        <v>38181</v>
      </c>
      <c r="E801" s="160"/>
      <c r="F801" s="160" t="s">
        <v>2295</v>
      </c>
      <c r="G801" s="161">
        <v>52996</v>
      </c>
      <c r="H801" s="160" t="s">
        <v>1127</v>
      </c>
    </row>
    <row r="802" spans="4:8" s="153" customFormat="1" ht="12" customHeight="1">
      <c r="D802" s="160" t="s">
        <v>2296</v>
      </c>
      <c r="E802" s="160"/>
      <c r="F802" s="160" t="s">
        <v>2297</v>
      </c>
      <c r="G802" s="161">
        <v>52996</v>
      </c>
      <c r="H802" s="160" t="s">
        <v>1127</v>
      </c>
    </row>
    <row r="803" spans="4:8" s="153" customFormat="1" ht="12" customHeight="1">
      <c r="D803" s="160" t="s">
        <v>2298</v>
      </c>
      <c r="E803" s="160"/>
      <c r="F803" s="160" t="s">
        <v>2299</v>
      </c>
      <c r="G803" s="161">
        <v>1999</v>
      </c>
      <c r="H803" s="160" t="s">
        <v>1127</v>
      </c>
    </row>
    <row r="804" spans="4:8" s="153" customFormat="1" ht="12" customHeight="1">
      <c r="D804" s="160" t="s">
        <v>2300</v>
      </c>
      <c r="E804" s="160"/>
      <c r="F804" s="160" t="s">
        <v>2301</v>
      </c>
      <c r="G804" s="161">
        <v>349077</v>
      </c>
      <c r="H804" s="160" t="s">
        <v>1127</v>
      </c>
    </row>
    <row r="805" spans="4:8" s="153" customFormat="1" ht="12" customHeight="1">
      <c r="D805" s="160" t="s">
        <v>2302</v>
      </c>
      <c r="E805" s="160"/>
      <c r="F805" s="160" t="s">
        <v>2303</v>
      </c>
      <c r="G805" s="161">
        <v>265014</v>
      </c>
      <c r="H805" s="160" t="s">
        <v>1127</v>
      </c>
    </row>
    <row r="806" spans="4:8" s="153" customFormat="1" ht="12" customHeight="1">
      <c r="D806" s="160" t="s">
        <v>726</v>
      </c>
      <c r="E806" s="160"/>
      <c r="F806" s="160" t="s">
        <v>2304</v>
      </c>
      <c r="G806" s="161">
        <v>919995</v>
      </c>
      <c r="H806" s="160" t="s">
        <v>1127</v>
      </c>
    </row>
    <row r="807" spans="4:8" s="153" customFormat="1" ht="12" customHeight="1">
      <c r="D807" s="160" t="s">
        <v>2305</v>
      </c>
      <c r="E807" s="160"/>
      <c r="F807" s="160" t="s">
        <v>2306</v>
      </c>
      <c r="G807" s="161">
        <v>32299</v>
      </c>
      <c r="H807" s="160" t="s">
        <v>1127</v>
      </c>
    </row>
    <row r="808" spans="4:8" s="153" customFormat="1" ht="12" customHeight="1">
      <c r="D808" s="160" t="s">
        <v>2307</v>
      </c>
      <c r="E808" s="160"/>
      <c r="F808" s="160" t="s">
        <v>2308</v>
      </c>
      <c r="G808" s="161">
        <v>32299</v>
      </c>
      <c r="H808" s="160" t="s">
        <v>1127</v>
      </c>
    </row>
    <row r="809" spans="4:8" s="153" customFormat="1" ht="12" customHeight="1">
      <c r="D809" s="160" t="s">
        <v>2309</v>
      </c>
      <c r="E809" s="160"/>
      <c r="F809" s="160" t="s">
        <v>2310</v>
      </c>
      <c r="G809" s="161">
        <v>149244</v>
      </c>
      <c r="H809" s="160" t="s">
        <v>1127</v>
      </c>
    </row>
    <row r="810" spans="4:8" s="153" customFormat="1" ht="12" customHeight="1">
      <c r="D810" s="160" t="s">
        <v>2311</v>
      </c>
      <c r="E810" s="160"/>
      <c r="F810" s="160" t="s">
        <v>2312</v>
      </c>
      <c r="G810" s="161">
        <v>149244</v>
      </c>
      <c r="H810" s="160" t="s">
        <v>1127</v>
      </c>
    </row>
    <row r="811" spans="4:8" s="153" customFormat="1" ht="12" customHeight="1">
      <c r="D811" s="167">
        <v>29236</v>
      </c>
      <c r="E811" s="160"/>
      <c r="F811" s="160" t="s">
        <v>2313</v>
      </c>
      <c r="G811" s="161">
        <v>298488</v>
      </c>
      <c r="H811" s="160" t="s">
        <v>1127</v>
      </c>
    </row>
    <row r="812" spans="4:8" s="153" customFormat="1" ht="12" customHeight="1">
      <c r="D812" s="167">
        <v>29238</v>
      </c>
      <c r="E812" s="160"/>
      <c r="F812" s="160" t="s">
        <v>2314</v>
      </c>
      <c r="G812" s="161">
        <v>298488</v>
      </c>
      <c r="H812" s="160" t="s">
        <v>1127</v>
      </c>
    </row>
    <row r="813" spans="4:8" s="153" customFormat="1" ht="12" customHeight="1">
      <c r="D813" s="160" t="s">
        <v>834</v>
      </c>
      <c r="E813" s="160"/>
      <c r="F813" s="160" t="s">
        <v>2315</v>
      </c>
      <c r="G813" s="161">
        <v>149244</v>
      </c>
      <c r="H813" s="160" t="s">
        <v>1127</v>
      </c>
    </row>
    <row r="814" spans="4:8" s="153" customFormat="1" ht="12" customHeight="1">
      <c r="D814" s="160" t="s">
        <v>830</v>
      </c>
      <c r="E814" s="160"/>
      <c r="F814" s="160" t="s">
        <v>2316</v>
      </c>
      <c r="G814" s="161">
        <v>298488</v>
      </c>
      <c r="H814" s="160" t="s">
        <v>1127</v>
      </c>
    </row>
    <row r="815" spans="4:8" s="153" customFormat="1" ht="12" customHeight="1">
      <c r="D815" s="167">
        <v>29240</v>
      </c>
      <c r="E815" s="160"/>
      <c r="F815" s="160" t="s">
        <v>2317</v>
      </c>
      <c r="G815" s="161">
        <v>149244</v>
      </c>
      <c r="H815" s="160" t="s">
        <v>1127</v>
      </c>
    </row>
    <row r="816" spans="4:8" s="153" customFormat="1" ht="12" customHeight="1">
      <c r="D816" s="167">
        <v>29242</v>
      </c>
      <c r="E816" s="160"/>
      <c r="F816" s="160" t="s">
        <v>2318</v>
      </c>
      <c r="G816" s="161">
        <v>149244</v>
      </c>
      <c r="H816" s="160" t="s">
        <v>1127</v>
      </c>
    </row>
    <row r="817" spans="4:8" s="153" customFormat="1" ht="12" customHeight="1">
      <c r="D817" s="167">
        <v>29244</v>
      </c>
      <c r="E817" s="160"/>
      <c r="F817" s="160" t="s">
        <v>2319</v>
      </c>
      <c r="G817" s="161">
        <v>149244</v>
      </c>
      <c r="H817" s="160" t="s">
        <v>1127</v>
      </c>
    </row>
    <row r="818" spans="4:8" s="153" customFormat="1" ht="12" customHeight="1">
      <c r="D818" s="167">
        <v>29245</v>
      </c>
      <c r="E818" s="160"/>
      <c r="F818" s="160" t="s">
        <v>2320</v>
      </c>
      <c r="G818" s="161">
        <v>298488</v>
      </c>
      <c r="H818" s="160" t="s">
        <v>1127</v>
      </c>
    </row>
    <row r="819" spans="4:8" s="153" customFormat="1" ht="12" customHeight="1">
      <c r="D819" s="167">
        <v>38252</v>
      </c>
      <c r="E819" s="160"/>
      <c r="F819" s="160" t="s">
        <v>2321</v>
      </c>
      <c r="G819" s="161">
        <v>290003</v>
      </c>
      <c r="H819" s="160" t="s">
        <v>1127</v>
      </c>
    </row>
    <row r="820" spans="4:8" s="153" customFormat="1" ht="12" customHeight="1">
      <c r="D820" s="160" t="s">
        <v>2322</v>
      </c>
      <c r="E820" s="160"/>
      <c r="F820" s="160" t="s">
        <v>2323</v>
      </c>
      <c r="G820" s="161">
        <v>95009</v>
      </c>
      <c r="H820" s="160" t="s">
        <v>1127</v>
      </c>
    </row>
    <row r="821" spans="4:8" s="153" customFormat="1" ht="12" customHeight="1">
      <c r="D821" s="167">
        <v>38254</v>
      </c>
      <c r="E821" s="160"/>
      <c r="F821" s="160" t="s">
        <v>2324</v>
      </c>
      <c r="G821" s="161">
        <v>90003</v>
      </c>
      <c r="H821" s="160" t="s">
        <v>1127</v>
      </c>
    </row>
    <row r="822" spans="4:8" s="153" customFormat="1" ht="12" customHeight="1">
      <c r="D822" s="167">
        <v>97051</v>
      </c>
      <c r="E822" s="160"/>
      <c r="F822" s="160" t="s">
        <v>2325</v>
      </c>
      <c r="G822" s="161">
        <v>655221</v>
      </c>
      <c r="H822" s="160" t="s">
        <v>1127</v>
      </c>
    </row>
    <row r="823" spans="4:8" s="153" customFormat="1" ht="12" customHeight="1">
      <c r="D823" s="160" t="s">
        <v>2326</v>
      </c>
      <c r="E823" s="160"/>
      <c r="F823" s="160" t="s">
        <v>2327</v>
      </c>
      <c r="G823" s="161">
        <v>668052</v>
      </c>
      <c r="H823" s="160" t="s">
        <v>1127</v>
      </c>
    </row>
    <row r="824" spans="4:8" s="153" customFormat="1" ht="12" customHeight="1">
      <c r="D824" s="160" t="s">
        <v>2328</v>
      </c>
      <c r="E824" s="160"/>
      <c r="F824" s="160" t="s">
        <v>2329</v>
      </c>
      <c r="G824" s="161">
        <v>732476</v>
      </c>
      <c r="H824" s="160" t="s">
        <v>1127</v>
      </c>
    </row>
    <row r="825" spans="4:8" s="153" customFormat="1" ht="12" customHeight="1">
      <c r="D825" s="167">
        <v>97044</v>
      </c>
      <c r="E825" s="160"/>
      <c r="F825" s="160" t="s">
        <v>2330</v>
      </c>
      <c r="G825" s="161">
        <v>718673</v>
      </c>
      <c r="H825" s="160" t="s">
        <v>1127</v>
      </c>
    </row>
    <row r="826" spans="4:8" s="153" customFormat="1" ht="12" customHeight="1">
      <c r="D826" s="167">
        <v>97056</v>
      </c>
      <c r="E826" s="160"/>
      <c r="F826" s="160" t="s">
        <v>2325</v>
      </c>
      <c r="G826" s="161">
        <v>229077</v>
      </c>
      <c r="H826" s="160" t="s">
        <v>1127</v>
      </c>
    </row>
    <row r="827" spans="4:8" s="153" customFormat="1" ht="12" customHeight="1">
      <c r="D827" s="167">
        <v>97054</v>
      </c>
      <c r="E827" s="160"/>
      <c r="F827" s="160" t="s">
        <v>2331</v>
      </c>
      <c r="G827" s="161">
        <v>114523</v>
      </c>
      <c r="H827" s="160" t="s">
        <v>1127</v>
      </c>
    </row>
    <row r="828" spans="4:8" s="153" customFormat="1" ht="12" customHeight="1">
      <c r="D828" s="167">
        <v>97046</v>
      </c>
      <c r="E828" s="160"/>
      <c r="F828" s="160" t="s">
        <v>2330</v>
      </c>
      <c r="G828" s="161">
        <v>718673</v>
      </c>
      <c r="H828" s="160" t="s">
        <v>1127</v>
      </c>
    </row>
    <row r="829" spans="4:8" s="153" customFormat="1" ht="12" customHeight="1">
      <c r="D829" s="160" t="s">
        <v>2332</v>
      </c>
      <c r="E829" s="160"/>
      <c r="F829" s="160" t="s">
        <v>2333</v>
      </c>
      <c r="G829" s="161">
        <v>116723</v>
      </c>
      <c r="H829" s="160" t="s">
        <v>1127</v>
      </c>
    </row>
    <row r="830" spans="4:8" s="153" customFormat="1" ht="12" customHeight="1">
      <c r="D830" s="160" t="s">
        <v>2334</v>
      </c>
      <c r="E830" s="160"/>
      <c r="F830" s="160" t="s">
        <v>2335</v>
      </c>
      <c r="G830" s="161">
        <v>233477</v>
      </c>
      <c r="H830" s="160" t="s">
        <v>1127</v>
      </c>
    </row>
    <row r="831" spans="4:8" s="153" customFormat="1" ht="12" customHeight="1">
      <c r="D831" s="160" t="s">
        <v>2336</v>
      </c>
      <c r="E831" s="160"/>
      <c r="F831" s="160" t="s">
        <v>2337</v>
      </c>
      <c r="G831" s="161">
        <v>732476</v>
      </c>
      <c r="H831" s="160" t="s">
        <v>1127</v>
      </c>
    </row>
    <row r="832" spans="4:8" s="153" customFormat="1" ht="12" customHeight="1">
      <c r="D832" s="160" t="s">
        <v>2338</v>
      </c>
      <c r="E832" s="160"/>
      <c r="F832" s="160" t="s">
        <v>2339</v>
      </c>
      <c r="G832" s="161">
        <v>668052</v>
      </c>
      <c r="H832" s="160" t="s">
        <v>1127</v>
      </c>
    </row>
    <row r="833" spans="1:8" s="153" customFormat="1" ht="12" customHeight="1">
      <c r="D833" s="167">
        <v>38256</v>
      </c>
      <c r="E833" s="160"/>
      <c r="F833" s="160" t="s">
        <v>2340</v>
      </c>
      <c r="G833" s="161">
        <v>74992</v>
      </c>
      <c r="H833" s="160" t="s">
        <v>1127</v>
      </c>
    </row>
    <row r="834" spans="1:8" s="153" customFormat="1" ht="12" customHeight="1">
      <c r="D834" s="160" t="s">
        <v>2341</v>
      </c>
      <c r="E834" s="160"/>
      <c r="F834" s="160" t="s">
        <v>2342</v>
      </c>
      <c r="G834" s="161">
        <v>37496</v>
      </c>
      <c r="H834" s="160" t="s">
        <v>1127</v>
      </c>
    </row>
    <row r="835" spans="1:8" s="153" customFormat="1" ht="12" customHeight="1">
      <c r="D835" s="160" t="s">
        <v>2343</v>
      </c>
      <c r="E835" s="160"/>
      <c r="F835" s="160" t="s">
        <v>2344</v>
      </c>
      <c r="G835" s="161">
        <v>37496</v>
      </c>
      <c r="H835" s="160" t="s">
        <v>1127</v>
      </c>
    </row>
    <row r="836" spans="1:8" s="153" customFormat="1" ht="12" customHeight="1">
      <c r="D836" s="160" t="s">
        <v>2345</v>
      </c>
      <c r="E836" s="160"/>
      <c r="F836" s="160" t="s">
        <v>2346</v>
      </c>
      <c r="G836" s="161">
        <v>22000</v>
      </c>
      <c r="H836" s="160" t="s">
        <v>1127</v>
      </c>
    </row>
    <row r="837" spans="1:8" s="153" customFormat="1" ht="12" customHeight="1">
      <c r="D837" s="160" t="s">
        <v>2347</v>
      </c>
      <c r="E837" s="160"/>
      <c r="F837" s="160" t="s">
        <v>2348</v>
      </c>
      <c r="G837" s="161">
        <v>22000</v>
      </c>
      <c r="H837" s="160" t="s">
        <v>1127</v>
      </c>
    </row>
    <row r="838" spans="1:8" s="153" customFormat="1" ht="12" customHeight="1">
      <c r="F838" s="162">
        <v>19739979</v>
      </c>
      <c r="G838" s="162"/>
      <c r="H838" s="162">
        <v>0</v>
      </c>
    </row>
    <row r="839" spans="1:8" s="153" customFormat="1" ht="12" customHeight="1"/>
    <row r="840" spans="1:8" s="153" customFormat="1" ht="12" customHeight="1"/>
    <row r="841" spans="1:8" s="153" customFormat="1" ht="12" customHeight="1">
      <c r="F841" s="163">
        <v>172935259.00038001</v>
      </c>
      <c r="G841" s="163"/>
      <c r="H841" s="163">
        <v>106123350.73048407</v>
      </c>
    </row>
    <row r="842" spans="1:8" s="153" customFormat="1" ht="12" customHeight="1"/>
    <row r="843" spans="1:8" s="153" customFormat="1" ht="12" customHeight="1">
      <c r="A843" s="164" t="s">
        <v>2349</v>
      </c>
      <c r="B843" s="164"/>
      <c r="C843" s="164"/>
      <c r="G843" s="165" t="s">
        <v>2350</v>
      </c>
      <c r="H843" s="165"/>
    </row>
    <row r="844" spans="1:8" s="153" customFormat="1" ht="12" customHeight="1">
      <c r="A844" s="166" t="s">
        <v>2351</v>
      </c>
      <c r="B844" s="166"/>
      <c r="C844" s="166"/>
      <c r="D844" s="166"/>
      <c r="E844" s="166"/>
      <c r="F844" s="166"/>
      <c r="G844" s="166"/>
      <c r="H844" s="166"/>
    </row>
    <row r="845" spans="1:8" s="153" customFormat="1" ht="12" customHeight="1"/>
    <row r="846" spans="1:8" s="153" customFormat="1" ht="12" customHeight="1"/>
    <row r="847" spans="1:8" s="153" customFormat="1" ht="12" customHeight="1"/>
    <row r="848" spans="1:8" s="153" customFormat="1" ht="12" customHeight="1"/>
    <row r="849" s="153" customFormat="1" ht="12" customHeight="1"/>
    <row r="850" s="153" customFormat="1" ht="12" customHeight="1"/>
    <row r="851" s="153" customFormat="1" ht="12" customHeight="1"/>
    <row r="852" s="153" customFormat="1" ht="12" customHeight="1"/>
    <row r="853" s="153" customFormat="1" ht="12" customHeight="1"/>
    <row r="854" s="153" customFormat="1" ht="12" customHeight="1"/>
    <row r="855" s="153" customFormat="1" ht="12" customHeight="1"/>
    <row r="856" s="153" customFormat="1" ht="12" customHeight="1"/>
    <row r="857" s="153" customFormat="1" ht="12" customHeight="1"/>
    <row r="858" s="153" customFormat="1" ht="12" customHeight="1"/>
    <row r="859" s="153" customFormat="1" ht="12" customHeight="1"/>
    <row r="860" s="153" customFormat="1" ht="12" customHeight="1"/>
    <row r="861" s="153" customFormat="1" ht="12" customHeight="1"/>
    <row r="862" s="153" customFormat="1" ht="12" customHeight="1"/>
    <row r="863" s="153" customFormat="1" ht="12" customHeight="1"/>
    <row r="864" s="153" customFormat="1" ht="12" customHeight="1"/>
    <row r="865" s="153" customFormat="1" ht="12" customHeight="1"/>
    <row r="866" s="153" customFormat="1" ht="12" customHeight="1"/>
    <row r="867" s="153" customFormat="1" ht="12" customHeight="1"/>
    <row r="868" s="153" customFormat="1" ht="12" customHeight="1"/>
    <row r="869" s="153" customFormat="1" ht="12" customHeight="1"/>
    <row r="870" s="153" customFormat="1" ht="12" customHeight="1"/>
    <row r="871" s="153" customFormat="1" ht="12" customHeight="1"/>
    <row r="872" s="153" customFormat="1" ht="12" customHeight="1"/>
    <row r="873" s="153" customFormat="1" ht="12" customHeight="1"/>
    <row r="874" s="153" customFormat="1" ht="12" customHeight="1"/>
    <row r="875" s="153" customFormat="1" ht="12" customHeight="1"/>
    <row r="876" s="153" customFormat="1" ht="12" customHeight="1"/>
    <row r="877" s="153" customFormat="1" ht="12" customHeight="1"/>
    <row r="878" s="153" customFormat="1" ht="12" customHeight="1"/>
    <row r="879" s="153" customFormat="1" ht="12" customHeight="1"/>
    <row r="880" s="153" customFormat="1" ht="12" customHeight="1"/>
    <row r="881" s="153" customFormat="1" ht="12" customHeight="1"/>
    <row r="882" s="153" customFormat="1" ht="12" customHeight="1"/>
    <row r="883" s="153" customFormat="1" ht="12" customHeight="1"/>
    <row r="884" s="153" customFormat="1" ht="12" customHeight="1"/>
    <row r="885" s="153" customFormat="1" ht="12" customHeight="1"/>
    <row r="886" s="153" customFormat="1" ht="12" customHeight="1"/>
    <row r="887" s="153" customFormat="1" ht="12" customHeight="1"/>
    <row r="888" s="153" customFormat="1" ht="12" customHeight="1"/>
    <row r="889" s="153" customFormat="1" ht="12" customHeight="1"/>
    <row r="890" s="153" customFormat="1" ht="12" customHeight="1"/>
    <row r="891" s="153" customFormat="1" ht="12" customHeight="1"/>
    <row r="892" s="153" customFormat="1" ht="12" customHeight="1"/>
    <row r="893" s="153" customFormat="1" ht="12" customHeight="1"/>
    <row r="894" s="153" customFormat="1" ht="12" customHeight="1"/>
    <row r="895" s="153" customFormat="1" ht="12" customHeight="1"/>
    <row r="896" s="153" customFormat="1" ht="12" customHeight="1"/>
    <row r="897" s="153" customFormat="1" ht="12" customHeight="1"/>
    <row r="898" s="153" customFormat="1" ht="12" customHeight="1"/>
    <row r="899" s="153" customFormat="1" ht="12" customHeight="1"/>
    <row r="900" s="153" customFormat="1" ht="12" customHeight="1"/>
    <row r="901" s="153" customFormat="1" ht="12" customHeight="1"/>
    <row r="902" s="153" customFormat="1" ht="12" customHeight="1"/>
    <row r="903" s="153" customFormat="1" ht="12" customHeight="1"/>
    <row r="904" s="153" customFormat="1" ht="12" customHeight="1"/>
    <row r="905" s="153" customFormat="1" ht="12" customHeight="1"/>
    <row r="906" s="153" customFormat="1" ht="12" customHeight="1"/>
    <row r="907" s="153" customFormat="1" ht="12" customHeight="1"/>
    <row r="908" s="153" customFormat="1" ht="12" customHeight="1"/>
    <row r="909" s="153" customFormat="1" ht="12" customHeight="1"/>
    <row r="910" s="153" customFormat="1" ht="12" customHeight="1"/>
    <row r="911" s="153" customFormat="1" ht="12" customHeight="1"/>
    <row r="912" s="153" customFormat="1" ht="12" customHeight="1"/>
    <row r="913" s="153" customFormat="1" ht="12" customHeight="1"/>
    <row r="914" s="153" customFormat="1" ht="12" customHeight="1"/>
    <row r="915" s="153" customFormat="1" ht="12" customHeight="1"/>
    <row r="916" s="153" customFormat="1" ht="12" customHeight="1"/>
    <row r="917" s="153" customFormat="1" ht="12" customHeight="1"/>
    <row r="918" s="153" customFormat="1" ht="12" customHeight="1"/>
    <row r="919" s="153" customFormat="1" ht="12" customHeight="1"/>
    <row r="920" s="153" customFormat="1" ht="12" customHeight="1"/>
    <row r="921" s="153" customFormat="1" ht="12" customHeight="1"/>
    <row r="922" s="153" customFormat="1" ht="12" customHeight="1"/>
    <row r="923" s="153" customFormat="1" ht="12" customHeight="1"/>
    <row r="924" s="153" customFormat="1" ht="12" customHeight="1"/>
    <row r="925" s="153" customFormat="1" ht="12" customHeight="1"/>
    <row r="926" s="153" customFormat="1" ht="12" customHeight="1"/>
    <row r="927" s="153" customFormat="1" ht="12" customHeight="1"/>
    <row r="928" s="153" customFormat="1" ht="12" customHeight="1"/>
    <row r="929" s="153" customFormat="1" ht="12" customHeight="1"/>
    <row r="930" s="153" customFormat="1" ht="12" customHeight="1"/>
    <row r="931" s="153" customFormat="1" ht="12" customHeight="1"/>
    <row r="932" s="153" customFormat="1" ht="12" customHeight="1"/>
    <row r="933" s="153" customFormat="1" ht="12" customHeight="1"/>
    <row r="934" s="153" customFormat="1" ht="12" customHeight="1"/>
    <row r="935" s="153" customFormat="1" ht="12" customHeight="1"/>
    <row r="936" s="153" customFormat="1" ht="12" customHeight="1"/>
    <row r="937" s="153" customFormat="1" ht="12" customHeight="1"/>
    <row r="938" s="153" customFormat="1" ht="12" customHeight="1"/>
    <row r="939" s="153" customFormat="1" ht="12" customHeight="1"/>
    <row r="940" s="153" customFormat="1" ht="12" customHeight="1"/>
    <row r="941" s="153" customFormat="1" ht="12" customHeight="1"/>
    <row r="942" s="153" customFormat="1" ht="12" customHeight="1"/>
    <row r="943" s="153" customFormat="1" ht="12" customHeight="1"/>
    <row r="944" s="153" customFormat="1" ht="12" customHeight="1"/>
    <row r="945" s="153" customFormat="1" ht="12" customHeight="1"/>
    <row r="946" s="153" customFormat="1" ht="12" customHeight="1"/>
    <row r="947" s="153" customFormat="1" ht="12" customHeight="1"/>
    <row r="948" s="153" customFormat="1" ht="12" customHeight="1"/>
    <row r="949" s="153" customFormat="1" ht="12" customHeight="1"/>
    <row r="950" s="153" customFormat="1" ht="12" customHeight="1"/>
    <row r="951" s="153" customFormat="1" ht="12" customHeight="1"/>
    <row r="952" s="153" customFormat="1" ht="12" customHeight="1"/>
    <row r="953" s="153" customFormat="1" ht="12" customHeight="1"/>
    <row r="954" s="153" customFormat="1" ht="12" customHeight="1"/>
    <row r="955" s="153" customFormat="1" ht="12" customHeight="1"/>
    <row r="956" s="153" customFormat="1" ht="12" customHeight="1"/>
    <row r="957" s="153" customFormat="1" ht="12" customHeight="1"/>
    <row r="958" s="153" customFormat="1" ht="12" customHeight="1"/>
    <row r="959" s="153" customFormat="1" ht="12" customHeight="1"/>
    <row r="960" s="153" customFormat="1" ht="12" customHeight="1"/>
    <row r="961" s="153" customFormat="1" ht="12" customHeight="1"/>
    <row r="962" s="153" customFormat="1" ht="12" customHeight="1"/>
    <row r="963" s="153" customFormat="1" ht="12" customHeight="1"/>
    <row r="964" s="153" customFormat="1" ht="12" customHeight="1"/>
    <row r="965" s="153" customFormat="1" ht="12" customHeight="1"/>
    <row r="966" s="153" customFormat="1" ht="12" customHeight="1"/>
    <row r="967" s="153" customFormat="1" ht="12" customHeight="1"/>
    <row r="968" s="153" customFormat="1" ht="12" customHeight="1"/>
    <row r="969" s="153" customFormat="1" ht="12" customHeight="1"/>
    <row r="970" s="153" customFormat="1" ht="12" customHeight="1"/>
    <row r="971" s="153" customFormat="1" ht="12" customHeight="1"/>
    <row r="972" s="153" customFormat="1" ht="12" customHeight="1"/>
    <row r="973" s="153" customFormat="1" ht="12" customHeight="1"/>
    <row r="974" s="153" customFormat="1" ht="12" customHeight="1"/>
    <row r="975" s="153" customFormat="1" ht="12" customHeight="1"/>
    <row r="976" s="153" customFormat="1" ht="12" customHeight="1"/>
    <row r="977" s="153" customFormat="1" ht="12" customHeight="1"/>
    <row r="978" s="153" customFormat="1" ht="12" customHeight="1"/>
    <row r="979" s="153" customFormat="1" ht="12" customHeight="1"/>
    <row r="980" s="153" customFormat="1" ht="12" customHeight="1"/>
    <row r="981" s="153" customFormat="1" ht="12" customHeight="1"/>
    <row r="982" s="153" customFormat="1" ht="12" customHeight="1"/>
    <row r="983" s="153" customFormat="1" ht="12" customHeight="1"/>
    <row r="984" s="153" customFormat="1" ht="12" customHeight="1"/>
    <row r="985" s="153" customFormat="1" ht="12" customHeight="1"/>
    <row r="986" s="153" customFormat="1" ht="12" customHeight="1"/>
    <row r="987" s="153" customFormat="1" ht="12" customHeight="1"/>
    <row r="988" s="153" customFormat="1" ht="12" customHeight="1"/>
    <row r="989" s="153" customFormat="1" ht="12" customHeight="1"/>
    <row r="990" s="153" customFormat="1" ht="12" customHeight="1"/>
    <row r="991" s="153" customFormat="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  <row r="1001" ht="12" customHeight="1"/>
    <row r="1002" ht="12" customHeight="1"/>
    <row r="1003" ht="12" customHeight="1"/>
    <row r="1004" ht="12" customHeight="1"/>
    <row r="1005" ht="12" customHeight="1"/>
    <row r="1006" ht="12" customHeight="1"/>
    <row r="1007" ht="12" customHeight="1"/>
    <row r="1008" ht="12" customHeight="1"/>
    <row r="1009" ht="12" customHeight="1"/>
    <row r="1010" ht="12" customHeight="1"/>
    <row r="1011" ht="12" customHeight="1"/>
    <row r="1012" ht="12" customHeight="1"/>
    <row r="1013" ht="12" customHeight="1"/>
    <row r="1014" ht="12" customHeight="1"/>
    <row r="1015" ht="12" customHeight="1"/>
    <row r="1016" ht="12" customHeight="1"/>
    <row r="1017" ht="12" customHeight="1"/>
    <row r="1018" ht="12" customHeight="1"/>
    <row r="1019" ht="12" customHeight="1"/>
    <row r="1020" ht="12" customHeight="1"/>
    <row r="1021" ht="12" customHeight="1"/>
    <row r="1022" ht="12" customHeight="1"/>
    <row r="1023" ht="12" customHeight="1"/>
    <row r="1024" ht="12" customHeight="1"/>
    <row r="1025" ht="12" customHeight="1"/>
    <row r="1026" ht="12" customHeight="1"/>
    <row r="1027" ht="12" customHeight="1"/>
    <row r="1028" ht="12" customHeight="1"/>
  </sheetData>
  <mergeCells count="5">
    <mergeCell ref="A1:F2"/>
    <mergeCell ref="A3:F3"/>
    <mergeCell ref="A6:H6"/>
    <mergeCell ref="A8:B8"/>
    <mergeCell ref="A9:H11"/>
  </mergeCells>
  <pageMargins left="0.25" right="0.25" top="0.25" bottom="0.25" header="0" footer="0"/>
  <pageSetup paperSize="0" fitToWidth="0" fitToHeight="0" orientation="landscape" horizontalDpi="0" verticalDpi="0" copies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"/>
  <sheetViews>
    <sheetView workbookViewId="0">
      <selection activeCell="M7" sqref="M7"/>
    </sheetView>
  </sheetViews>
  <sheetFormatPr defaultRowHeight="15"/>
  <cols>
    <col min="1" max="1" width="23.85546875" bestFit="1" customWidth="1"/>
    <col min="2" max="2" width="11.42578125" customWidth="1"/>
    <col min="3" max="3" width="15.14062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2" spans="1:11">
      <c r="D2" s="241" t="s">
        <v>359</v>
      </c>
      <c r="E2" s="241"/>
      <c r="F2" s="241"/>
      <c r="G2" s="241"/>
      <c r="H2" s="241"/>
      <c r="I2" s="241"/>
      <c r="J2" s="241"/>
      <c r="K2" s="241"/>
    </row>
    <row r="3" spans="1:11">
      <c r="C3" s="4"/>
      <c r="D3" s="241" t="s">
        <v>360</v>
      </c>
      <c r="E3" s="241"/>
      <c r="F3" s="241" t="s">
        <v>364</v>
      </c>
      <c r="G3" s="241"/>
      <c r="H3" s="241" t="s">
        <v>365</v>
      </c>
      <c r="I3" s="241"/>
      <c r="J3" s="241" t="s">
        <v>363</v>
      </c>
      <c r="K3" s="241"/>
    </row>
    <row r="4" spans="1:11" ht="30.75" thickBot="1">
      <c r="A4" s="189" t="s">
        <v>2408</v>
      </c>
      <c r="B4" s="190" t="s">
        <v>2404</v>
      </c>
      <c r="C4" s="191" t="s">
        <v>2406</v>
      </c>
      <c r="D4" s="190" t="s">
        <v>2407</v>
      </c>
      <c r="E4" s="191" t="s">
        <v>2405</v>
      </c>
      <c r="F4" s="190" t="s">
        <v>2407</v>
      </c>
      <c r="G4" s="191" t="s">
        <v>2405</v>
      </c>
      <c r="H4" s="190" t="s">
        <v>2407</v>
      </c>
      <c r="I4" s="191" t="s">
        <v>2405</v>
      </c>
      <c r="J4" s="190" t="s">
        <v>2407</v>
      </c>
      <c r="K4" s="191" t="s">
        <v>2405</v>
      </c>
    </row>
    <row r="5" spans="1:11">
      <c r="A5" s="186" t="s">
        <v>2400</v>
      </c>
      <c r="B5" s="187">
        <f>D5+F5+H5+J5</f>
        <v>13</v>
      </c>
      <c r="C5" s="188">
        <f>E5+G5+I5+K5</f>
        <v>933350</v>
      </c>
      <c r="D5" s="187">
        <v>6</v>
      </c>
      <c r="E5" s="197">
        <f>459399+18000</f>
        <v>477399</v>
      </c>
      <c r="F5" s="198">
        <v>3</v>
      </c>
      <c r="G5" s="197">
        <v>271005</v>
      </c>
      <c r="H5" s="198">
        <v>4</v>
      </c>
      <c r="I5" s="197">
        <v>184946</v>
      </c>
      <c r="J5" s="187">
        <v>0</v>
      </c>
      <c r="K5" s="188">
        <v>0</v>
      </c>
    </row>
    <row r="6" spans="1:11">
      <c r="A6" s="185" t="s">
        <v>2401</v>
      </c>
      <c r="B6" s="183">
        <f t="shared" ref="B6:B8" si="0">D6+F6+H6+J6</f>
        <v>14</v>
      </c>
      <c r="C6" s="184">
        <f t="shared" ref="C6:C8" si="1">E6+G6+I6+K6</f>
        <v>802150</v>
      </c>
      <c r="D6" s="183">
        <v>3</v>
      </c>
      <c r="E6" s="199">
        <v>60828</v>
      </c>
      <c r="F6" s="200">
        <v>5</v>
      </c>
      <c r="G6" s="199">
        <v>446016</v>
      </c>
      <c r="H6" s="200">
        <v>3</v>
      </c>
      <c r="I6" s="199">
        <v>110520</v>
      </c>
      <c r="J6" s="183">
        <v>3</v>
      </c>
      <c r="K6" s="184">
        <v>184786</v>
      </c>
    </row>
    <row r="7" spans="1:11">
      <c r="A7" s="185" t="s">
        <v>2402</v>
      </c>
      <c r="B7" s="183">
        <f t="shared" si="0"/>
        <v>3</v>
      </c>
      <c r="C7" s="184">
        <f t="shared" si="1"/>
        <v>589775</v>
      </c>
      <c r="D7" s="183">
        <v>3</v>
      </c>
      <c r="E7" s="199">
        <v>589775</v>
      </c>
      <c r="F7" s="200">
        <v>0</v>
      </c>
      <c r="G7" s="199">
        <v>0</v>
      </c>
      <c r="H7" s="200">
        <v>0</v>
      </c>
      <c r="I7" s="199">
        <v>0</v>
      </c>
      <c r="J7" s="183">
        <v>0</v>
      </c>
      <c r="K7" s="184">
        <v>0</v>
      </c>
    </row>
    <row r="8" spans="1:11" ht="15.75" thickBot="1">
      <c r="A8" s="192" t="s">
        <v>2403</v>
      </c>
      <c r="B8" s="193">
        <f t="shared" si="0"/>
        <v>81</v>
      </c>
      <c r="C8" s="194">
        <f t="shared" si="1"/>
        <v>11972728</v>
      </c>
      <c r="D8" s="193">
        <v>24</v>
      </c>
      <c r="E8" s="201">
        <v>4192546</v>
      </c>
      <c r="F8" s="202">
        <v>11</v>
      </c>
      <c r="G8" s="201">
        <v>1551255</v>
      </c>
      <c r="H8" s="202">
        <v>40</v>
      </c>
      <c r="I8" s="201">
        <v>5081906</v>
      </c>
      <c r="J8" s="193">
        <v>6</v>
      </c>
      <c r="K8" s="194">
        <v>1147021</v>
      </c>
    </row>
    <row r="9" spans="1:11" ht="15.75" thickTop="1">
      <c r="B9" s="181">
        <f>SUM(B5:B8)</f>
        <v>111</v>
      </c>
      <c r="C9" s="182">
        <f>SUM(C5:C8)</f>
        <v>14298003</v>
      </c>
      <c r="D9" s="182">
        <f t="shared" ref="D9:K9" si="2">SUM(D5:D8)</f>
        <v>36</v>
      </c>
      <c r="E9" s="182">
        <f t="shared" si="2"/>
        <v>5320548</v>
      </c>
      <c r="F9" s="182">
        <f t="shared" si="2"/>
        <v>19</v>
      </c>
      <c r="G9" s="182">
        <f t="shared" si="2"/>
        <v>2268276</v>
      </c>
      <c r="H9" s="182">
        <f t="shared" si="2"/>
        <v>47</v>
      </c>
      <c r="I9" s="182">
        <f t="shared" si="2"/>
        <v>5377372</v>
      </c>
      <c r="J9" s="182">
        <f t="shared" si="2"/>
        <v>9</v>
      </c>
      <c r="K9" s="182">
        <f t="shared" si="2"/>
        <v>1331807</v>
      </c>
    </row>
    <row r="10" spans="1:11">
      <c r="B10" t="s">
        <v>2410</v>
      </c>
    </row>
    <row r="11" spans="1:11">
      <c r="B11" t="s">
        <v>2409</v>
      </c>
    </row>
    <row r="12" spans="1:11">
      <c r="B12" t="s">
        <v>2412</v>
      </c>
    </row>
    <row r="13" spans="1:11">
      <c r="B13" t="s">
        <v>2411</v>
      </c>
    </row>
  </sheetData>
  <mergeCells count="5">
    <mergeCell ref="D2:K2"/>
    <mergeCell ref="D3:E3"/>
    <mergeCell ref="F3:G3"/>
    <mergeCell ref="H3:I3"/>
    <mergeCell ref="J3:K3"/>
  </mergeCells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GR-KY-GA PRESS CAPACITY</vt:lpstr>
      <vt:lpstr>pivot table</vt:lpstr>
      <vt:lpstr>Equipment Listing</vt:lpstr>
      <vt:lpstr>Summary</vt:lpstr>
      <vt:lpstr>2015 Demand Explosion 12.17.14</vt:lpstr>
      <vt:lpstr>Consolidation Summary 1.14.15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Armock</dc:creator>
  <cp:lastModifiedBy>Morey, Scott</cp:lastModifiedBy>
  <cp:lastPrinted>2015-01-27T13:59:31Z</cp:lastPrinted>
  <dcterms:created xsi:type="dcterms:W3CDTF">2013-08-29T14:03:11Z</dcterms:created>
  <dcterms:modified xsi:type="dcterms:W3CDTF">2015-03-25T12:46:38Z</dcterms:modified>
</cp:coreProperties>
</file>